
<file path=[Content_Types].xml><?xml version="1.0" encoding="utf-8"?>
<Types xmlns="http://schemas.openxmlformats.org/package/2006/content-types">
  <Default Extension="gif" ContentType="image/gif"/>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ctrlProps/ctrlProp2.xml" ContentType="application/vnd.ms-excel.controlproperti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5.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16.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17.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8.xml" ContentType="application/vnd.openxmlformats-officedocument.drawing+xml"/>
  <Override PartName="/xl/drawings/drawing19.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20.xml" ContentType="application/vnd.openxmlformats-officedocument.drawing+xml"/>
  <Override PartName="/xl/drawings/drawing21.xml" ContentType="application/vnd.openxmlformats-officedocument.drawing+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22.xml" ContentType="application/vnd.openxmlformats-officedocument.drawing+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3.xml" ContentType="application/vnd.openxmlformats-officedocument.drawing+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dell\Desktop\MSc Finance\Dissertations\Financial Analysis of a Company Project 2\Relx\"/>
    </mc:Choice>
  </mc:AlternateContent>
  <xr:revisionPtr revIDLastSave="0" documentId="13_ncr:1_{9DFF4909-219C-423B-AE06-9CBB0E894313}" xr6:coauthVersionLast="47" xr6:coauthVersionMax="47" xr10:uidLastSave="{00000000-0000-0000-0000-000000000000}"/>
  <bookViews>
    <workbookView xWindow="-120" yWindow="-120" windowWidth="20730" windowHeight="11160" firstSheet="1" activeTab="1" xr2:uid="{03B94F2B-CC2D-4CE6-B2C6-B6DC4C8EB40E}"/>
  </bookViews>
  <sheets>
    <sheet name="Cover Page" sheetId="30" r:id="rId1"/>
    <sheet name="Dashboard" sheetId="29" r:id="rId2"/>
    <sheet name="Detailed Report" sheetId="18" r:id="rId3"/>
    <sheet name="Financial Highlights" sheetId="27" r:id="rId4"/>
    <sheet name="Financial Statements" sheetId="33" r:id="rId5"/>
    <sheet name="Income Statement" sheetId="7" r:id="rId6"/>
    <sheet name="Standardized Income Statement" sheetId="4" r:id="rId7"/>
    <sheet name="Cash Flows" sheetId="3" r:id="rId8"/>
    <sheet name="Standardized Cash Flows" sheetId="5" r:id="rId9"/>
    <sheet name="Balance Sheet" sheetId="1" r:id="rId10"/>
    <sheet name="Standardized Balance Sheet" sheetId="6" r:id="rId11"/>
    <sheet name="Appendix" sheetId="10" r:id="rId12"/>
    <sheet name="Ratio Analysis" sheetId="11" r:id="rId13"/>
    <sheet name="Peers Ratio Analysis" sheetId="28" r:id="rId14"/>
    <sheet name="Share Price Perfromance" sheetId="12" r:id="rId15"/>
    <sheet name="Shareholders Information" sheetId="20" r:id="rId16"/>
    <sheet name="Peers Comparison" sheetId="22" r:id="rId17"/>
    <sheet name="Valuations" sheetId="34" r:id="rId18"/>
    <sheet name="DDM Valuation" sheetId="16" r:id="rId19"/>
    <sheet name="WACC" sheetId="14" r:id="rId20"/>
    <sheet name="Earnings Model" sheetId="19" r:id="rId21"/>
    <sheet name="Free Cash Flows Valuation" sheetId="8" r:id="rId22"/>
    <sheet name="Price Earnings Multiplier" sheetId="9" r:id="rId2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4" i="27" l="1" a="1"/>
  <c r="V24" i="27" s="1"/>
  <c r="AX2" i="12" a="1"/>
  <c r="AX2" i="12" s="1"/>
  <c r="D42" i="27"/>
  <c r="E42" i="27"/>
  <c r="F42" i="27"/>
  <c r="G42" i="27"/>
  <c r="C42" i="27"/>
  <c r="V25" i="27" a="1"/>
  <c r="V25" i="27" s="1"/>
  <c r="V26" i="27" a="1"/>
  <c r="V26" i="27" s="1"/>
  <c r="V27" i="27" a="1"/>
  <c r="V27" i="27" s="1"/>
  <c r="V28" i="27" a="1"/>
  <c r="V28" i="27" s="1"/>
  <c r="V29" i="27" a="1"/>
  <c r="V29" i="27" s="1"/>
  <c r="V30" i="27" a="1"/>
  <c r="V30" i="27" s="1"/>
  <c r="V31" i="27" a="1"/>
  <c r="V31" i="27" s="1"/>
  <c r="V32" i="27" a="1"/>
  <c r="V32" i="27" s="1"/>
  <c r="V33" i="27" a="1"/>
  <c r="V33" i="27" s="1"/>
  <c r="V34" i="27" a="1"/>
  <c r="V34" i="27" s="1"/>
  <c r="V35" i="27" a="1"/>
  <c r="V35" i="27" s="1"/>
  <c r="V36" i="27" a="1"/>
  <c r="V36" i="27" s="1"/>
  <c r="V37" i="27" a="1"/>
  <c r="V37" i="27" s="1"/>
  <c r="V38" i="27" a="1"/>
  <c r="V38" i="27" s="1"/>
  <c r="V39" i="27" a="1"/>
  <c r="V39" i="27" s="1"/>
  <c r="I3" i="11" a="1"/>
  <c r="I3" i="11" s="1"/>
  <c r="C12" i="19" l="1"/>
  <c r="T19" i="28"/>
  <c r="U19" i="28"/>
  <c r="V19" i="28"/>
  <c r="W19" i="28"/>
  <c r="T20" i="28"/>
  <c r="U20" i="28"/>
  <c r="V20" i="28"/>
  <c r="W20" i="28"/>
  <c r="T21" i="28"/>
  <c r="U21" i="28"/>
  <c r="V21" i="28"/>
  <c r="W21" i="28"/>
  <c r="T22" i="28"/>
  <c r="U22" i="28"/>
  <c r="V22" i="28"/>
  <c r="W22" i="28"/>
  <c r="T23" i="28"/>
  <c r="U23" i="28"/>
  <c r="V23" i="28"/>
  <c r="W23" i="28"/>
  <c r="T24" i="28"/>
  <c r="U24" i="28"/>
  <c r="V24" i="28"/>
  <c r="W24" i="28"/>
  <c r="S24" i="28"/>
  <c r="S23" i="28"/>
  <c r="S22" i="28"/>
  <c r="S21" i="28"/>
  <c r="S20" i="28"/>
  <c r="S19" i="28"/>
  <c r="D46" i="28"/>
  <c r="E46" i="28"/>
  <c r="F46" i="28"/>
  <c r="G46" i="28"/>
  <c r="D47" i="28"/>
  <c r="E47" i="28"/>
  <c r="F47" i="28"/>
  <c r="G47" i="28"/>
  <c r="D48" i="28"/>
  <c r="E48" i="28"/>
  <c r="F48" i="28"/>
  <c r="G48" i="28"/>
  <c r="D49" i="28"/>
  <c r="E49" i="28"/>
  <c r="F49" i="28"/>
  <c r="G49" i="28"/>
  <c r="D50" i="28"/>
  <c r="E50" i="28"/>
  <c r="F50" i="28"/>
  <c r="G50" i="28"/>
  <c r="D51" i="28"/>
  <c r="E51" i="28"/>
  <c r="F51" i="28"/>
  <c r="G51" i="28"/>
  <c r="C51" i="28"/>
  <c r="C50" i="28"/>
  <c r="C49" i="28"/>
  <c r="C48" i="28"/>
  <c r="C47" i="28"/>
  <c r="C46" i="28"/>
  <c r="T4" i="28"/>
  <c r="U4" i="28"/>
  <c r="V4" i="28"/>
  <c r="W4" i="28"/>
  <c r="T5" i="28"/>
  <c r="U5" i="28"/>
  <c r="V5" i="28"/>
  <c r="W5" i="28"/>
  <c r="T6" i="28"/>
  <c r="U6" i="28"/>
  <c r="V6" i="28"/>
  <c r="W6" i="28"/>
  <c r="T7" i="28"/>
  <c r="U7" i="28"/>
  <c r="V7" i="28"/>
  <c r="W7" i="28"/>
  <c r="T8" i="28"/>
  <c r="U8" i="28"/>
  <c r="V8" i="28"/>
  <c r="W8" i="28"/>
  <c r="T9" i="28"/>
  <c r="U9" i="28"/>
  <c r="V9" i="28"/>
  <c r="W9" i="28"/>
  <c r="S9" i="28"/>
  <c r="S8" i="28"/>
  <c r="S7" i="28"/>
  <c r="S6" i="28"/>
  <c r="S5" i="28"/>
  <c r="S4" i="28"/>
  <c r="D31" i="28"/>
  <c r="E31" i="28"/>
  <c r="F31" i="28"/>
  <c r="G31" i="28"/>
  <c r="D32" i="28"/>
  <c r="E32" i="28"/>
  <c r="F32" i="28"/>
  <c r="G32" i="28"/>
  <c r="D33" i="28"/>
  <c r="E33" i="28"/>
  <c r="F33" i="28"/>
  <c r="G33" i="28"/>
  <c r="D34" i="28"/>
  <c r="E34" i="28"/>
  <c r="F34" i="28"/>
  <c r="G34" i="28"/>
  <c r="D35" i="28"/>
  <c r="E35" i="28"/>
  <c r="F35" i="28"/>
  <c r="G35" i="28"/>
  <c r="D36" i="28"/>
  <c r="E36" i="28"/>
  <c r="F36" i="28"/>
  <c r="G36" i="28"/>
  <c r="C36" i="28"/>
  <c r="C35" i="28"/>
  <c r="C34" i="28"/>
  <c r="C33" i="28"/>
  <c r="C32" i="28"/>
  <c r="C31" i="28"/>
  <c r="D18" i="28"/>
  <c r="E18" i="28"/>
  <c r="F18" i="28"/>
  <c r="G18" i="28"/>
  <c r="D19" i="28"/>
  <c r="E19" i="28"/>
  <c r="F19" i="28"/>
  <c r="G19" i="28"/>
  <c r="D20" i="28"/>
  <c r="E20" i="28"/>
  <c r="F20" i="28"/>
  <c r="G20" i="28"/>
  <c r="D21" i="28"/>
  <c r="E21" i="28"/>
  <c r="F21" i="28"/>
  <c r="G21" i="28"/>
  <c r="C21" i="28"/>
  <c r="C20" i="28"/>
  <c r="C19" i="28"/>
  <c r="C18" i="28"/>
  <c r="C17" i="28"/>
  <c r="C16" i="28"/>
  <c r="D5" i="28"/>
  <c r="E5" i="28"/>
  <c r="F5" i="28"/>
  <c r="G5" i="28"/>
  <c r="D6" i="28"/>
  <c r="E6" i="28"/>
  <c r="F6" i="28"/>
  <c r="G6" i="28"/>
  <c r="D7" i="28"/>
  <c r="E7" i="28"/>
  <c r="F7" i="28"/>
  <c r="G7" i="28"/>
  <c r="D8" i="28"/>
  <c r="E8" i="28"/>
  <c r="F8" i="28"/>
  <c r="G8" i="28"/>
  <c r="D9" i="28"/>
  <c r="E9" i="28"/>
  <c r="F9" i="28"/>
  <c r="G9" i="28"/>
  <c r="C9" i="28"/>
  <c r="C8" i="28"/>
  <c r="C7" i="28"/>
  <c r="C6" i="28"/>
  <c r="C5" i="28"/>
  <c r="C4" i="28"/>
  <c r="C7" i="16"/>
  <c r="C15" i="19" l="1"/>
  <c r="C13" i="16"/>
  <c r="C11" i="19"/>
  <c r="B2" i="14"/>
  <c r="N25" i="27"/>
  <c r="L26" i="27"/>
  <c r="M26" i="27"/>
  <c r="N26" i="27"/>
  <c r="O26" i="27"/>
  <c r="K26" i="27"/>
  <c r="L23" i="27"/>
  <c r="M23" i="27"/>
  <c r="N23" i="27"/>
  <c r="O23" i="27"/>
  <c r="L24" i="27"/>
  <c r="M24" i="27"/>
  <c r="N24" i="27"/>
  <c r="O24" i="27"/>
  <c r="K24" i="27"/>
  <c r="K23" i="27"/>
  <c r="D23" i="27"/>
  <c r="E23" i="27"/>
  <c r="F23" i="27"/>
  <c r="G23" i="27"/>
  <c r="D24" i="27"/>
  <c r="E24" i="27"/>
  <c r="F24" i="27"/>
  <c r="G24" i="27"/>
  <c r="D25" i="27"/>
  <c r="E25" i="27"/>
  <c r="F25" i="27"/>
  <c r="G25" i="27"/>
  <c r="C25" i="27"/>
  <c r="C24" i="27"/>
  <c r="C23" i="27"/>
  <c r="D6" i="27"/>
  <c r="E6" i="27"/>
  <c r="F6" i="27"/>
  <c r="G6" i="27"/>
  <c r="C6" i="27"/>
  <c r="D4" i="27"/>
  <c r="L25" i="27" s="1"/>
  <c r="E4" i="27"/>
  <c r="M25" i="27" s="1"/>
  <c r="F4" i="27"/>
  <c r="G4" i="27"/>
  <c r="O25" i="27" s="1"/>
  <c r="C4" i="27"/>
  <c r="K25" i="27" s="1"/>
  <c r="D5" i="27"/>
  <c r="E5" i="27"/>
  <c r="F5" i="27"/>
  <c r="G5" i="27"/>
  <c r="C5" i="27"/>
  <c r="C9" i="16"/>
  <c r="N2" i="12" l="1"/>
  <c r="AI61" i="22" l="1"/>
  <c r="AI59" i="22"/>
  <c r="AI57" i="22"/>
  <c r="AI55" i="22"/>
  <c r="AI53" i="22"/>
  <c r="AI51" i="22"/>
  <c r="AI49" i="22"/>
  <c r="AI47" i="22"/>
  <c r="AI45" i="22"/>
  <c r="AI43" i="22"/>
  <c r="AI41" i="22"/>
  <c r="AI39" i="22"/>
  <c r="AI37" i="22"/>
  <c r="AI35" i="22"/>
  <c r="AI33" i="22"/>
  <c r="AI31" i="22"/>
  <c r="AI29" i="22"/>
  <c r="AI27" i="22"/>
  <c r="AI25" i="22"/>
  <c r="AI23" i="22"/>
  <c r="AI21" i="22"/>
  <c r="AI19" i="22"/>
  <c r="AI17" i="22"/>
  <c r="AI15" i="22"/>
  <c r="AI13" i="22"/>
  <c r="AI11" i="22"/>
  <c r="AI9" i="22"/>
  <c r="AI7" i="22"/>
  <c r="AI3" i="22"/>
  <c r="AI2" i="22"/>
  <c r="AI4" i="22"/>
  <c r="AI5" i="22"/>
  <c r="AI6" i="22"/>
  <c r="AX6" i="22" a="1"/>
  <c r="AX6" i="22" s="1"/>
  <c r="AI8" i="22"/>
  <c r="AI10" i="22"/>
  <c r="AI12" i="22"/>
  <c r="AI14" i="22"/>
  <c r="AI16" i="22"/>
  <c r="AI18" i="22"/>
  <c r="AI20" i="22"/>
  <c r="AI22" i="22"/>
  <c r="AI24" i="22"/>
  <c r="AI26" i="22"/>
  <c r="AI28" i="22"/>
  <c r="AI30" i="22"/>
  <c r="AI32" i="22"/>
  <c r="AI34" i="22"/>
  <c r="AI36" i="22"/>
  <c r="AI38" i="22"/>
  <c r="AI40" i="22"/>
  <c r="AI42" i="22"/>
  <c r="AI44" i="22"/>
  <c r="AI46" i="22"/>
  <c r="AI48" i="22"/>
  <c r="AI50" i="22"/>
  <c r="AI52" i="22"/>
  <c r="AI54" i="22"/>
  <c r="AI56" i="22"/>
  <c r="AI58" i="22"/>
  <c r="AI60" i="22"/>
  <c r="AI62"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G62" i="22"/>
  <c r="G61" i="22"/>
  <c r="G60" i="22"/>
  <c r="G59" i="22"/>
  <c r="G58" i="22"/>
  <c r="G57" i="22"/>
  <c r="G56" i="22"/>
  <c r="G55" i="22"/>
  <c r="G54" i="22"/>
  <c r="G53" i="22"/>
  <c r="G52" i="22"/>
  <c r="G51" i="22"/>
  <c r="G50" i="22"/>
  <c r="G49" i="22"/>
  <c r="G48" i="22"/>
  <c r="G47" i="22"/>
  <c r="G46" i="22"/>
  <c r="G45" i="22"/>
  <c r="G44" i="22"/>
  <c r="G43" i="22"/>
  <c r="G42" i="22"/>
  <c r="G41" i="22"/>
  <c r="G40" i="22"/>
  <c r="G39" i="22"/>
  <c r="G38" i="22"/>
  <c r="K39" i="22"/>
  <c r="K40" i="22"/>
  <c r="K41" i="22"/>
  <c r="K42" i="22"/>
  <c r="K43" i="22"/>
  <c r="K44" i="22"/>
  <c r="K45" i="22"/>
  <c r="K46" i="22"/>
  <c r="K47" i="22"/>
  <c r="K48" i="22"/>
  <c r="K49" i="22"/>
  <c r="K50" i="22"/>
  <c r="K51" i="22"/>
  <c r="K52" i="22"/>
  <c r="K53" i="22"/>
  <c r="K54" i="22"/>
  <c r="K55" i="22"/>
  <c r="K56" i="22"/>
  <c r="K57" i="22"/>
  <c r="K58" i="22"/>
  <c r="K59" i="22"/>
  <c r="K60" i="22"/>
  <c r="K61" i="22"/>
  <c r="K62" i="22"/>
  <c r="O39" i="22"/>
  <c r="O40" i="22"/>
  <c r="O41" i="22"/>
  <c r="O42" i="22"/>
  <c r="O43" i="22"/>
  <c r="O44" i="22"/>
  <c r="O45" i="22"/>
  <c r="O46" i="22"/>
  <c r="O47" i="22"/>
  <c r="O48" i="22"/>
  <c r="O49" i="22"/>
  <c r="O50" i="22"/>
  <c r="O51" i="22"/>
  <c r="O52" i="22"/>
  <c r="O53" i="22"/>
  <c r="O54" i="22"/>
  <c r="O55" i="22"/>
  <c r="O56" i="22"/>
  <c r="O57" i="22"/>
  <c r="O58" i="22"/>
  <c r="O59" i="22"/>
  <c r="O60" i="22"/>
  <c r="O61" i="22"/>
  <c r="O62" i="22"/>
  <c r="S39" i="22"/>
  <c r="S40" i="22"/>
  <c r="S41" i="22"/>
  <c r="S42" i="22"/>
  <c r="S43" i="22"/>
  <c r="S44" i="22"/>
  <c r="S45" i="22"/>
  <c r="S46" i="22"/>
  <c r="S47" i="22"/>
  <c r="S48" i="22"/>
  <c r="S49" i="22"/>
  <c r="S50" i="22"/>
  <c r="S51" i="22"/>
  <c r="S52" i="22"/>
  <c r="S53" i="22"/>
  <c r="S54" i="22"/>
  <c r="S55" i="22"/>
  <c r="S56" i="22"/>
  <c r="S57" i="22"/>
  <c r="S58" i="22"/>
  <c r="S59" i="22"/>
  <c r="S60" i="22"/>
  <c r="S61" i="22"/>
  <c r="S62" i="22"/>
  <c r="W39" i="22"/>
  <c r="W40" i="22"/>
  <c r="W41" i="22"/>
  <c r="W42" i="22"/>
  <c r="W43" i="22"/>
  <c r="W44" i="22"/>
  <c r="W45" i="22"/>
  <c r="W46" i="22"/>
  <c r="W47" i="22"/>
  <c r="W48" i="22"/>
  <c r="W49" i="22"/>
  <c r="W50" i="22"/>
  <c r="W51" i="22"/>
  <c r="W52" i="22"/>
  <c r="W53" i="22"/>
  <c r="W54" i="22"/>
  <c r="W55" i="22"/>
  <c r="W56" i="22"/>
  <c r="W57" i="22"/>
  <c r="W58" i="22"/>
  <c r="W59" i="22"/>
  <c r="W60" i="22"/>
  <c r="W61" i="22"/>
  <c r="W62" i="22"/>
  <c r="W38" i="22"/>
  <c r="S38" i="22"/>
  <c r="O38" i="22"/>
  <c r="K38" i="22"/>
  <c r="W37" i="22"/>
  <c r="S37" i="22"/>
  <c r="O37" i="22"/>
  <c r="K37" i="22"/>
  <c r="G37" i="22"/>
  <c r="C37" i="22"/>
  <c r="W36" i="22"/>
  <c r="S36" i="22"/>
  <c r="O36" i="22"/>
  <c r="K36" i="22"/>
  <c r="G36" i="22"/>
  <c r="C36" i="22"/>
  <c r="W35" i="22"/>
  <c r="S35" i="22"/>
  <c r="O35" i="22"/>
  <c r="K35" i="22"/>
  <c r="G35" i="22"/>
  <c r="C35" i="22"/>
  <c r="W34" i="22"/>
  <c r="S34" i="22"/>
  <c r="O34" i="22"/>
  <c r="K34" i="22"/>
  <c r="G34" i="22"/>
  <c r="C34" i="22"/>
  <c r="W33" i="22"/>
  <c r="S33" i="22"/>
  <c r="O33" i="22"/>
  <c r="K33" i="22"/>
  <c r="G33" i="22"/>
  <c r="C33" i="22"/>
  <c r="W32" i="22"/>
  <c r="S32" i="22"/>
  <c r="O32" i="22"/>
  <c r="K32" i="22"/>
  <c r="G32" i="22"/>
  <c r="C32" i="22"/>
  <c r="W31" i="22"/>
  <c r="S31" i="22"/>
  <c r="O31" i="22"/>
  <c r="K31" i="22"/>
  <c r="G31" i="22"/>
  <c r="C31" i="22"/>
  <c r="W30" i="22"/>
  <c r="S30" i="22"/>
  <c r="O30" i="22"/>
  <c r="K30" i="22"/>
  <c r="G30" i="22"/>
  <c r="C30" i="22"/>
  <c r="W29" i="22"/>
  <c r="S29" i="22"/>
  <c r="O29" i="22"/>
  <c r="K29" i="22"/>
  <c r="G29" i="22"/>
  <c r="C29" i="22"/>
  <c r="W28" i="22"/>
  <c r="S28" i="22"/>
  <c r="O28" i="22"/>
  <c r="K28" i="22"/>
  <c r="G28" i="22"/>
  <c r="C28" i="22"/>
  <c r="W27" i="22"/>
  <c r="S27" i="22"/>
  <c r="O27" i="22"/>
  <c r="K27" i="22"/>
  <c r="G27" i="22"/>
  <c r="C27" i="22"/>
  <c r="W26" i="22"/>
  <c r="S26" i="22"/>
  <c r="O26" i="22"/>
  <c r="K26" i="22"/>
  <c r="G26" i="22"/>
  <c r="C26" i="22"/>
  <c r="W25" i="22"/>
  <c r="S25" i="22"/>
  <c r="O25" i="22"/>
  <c r="K25" i="22"/>
  <c r="G25" i="22"/>
  <c r="C25" i="22"/>
  <c r="W24" i="22"/>
  <c r="S24" i="22"/>
  <c r="O24" i="22"/>
  <c r="K24" i="22"/>
  <c r="G24" i="22"/>
  <c r="C24" i="22"/>
  <c r="W23" i="22"/>
  <c r="S23" i="22"/>
  <c r="O23" i="22"/>
  <c r="K23" i="22"/>
  <c r="G23" i="22"/>
  <c r="C23" i="22"/>
  <c r="W22" i="22"/>
  <c r="S22" i="22"/>
  <c r="O22" i="22"/>
  <c r="K22" i="22"/>
  <c r="G22" i="22"/>
  <c r="C22" i="22"/>
  <c r="W21" i="22"/>
  <c r="S21" i="22"/>
  <c r="O21" i="22"/>
  <c r="K21" i="22"/>
  <c r="G21" i="22"/>
  <c r="C21" i="22"/>
  <c r="W20" i="22"/>
  <c r="S20" i="22"/>
  <c r="O20" i="22"/>
  <c r="K20" i="22"/>
  <c r="G20" i="22"/>
  <c r="C20" i="22"/>
  <c r="W19" i="22"/>
  <c r="S19" i="22"/>
  <c r="O19" i="22"/>
  <c r="K19" i="22"/>
  <c r="G19" i="22"/>
  <c r="C19" i="22"/>
  <c r="W18" i="22"/>
  <c r="S18" i="22"/>
  <c r="O18" i="22"/>
  <c r="K18" i="22"/>
  <c r="G18" i="22"/>
  <c r="C18" i="22"/>
  <c r="W17" i="22"/>
  <c r="S17" i="22"/>
  <c r="O17" i="22"/>
  <c r="K17" i="22"/>
  <c r="G17" i="22"/>
  <c r="C17" i="22"/>
  <c r="W16" i="22"/>
  <c r="S16" i="22"/>
  <c r="O16" i="22"/>
  <c r="K16" i="22"/>
  <c r="G16" i="22"/>
  <c r="C16" i="22"/>
  <c r="W15" i="22"/>
  <c r="S15" i="22"/>
  <c r="O15" i="22"/>
  <c r="K15" i="22"/>
  <c r="G15" i="22"/>
  <c r="C15" i="22"/>
  <c r="W14" i="22"/>
  <c r="S14" i="22"/>
  <c r="O14" i="22"/>
  <c r="K14" i="22"/>
  <c r="G14" i="22"/>
  <c r="C14" i="22"/>
  <c r="W13" i="22"/>
  <c r="S13" i="22"/>
  <c r="O13" i="22"/>
  <c r="K13" i="22"/>
  <c r="G13" i="22"/>
  <c r="C13" i="22"/>
  <c r="W12" i="22"/>
  <c r="S12" i="22"/>
  <c r="O12" i="22"/>
  <c r="K12" i="22"/>
  <c r="G12" i="22"/>
  <c r="C12" i="22"/>
  <c r="W11" i="22"/>
  <c r="S11" i="22"/>
  <c r="O11" i="22"/>
  <c r="K11" i="22"/>
  <c r="G11" i="22"/>
  <c r="C11" i="22"/>
  <c r="W10" i="22"/>
  <c r="S10" i="22"/>
  <c r="O10" i="22"/>
  <c r="K10" i="22"/>
  <c r="G10" i="22"/>
  <c r="C10" i="22"/>
  <c r="W9" i="22"/>
  <c r="S9" i="22"/>
  <c r="O9" i="22"/>
  <c r="K9" i="22"/>
  <c r="G9" i="22"/>
  <c r="C9" i="22"/>
  <c r="W8" i="22"/>
  <c r="S8" i="22"/>
  <c r="O8" i="22"/>
  <c r="K8" i="22"/>
  <c r="G8" i="22"/>
  <c r="C8" i="22"/>
  <c r="W7" i="22"/>
  <c r="S7" i="22"/>
  <c r="O7" i="22"/>
  <c r="K7" i="22"/>
  <c r="G7" i="22"/>
  <c r="C7" i="22"/>
  <c r="W6" i="22"/>
  <c r="S6" i="22"/>
  <c r="O6" i="22"/>
  <c r="K6" i="22"/>
  <c r="G6" i="22"/>
  <c r="C6" i="22"/>
  <c r="W5" i="22"/>
  <c r="S5" i="22"/>
  <c r="O5" i="22"/>
  <c r="K5" i="22"/>
  <c r="G5" i="22"/>
  <c r="C5" i="22"/>
  <c r="W4" i="22"/>
  <c r="S4" i="22"/>
  <c r="O4" i="22"/>
  <c r="K4" i="22"/>
  <c r="G4" i="22"/>
  <c r="C4" i="22"/>
  <c r="W3" i="22"/>
  <c r="S3" i="22"/>
  <c r="O3" i="22"/>
  <c r="K3" i="22"/>
  <c r="G3" i="22"/>
  <c r="C3" i="22"/>
  <c r="L23" i="9"/>
  <c r="L21" i="9"/>
  <c r="B19" i="9"/>
  <c r="L10" i="9"/>
  <c r="F10" i="9"/>
  <c r="H10" i="9" s="1"/>
  <c r="L9" i="9"/>
  <c r="F9" i="9"/>
  <c r="H9" i="9" s="1"/>
  <c r="L8" i="9"/>
  <c r="F8" i="9"/>
  <c r="H8" i="9" s="1"/>
  <c r="L7" i="9"/>
  <c r="F7" i="9"/>
  <c r="H7" i="9" s="1"/>
  <c r="L6" i="9"/>
  <c r="L16" i="9" s="1"/>
  <c r="F6" i="9"/>
  <c r="H6" i="9" s="1"/>
  <c r="F5" i="9"/>
  <c r="L5" i="9" s="1"/>
  <c r="E28" i="8"/>
  <c r="E24" i="8"/>
  <c r="N19" i="8"/>
  <c r="M17" i="8"/>
  <c r="L17" i="8"/>
  <c r="K17" i="8"/>
  <c r="J17" i="8"/>
  <c r="I17" i="8"/>
  <c r="M16" i="8"/>
  <c r="L16" i="8"/>
  <c r="K16" i="8"/>
  <c r="J16" i="8"/>
  <c r="I16" i="8"/>
  <c r="M15" i="8"/>
  <c r="L15" i="8"/>
  <c r="K15" i="8"/>
  <c r="J15" i="8"/>
  <c r="I15" i="8"/>
  <c r="C10" i="19"/>
  <c r="C9" i="19"/>
  <c r="C9" i="19" a="1"/>
  <c r="C8" i="19"/>
  <c r="G4" i="19"/>
  <c r="F4" i="19"/>
  <c r="E4" i="19"/>
  <c r="D4" i="19"/>
  <c r="C4" i="19"/>
  <c r="C10" i="16"/>
  <c r="C8" i="16"/>
  <c r="C14" i="16"/>
  <c r="G5" i="16"/>
  <c r="F5" i="16"/>
  <c r="E5" i="16"/>
  <c r="D5" i="16"/>
  <c r="AJ60" i="12"/>
  <c r="AJ59" i="12"/>
  <c r="AJ58" i="12"/>
  <c r="AJ57" i="12"/>
  <c r="AJ56" i="12"/>
  <c r="AJ55" i="12"/>
  <c r="AJ54" i="12"/>
  <c r="AJ53" i="12"/>
  <c r="AJ52" i="12"/>
  <c r="AJ51" i="12"/>
  <c r="AJ50" i="12"/>
  <c r="AJ49" i="12"/>
  <c r="J48" i="12"/>
  <c r="I48" i="12"/>
  <c r="D48" i="12"/>
  <c r="C48" i="12"/>
  <c r="H118" i="12" s="1"/>
  <c r="J47" i="12"/>
  <c r="I47" i="12"/>
  <c r="D47" i="12"/>
  <c r="C47" i="12"/>
  <c r="H117" i="12" s="1"/>
  <c r="J46" i="12"/>
  <c r="I46" i="12"/>
  <c r="D46" i="12"/>
  <c r="C46" i="12"/>
  <c r="H116" i="12" s="1"/>
  <c r="J45" i="12"/>
  <c r="I45" i="12"/>
  <c r="D45" i="12"/>
  <c r="C45" i="12"/>
  <c r="H115" i="12" s="1"/>
  <c r="J44" i="12"/>
  <c r="I44" i="12"/>
  <c r="D44" i="12"/>
  <c r="C44" i="12"/>
  <c r="H114" i="12" s="1"/>
  <c r="J43" i="12"/>
  <c r="I43" i="12"/>
  <c r="D43" i="12"/>
  <c r="C43" i="12"/>
  <c r="H113" i="12" s="1"/>
  <c r="J42" i="12"/>
  <c r="I42" i="12"/>
  <c r="D42" i="12"/>
  <c r="C42" i="12"/>
  <c r="H112" i="12" s="1"/>
  <c r="J41" i="12"/>
  <c r="I41" i="12"/>
  <c r="D41" i="12"/>
  <c r="C41" i="12"/>
  <c r="H111" i="12" s="1"/>
  <c r="J40" i="12"/>
  <c r="I40" i="12"/>
  <c r="D40" i="12"/>
  <c r="C40" i="12"/>
  <c r="H110" i="12" s="1"/>
  <c r="J39" i="12"/>
  <c r="I39" i="12"/>
  <c r="D39" i="12"/>
  <c r="C39" i="12"/>
  <c r="H109" i="12" s="1"/>
  <c r="J38" i="12"/>
  <c r="I38" i="12"/>
  <c r="D38" i="12"/>
  <c r="C38" i="12"/>
  <c r="H108" i="12" s="1"/>
  <c r="J37" i="12"/>
  <c r="I37" i="12"/>
  <c r="D37" i="12"/>
  <c r="C37" i="12"/>
  <c r="J36" i="12"/>
  <c r="I36" i="12"/>
  <c r="D36" i="12"/>
  <c r="C36" i="12"/>
  <c r="J35" i="12"/>
  <c r="I35" i="12"/>
  <c r="D35" i="12"/>
  <c r="C35" i="12"/>
  <c r="J34" i="12"/>
  <c r="I34" i="12"/>
  <c r="AE34" i="12" s="1"/>
  <c r="D34" i="12"/>
  <c r="C34" i="12"/>
  <c r="J33" i="12"/>
  <c r="I33" i="12"/>
  <c r="D33" i="12"/>
  <c r="C33" i="12"/>
  <c r="J32" i="12"/>
  <c r="I32" i="12"/>
  <c r="D32" i="12"/>
  <c r="C32" i="12"/>
  <c r="J31" i="12"/>
  <c r="I31" i="12"/>
  <c r="D31" i="12"/>
  <c r="C31" i="12"/>
  <c r="J30" i="12"/>
  <c r="I30" i="12"/>
  <c r="D30" i="12"/>
  <c r="C30" i="12"/>
  <c r="H100" i="12" s="1"/>
  <c r="J29" i="12"/>
  <c r="I29" i="12"/>
  <c r="D29" i="12"/>
  <c r="C29" i="12"/>
  <c r="H99" i="12" s="1"/>
  <c r="J28" i="12"/>
  <c r="I28" i="12"/>
  <c r="D28" i="12"/>
  <c r="C28" i="12"/>
  <c r="H98" i="12" s="1"/>
  <c r="J27" i="12"/>
  <c r="I27" i="12"/>
  <c r="D27" i="12"/>
  <c r="C27" i="12"/>
  <c r="H97" i="12" s="1"/>
  <c r="J26" i="12"/>
  <c r="I26" i="12"/>
  <c r="D26" i="12"/>
  <c r="C26" i="12"/>
  <c r="H96" i="12" s="1"/>
  <c r="J25" i="12"/>
  <c r="I25" i="12"/>
  <c r="D25" i="12"/>
  <c r="C25" i="12"/>
  <c r="H95" i="12" s="1"/>
  <c r="J24" i="12"/>
  <c r="I24" i="12"/>
  <c r="D24" i="12"/>
  <c r="C24" i="12"/>
  <c r="H94" i="12" s="1"/>
  <c r="J23" i="12"/>
  <c r="I23" i="12"/>
  <c r="D23" i="12"/>
  <c r="C23" i="12"/>
  <c r="H93" i="12" s="1"/>
  <c r="J22" i="12"/>
  <c r="I22" i="12"/>
  <c r="D22" i="12"/>
  <c r="C22" i="12"/>
  <c r="H92" i="12" s="1"/>
  <c r="J21" i="12"/>
  <c r="I21" i="12"/>
  <c r="D21" i="12"/>
  <c r="C21" i="12"/>
  <c r="H91" i="12" s="1"/>
  <c r="J20" i="12"/>
  <c r="I20" i="12"/>
  <c r="D20" i="12"/>
  <c r="C20" i="12"/>
  <c r="H90" i="12" s="1"/>
  <c r="J19" i="12"/>
  <c r="I19" i="12"/>
  <c r="D19" i="12"/>
  <c r="C19" i="12"/>
  <c r="H89" i="12" s="1"/>
  <c r="J18" i="12"/>
  <c r="I18" i="12"/>
  <c r="D18" i="12"/>
  <c r="C18" i="12"/>
  <c r="H88" i="12" s="1"/>
  <c r="J17" i="12"/>
  <c r="I17" i="12"/>
  <c r="D17" i="12"/>
  <c r="C17" i="12"/>
  <c r="H87" i="12" s="1"/>
  <c r="J16" i="12"/>
  <c r="I16" i="12"/>
  <c r="D16" i="12"/>
  <c r="C16" i="12"/>
  <c r="H86" i="12" s="1"/>
  <c r="J15" i="12"/>
  <c r="I15" i="12"/>
  <c r="D15" i="12"/>
  <c r="C15" i="12"/>
  <c r="H85" i="12" s="1"/>
  <c r="J14" i="12"/>
  <c r="I14" i="12"/>
  <c r="D14" i="12"/>
  <c r="C14" i="12"/>
  <c r="H84" i="12" s="1"/>
  <c r="J13" i="12"/>
  <c r="I13" i="12"/>
  <c r="D13" i="12"/>
  <c r="C13" i="12"/>
  <c r="H83" i="12" s="1"/>
  <c r="J12" i="12"/>
  <c r="I12" i="12"/>
  <c r="D12" i="12"/>
  <c r="C12" i="12"/>
  <c r="H82" i="12" s="1"/>
  <c r="J11" i="12"/>
  <c r="I11" i="12"/>
  <c r="D11" i="12"/>
  <c r="C11" i="12"/>
  <c r="H81" i="12" s="1"/>
  <c r="J10" i="12"/>
  <c r="I10" i="12"/>
  <c r="D10" i="12"/>
  <c r="C10" i="12"/>
  <c r="H80" i="12" s="1"/>
  <c r="J9" i="12"/>
  <c r="I9" i="12"/>
  <c r="D9" i="12"/>
  <c r="C9" i="12"/>
  <c r="H79" i="12" s="1"/>
  <c r="J8" i="12"/>
  <c r="I8" i="12"/>
  <c r="D8" i="12"/>
  <c r="C8" i="12"/>
  <c r="H78" i="12" s="1"/>
  <c r="J7" i="12"/>
  <c r="I7" i="12"/>
  <c r="D7" i="12"/>
  <c r="C7" i="12"/>
  <c r="H77" i="12" s="1"/>
  <c r="J6" i="12"/>
  <c r="I6" i="12"/>
  <c r="D6" i="12"/>
  <c r="C6" i="12"/>
  <c r="H76" i="12" s="1"/>
  <c r="J5" i="12"/>
  <c r="I5" i="12"/>
  <c r="D5" i="12"/>
  <c r="C5" i="12"/>
  <c r="H75" i="12" s="1"/>
  <c r="J4" i="12"/>
  <c r="I4" i="12"/>
  <c r="D4" i="12"/>
  <c r="C4" i="12"/>
  <c r="J3" i="12"/>
  <c r="I3" i="12"/>
  <c r="D3" i="12"/>
  <c r="D50" i="12" s="1"/>
  <c r="C3" i="12"/>
  <c r="AD3" i="12" s="1"/>
  <c r="AE2" i="12"/>
  <c r="AD2" i="12"/>
  <c r="K2" i="12"/>
  <c r="E2" i="12"/>
  <c r="B30" i="10" a="1"/>
  <c r="B13" i="14" s="1"/>
  <c r="B16" i="10"/>
  <c r="C16" i="10" s="1" a="1"/>
  <c r="C16" i="10" s="1"/>
  <c r="D16" i="10" s="1" a="1"/>
  <c r="D16" i="10" s="1"/>
  <c r="E16" i="10" s="1" a="1"/>
  <c r="E16" i="10" s="1"/>
  <c r="F16" i="10" s="1" a="1"/>
  <c r="F16" i="10" s="1"/>
  <c r="B16" i="10" a="1"/>
  <c r="B4" i="10" a="1"/>
  <c r="G56" i="1"/>
  <c r="O6" i="27" s="1"/>
  <c r="D56" i="1"/>
  <c r="L6" i="27" s="1"/>
  <c r="C56" i="1"/>
  <c r="K6" i="27" s="1"/>
  <c r="G54" i="1"/>
  <c r="F54" i="1"/>
  <c r="F56" i="1" s="1"/>
  <c r="E54" i="1"/>
  <c r="E56" i="1" s="1"/>
  <c r="D54" i="1"/>
  <c r="C54" i="1"/>
  <c r="F45" i="1"/>
  <c r="N5" i="27" s="1"/>
  <c r="G42" i="1"/>
  <c r="G45" i="1" s="1"/>
  <c r="F42" i="1"/>
  <c r="E42" i="1"/>
  <c r="D42" i="1"/>
  <c r="C42" i="1"/>
  <c r="C45" i="1" s="1"/>
  <c r="G33" i="1"/>
  <c r="F33" i="1"/>
  <c r="E33" i="1"/>
  <c r="E45" i="1" s="1"/>
  <c r="M5" i="27" s="1"/>
  <c r="D33" i="1"/>
  <c r="D45" i="1" s="1"/>
  <c r="L5" i="27" s="1"/>
  <c r="C33" i="1"/>
  <c r="E24" i="1"/>
  <c r="M4" i="27" s="1"/>
  <c r="G21" i="1"/>
  <c r="G24" i="1" s="1"/>
  <c r="F21" i="1"/>
  <c r="F24" i="1" s="1"/>
  <c r="E21" i="1"/>
  <c r="D21" i="1"/>
  <c r="C21" i="1"/>
  <c r="C24" i="1" s="1"/>
  <c r="K4" i="27" s="1"/>
  <c r="G8" i="1"/>
  <c r="F8" i="1"/>
  <c r="E8" i="1"/>
  <c r="D8" i="1"/>
  <c r="C8" i="1"/>
  <c r="K2" i="5"/>
  <c r="J2" i="5"/>
  <c r="I2" i="5"/>
  <c r="H2" i="5"/>
  <c r="G2" i="5"/>
  <c r="H42" i="3"/>
  <c r="G42" i="3"/>
  <c r="F42" i="3"/>
  <c r="E42" i="3"/>
  <c r="D42" i="3"/>
  <c r="H36" i="3"/>
  <c r="G36" i="3"/>
  <c r="F36" i="3"/>
  <c r="E36" i="3"/>
  <c r="D36" i="3"/>
  <c r="H34" i="3"/>
  <c r="G34" i="3"/>
  <c r="F34" i="3"/>
  <c r="E34" i="3"/>
  <c r="D34" i="3"/>
  <c r="H20" i="3"/>
  <c r="G20" i="3"/>
  <c r="F20" i="3"/>
  <c r="E20" i="3"/>
  <c r="D20" i="3"/>
  <c r="H8" i="3"/>
  <c r="G8" i="3"/>
  <c r="F8" i="3"/>
  <c r="E8" i="3"/>
  <c r="D8" i="3"/>
  <c r="F2" i="4"/>
  <c r="E2" i="4"/>
  <c r="D2" i="4"/>
  <c r="C2" i="4"/>
  <c r="B2" i="4"/>
  <c r="G17" i="7"/>
  <c r="F17" i="7"/>
  <c r="E17" i="7"/>
  <c r="D17" i="7"/>
  <c r="C17" i="7"/>
  <c r="G16" i="7"/>
  <c r="F16" i="7"/>
  <c r="E16" i="7"/>
  <c r="D16" i="7"/>
  <c r="C16" i="7"/>
  <c r="G13" i="7"/>
  <c r="F13" i="7"/>
  <c r="E13" i="7"/>
  <c r="D13" i="7"/>
  <c r="C13" i="7"/>
  <c r="G11" i="7"/>
  <c r="F11" i="7"/>
  <c r="E11" i="7"/>
  <c r="D11" i="7"/>
  <c r="C11" i="7"/>
  <c r="G8" i="7"/>
  <c r="F8" i="7"/>
  <c r="E8" i="7"/>
  <c r="D8" i="7"/>
  <c r="C8" i="7"/>
  <c r="G4" i="7"/>
  <c r="F4" i="7"/>
  <c r="E4" i="7"/>
  <c r="D4" i="7"/>
  <c r="C4" i="7"/>
  <c r="AT6" i="12" l="1"/>
  <c r="N6" i="9"/>
  <c r="M6" i="9"/>
  <c r="N8" i="9"/>
  <c r="M8" i="9"/>
  <c r="N10" i="9"/>
  <c r="M10" i="9"/>
  <c r="N7" i="9"/>
  <c r="M7" i="9"/>
  <c r="N9" i="9"/>
  <c r="M9" i="9"/>
  <c r="L13" i="9"/>
  <c r="L15" i="9"/>
  <c r="L22" i="9" s="1"/>
  <c r="L24" i="9" s="1"/>
  <c r="C27" i="9" s="1"/>
  <c r="C28" i="9" s="1"/>
  <c r="L17" i="9"/>
  <c r="H5" i="9"/>
  <c r="L12" i="9"/>
  <c r="L14" i="9"/>
  <c r="K5" i="27"/>
  <c r="C57" i="1"/>
  <c r="B2" i="6" s="1"/>
  <c r="O5" i="27"/>
  <c r="G57" i="1"/>
  <c r="O4" i="27"/>
  <c r="F2" i="6"/>
  <c r="N6" i="27"/>
  <c r="F57" i="1"/>
  <c r="N4" i="27"/>
  <c r="E2" i="6"/>
  <c r="M6" i="27"/>
  <c r="E57" i="1"/>
  <c r="D2" i="6"/>
  <c r="D24" i="1"/>
  <c r="L4" i="27" s="1"/>
  <c r="D57" i="1"/>
  <c r="B12" i="14"/>
  <c r="B30" i="10"/>
  <c r="K3" i="12"/>
  <c r="I73" i="12"/>
  <c r="K4" i="12"/>
  <c r="I74" i="12"/>
  <c r="AE5" i="12"/>
  <c r="I75" i="12"/>
  <c r="AE6" i="12"/>
  <c r="I76" i="12"/>
  <c r="K7" i="12"/>
  <c r="I77" i="12"/>
  <c r="K8" i="12"/>
  <c r="I78" i="12"/>
  <c r="K9" i="12"/>
  <c r="I79" i="12"/>
  <c r="K10" i="12"/>
  <c r="I80" i="12"/>
  <c r="K11" i="12"/>
  <c r="I81" i="12"/>
  <c r="K12" i="12"/>
  <c r="I82" i="12"/>
  <c r="K13" i="12"/>
  <c r="I83" i="12"/>
  <c r="K14" i="12"/>
  <c r="I84" i="12"/>
  <c r="K15" i="12"/>
  <c r="I85" i="12"/>
  <c r="K16" i="12"/>
  <c r="I86" i="12"/>
  <c r="K17" i="12"/>
  <c r="I87" i="12"/>
  <c r="K18" i="12"/>
  <c r="I88" i="12"/>
  <c r="K19" i="12"/>
  <c r="I89" i="12"/>
  <c r="K20" i="12"/>
  <c r="I90" i="12"/>
  <c r="K21" i="12"/>
  <c r="I91" i="12"/>
  <c r="K22" i="12"/>
  <c r="I92" i="12"/>
  <c r="K23" i="12"/>
  <c r="I93" i="12"/>
  <c r="K24" i="12"/>
  <c r="I94" i="12"/>
  <c r="K25" i="12"/>
  <c r="I95" i="12"/>
  <c r="K26" i="12"/>
  <c r="I96" i="12"/>
  <c r="K27" i="12"/>
  <c r="I97" i="12"/>
  <c r="K28" i="12"/>
  <c r="I98" i="12"/>
  <c r="K29" i="12"/>
  <c r="I99" i="12"/>
  <c r="K30" i="12"/>
  <c r="I100" i="12"/>
  <c r="K31" i="12"/>
  <c r="I101" i="12"/>
  <c r="K32" i="12"/>
  <c r="I102" i="12"/>
  <c r="K33" i="12"/>
  <c r="I103" i="12"/>
  <c r="K34" i="12"/>
  <c r="I104" i="12"/>
  <c r="J50" i="12"/>
  <c r="J51" i="12" s="1"/>
  <c r="K35" i="12"/>
  <c r="I105" i="12"/>
  <c r="K36" i="12"/>
  <c r="I106" i="12"/>
  <c r="K37" i="12"/>
  <c r="I107" i="12"/>
  <c r="K38" i="12"/>
  <c r="I108" i="12"/>
  <c r="K39" i="12"/>
  <c r="I109" i="12"/>
  <c r="K40" i="12"/>
  <c r="I110" i="12"/>
  <c r="K41" i="12"/>
  <c r="I111" i="12"/>
  <c r="K42" i="12"/>
  <c r="I112" i="12"/>
  <c r="K43" i="12"/>
  <c r="I113" i="12"/>
  <c r="K44" i="12"/>
  <c r="I114" i="12"/>
  <c r="K45" i="12"/>
  <c r="I115" i="12"/>
  <c r="K46" i="12"/>
  <c r="I116" i="12"/>
  <c r="K47" i="12"/>
  <c r="I117" i="12"/>
  <c r="K48" i="12"/>
  <c r="I118" i="12"/>
  <c r="H73" i="12"/>
  <c r="N3" i="12"/>
  <c r="N4" i="12"/>
  <c r="H74" i="12"/>
  <c r="N31" i="12"/>
  <c r="H101" i="12"/>
  <c r="N32" i="12"/>
  <c r="H102" i="12"/>
  <c r="N33" i="12"/>
  <c r="H103" i="12"/>
  <c r="N34" i="12"/>
  <c r="H104" i="12"/>
  <c r="N35" i="12"/>
  <c r="H105" i="12"/>
  <c r="N36" i="12"/>
  <c r="H106" i="12"/>
  <c r="N37" i="12"/>
  <c r="H107" i="12"/>
  <c r="I10" i="14"/>
  <c r="B4" i="10"/>
  <c r="D10" i="8"/>
  <c r="D8" i="8"/>
  <c r="C16" i="19"/>
  <c r="AE37" i="12"/>
  <c r="AE14" i="12"/>
  <c r="N44" i="12"/>
  <c r="N45" i="12"/>
  <c r="AD4" i="12"/>
  <c r="N14" i="12"/>
  <c r="N15" i="12"/>
  <c r="N16" i="12"/>
  <c r="N17" i="12"/>
  <c r="N18" i="12"/>
  <c r="AE18" i="12"/>
  <c r="E4" i="12"/>
  <c r="AT4" i="12"/>
  <c r="N23" i="12"/>
  <c r="N24" i="12"/>
  <c r="N25" i="12"/>
  <c r="AE25" i="12"/>
  <c r="N42" i="12"/>
  <c r="N43" i="12"/>
  <c r="AE45" i="12"/>
  <c r="N6" i="12"/>
  <c r="N7" i="12"/>
  <c r="N8" i="12"/>
  <c r="N9" i="12"/>
  <c r="AE9" i="12"/>
  <c r="N26" i="12"/>
  <c r="AE26" i="12"/>
  <c r="N46" i="12"/>
  <c r="AD5" i="12"/>
  <c r="N5" i="12"/>
  <c r="K5" i="12"/>
  <c r="N10" i="12"/>
  <c r="AE10" i="12"/>
  <c r="N19" i="12"/>
  <c r="N20" i="12"/>
  <c r="N21" i="12"/>
  <c r="AE21" i="12"/>
  <c r="N27" i="12"/>
  <c r="N28" i="12"/>
  <c r="N29" i="12"/>
  <c r="AE29" i="12"/>
  <c r="N38" i="12"/>
  <c r="AE38" i="12"/>
  <c r="AE46" i="12"/>
  <c r="E3" i="12"/>
  <c r="AT5" i="12"/>
  <c r="N11" i="12"/>
  <c r="N12" i="12"/>
  <c r="N13" i="12"/>
  <c r="AE13" i="12"/>
  <c r="N22" i="12"/>
  <c r="AE22" i="12"/>
  <c r="N30" i="12"/>
  <c r="AE30" i="12"/>
  <c r="N39" i="12"/>
  <c r="N40" i="12"/>
  <c r="N41" i="12"/>
  <c r="AE41" i="12"/>
  <c r="N47" i="12"/>
  <c r="AD48" i="12"/>
  <c r="N48" i="12"/>
  <c r="AE42" i="12"/>
  <c r="AD10" i="12"/>
  <c r="E10" i="12"/>
  <c r="AD14" i="12"/>
  <c r="E14" i="12"/>
  <c r="AD42" i="12"/>
  <c r="E42" i="12"/>
  <c r="AD46" i="12"/>
  <c r="E46" i="12"/>
  <c r="AD18" i="12"/>
  <c r="E18" i="12"/>
  <c r="AD22" i="12"/>
  <c r="E22" i="12"/>
  <c r="AD26" i="12"/>
  <c r="E26" i="12"/>
  <c r="AD30" i="12"/>
  <c r="E30" i="12"/>
  <c r="AD34" i="12"/>
  <c r="E34" i="12"/>
  <c r="AD38" i="12"/>
  <c r="E38" i="12"/>
  <c r="AE3" i="12"/>
  <c r="AE4" i="12"/>
  <c r="E5" i="12"/>
  <c r="AD7" i="12"/>
  <c r="E7" i="12"/>
  <c r="AE7" i="12"/>
  <c r="AD11" i="12"/>
  <c r="E11" i="12"/>
  <c r="AE11" i="12"/>
  <c r="AD15" i="12"/>
  <c r="E15" i="12"/>
  <c r="AE15" i="12"/>
  <c r="AD19" i="12"/>
  <c r="E19" i="12"/>
  <c r="AE19" i="12"/>
  <c r="AD23" i="12"/>
  <c r="E23" i="12"/>
  <c r="AE23" i="12"/>
  <c r="AD27" i="12"/>
  <c r="E27" i="12"/>
  <c r="AE27" i="12"/>
  <c r="AD31" i="12"/>
  <c r="E31" i="12"/>
  <c r="AE31" i="12"/>
  <c r="AD35" i="12"/>
  <c r="E35" i="12"/>
  <c r="AE35" i="12"/>
  <c r="AD39" i="12"/>
  <c r="E39" i="12"/>
  <c r="AE39" i="12"/>
  <c r="AD43" i="12"/>
  <c r="E43" i="12"/>
  <c r="AE43" i="12"/>
  <c r="AD47" i="12"/>
  <c r="E47" i="12"/>
  <c r="AE47" i="12"/>
  <c r="AE44" i="12"/>
  <c r="AD8" i="12"/>
  <c r="E8" i="12"/>
  <c r="AE8" i="12"/>
  <c r="AD12" i="12"/>
  <c r="E12" i="12"/>
  <c r="AE12" i="12"/>
  <c r="AD16" i="12"/>
  <c r="E16" i="12"/>
  <c r="AE16" i="12"/>
  <c r="AD20" i="12"/>
  <c r="E20" i="12"/>
  <c r="AE20" i="12"/>
  <c r="AD24" i="12"/>
  <c r="E24" i="12"/>
  <c r="AE24" i="12"/>
  <c r="AD28" i="12"/>
  <c r="E28" i="12"/>
  <c r="AE28" i="12"/>
  <c r="AD32" i="12"/>
  <c r="E32" i="12"/>
  <c r="AE32" i="12"/>
  <c r="AD36" i="12"/>
  <c r="E36" i="12"/>
  <c r="AE36" i="12"/>
  <c r="AD40" i="12"/>
  <c r="E40" i="12"/>
  <c r="AE40" i="12"/>
  <c r="AD44" i="12"/>
  <c r="E44" i="12"/>
  <c r="AD6" i="12"/>
  <c r="E6" i="12"/>
  <c r="K6" i="12"/>
  <c r="AD9" i="12"/>
  <c r="E9" i="12"/>
  <c r="AD13" i="12"/>
  <c r="E13" i="12"/>
  <c r="AD17" i="12"/>
  <c r="E17" i="12"/>
  <c r="AE17" i="12"/>
  <c r="AD21" i="12"/>
  <c r="E21" i="12"/>
  <c r="AD25" i="12"/>
  <c r="E25" i="12"/>
  <c r="AD29" i="12"/>
  <c r="E29" i="12"/>
  <c r="AD33" i="12"/>
  <c r="E33" i="12"/>
  <c r="AE33" i="12"/>
  <c r="AD37" i="12"/>
  <c r="E37" i="12"/>
  <c r="AD41" i="12"/>
  <c r="E41" i="12"/>
  <c r="AD45" i="12"/>
  <c r="E45" i="12"/>
  <c r="E48" i="12"/>
  <c r="AE48" i="12"/>
  <c r="N5" i="9" l="1"/>
  <c r="M5" i="9"/>
  <c r="F21" i="8" s="1"/>
  <c r="M16" i="9"/>
  <c r="M14" i="9"/>
  <c r="M12" i="9"/>
  <c r="M17" i="9"/>
  <c r="M15" i="9"/>
  <c r="M13" i="9"/>
  <c r="N14" i="9"/>
  <c r="N17" i="9"/>
  <c r="N15" i="9"/>
  <c r="N13" i="9"/>
  <c r="N12" i="9"/>
  <c r="N16" i="9"/>
  <c r="L20" i="9"/>
  <c r="C30" i="10" a="1"/>
  <c r="C30" i="10" s="1"/>
  <c r="D30" i="10" s="1" a="1"/>
  <c r="D30" i="10" s="1"/>
  <c r="E30" i="10" s="1" a="1"/>
  <c r="E30" i="10" s="1"/>
  <c r="F30" i="10" s="1" a="1"/>
  <c r="F30" i="10" s="1"/>
  <c r="E25" i="8" s="1"/>
  <c r="E27" i="8" s="1"/>
  <c r="D31" i="8" s="1"/>
  <c r="D32" i="8" s="1"/>
  <c r="C2" i="6"/>
  <c r="K73" i="12"/>
  <c r="J73" i="12"/>
  <c r="C4" i="10" a="1"/>
  <c r="D6" i="8"/>
  <c r="D12" i="8" s="1"/>
  <c r="D13" i="8"/>
  <c r="D19" i="8" l="1"/>
  <c r="L73" i="12"/>
  <c r="E10" i="8"/>
  <c r="E11" i="8" s="1"/>
  <c r="C4" i="10"/>
  <c r="J10" i="14"/>
  <c r="E8" i="8"/>
  <c r="E9" i="8" s="1"/>
  <c r="E13" i="8" l="1"/>
  <c r="E6" i="8"/>
  <c r="D4" i="10" a="1"/>
  <c r="K10" i="14" l="1"/>
  <c r="F8" i="8"/>
  <c r="F9" i="8" s="1"/>
  <c r="D4" i="10"/>
  <c r="F10" i="8"/>
  <c r="F11" i="8" s="1"/>
  <c r="E7" i="8"/>
  <c r="E12" i="8"/>
  <c r="E19" i="8" s="1"/>
  <c r="F13" i="8" l="1"/>
  <c r="F6" i="8"/>
  <c r="E4" i="10" a="1"/>
  <c r="E4" i="10" l="1"/>
  <c r="G8" i="8"/>
  <c r="G9" i="8" s="1"/>
  <c r="G10" i="8"/>
  <c r="G11" i="8" s="1"/>
  <c r="L10" i="14"/>
  <c r="F12" i="8"/>
  <c r="F19" i="8" s="1"/>
  <c r="F7" i="8"/>
  <c r="G6" i="8" l="1"/>
  <c r="F4" i="10" a="1"/>
  <c r="G13" i="8"/>
  <c r="H8" i="8" l="1"/>
  <c r="H10" i="8"/>
  <c r="M10" i="14"/>
  <c r="F4" i="10"/>
  <c r="H6" i="8" s="1"/>
  <c r="G7" i="8"/>
  <c r="G12" i="8"/>
  <c r="G19" i="8" s="1"/>
  <c r="H9" i="8" l="1"/>
  <c r="H13" i="8"/>
  <c r="I12" i="14"/>
  <c r="B9" i="14"/>
  <c r="B11" i="14" s="1"/>
  <c r="H7" i="8"/>
  <c r="I6" i="8"/>
  <c r="H12" i="8"/>
  <c r="H19" i="8" s="1"/>
  <c r="H11" i="8"/>
  <c r="I11" i="8" l="1"/>
  <c r="I10" i="8" s="1"/>
  <c r="I12" i="8" s="1"/>
  <c r="M11" i="8"/>
  <c r="L11" i="8"/>
  <c r="K11" i="8"/>
  <c r="J11" i="8"/>
  <c r="J6" i="8"/>
  <c r="M13" i="8"/>
  <c r="L13" i="8"/>
  <c r="I13" i="8"/>
  <c r="K13" i="8"/>
  <c r="J13" i="8"/>
  <c r="I9" i="8"/>
  <c r="I8" i="8" s="1"/>
  <c r="K9" i="8"/>
  <c r="M9" i="8"/>
  <c r="L9" i="8"/>
  <c r="J9" i="8"/>
  <c r="I19" i="8" l="1"/>
  <c r="K6" i="8"/>
  <c r="J8" i="8"/>
  <c r="K8" i="8" s="1"/>
  <c r="L8" i="8" s="1"/>
  <c r="M8" i="8" s="1"/>
  <c r="J10" i="8"/>
  <c r="K10" i="8" s="1"/>
  <c r="L10" i="8" s="1"/>
  <c r="M10" i="8" s="1"/>
  <c r="L6" i="8" l="1"/>
  <c r="K12" i="8"/>
  <c r="K19" i="8" s="1"/>
  <c r="J12" i="8"/>
  <c r="J19" i="8" s="1"/>
  <c r="M6" i="8" l="1"/>
  <c r="M12" i="8" s="1"/>
  <c r="M19" i="8" s="1"/>
  <c r="L12" i="8"/>
  <c r="L19" i="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5">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futureMetadata>
  <cellMetadata count="1">
    <bk>
      <rc t="1" v="0"/>
    </bk>
  </cellMetadata>
  <valueMetadata count="7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valueMetadata>
</metadata>
</file>

<file path=xl/sharedStrings.xml><?xml version="1.0" encoding="utf-8"?>
<sst xmlns="http://schemas.openxmlformats.org/spreadsheetml/2006/main" count="1100" uniqueCount="356">
  <si>
    <t>Standard Accounts</t>
  </si>
  <si>
    <t>FY2022</t>
  </si>
  <si>
    <t>FY2021</t>
  </si>
  <si>
    <t>FY2020</t>
  </si>
  <si>
    <t>FY2019</t>
  </si>
  <si>
    <t>FY2018</t>
  </si>
  <si>
    <t>Cash and cash equivalents</t>
  </si>
  <si>
    <t>Trade accounts receivables</t>
  </si>
  <si>
    <t>Inventories</t>
  </si>
  <si>
    <t>Derivatives Financial Instruments</t>
  </si>
  <si>
    <t>Total Current Assets</t>
  </si>
  <si>
    <t>Cuurent Assets</t>
  </si>
  <si>
    <t>ASSETS</t>
  </si>
  <si>
    <t>Non-Cuurent Assets</t>
  </si>
  <si>
    <t>Goodwill</t>
  </si>
  <si>
    <t>Intangible Assets</t>
  </si>
  <si>
    <t>Investments in joint ventures &amp; associates</t>
  </si>
  <si>
    <t>Other Investments</t>
  </si>
  <si>
    <t>Propert, plant and equipment</t>
  </si>
  <si>
    <t>Right of use assets</t>
  </si>
  <si>
    <t>Deferred Tax Assets</t>
  </si>
  <si>
    <t>Net Pension assets</t>
  </si>
  <si>
    <t>Total Assets</t>
  </si>
  <si>
    <t xml:space="preserve">Current Liabilities </t>
  </si>
  <si>
    <t>Other Recivables</t>
  </si>
  <si>
    <t>Trade Payables</t>
  </si>
  <si>
    <t>Taxation</t>
  </si>
  <si>
    <t>Provision</t>
  </si>
  <si>
    <t xml:space="preserve">Total Current Liabilities </t>
  </si>
  <si>
    <t>Non-Current Liabilities</t>
  </si>
  <si>
    <t>Deferred tax liabilities</t>
  </si>
  <si>
    <t>Net Pension obligation</t>
  </si>
  <si>
    <t>Other Payables</t>
  </si>
  <si>
    <t>Provisions</t>
  </si>
  <si>
    <t>Total Non-Current Liabilities</t>
  </si>
  <si>
    <t xml:space="preserve">Total Liabilities </t>
  </si>
  <si>
    <t>LIABILITIES  &amp; EQUITY</t>
  </si>
  <si>
    <t>EQUITY</t>
  </si>
  <si>
    <t>Capital and Reserves</t>
  </si>
  <si>
    <t>Share Capital</t>
  </si>
  <si>
    <t>Share Prenium</t>
  </si>
  <si>
    <t>Shares held in treasury</t>
  </si>
  <si>
    <t>Translation Reserve</t>
  </si>
  <si>
    <t>Other Reserves</t>
  </si>
  <si>
    <t>Shareholder's Equity</t>
  </si>
  <si>
    <t>Non-controlling interests</t>
  </si>
  <si>
    <t>Total Equity</t>
  </si>
  <si>
    <t>Total Liabilities &amp; Equity</t>
  </si>
  <si>
    <t>Assets held for sale</t>
  </si>
  <si>
    <t>Liabilities associated with assets held for sale</t>
  </si>
  <si>
    <t>Revenue</t>
  </si>
  <si>
    <t>Cost of Sales</t>
  </si>
  <si>
    <t xml:space="preserve">Gross Profit </t>
  </si>
  <si>
    <t>Selling and Distribbution Costs</t>
  </si>
  <si>
    <t>Administration and other expenses</t>
  </si>
  <si>
    <t>Share of results of joint ventures</t>
  </si>
  <si>
    <t>Operating Profit</t>
  </si>
  <si>
    <t>Finance Income</t>
  </si>
  <si>
    <t>Finance Costs</t>
  </si>
  <si>
    <t xml:space="preserve">Net Finance Costs </t>
  </si>
  <si>
    <t>Disposals and other non-operating items</t>
  </si>
  <si>
    <t>Current Tax</t>
  </si>
  <si>
    <t>Deferred Tax</t>
  </si>
  <si>
    <t>Tax Expense</t>
  </si>
  <si>
    <t>Net Profit for the year</t>
  </si>
  <si>
    <t>Earnings per share</t>
  </si>
  <si>
    <t>Basic EPS</t>
  </si>
  <si>
    <t>77.4p</t>
  </si>
  <si>
    <t>Diluted EPS</t>
  </si>
  <si>
    <t>76.9p</t>
  </si>
  <si>
    <t>71.9p</t>
  </si>
  <si>
    <t>71.4p</t>
  </si>
  <si>
    <t>63.5p</t>
  </si>
  <si>
    <t>63.2p</t>
  </si>
  <si>
    <t>76.3p</t>
  </si>
  <si>
    <t>75.8p</t>
  </si>
  <si>
    <t>85.2p</t>
  </si>
  <si>
    <t>84.7p</t>
  </si>
  <si>
    <t xml:space="preserve">Cash Flows from Operating Activities </t>
  </si>
  <si>
    <t>Cash generated from operations</t>
  </si>
  <si>
    <t>Interest Paid (Including lease interest)</t>
  </si>
  <si>
    <t xml:space="preserve">Interest Received </t>
  </si>
  <si>
    <t>Tax Paid (net)</t>
  </si>
  <si>
    <t xml:space="preserve">Net Cash Flows from Operating Activities </t>
  </si>
  <si>
    <t xml:space="preserve">Cash Flows from Investing Activities </t>
  </si>
  <si>
    <t xml:space="preserve">Acquisitions </t>
  </si>
  <si>
    <t xml:space="preserve">Purchases of property, palnt and equipment </t>
  </si>
  <si>
    <t>Expenditure on internally develiped intangible assets</t>
  </si>
  <si>
    <t>Purchase of investments</t>
  </si>
  <si>
    <t>Proceeds from disposals of property, plant and equipment</t>
  </si>
  <si>
    <t xml:space="preserve">Gross Proceeds from business and sale of investments </t>
  </si>
  <si>
    <t xml:space="preserve">Payments on business disposals </t>
  </si>
  <si>
    <t>Dividends received from joint ventures</t>
  </si>
  <si>
    <t xml:space="preserve">Net Cash Flows from Investing Activities </t>
  </si>
  <si>
    <t xml:space="preserve">Cash Flows from Financing Activities </t>
  </si>
  <si>
    <t>Decresase in short-term bank loans, overdrafs and commercial paper</t>
  </si>
  <si>
    <t xml:space="preserve">Issuance of term debt </t>
  </si>
  <si>
    <t>Repayment of term debt</t>
  </si>
  <si>
    <t>Repayment of leases</t>
  </si>
  <si>
    <t>Receipts in respect of sublease</t>
  </si>
  <si>
    <t>Disposal of non-controlling interests</t>
  </si>
  <si>
    <t>Repurchase of ordinary shares</t>
  </si>
  <si>
    <t>Purchase of shares by Employee Benefit Trust</t>
  </si>
  <si>
    <t>Proceeds on issue of ordinary shares</t>
  </si>
  <si>
    <t xml:space="preserve">Net Cash Flows from Financing Activities </t>
  </si>
  <si>
    <t>Decrease/ Increase in cash and cash equivalents</t>
  </si>
  <si>
    <t>Movements in cash and cash equivalent</t>
  </si>
  <si>
    <t>At start of year</t>
  </si>
  <si>
    <t>Exchange translation differences</t>
  </si>
  <si>
    <t>At end of year</t>
  </si>
  <si>
    <t>Operating Income/ Expenses</t>
  </si>
  <si>
    <t>Profit before tax</t>
  </si>
  <si>
    <t>Pre-Tax Income</t>
  </si>
  <si>
    <t>Tax</t>
  </si>
  <si>
    <t>Income after Tax</t>
  </si>
  <si>
    <t>EPS</t>
  </si>
  <si>
    <t>Non-Operating Income/ Expenses</t>
  </si>
  <si>
    <t>Net (Investment in) or Liquidation of Non-Current Operating or Investment Assets</t>
  </si>
  <si>
    <t>Cash Flow from Operating Activities</t>
  </si>
  <si>
    <t>Cash and Cash Equivalents at the End</t>
  </si>
  <si>
    <t>Cash and Cash Equivalents at the Beginning</t>
  </si>
  <si>
    <t>Dividends paid to shareholders</t>
  </si>
  <si>
    <t>Net Debt (Repayment) or Issuance</t>
  </si>
  <si>
    <t>Net share (repurchase) or issuance</t>
  </si>
  <si>
    <t>Receivables</t>
  </si>
  <si>
    <t>Non-Current Intangible Asset</t>
  </si>
  <si>
    <t>Other Intangible Assets</t>
  </si>
  <si>
    <t>Current Debt</t>
  </si>
  <si>
    <t>Long-term Debt</t>
  </si>
  <si>
    <t>Short-term Debt</t>
  </si>
  <si>
    <t>Other Current Liabilities</t>
  </si>
  <si>
    <t>Non-Current Debt</t>
  </si>
  <si>
    <t>Deferred Tax Liability</t>
  </si>
  <si>
    <t>Other Non-current Liability</t>
  </si>
  <si>
    <t>Total Shareholder's Equity</t>
  </si>
  <si>
    <t>Other Current Assets</t>
  </si>
  <si>
    <t>Other Non-Current Assets</t>
  </si>
  <si>
    <t>Total Non-current Assets</t>
  </si>
  <si>
    <t>Total Non-current Liabilities</t>
  </si>
  <si>
    <t>Net Share (Repurchase) or Issuance</t>
  </si>
  <si>
    <t>SG&amp;A Expenses</t>
  </si>
  <si>
    <t xml:space="preserve">Other Financing Ac tivities </t>
  </si>
  <si>
    <t xml:space="preserve">Other Investing Activities </t>
  </si>
  <si>
    <t>Distributions to no-controlling interests</t>
  </si>
  <si>
    <t>CONSOLIDATED INCOME STATEMENT (£m)</t>
  </si>
  <si>
    <r>
      <t>CONSOLIDATED STATEMENT OF CASH FLOWS (</t>
    </r>
    <r>
      <rPr>
        <b/>
        <sz val="12"/>
        <color rgb="FFFFFFFF"/>
        <rFont val="Calibri"/>
        <family val="2"/>
        <scheme val="minor"/>
      </rPr>
      <t>£m</t>
    </r>
    <r>
      <rPr>
        <b/>
        <sz val="12"/>
        <color indexed="9"/>
        <rFont val="Calibri"/>
        <family val="2"/>
        <scheme val="minor"/>
      </rPr>
      <t>)</t>
    </r>
  </si>
  <si>
    <t>CONSOLIDATED BALANCE SHEET (£m)</t>
  </si>
  <si>
    <t>Non-Current Tangible Asset</t>
  </si>
  <si>
    <t>Total Current Liabilities</t>
  </si>
  <si>
    <t>Total Liabilities and Shareholder's Equity</t>
  </si>
  <si>
    <t>Total Non-Current Assets</t>
  </si>
  <si>
    <t>Taxes paid/Received</t>
  </si>
  <si>
    <t>Net Cash Flows from Operating Activities</t>
  </si>
  <si>
    <t>Net cash Flow from operating activities</t>
  </si>
  <si>
    <r>
      <t>STANDARDIZED STATEMENT OF CASH FLOWS (</t>
    </r>
    <r>
      <rPr>
        <b/>
        <sz val="12"/>
        <color rgb="FFFFFFFF"/>
        <rFont val="Calibri"/>
        <family val="2"/>
        <scheme val="minor"/>
      </rPr>
      <t>£m</t>
    </r>
    <r>
      <rPr>
        <b/>
        <sz val="12"/>
        <color indexed="9"/>
        <rFont val="Calibri"/>
        <family val="2"/>
        <scheme val="minor"/>
      </rPr>
      <t>)</t>
    </r>
  </si>
  <si>
    <t>Net Cash Flow from Investing Activities</t>
  </si>
  <si>
    <t>Net Cash Flow from Financing Activities</t>
  </si>
  <si>
    <t>STANDARDIZED INCOME STATEMENT (£m)</t>
  </si>
  <si>
    <t xml:space="preserve">RELX PLC. </t>
  </si>
  <si>
    <t>STANDARDIZED BALANCE SHEET (£m)</t>
  </si>
  <si>
    <t>Other Investing Activities</t>
  </si>
  <si>
    <t>Other financial activities</t>
  </si>
  <si>
    <t>Ratio</t>
  </si>
  <si>
    <r>
      <rPr>
        <b/>
        <sz val="12"/>
        <color theme="1"/>
        <rFont val="Calibri"/>
        <family val="2"/>
        <scheme val="minor"/>
      </rPr>
      <t>TABLE 1:</t>
    </r>
    <r>
      <rPr>
        <sz val="12"/>
        <color theme="1"/>
        <rFont val="Calibri"/>
        <family val="2"/>
        <scheme val="minor"/>
      </rPr>
      <t xml:space="preserve"> Profitability Ratios</t>
    </r>
  </si>
  <si>
    <t xml:space="preserve">Return on equity </t>
  </si>
  <si>
    <t>Return on Assets</t>
  </si>
  <si>
    <t xml:space="preserve">Return on Capital Employed </t>
  </si>
  <si>
    <t>Gross Margin</t>
  </si>
  <si>
    <t>Operating Margin</t>
  </si>
  <si>
    <t>Net Profit Margin</t>
  </si>
  <si>
    <r>
      <rPr>
        <b/>
        <sz val="12"/>
        <color theme="1"/>
        <rFont val="Calibri"/>
        <family val="2"/>
        <scheme val="minor"/>
      </rPr>
      <t xml:space="preserve">TABLE 2: </t>
    </r>
    <r>
      <rPr>
        <sz val="12"/>
        <color theme="1"/>
        <rFont val="Calibri"/>
        <family val="2"/>
        <scheme val="minor"/>
      </rPr>
      <t>Liquidity Ratios</t>
    </r>
  </si>
  <si>
    <t>Current Ratio</t>
  </si>
  <si>
    <t>Quick Ratio</t>
  </si>
  <si>
    <t>Cash Ratio</t>
  </si>
  <si>
    <t>Operating Cash Flows Ratio</t>
  </si>
  <si>
    <r>
      <rPr>
        <b/>
        <sz val="12"/>
        <color theme="1"/>
        <rFont val="Calibri"/>
        <family val="2"/>
        <scheme val="minor"/>
      </rPr>
      <t xml:space="preserve">TABLE 3: </t>
    </r>
    <r>
      <rPr>
        <sz val="12"/>
        <color theme="1"/>
        <rFont val="Calibri"/>
        <family val="2"/>
        <scheme val="minor"/>
      </rPr>
      <t>Efficiency Ratios</t>
    </r>
  </si>
  <si>
    <t>Inventory Days</t>
  </si>
  <si>
    <t>Recievables Days</t>
  </si>
  <si>
    <t>Payables Days</t>
  </si>
  <si>
    <t>Cash Conversion Cycle</t>
  </si>
  <si>
    <r>
      <rPr>
        <b/>
        <sz val="12"/>
        <color theme="1"/>
        <rFont val="Calibri"/>
        <family val="2"/>
        <scheme val="minor"/>
      </rPr>
      <t>TABLE 2:</t>
    </r>
    <r>
      <rPr>
        <sz val="12"/>
        <color theme="1"/>
        <rFont val="Calibri"/>
        <family val="2"/>
        <scheme val="minor"/>
      </rPr>
      <t xml:space="preserve"> Liquidity Ratios</t>
    </r>
  </si>
  <si>
    <r>
      <rPr>
        <b/>
        <sz val="12"/>
        <color theme="1"/>
        <rFont val="Calibri"/>
        <family val="2"/>
        <scheme val="minor"/>
      </rPr>
      <t>TABLE 3:</t>
    </r>
    <r>
      <rPr>
        <sz val="12"/>
        <color theme="1"/>
        <rFont val="Calibri"/>
        <family val="2"/>
        <scheme val="minor"/>
      </rPr>
      <t xml:space="preserve"> Efficiency Ratios</t>
    </r>
  </si>
  <si>
    <t>Date</t>
  </si>
  <si>
    <t>RELX</t>
  </si>
  <si>
    <t xml:space="preserve">Daily Returns </t>
  </si>
  <si>
    <t xml:space="preserve">Daily Ln Returns </t>
  </si>
  <si>
    <t>Source: Investing.com</t>
  </si>
  <si>
    <t xml:space="preserve">Financial Statements </t>
  </si>
  <si>
    <t>Source: S&amp;P Capital IQ</t>
  </si>
  <si>
    <t>Market Data</t>
  </si>
  <si>
    <t>Financials</t>
  </si>
  <si>
    <t>Valuation</t>
  </si>
  <si>
    <t>Company</t>
  </si>
  <si>
    <t>Ticker</t>
  </si>
  <si>
    <t>Share 
Price</t>
  </si>
  <si>
    <t>Shares Outstanding</t>
  </si>
  <si>
    <t>Equity Value</t>
  </si>
  <si>
    <t>Net Debt</t>
  </si>
  <si>
    <t>Enterprise 
Value</t>
  </si>
  <si>
    <t>EBITDA</t>
  </si>
  <si>
    <t>Net Income</t>
  </si>
  <si>
    <t>P/E</t>
  </si>
  <si>
    <t xml:space="preserve">Relx Plc. </t>
  </si>
  <si>
    <t>Rentokil Initial Plc.</t>
  </si>
  <si>
    <t>RWS Holdings Plc.</t>
  </si>
  <si>
    <t>Intertek Group Plc.</t>
  </si>
  <si>
    <t>Johnson Service Group</t>
  </si>
  <si>
    <t>Mitie Group Plc.</t>
  </si>
  <si>
    <t>RTO.L</t>
  </si>
  <si>
    <t>RWS.L</t>
  </si>
  <si>
    <t>ITRK.L</t>
  </si>
  <si>
    <t>JSG.L</t>
  </si>
  <si>
    <t>MTO.L</t>
  </si>
  <si>
    <t>REL.L</t>
  </si>
  <si>
    <t>High</t>
  </si>
  <si>
    <t>75th Percentile</t>
  </si>
  <si>
    <t>Average</t>
  </si>
  <si>
    <t>Median</t>
  </si>
  <si>
    <t>25th Percentile</t>
  </si>
  <si>
    <t>Low</t>
  </si>
  <si>
    <t>Implied Enterprise Value</t>
  </si>
  <si>
    <t>Implied Market Value</t>
  </si>
  <si>
    <t>Implied Value Per Share</t>
  </si>
  <si>
    <t xml:space="preserve">Current Share Price </t>
  </si>
  <si>
    <t>Recommendation</t>
  </si>
  <si>
    <t>SELL</t>
  </si>
  <si>
    <t xml:space="preserve">Fair Value </t>
  </si>
  <si>
    <t>Potential Upside/ Downside</t>
  </si>
  <si>
    <t>Price-Earnings Multiplier</t>
  </si>
  <si>
    <t>Dividend Discount Model</t>
  </si>
  <si>
    <t>Yearly Dividend</t>
  </si>
  <si>
    <t>Growth</t>
  </si>
  <si>
    <t xml:space="preserve">Avearage Growth Rate </t>
  </si>
  <si>
    <t>WACC</t>
  </si>
  <si>
    <t>Cost of Equity</t>
  </si>
  <si>
    <t xml:space="preserve">     Equity Risk Premium</t>
  </si>
  <si>
    <t xml:space="preserve"> (x) Beta</t>
  </si>
  <si>
    <t xml:space="preserve"> (+) Risk Free Rate</t>
  </si>
  <si>
    <t>Cost of Debt</t>
  </si>
  <si>
    <t xml:space="preserve"> Average Yield on Debt</t>
  </si>
  <si>
    <t xml:space="preserve"> (x) Tax Shield</t>
  </si>
  <si>
    <t xml:space="preserve">  Percent of equity</t>
  </si>
  <si>
    <t>. Percent of debt</t>
  </si>
  <si>
    <t>Tax Schedule</t>
  </si>
  <si>
    <t>http://pages.stern.nyu.edu/~adamodar/New_Home_Page/datafile/ctryprem.html</t>
  </si>
  <si>
    <t>TABLE 1: Profitability Ratios</t>
  </si>
  <si>
    <t>TABLE 2: Liquidity Ratios</t>
  </si>
  <si>
    <t>TABLE 3: Efficiency Ratios</t>
  </si>
  <si>
    <t>https://tradingeconomics.com/bonds</t>
  </si>
  <si>
    <t>Last Dividend</t>
  </si>
  <si>
    <t>Future Dividend</t>
  </si>
  <si>
    <t>Effective Tax Rate</t>
  </si>
  <si>
    <t>In GBP (£) Millions</t>
  </si>
  <si>
    <t>Year</t>
  </si>
  <si>
    <t>Revenue Growth</t>
  </si>
  <si>
    <t>COGS</t>
  </si>
  <si>
    <t>COGS Growth</t>
  </si>
  <si>
    <t>Total Operating Expenses</t>
  </si>
  <si>
    <t>Expenses Growth</t>
  </si>
  <si>
    <t>EBIT</t>
  </si>
  <si>
    <t>Tax Rate</t>
  </si>
  <si>
    <t>Discounted Cash Flows</t>
  </si>
  <si>
    <t>Projections</t>
  </si>
  <si>
    <t>Depreciation &amp; Amortization</t>
  </si>
  <si>
    <t>Capex</t>
  </si>
  <si>
    <t>Change in Trade Net Working Capital</t>
  </si>
  <si>
    <t>FTSE 100</t>
  </si>
  <si>
    <t>LSE:REL</t>
  </si>
  <si>
    <t>Start Date</t>
  </si>
  <si>
    <t>End Date</t>
  </si>
  <si>
    <t>Close</t>
  </si>
  <si>
    <t>Volume</t>
  </si>
  <si>
    <t>Open</t>
  </si>
  <si>
    <t>Earnings Model</t>
  </si>
  <si>
    <t>Exit</t>
  </si>
  <si>
    <t>EV/ EBITDA</t>
  </si>
  <si>
    <t xml:space="preserve">Terminal value </t>
  </si>
  <si>
    <t>EV/EBITDA</t>
  </si>
  <si>
    <t>NPV of FCF (Enterprise Value)</t>
  </si>
  <si>
    <t>+ Cash and Cash Equivalents</t>
  </si>
  <si>
    <t>- Debt</t>
  </si>
  <si>
    <t>Share Outstanding</t>
  </si>
  <si>
    <t>Last EPS</t>
  </si>
  <si>
    <t>Future EPS</t>
  </si>
  <si>
    <t>Cost of equity</t>
  </si>
  <si>
    <t>Retention ratio</t>
  </si>
  <si>
    <t>Return On Equity</t>
  </si>
  <si>
    <t>Insiders</t>
  </si>
  <si>
    <t>Mutual Funds</t>
  </si>
  <si>
    <t>Other Institutional Investors</t>
  </si>
  <si>
    <t>Public Companies and Indivdual Investors</t>
  </si>
  <si>
    <t>Shareholders</t>
  </si>
  <si>
    <t xml:space="preserve">Long Term Growth </t>
  </si>
  <si>
    <t>Relx Plc.</t>
  </si>
  <si>
    <t>https://valueinvesting.io/REL.L/overview</t>
  </si>
  <si>
    <t>Price</t>
  </si>
  <si>
    <t>REL</t>
  </si>
  <si>
    <t>RTO</t>
  </si>
  <si>
    <t>RWS</t>
  </si>
  <si>
    <t>ITRK</t>
  </si>
  <si>
    <t>JSG</t>
  </si>
  <si>
    <t>MTO</t>
  </si>
  <si>
    <t>Competitors</t>
  </si>
  <si>
    <t>Targeted</t>
  </si>
  <si>
    <t>Competitors (RTO, RWS, ITRK, JSG, MTO)</t>
  </si>
  <si>
    <t>Price:</t>
  </si>
  <si>
    <t>Average volume:</t>
  </si>
  <si>
    <t>Operating country:</t>
  </si>
  <si>
    <t>United Kingdom</t>
  </si>
  <si>
    <t>Industry:</t>
  </si>
  <si>
    <t>Speciality Business Service</t>
  </si>
  <si>
    <r>
      <rPr>
        <b/>
        <i/>
        <sz val="16"/>
        <color rgb="FFEA8436"/>
        <rFont val="Arial"/>
        <family val="2"/>
      </rPr>
      <t>£</t>
    </r>
    <r>
      <rPr>
        <b/>
        <sz val="16"/>
        <color rgb="FFEA8436"/>
        <rFont val="Arial"/>
        <family val="2"/>
      </rPr>
      <t xml:space="preserve">30.48  </t>
    </r>
    <r>
      <rPr>
        <b/>
        <sz val="16"/>
        <color rgb="FF00B050"/>
        <rFont val="Arial"/>
        <family val="2"/>
      </rPr>
      <t>+0.08 (+0.26%)</t>
    </r>
  </si>
  <si>
    <t>Updated Date: 01 Dec 2023</t>
  </si>
  <si>
    <t>At Close 4:48PM GMT</t>
  </si>
  <si>
    <t>(Approx. 20 mins delay)</t>
  </si>
  <si>
    <t>£2.557m</t>
  </si>
  <si>
    <t>EV/Revenue</t>
  </si>
  <si>
    <t>ABHR</t>
  </si>
  <si>
    <t>Income Statement (£m)</t>
  </si>
  <si>
    <t xml:space="preserve">Operating Profit </t>
  </si>
  <si>
    <t>Net Profit</t>
  </si>
  <si>
    <t>Balance Sheet (£m)</t>
  </si>
  <si>
    <t>Cash Flows Statement (£m)</t>
  </si>
  <si>
    <t>Investing</t>
  </si>
  <si>
    <t>Financing</t>
  </si>
  <si>
    <t>Operating</t>
  </si>
  <si>
    <t xml:space="preserve">Gross Margin </t>
  </si>
  <si>
    <t xml:space="preserve">Operating Margin </t>
  </si>
  <si>
    <t xml:space="preserve">EBIDTA Margin </t>
  </si>
  <si>
    <t xml:space="preserve">Net Margin </t>
  </si>
  <si>
    <t>Profit Margins (%)</t>
  </si>
  <si>
    <t>Price Earnings</t>
  </si>
  <si>
    <t>Price/ Sales</t>
  </si>
  <si>
    <t>Price/ Cash Flows</t>
  </si>
  <si>
    <t>Retrun on Equity</t>
  </si>
  <si>
    <t>Gross Profit Margin</t>
  </si>
  <si>
    <t>Return on Capital Employed</t>
  </si>
  <si>
    <t>Profitability Ratios</t>
  </si>
  <si>
    <t>Liquidity Ratios</t>
  </si>
  <si>
    <t>Curreent Ratio</t>
  </si>
  <si>
    <t>Efficiency Ratio</t>
  </si>
  <si>
    <t>Terminal Value</t>
  </si>
  <si>
    <t>Actual</t>
  </si>
  <si>
    <t>Projected</t>
  </si>
  <si>
    <t>Debt to Equity</t>
  </si>
  <si>
    <t>Debt Ratio</t>
  </si>
  <si>
    <t>Equity Ratio</t>
  </si>
  <si>
    <t>Debt to Equity Ratio</t>
  </si>
  <si>
    <t xml:space="preserve">Debt Ratio </t>
  </si>
  <si>
    <t>Deb to Equity Ratio</t>
  </si>
  <si>
    <r>
      <rPr>
        <b/>
        <sz val="12"/>
        <color theme="1"/>
        <rFont val="Calibri"/>
        <family val="2"/>
        <scheme val="minor"/>
      </rPr>
      <t>TABLE 4:</t>
    </r>
    <r>
      <rPr>
        <sz val="12"/>
        <color theme="1"/>
        <rFont val="Calibri"/>
        <family val="2"/>
        <scheme val="minor"/>
      </rPr>
      <t xml:space="preserve"> Gearing Ratios</t>
    </r>
  </si>
  <si>
    <r>
      <rPr>
        <b/>
        <sz val="26"/>
        <color theme="0"/>
        <rFont val="Calibri"/>
        <family val="2"/>
        <scheme val="minor"/>
      </rPr>
      <t>Annual Report</t>
    </r>
    <r>
      <rPr>
        <b/>
        <sz val="26"/>
        <color theme="1"/>
        <rFont val="Calibri"/>
        <family val="2"/>
        <scheme val="minor"/>
      </rPr>
      <t xml:space="preserve"> </t>
    </r>
    <r>
      <rPr>
        <b/>
        <sz val="26"/>
        <color theme="5"/>
        <rFont val="Calibri"/>
        <family val="2"/>
        <scheme val="minor"/>
      </rPr>
      <t>2022</t>
    </r>
  </si>
  <si>
    <t>Exhibitions</t>
  </si>
  <si>
    <t>Legal</t>
  </si>
  <si>
    <t xml:space="preserve">Risk </t>
  </si>
  <si>
    <t>Scientific, Technical &amp; Medical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</si>
</sst>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8" formatCode="&quot;₹&quot;\ #,##0.00;[Red]&quot;₹&quot;\ \-#,##0.00"/>
    <numFmt numFmtId="164" formatCode="#,##0;\(#,##0\)\ "/>
    <numFmt numFmtId="165" formatCode="#,##0;\(#,##0\)"/>
    <numFmt numFmtId="166" formatCode="_(#,##0.00%_);_(\(#,##0.00%\)_);_(#,##0.00%_)"/>
    <numFmt numFmtId="167" formatCode="#,##0.00;\(#,##0.00\)"/>
    <numFmt numFmtId="168" formatCode="#,##0;\(#,##0.00\)"/>
    <numFmt numFmtId="169" formatCode="#,##0.00\x"/>
    <numFmt numFmtId="170" formatCode="0.00\x"/>
    <numFmt numFmtId="171" formatCode="_-* #,##0.00\ _€_-;\-* #,##0.00\ _€_-;_-* &quot;-&quot;??\ _€_-;_-@"/>
    <numFmt numFmtId="172" formatCode="_-* #,##0_-;\-* #,##0_-;_-* &quot;-&quot;??_-;_-@"/>
    <numFmt numFmtId="173" formatCode="_-* #,##0.00_-;\-* #,##0.00_-;_-* &quot;-&quot;??_-;_-@"/>
    <numFmt numFmtId="174" formatCode="[Color50]#,##0.00%;[Red]\(#,##0.00%\)"/>
    <numFmt numFmtId="175" formatCode="0.000"/>
    <numFmt numFmtId="176" formatCode="\£0"/>
    <numFmt numFmtId="177" formatCode="\£0.00"/>
    <numFmt numFmtId="178" formatCode="\£0.00,,&quot;m&quot;"/>
    <numFmt numFmtId="179" formatCode="0.0%"/>
    <numFmt numFmtId="180" formatCode="#,##0.00,,&quot;B&quot;"/>
    <numFmt numFmtId="181" formatCode="#,##0.00%;\(#,##0.0%\)"/>
    <numFmt numFmtId="182" formatCode="#,##0;\(#,##0\);&quot;-&quot;"/>
    <numFmt numFmtId="183" formatCode="#,##0.00;\(#,##0.00\);&quot;-&quot;"/>
    <numFmt numFmtId="184" formatCode="0.000000000000000%"/>
  </numFmts>
  <fonts count="50">
    <font>
      <sz val="11"/>
      <color theme="1"/>
      <name val="Calibri"/>
      <family val="2"/>
      <scheme val="minor"/>
    </font>
    <font>
      <b/>
      <sz val="11"/>
      <color theme="1"/>
      <name val="Calibri"/>
      <family val="2"/>
      <scheme val="minor"/>
    </font>
    <font>
      <b/>
      <sz val="10"/>
      <color indexed="9"/>
      <name val="Arial"/>
      <family val="2"/>
    </font>
    <font>
      <b/>
      <sz val="12"/>
      <color indexed="9"/>
      <name val="Calibri"/>
      <family val="2"/>
      <scheme val="minor"/>
    </font>
    <font>
      <b/>
      <u/>
      <sz val="12"/>
      <color theme="4" tint="0.39997558519241921"/>
      <name val="Calibri"/>
      <family val="2"/>
      <scheme val="minor"/>
    </font>
    <font>
      <sz val="12"/>
      <color theme="1"/>
      <name val="Calibri"/>
      <family val="2"/>
      <scheme val="minor"/>
    </font>
    <font>
      <b/>
      <sz val="10"/>
      <color indexed="8"/>
      <name val="Arial"/>
      <family val="2"/>
    </font>
    <font>
      <b/>
      <sz val="12"/>
      <name val="Calibri"/>
      <family val="2"/>
      <scheme val="minor"/>
    </font>
    <font>
      <sz val="8"/>
      <name val="Calibri"/>
      <family val="2"/>
      <scheme val="minor"/>
    </font>
    <font>
      <sz val="12"/>
      <name val="Calibri"/>
      <family val="2"/>
      <scheme val="minor"/>
    </font>
    <font>
      <sz val="10"/>
      <color indexed="63"/>
      <name val="Arial"/>
      <family val="2"/>
    </font>
    <font>
      <b/>
      <sz val="12"/>
      <color theme="1"/>
      <name val="Calibri"/>
      <family val="2"/>
      <scheme val="minor"/>
    </font>
    <font>
      <b/>
      <sz val="12"/>
      <color rgb="FFFFFFFF"/>
      <name val="Calibri"/>
      <family val="2"/>
      <scheme val="minor"/>
    </font>
    <font>
      <sz val="11"/>
      <color theme="1"/>
      <name val="Calibri"/>
      <family val="2"/>
      <scheme val="minor"/>
    </font>
    <font>
      <b/>
      <sz val="14"/>
      <color theme="0"/>
      <name val="Calibri"/>
      <family val="2"/>
      <scheme val="minor"/>
    </font>
    <font>
      <sz val="8"/>
      <name val="Arial"/>
      <family val="2"/>
    </font>
    <font>
      <sz val="11"/>
      <color rgb="FF9C5700"/>
      <name val="Calibri"/>
      <family val="2"/>
      <scheme val="minor"/>
    </font>
    <font>
      <b/>
      <sz val="11"/>
      <color rgb="FF3F3F3F"/>
      <name val="Calibri"/>
      <family val="2"/>
      <scheme val="minor"/>
    </font>
    <font>
      <b/>
      <sz val="12"/>
      <color theme="0"/>
      <name val="Calibri"/>
      <family val="2"/>
    </font>
    <font>
      <sz val="12"/>
      <name val="Calibri"/>
      <family val="2"/>
    </font>
    <font>
      <sz val="12"/>
      <color theme="1"/>
      <name val="Calibri"/>
      <family val="2"/>
    </font>
    <font>
      <b/>
      <sz val="12"/>
      <color theme="1"/>
      <name val="Calibri"/>
      <family val="2"/>
    </font>
    <font>
      <sz val="12"/>
      <color rgb="FF0432FF"/>
      <name val="Calibri"/>
      <family val="2"/>
    </font>
    <font>
      <b/>
      <sz val="12"/>
      <color rgb="FF0432FF"/>
      <name val="Calibri"/>
      <family val="2"/>
    </font>
    <font>
      <b/>
      <sz val="11"/>
      <name val="Calibri"/>
      <family val="2"/>
      <scheme val="minor"/>
    </font>
    <font>
      <b/>
      <sz val="11"/>
      <color rgb="FFFF0000"/>
      <name val="Calibri"/>
      <family val="2"/>
      <scheme val="minor"/>
    </font>
    <font>
      <sz val="14"/>
      <color rgb="FF000000"/>
      <name val="Arial"/>
      <family val="2"/>
    </font>
    <font>
      <b/>
      <sz val="16"/>
      <color theme="1"/>
      <name val="Calibri"/>
      <family val="2"/>
      <scheme val="minor"/>
    </font>
    <font>
      <sz val="10"/>
      <name val="Arial"/>
      <family val="2"/>
    </font>
    <font>
      <b/>
      <sz val="11"/>
      <color rgb="FF000000"/>
      <name val="Calibri"/>
      <family val="2"/>
      <scheme val="minor"/>
    </font>
    <font>
      <b/>
      <sz val="11"/>
      <name val="Arial"/>
      <family val="2"/>
    </font>
    <font>
      <sz val="11"/>
      <name val="Arial"/>
      <family val="2"/>
    </font>
    <font>
      <u/>
      <sz val="11"/>
      <color theme="10"/>
      <name val="Calibri"/>
      <family val="2"/>
      <scheme val="minor"/>
    </font>
    <font>
      <sz val="11"/>
      <name val="Calibri body"/>
    </font>
    <font>
      <sz val="11"/>
      <color rgb="FF0070C0"/>
      <name val="Calibri body"/>
    </font>
    <font>
      <sz val="11"/>
      <color theme="1"/>
      <name val="Calibri body"/>
    </font>
    <font>
      <b/>
      <sz val="11"/>
      <color rgb="FF000000"/>
      <name val="Calibri"/>
      <family val="2"/>
    </font>
    <font>
      <sz val="11"/>
      <color theme="8" tint="-0.499984740745262"/>
      <name val="Calibri"/>
      <family val="2"/>
    </font>
    <font>
      <sz val="11"/>
      <name val="Calibri"/>
      <family val="2"/>
    </font>
    <font>
      <sz val="11"/>
      <color rgb="FF000000"/>
      <name val="Segoe UI"/>
      <family val="2"/>
    </font>
    <font>
      <b/>
      <sz val="22"/>
      <color theme="1"/>
      <name val="Arial"/>
      <family val="2"/>
    </font>
    <font>
      <sz val="16"/>
      <color theme="1"/>
      <name val="Arial"/>
      <family val="2"/>
    </font>
    <font>
      <b/>
      <sz val="16"/>
      <color rgb="FFEA8436"/>
      <name val="Arial"/>
      <family val="2"/>
    </font>
    <font>
      <sz val="16"/>
      <color rgb="FF029DD5"/>
      <name val="Arial"/>
      <family val="2"/>
    </font>
    <font>
      <b/>
      <i/>
      <sz val="16"/>
      <color rgb="FFEA8436"/>
      <name val="Arial"/>
      <family val="2"/>
    </font>
    <font>
      <b/>
      <sz val="16"/>
      <color rgb="FF00B050"/>
      <name val="Arial"/>
      <family val="2"/>
    </font>
    <font>
      <b/>
      <sz val="22"/>
      <color theme="0"/>
      <name val="Calibri"/>
      <family val="2"/>
      <scheme val="minor"/>
    </font>
    <font>
      <b/>
      <sz val="26"/>
      <color theme="1"/>
      <name val="Calibri"/>
      <family val="2"/>
      <scheme val="minor"/>
    </font>
    <font>
      <b/>
      <sz val="26"/>
      <color theme="0"/>
      <name val="Calibri"/>
      <family val="2"/>
      <scheme val="minor"/>
    </font>
    <font>
      <b/>
      <sz val="26"/>
      <color theme="5"/>
      <name val="Calibri"/>
      <family val="2"/>
      <scheme val="minor"/>
    </font>
  </fonts>
  <fills count="16">
    <fill>
      <patternFill patternType="none"/>
    </fill>
    <fill>
      <patternFill patternType="gray125"/>
    </fill>
    <fill>
      <patternFill patternType="solid">
        <fgColor rgb="FF4F81BD"/>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4"/>
        <bgColor indexed="64"/>
      </patternFill>
    </fill>
    <fill>
      <patternFill patternType="solid">
        <fgColor rgb="FFFFEB9C"/>
      </patternFill>
    </fill>
    <fill>
      <patternFill patternType="solid">
        <fgColor rgb="FFF2F2F2"/>
      </patternFill>
    </fill>
    <fill>
      <patternFill patternType="solid">
        <fgColor rgb="FF293D68"/>
        <bgColor rgb="FF293D68"/>
      </patternFill>
    </fill>
    <fill>
      <patternFill patternType="solid">
        <fgColor rgb="FFD9E2F3"/>
        <bgColor rgb="FFD9E2F3"/>
      </patternFill>
    </fill>
    <fill>
      <patternFill patternType="solid">
        <fgColor theme="7" tint="0.79998168889431442"/>
        <bgColor indexed="64"/>
      </patternFill>
    </fill>
    <fill>
      <patternFill patternType="solid">
        <fgColor theme="5"/>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14999847407452621"/>
        <bgColor rgb="FFFFFFFF"/>
      </patternFill>
    </fill>
  </fills>
  <borders count="4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style="medium">
        <color auto="1"/>
      </left>
      <right/>
      <top style="medium">
        <color auto="1"/>
      </top>
      <bottom/>
      <diagonal/>
    </border>
    <border>
      <left/>
      <right style="medium">
        <color indexed="64"/>
      </right>
      <top style="medium">
        <color indexed="64"/>
      </top>
      <bottom/>
      <diagonal/>
    </border>
    <border>
      <left style="medium">
        <color auto="1"/>
      </left>
      <right/>
      <top/>
      <bottom/>
      <diagonal/>
    </border>
    <border>
      <left style="medium">
        <color auto="1"/>
      </left>
      <right/>
      <top/>
      <bottom style="medium">
        <color auto="1"/>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style="thin">
        <color theme="5"/>
      </left>
      <right style="thin">
        <color theme="5"/>
      </right>
      <top style="thin">
        <color theme="5"/>
      </top>
      <bottom style="thin">
        <color theme="5"/>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11">
    <xf numFmtId="0" fontId="0" fillId="0" borderId="0"/>
    <xf numFmtId="0" fontId="2" fillId="2" borderId="1">
      <alignment horizontal="right"/>
    </xf>
    <xf numFmtId="0" fontId="6" fillId="3" borderId="3"/>
    <xf numFmtId="4" fontId="6" fillId="3" borderId="4">
      <alignment horizontal="right"/>
    </xf>
    <xf numFmtId="0" fontId="10" fillId="3" borderId="3"/>
    <xf numFmtId="9" fontId="13" fillId="0" borderId="0" applyFont="0" applyFill="0" applyBorder="0" applyAlignment="0" applyProtection="0"/>
    <xf numFmtId="0" fontId="16" fillId="7" borderId="0" applyNumberFormat="0" applyBorder="0" applyAlignment="0" applyProtection="0"/>
    <xf numFmtId="0" fontId="17" fillId="8" borderId="9" applyNumberFormat="0" applyAlignment="0" applyProtection="0"/>
    <xf numFmtId="0" fontId="26" fillId="5" borderId="0" applyFont="0" applyBorder="0" applyAlignment="0"/>
    <xf numFmtId="0" fontId="28" fillId="0" borderId="0"/>
    <xf numFmtId="0" fontId="32" fillId="0" borderId="0" applyNumberFormat="0" applyFill="0" applyBorder="0" applyAlignment="0" applyProtection="0"/>
  </cellStyleXfs>
  <cellXfs count="256">
    <xf numFmtId="0" fontId="0" fillId="0" borderId="0" xfId="0"/>
    <xf numFmtId="0" fontId="3" fillId="2" borderId="2" xfId="1" applyFont="1" applyBorder="1" applyAlignment="1">
      <alignment horizontal="center"/>
    </xf>
    <xf numFmtId="0" fontId="4" fillId="0" borderId="2" xfId="0" applyFont="1" applyBorder="1" applyAlignment="1">
      <alignment horizontal="center" vertical="center"/>
    </xf>
    <xf numFmtId="0" fontId="5" fillId="0" borderId="2" xfId="0" applyFont="1" applyBorder="1"/>
    <xf numFmtId="0" fontId="7" fillId="0" borderId="2" xfId="2" applyFont="1" applyFill="1" applyBorder="1"/>
    <xf numFmtId="164" fontId="7" fillId="0" borderId="2" xfId="3" applyNumberFormat="1" applyFont="1" applyFill="1" applyBorder="1">
      <alignment horizontal="right"/>
    </xf>
    <xf numFmtId="0" fontId="9" fillId="0" borderId="2" xfId="2" applyFont="1" applyFill="1" applyBorder="1"/>
    <xf numFmtId="0" fontId="9" fillId="0" borderId="2" xfId="4" applyFont="1" applyFill="1" applyBorder="1"/>
    <xf numFmtId="0" fontId="1" fillId="0" borderId="0" xfId="0" applyFont="1"/>
    <xf numFmtId="0" fontId="7" fillId="0" borderId="2" xfId="0" applyFont="1" applyBorder="1" applyAlignment="1">
      <alignment horizontal="center" vertical="center"/>
    </xf>
    <xf numFmtId="0" fontId="0" fillId="0" borderId="2" xfId="0" applyBorder="1"/>
    <xf numFmtId="0" fontId="1" fillId="0" borderId="2" xfId="0" applyFont="1" applyBorder="1"/>
    <xf numFmtId="0" fontId="11" fillId="0" borderId="2" xfId="0" applyFont="1" applyBorder="1"/>
    <xf numFmtId="165" fontId="5" fillId="0" borderId="2" xfId="0" applyNumberFormat="1" applyFont="1" applyBorder="1" applyAlignment="1">
      <alignment horizontal="center"/>
    </xf>
    <xf numFmtId="165" fontId="11" fillId="0" borderId="2" xfId="0" applyNumberFormat="1" applyFont="1" applyBorder="1" applyAlignment="1">
      <alignment horizontal="center"/>
    </xf>
    <xf numFmtId="0" fontId="0" fillId="0" borderId="2" xfId="0" applyBorder="1" applyAlignment="1">
      <alignment horizontal="center"/>
    </xf>
    <xf numFmtId="165" fontId="0" fillId="0" borderId="2" xfId="0" applyNumberFormat="1" applyBorder="1" applyAlignment="1">
      <alignment horizontal="center"/>
    </xf>
    <xf numFmtId="165" fontId="1" fillId="0" borderId="2" xfId="0" applyNumberFormat="1" applyFont="1" applyBorder="1" applyAlignment="1">
      <alignment horizontal="center"/>
    </xf>
    <xf numFmtId="0" fontId="5" fillId="0" borderId="2" xfId="0" applyFont="1" applyBorder="1" applyAlignment="1">
      <alignment horizontal="left"/>
    </xf>
    <xf numFmtId="0" fontId="0" fillId="0" borderId="0" xfId="0" applyAlignment="1">
      <alignment horizontal="center"/>
    </xf>
    <xf numFmtId="0" fontId="0" fillId="0" borderId="2" xfId="0" applyBorder="1" applyAlignment="1">
      <alignment wrapText="1"/>
    </xf>
    <xf numFmtId="0" fontId="5" fillId="0" borderId="0" xfId="0" applyFont="1"/>
    <xf numFmtId="0" fontId="7" fillId="0" borderId="2" xfId="4" applyFont="1" applyFill="1" applyBorder="1"/>
    <xf numFmtId="0" fontId="3" fillId="0" borderId="2" xfId="1" applyFont="1" applyFill="1" applyBorder="1" applyAlignment="1">
      <alignment horizontal="center"/>
    </xf>
    <xf numFmtId="0" fontId="11" fillId="0" borderId="2" xfId="0" applyFont="1" applyBorder="1" applyAlignment="1">
      <alignment horizontal="left"/>
    </xf>
    <xf numFmtId="165" fontId="7" fillId="0" borderId="2" xfId="1" applyNumberFormat="1" applyFont="1" applyFill="1" applyBorder="1" applyAlignment="1">
      <alignment horizontal="center"/>
    </xf>
    <xf numFmtId="0" fontId="5" fillId="5" borderId="2" xfId="0" applyFont="1" applyFill="1" applyBorder="1" applyAlignment="1">
      <alignment horizontal="left"/>
    </xf>
    <xf numFmtId="0" fontId="5" fillId="5" borderId="2" xfId="0" applyFont="1" applyFill="1" applyBorder="1" applyAlignment="1">
      <alignment horizontal="left" vertical="center" wrapText="1"/>
    </xf>
    <xf numFmtId="0" fontId="5" fillId="5" borderId="2" xfId="0" applyFont="1" applyFill="1" applyBorder="1" applyAlignment="1">
      <alignment horizontal="left" vertical="center"/>
    </xf>
    <xf numFmtId="0" fontId="11" fillId="5" borderId="2" xfId="0" applyFont="1" applyFill="1" applyBorder="1" applyAlignment="1">
      <alignment horizontal="left" vertical="center"/>
    </xf>
    <xf numFmtId="0" fontId="5" fillId="0" borderId="2" xfId="0" applyFont="1" applyBorder="1" applyAlignment="1">
      <alignment vertical="center"/>
    </xf>
    <xf numFmtId="0" fontId="5" fillId="5" borderId="2" xfId="0" applyFont="1" applyFill="1" applyBorder="1" applyAlignment="1">
      <alignment vertical="center" wrapText="1"/>
    </xf>
    <xf numFmtId="0" fontId="7" fillId="0" borderId="0" xfId="1" applyFont="1" applyFill="1" applyBorder="1" applyAlignment="1">
      <alignment horizontal="center"/>
    </xf>
    <xf numFmtId="165" fontId="0" fillId="0" borderId="0" xfId="0" applyNumberFormat="1"/>
    <xf numFmtId="0" fontId="0" fillId="0" borderId="5" xfId="0" applyBorder="1"/>
    <xf numFmtId="9" fontId="3" fillId="2" borderId="2" xfId="5" applyFont="1" applyFill="1" applyBorder="1" applyAlignment="1">
      <alignment horizontal="center"/>
    </xf>
    <xf numFmtId="9" fontId="5" fillId="0" borderId="2" xfId="5" applyFont="1" applyBorder="1"/>
    <xf numFmtId="10" fontId="5" fillId="0" borderId="2" xfId="5" applyNumberFormat="1" applyFont="1" applyBorder="1" applyAlignment="1">
      <alignment horizontal="center"/>
    </xf>
    <xf numFmtId="10" fontId="0" fillId="0" borderId="2" xfId="5" applyNumberFormat="1" applyFont="1" applyBorder="1" applyAlignment="1">
      <alignment horizontal="center"/>
    </xf>
    <xf numFmtId="2" fontId="5" fillId="0" borderId="2" xfId="5" applyNumberFormat="1" applyFont="1" applyBorder="1" applyAlignment="1">
      <alignment horizontal="center"/>
    </xf>
    <xf numFmtId="2" fontId="0" fillId="0" borderId="2" xfId="5" applyNumberFormat="1" applyFont="1" applyBorder="1" applyAlignment="1">
      <alignment horizontal="center"/>
    </xf>
    <xf numFmtId="1" fontId="0" fillId="0" borderId="2" xfId="0" applyNumberFormat="1" applyBorder="1" applyAlignment="1">
      <alignment horizontal="center"/>
    </xf>
    <xf numFmtId="1" fontId="5" fillId="0" borderId="2" xfId="5" applyNumberFormat="1" applyFont="1" applyBorder="1" applyAlignment="1">
      <alignment horizontal="center"/>
    </xf>
    <xf numFmtId="2" fontId="0" fillId="0" borderId="2" xfId="0" applyNumberFormat="1" applyBorder="1" applyAlignment="1">
      <alignment horizontal="center"/>
    </xf>
    <xf numFmtId="166" fontId="5" fillId="0" borderId="2" xfId="5" applyNumberFormat="1" applyFont="1" applyBorder="1" applyAlignment="1">
      <alignment horizontal="center"/>
    </xf>
    <xf numFmtId="166" fontId="0" fillId="0" borderId="2" xfId="5" applyNumberFormat="1" applyFont="1" applyBorder="1" applyAlignment="1">
      <alignment horizontal="center"/>
    </xf>
    <xf numFmtId="167" fontId="5" fillId="0" borderId="2" xfId="5" applyNumberFormat="1" applyFont="1" applyBorder="1" applyAlignment="1">
      <alignment horizontal="center"/>
    </xf>
    <xf numFmtId="167" fontId="0" fillId="0" borderId="2" xfId="0" applyNumberFormat="1" applyBorder="1" applyAlignment="1">
      <alignment horizontal="center"/>
    </xf>
    <xf numFmtId="166" fontId="0" fillId="0" borderId="2" xfId="0" applyNumberFormat="1" applyBorder="1" applyAlignment="1">
      <alignment horizontal="center"/>
    </xf>
    <xf numFmtId="168" fontId="0" fillId="0" borderId="2" xfId="0" applyNumberFormat="1" applyBorder="1" applyAlignment="1">
      <alignment horizontal="center"/>
    </xf>
    <xf numFmtId="0" fontId="15" fillId="0" borderId="0" xfId="0" applyFont="1"/>
    <xf numFmtId="0" fontId="1" fillId="0" borderId="0" xfId="0" applyFont="1" applyAlignment="1">
      <alignment horizontal="center"/>
    </xf>
    <xf numFmtId="0" fontId="1" fillId="0" borderId="2" xfId="0" applyFont="1" applyBorder="1" applyAlignment="1">
      <alignment horizontal="center"/>
    </xf>
    <xf numFmtId="4" fontId="0" fillId="0" borderId="2" xfId="0" applyNumberFormat="1" applyBorder="1" applyAlignment="1">
      <alignment horizontal="center"/>
    </xf>
    <xf numFmtId="0" fontId="18" fillId="9" borderId="0" xfId="0" applyFont="1" applyFill="1"/>
    <xf numFmtId="0" fontId="18" fillId="9" borderId="0" xfId="0" applyFont="1" applyFill="1" applyAlignment="1">
      <alignment horizontal="center"/>
    </xf>
    <xf numFmtId="0" fontId="18" fillId="9" borderId="10" xfId="0" applyFont="1" applyFill="1" applyBorder="1" applyAlignment="1">
      <alignment horizontal="center" vertical="center" wrapText="1"/>
    </xf>
    <xf numFmtId="0" fontId="18" fillId="9" borderId="10" xfId="0" applyFont="1" applyFill="1" applyBorder="1" applyAlignment="1">
      <alignment horizontal="center" vertical="center"/>
    </xf>
    <xf numFmtId="0" fontId="20" fillId="10" borderId="0" xfId="0" applyFont="1" applyFill="1"/>
    <xf numFmtId="0" fontId="21" fillId="10" borderId="0" xfId="0" applyFont="1" applyFill="1"/>
    <xf numFmtId="170" fontId="20" fillId="10" borderId="0" xfId="0" applyNumberFormat="1" applyFont="1" applyFill="1" applyAlignment="1">
      <alignment horizontal="center"/>
    </xf>
    <xf numFmtId="170" fontId="21" fillId="10" borderId="0" xfId="0" applyNumberFormat="1" applyFont="1" applyFill="1" applyAlignment="1">
      <alignment horizontal="center"/>
    </xf>
    <xf numFmtId="0" fontId="20" fillId="9" borderId="0" xfId="0" applyFont="1" applyFill="1"/>
    <xf numFmtId="171" fontId="20" fillId="0" borderId="0" xfId="0" applyNumberFormat="1" applyFont="1"/>
    <xf numFmtId="172" fontId="22" fillId="0" borderId="0" xfId="0" applyNumberFormat="1" applyFont="1"/>
    <xf numFmtId="0" fontId="21" fillId="10" borderId="11" xfId="0" applyFont="1" applyFill="1" applyBorder="1"/>
    <xf numFmtId="171" fontId="21" fillId="10" borderId="11" xfId="0" applyNumberFormat="1" applyFont="1" applyFill="1" applyBorder="1"/>
    <xf numFmtId="172" fontId="23" fillId="10" borderId="11" xfId="0" applyNumberFormat="1" applyFont="1" applyFill="1" applyBorder="1"/>
    <xf numFmtId="39" fontId="0" fillId="0" borderId="0" xfId="0" applyNumberFormat="1"/>
    <xf numFmtId="2" fontId="21" fillId="10" borderId="11" xfId="0" applyNumberFormat="1" applyFont="1" applyFill="1" applyBorder="1"/>
    <xf numFmtId="0" fontId="1" fillId="11" borderId="12" xfId="6" applyFont="1" applyFill="1" applyBorder="1"/>
    <xf numFmtId="173" fontId="1" fillId="11" borderId="13" xfId="6" applyNumberFormat="1" applyFont="1" applyFill="1" applyBorder="1"/>
    <xf numFmtId="0" fontId="24" fillId="8" borderId="9" xfId="7" applyFont="1"/>
    <xf numFmtId="0" fontId="25" fillId="8" borderId="9" xfId="7" applyFont="1" applyAlignment="1">
      <alignment horizontal="center"/>
    </xf>
    <xf numFmtId="0" fontId="1" fillId="11" borderId="14" xfId="6" applyFont="1" applyFill="1" applyBorder="1"/>
    <xf numFmtId="173" fontId="1" fillId="11" borderId="5" xfId="6" applyNumberFormat="1" applyFont="1" applyFill="1" applyBorder="1"/>
    <xf numFmtId="0" fontId="1" fillId="11" borderId="15" xfId="8" applyFont="1" applyFill="1" applyBorder="1"/>
    <xf numFmtId="174" fontId="25" fillId="11" borderId="16" xfId="5" applyNumberFormat="1" applyFont="1" applyFill="1" applyBorder="1"/>
    <xf numFmtId="0" fontId="27" fillId="0" borderId="0" xfId="0" applyFont="1"/>
    <xf numFmtId="0" fontId="0" fillId="0" borderId="17" xfId="0" applyBorder="1"/>
    <xf numFmtId="167" fontId="0" fillId="0" borderId="17" xfId="0" applyNumberFormat="1" applyBorder="1" applyAlignment="1">
      <alignment horizontal="center"/>
    </xf>
    <xf numFmtId="169" fontId="0" fillId="0" borderId="17" xfId="0" applyNumberFormat="1" applyBorder="1" applyAlignment="1">
      <alignment horizontal="center"/>
    </xf>
    <xf numFmtId="0" fontId="1" fillId="0" borderId="2" xfId="0" applyFont="1" applyBorder="1" applyAlignment="1">
      <alignment horizontal="left"/>
    </xf>
    <xf numFmtId="173" fontId="1" fillId="11" borderId="13" xfId="6" applyNumberFormat="1" applyFont="1" applyFill="1" applyBorder="1" applyAlignment="1">
      <alignment horizontal="center"/>
    </xf>
    <xf numFmtId="173" fontId="1" fillId="11" borderId="5" xfId="6" applyNumberFormat="1" applyFont="1" applyFill="1" applyBorder="1" applyAlignment="1">
      <alignment horizontal="center"/>
    </xf>
    <xf numFmtId="174" fontId="25" fillId="11" borderId="16" xfId="5" applyNumberFormat="1" applyFont="1" applyFill="1" applyBorder="1" applyAlignment="1">
      <alignment horizontal="center"/>
    </xf>
    <xf numFmtId="0" fontId="30" fillId="0" borderId="2" xfId="0" applyFont="1" applyBorder="1"/>
    <xf numFmtId="10" fontId="30" fillId="0" borderId="2" xfId="0" applyNumberFormat="1" applyFont="1" applyBorder="1"/>
    <xf numFmtId="0" fontId="31" fillId="0" borderId="2" xfId="0" applyFont="1" applyBorder="1"/>
    <xf numFmtId="10" fontId="31" fillId="0" borderId="2" xfId="0" applyNumberFormat="1" applyFont="1" applyBorder="1"/>
    <xf numFmtId="0" fontId="28" fillId="0" borderId="0" xfId="0" applyFont="1"/>
    <xf numFmtId="0" fontId="31" fillId="0" borderId="2" xfId="0" applyFont="1" applyBorder="1" applyAlignment="1">
      <alignment horizontal="left" vertical="center"/>
    </xf>
    <xf numFmtId="0" fontId="30" fillId="0" borderId="0" xfId="0" applyFont="1"/>
    <xf numFmtId="0" fontId="32" fillId="0" borderId="0" xfId="10"/>
    <xf numFmtId="2" fontId="31" fillId="0" borderId="2" xfId="0" applyNumberFormat="1" applyFont="1" applyBorder="1"/>
    <xf numFmtId="10" fontId="0" fillId="0" borderId="2" xfId="0" applyNumberFormat="1" applyBorder="1" applyAlignment="1">
      <alignment horizontal="center"/>
    </xf>
    <xf numFmtId="175" fontId="0" fillId="0" borderId="2" xfId="0" applyNumberFormat="1" applyBorder="1" applyAlignment="1">
      <alignment horizontal="center"/>
    </xf>
    <xf numFmtId="0" fontId="34" fillId="0" borderId="0" xfId="0" applyFont="1"/>
    <xf numFmtId="10" fontId="34" fillId="0" borderId="0" xfId="0" applyNumberFormat="1" applyFont="1" applyAlignment="1">
      <alignment horizontal="center"/>
    </xf>
    <xf numFmtId="14" fontId="34" fillId="0" borderId="0" xfId="5" applyNumberFormat="1" applyFont="1" applyFill="1" applyBorder="1" applyAlignment="1">
      <alignment horizontal="center"/>
    </xf>
    <xf numFmtId="10" fontId="34" fillId="0" borderId="0" xfId="5" applyNumberFormat="1" applyFont="1" applyFill="1" applyBorder="1"/>
    <xf numFmtId="14" fontId="34" fillId="0" borderId="0" xfId="5" applyNumberFormat="1" applyFont="1" applyBorder="1" applyAlignment="1">
      <alignment horizontal="center"/>
    </xf>
    <xf numFmtId="0" fontId="33" fillId="0" borderId="0" xfId="0" applyFont="1"/>
    <xf numFmtId="0" fontId="35" fillId="0" borderId="0" xfId="0" applyFont="1"/>
    <xf numFmtId="14" fontId="35" fillId="0" borderId="0" xfId="5" applyNumberFormat="1" applyFont="1" applyBorder="1" applyAlignment="1">
      <alignment horizontal="center"/>
    </xf>
    <xf numFmtId="10" fontId="0" fillId="0" borderId="0" xfId="0" applyNumberFormat="1"/>
    <xf numFmtId="10" fontId="0" fillId="0" borderId="0" xfId="5" applyNumberFormat="1" applyFont="1"/>
    <xf numFmtId="17" fontId="0" fillId="0" borderId="2" xfId="0" applyNumberFormat="1" applyBorder="1" applyAlignment="1">
      <alignment horizontal="center"/>
    </xf>
    <xf numFmtId="2" fontId="0" fillId="0" borderId="0" xfId="0" applyNumberFormat="1" applyAlignment="1">
      <alignment horizontal="center"/>
    </xf>
    <xf numFmtId="2" fontId="0" fillId="0" borderId="0" xfId="5" applyNumberFormat="1" applyFont="1" applyBorder="1" applyAlignment="1">
      <alignment horizontal="center"/>
    </xf>
    <xf numFmtId="0" fontId="0" fillId="5" borderId="0" xfId="0" applyFill="1"/>
    <xf numFmtId="0" fontId="36" fillId="5" borderId="2" xfId="0" applyFont="1" applyFill="1" applyBorder="1"/>
    <xf numFmtId="0" fontId="0" fillId="5" borderId="2" xfId="0" applyFill="1" applyBorder="1"/>
    <xf numFmtId="3" fontId="0" fillId="0" borderId="2" xfId="0" applyNumberFormat="1" applyBorder="1" applyAlignment="1">
      <alignment horizontal="center"/>
    </xf>
    <xf numFmtId="9" fontId="0" fillId="0" borderId="2" xfId="5" applyFont="1" applyBorder="1" applyAlignment="1">
      <alignment horizontal="center"/>
    </xf>
    <xf numFmtId="3" fontId="0" fillId="0" borderId="8" xfId="0" applyNumberFormat="1" applyBorder="1" applyAlignment="1">
      <alignment horizontal="center"/>
    </xf>
    <xf numFmtId="3" fontId="0" fillId="0" borderId="19" xfId="0" applyNumberFormat="1" applyBorder="1" applyAlignment="1">
      <alignment horizontal="center"/>
    </xf>
    <xf numFmtId="0" fontId="1" fillId="0" borderId="8" xfId="0" applyFont="1" applyBorder="1" applyAlignment="1">
      <alignment horizontal="center"/>
    </xf>
    <xf numFmtId="9" fontId="0" fillId="0" borderId="8" xfId="5" applyFont="1" applyBorder="1" applyAlignment="1">
      <alignment horizontal="center"/>
    </xf>
    <xf numFmtId="165" fontId="0" fillId="0" borderId="8" xfId="0" applyNumberFormat="1" applyBorder="1" applyAlignment="1">
      <alignment horizontal="center"/>
    </xf>
    <xf numFmtId="10" fontId="0" fillId="0" borderId="8" xfId="0" applyNumberFormat="1" applyBorder="1" applyAlignment="1">
      <alignment horizontal="center"/>
    </xf>
    <xf numFmtId="0" fontId="1" fillId="0" borderId="19" xfId="0" applyFont="1" applyBorder="1" applyAlignment="1">
      <alignment horizontal="center"/>
    </xf>
    <xf numFmtId="10" fontId="0" fillId="0" borderId="19" xfId="5" applyNumberFormat="1" applyFont="1" applyBorder="1" applyAlignment="1">
      <alignment horizontal="center"/>
    </xf>
    <xf numFmtId="165" fontId="0" fillId="0" borderId="19" xfId="0" applyNumberFormat="1" applyBorder="1" applyAlignment="1">
      <alignment horizontal="center"/>
    </xf>
    <xf numFmtId="166" fontId="0" fillId="0" borderId="8" xfId="0" applyNumberFormat="1" applyBorder="1" applyAlignment="1">
      <alignment horizontal="center"/>
    </xf>
    <xf numFmtId="166" fontId="0" fillId="0" borderId="19" xfId="5" applyNumberFormat="1" applyFont="1" applyBorder="1" applyAlignment="1">
      <alignment horizontal="center"/>
    </xf>
    <xf numFmtId="164" fontId="0" fillId="0" borderId="2" xfId="0" applyNumberFormat="1" applyBorder="1" applyAlignment="1">
      <alignment horizontal="center"/>
    </xf>
    <xf numFmtId="164" fontId="0" fillId="0" borderId="19" xfId="0" applyNumberFormat="1" applyBorder="1" applyAlignment="1">
      <alignment horizontal="center"/>
    </xf>
    <xf numFmtId="164" fontId="0" fillId="0" borderId="8" xfId="0" applyNumberFormat="1" applyBorder="1" applyAlignment="1">
      <alignment horizontal="center"/>
    </xf>
    <xf numFmtId="0" fontId="1" fillId="0" borderId="5" xfId="0" applyFont="1" applyBorder="1" applyAlignment="1">
      <alignment horizontal="center"/>
    </xf>
    <xf numFmtId="0" fontId="0" fillId="0" borderId="5" xfId="0" applyBorder="1" applyAlignment="1">
      <alignment horizontal="center"/>
    </xf>
    <xf numFmtId="176" fontId="1" fillId="4" borderId="2" xfId="0" applyNumberFormat="1" applyFont="1" applyFill="1" applyBorder="1" applyAlignment="1">
      <alignment horizontal="center"/>
    </xf>
    <xf numFmtId="177" fontId="0" fillId="0" borderId="2" xfId="5" applyNumberFormat="1" applyFont="1" applyBorder="1" applyAlignment="1">
      <alignment horizontal="center"/>
    </xf>
    <xf numFmtId="177" fontId="0" fillId="0" borderId="2" xfId="0" applyNumberFormat="1" applyBorder="1" applyAlignment="1">
      <alignment horizontal="center"/>
    </xf>
    <xf numFmtId="0" fontId="0" fillId="0" borderId="0" xfId="0" applyAlignment="1">
      <alignment horizontal="left"/>
    </xf>
    <xf numFmtId="14" fontId="0" fillId="0" borderId="2" xfId="0" applyNumberFormat="1" applyBorder="1" applyAlignment="1">
      <alignment horizontal="center"/>
    </xf>
    <xf numFmtId="178" fontId="0" fillId="0" borderId="2" xfId="0" applyNumberFormat="1" applyBorder="1" applyAlignment="1">
      <alignment horizontal="center"/>
    </xf>
    <xf numFmtId="0" fontId="18" fillId="9" borderId="23" xfId="0" applyFont="1" applyFill="1" applyBorder="1" applyAlignment="1">
      <alignment horizontal="center" vertical="center"/>
    </xf>
    <xf numFmtId="170" fontId="0" fillId="0" borderId="2" xfId="0" applyNumberFormat="1" applyBorder="1" applyAlignment="1">
      <alignment horizontal="center"/>
    </xf>
    <xf numFmtId="0" fontId="36" fillId="5" borderId="24" xfId="0" applyFont="1" applyFill="1" applyBorder="1"/>
    <xf numFmtId="0" fontId="36" fillId="5" borderId="25" xfId="0" applyFont="1" applyFill="1" applyBorder="1"/>
    <xf numFmtId="8" fontId="36" fillId="5" borderId="26" xfId="0" applyNumberFormat="1" applyFont="1" applyFill="1" applyBorder="1"/>
    <xf numFmtId="0" fontId="29" fillId="5" borderId="27" xfId="0" applyFont="1" applyFill="1" applyBorder="1"/>
    <xf numFmtId="0" fontId="36" fillId="5" borderId="0" xfId="0" applyFont="1" applyFill="1"/>
    <xf numFmtId="0" fontId="36" fillId="5" borderId="28" xfId="0" applyFont="1" applyFill="1" applyBorder="1"/>
    <xf numFmtId="0" fontId="29" fillId="0" borderId="27" xfId="0" applyFont="1" applyBorder="1"/>
    <xf numFmtId="0" fontId="36" fillId="5" borderId="29" xfId="0" applyFont="1" applyFill="1" applyBorder="1"/>
    <xf numFmtId="0" fontId="36" fillId="5" borderId="30" xfId="0" applyFont="1" applyFill="1" applyBorder="1"/>
    <xf numFmtId="0" fontId="36" fillId="5" borderId="31" xfId="0" applyFont="1" applyFill="1" applyBorder="1"/>
    <xf numFmtId="8" fontId="36" fillId="5" borderId="28" xfId="0" applyNumberFormat="1" applyFont="1" applyFill="1" applyBorder="1"/>
    <xf numFmtId="0" fontId="36" fillId="5" borderId="27" xfId="0" applyFont="1" applyFill="1" applyBorder="1"/>
    <xf numFmtId="10" fontId="37" fillId="5" borderId="0" xfId="5" applyNumberFormat="1" applyFont="1" applyFill="1" applyBorder="1"/>
    <xf numFmtId="179" fontId="0" fillId="5" borderId="26" xfId="0" applyNumberFormat="1" applyFill="1" applyBorder="1"/>
    <xf numFmtId="179" fontId="0" fillId="5" borderId="0" xfId="0" applyNumberFormat="1" applyFill="1"/>
    <xf numFmtId="2" fontId="0" fillId="5" borderId="28" xfId="0" applyNumberFormat="1" applyFill="1" applyBorder="1"/>
    <xf numFmtId="10" fontId="0" fillId="5" borderId="28" xfId="0" applyNumberFormat="1" applyFill="1" applyBorder="1"/>
    <xf numFmtId="10" fontId="0" fillId="5" borderId="28" xfId="5" applyNumberFormat="1" applyFont="1" applyFill="1" applyBorder="1"/>
    <xf numFmtId="10" fontId="0" fillId="5" borderId="0" xfId="0" applyNumberFormat="1" applyFill="1"/>
    <xf numFmtId="10" fontId="0" fillId="5" borderId="31" xfId="0" applyNumberFormat="1" applyFill="1" applyBorder="1"/>
    <xf numFmtId="14" fontId="0" fillId="0" borderId="0" xfId="0" applyNumberFormat="1"/>
    <xf numFmtId="3" fontId="0" fillId="0" borderId="0" xfId="0" applyNumberFormat="1" applyAlignment="1">
      <alignment horizontal="center"/>
    </xf>
    <xf numFmtId="177" fontId="0" fillId="0" borderId="2" xfId="0" applyNumberFormat="1" applyBorder="1" applyAlignment="1">
      <alignment horizontal="center" vertical="center"/>
    </xf>
    <xf numFmtId="180" fontId="0" fillId="0" borderId="0" xfId="0" applyNumberFormat="1" applyAlignment="1">
      <alignment horizontal="center"/>
    </xf>
    <xf numFmtId="17" fontId="0" fillId="0" borderId="2" xfId="0" applyNumberFormat="1" applyBorder="1" applyAlignment="1">
      <alignment horizontal="left"/>
    </xf>
    <xf numFmtId="180" fontId="0" fillId="0" borderId="2" xfId="0" applyNumberFormat="1" applyBorder="1" applyAlignment="1">
      <alignment horizontal="left"/>
    </xf>
    <xf numFmtId="2" fontId="0" fillId="0" borderId="2" xfId="0" applyNumberFormat="1" applyBorder="1" applyAlignment="1">
      <alignment horizontal="left"/>
    </xf>
    <xf numFmtId="0" fontId="39" fillId="0" borderId="0" xfId="0" applyFont="1" applyAlignment="1">
      <alignment vertical="center"/>
    </xf>
    <xf numFmtId="0" fontId="39" fillId="0" borderId="2" xfId="0" applyFont="1" applyBorder="1" applyAlignment="1">
      <alignment vertical="center"/>
    </xf>
    <xf numFmtId="166" fontId="0" fillId="0" borderId="2" xfId="0" applyNumberFormat="1" applyBorder="1"/>
    <xf numFmtId="0" fontId="1" fillId="0" borderId="2" xfId="0" applyFon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181" fontId="0" fillId="0" borderId="2" xfId="0" applyNumberFormat="1" applyBorder="1" applyAlignment="1">
      <alignment horizontal="center" vertical="center"/>
    </xf>
    <xf numFmtId="0" fontId="1" fillId="0" borderId="0" xfId="0" applyFont="1" applyAlignment="1">
      <alignment horizontal="center" vertical="center"/>
    </xf>
    <xf numFmtId="0" fontId="1" fillId="0" borderId="28" xfId="0" applyFont="1" applyBorder="1" applyAlignment="1">
      <alignment horizontal="center" vertical="center"/>
    </xf>
    <xf numFmtId="17" fontId="0" fillId="0" borderId="2" xfId="0" applyNumberFormat="1" applyBorder="1" applyAlignment="1">
      <alignment horizontal="center" vertical="center"/>
    </xf>
    <xf numFmtId="4" fontId="0" fillId="0" borderId="2" xfId="0" applyNumberFormat="1" applyBorder="1" applyAlignment="1">
      <alignment horizontal="center" vertical="center"/>
    </xf>
    <xf numFmtId="10" fontId="0" fillId="0" borderId="2" xfId="0" applyNumberFormat="1" applyBorder="1" applyAlignment="1">
      <alignment horizontal="center" vertical="center"/>
    </xf>
    <xf numFmtId="2" fontId="0" fillId="0" borderId="2" xfId="0" applyNumberFormat="1" applyBorder="1" applyAlignment="1">
      <alignment horizontal="center" vertical="center"/>
    </xf>
    <xf numFmtId="0" fontId="0" fillId="0" borderId="28" xfId="0" applyBorder="1" applyAlignment="1">
      <alignment horizontal="center" vertical="center"/>
    </xf>
    <xf numFmtId="181" fontId="0" fillId="0" borderId="2" xfId="5" applyNumberFormat="1" applyFont="1" applyBorder="1" applyAlignment="1">
      <alignment horizontal="center" vertical="center"/>
    </xf>
    <xf numFmtId="0" fontId="46" fillId="12" borderId="33" xfId="0" applyFont="1" applyFill="1" applyBorder="1" applyAlignment="1">
      <alignment horizontal="center"/>
    </xf>
    <xf numFmtId="10" fontId="0" fillId="0" borderId="0" xfId="5" applyNumberFormat="1" applyFont="1" applyAlignment="1">
      <alignment horizontal="center"/>
    </xf>
    <xf numFmtId="0" fontId="18" fillId="9" borderId="10" xfId="0" applyFont="1" applyFill="1" applyBorder="1"/>
    <xf numFmtId="0" fontId="18" fillId="9" borderId="10" xfId="0" applyFont="1" applyFill="1" applyBorder="1" applyAlignment="1">
      <alignment vertical="center"/>
    </xf>
    <xf numFmtId="0" fontId="18" fillId="9" borderId="23" xfId="0" applyFont="1" applyFill="1" applyBorder="1" applyAlignment="1">
      <alignment vertical="center"/>
    </xf>
    <xf numFmtId="0" fontId="1" fillId="0" borderId="34" xfId="0" applyFont="1" applyBorder="1" applyAlignment="1">
      <alignment horizontal="center"/>
    </xf>
    <xf numFmtId="0" fontId="1" fillId="0" borderId="35" xfId="0" applyFont="1" applyBorder="1" applyAlignment="1">
      <alignment horizontal="center"/>
    </xf>
    <xf numFmtId="0" fontId="36" fillId="5" borderId="36" xfId="0" applyFont="1" applyFill="1" applyBorder="1"/>
    <xf numFmtId="0" fontId="36" fillId="5" borderId="37" xfId="0" applyFont="1" applyFill="1" applyBorder="1"/>
    <xf numFmtId="0" fontId="38" fillId="5" borderId="38" xfId="0" applyFont="1" applyFill="1" applyBorder="1" applyAlignment="1">
      <alignment horizontal="center"/>
    </xf>
    <xf numFmtId="0" fontId="38" fillId="5" borderId="39" xfId="0" applyFont="1" applyFill="1" applyBorder="1" applyAlignment="1">
      <alignment horizontal="center"/>
    </xf>
    <xf numFmtId="0" fontId="0" fillId="0" borderId="36" xfId="0" applyBorder="1" applyAlignment="1">
      <alignment horizontal="center"/>
    </xf>
    <xf numFmtId="0" fontId="1" fillId="0" borderId="40" xfId="0" applyFont="1" applyBorder="1" applyAlignment="1">
      <alignment horizontal="left"/>
    </xf>
    <xf numFmtId="175" fontId="0" fillId="0" borderId="19" xfId="0" applyNumberFormat="1" applyBorder="1" applyAlignment="1">
      <alignment horizontal="center"/>
    </xf>
    <xf numFmtId="0" fontId="1" fillId="0" borderId="37" xfId="0" applyFont="1" applyBorder="1"/>
    <xf numFmtId="0" fontId="0" fillId="0" borderId="38" xfId="0" applyBorder="1" applyAlignment="1">
      <alignment horizontal="center"/>
    </xf>
    <xf numFmtId="166" fontId="0" fillId="0" borderId="38" xfId="5" applyNumberFormat="1" applyFont="1" applyBorder="1" applyAlignment="1">
      <alignment horizontal="center"/>
    </xf>
    <xf numFmtId="166" fontId="0" fillId="0" borderId="39" xfId="5" applyNumberFormat="1" applyFont="1" applyBorder="1" applyAlignment="1">
      <alignment horizontal="center"/>
    </xf>
    <xf numFmtId="0" fontId="1" fillId="0" borderId="36" xfId="0" applyFont="1" applyBorder="1"/>
    <xf numFmtId="10" fontId="0" fillId="0" borderId="35" xfId="5" applyNumberFormat="1" applyFont="1" applyBorder="1" applyAlignment="1">
      <alignment horizontal="center"/>
    </xf>
    <xf numFmtId="0" fontId="1" fillId="0" borderId="40" xfId="0" applyFont="1" applyBorder="1"/>
    <xf numFmtId="175" fontId="0" fillId="0" borderId="19" xfId="5" applyNumberFormat="1" applyFont="1" applyBorder="1" applyAlignment="1">
      <alignment horizontal="center"/>
    </xf>
    <xf numFmtId="10" fontId="0" fillId="0" borderId="39" xfId="0" applyNumberFormat="1" applyBorder="1" applyAlignment="1">
      <alignment horizontal="center"/>
    </xf>
    <xf numFmtId="175" fontId="0" fillId="0" borderId="3" xfId="0" applyNumberFormat="1" applyBorder="1" applyAlignment="1">
      <alignment horizontal="center"/>
    </xf>
    <xf numFmtId="175" fontId="0" fillId="5" borderId="28" xfId="0" applyNumberFormat="1" applyFill="1" applyBorder="1"/>
    <xf numFmtId="166" fontId="0" fillId="0" borderId="0" xfId="0" applyNumberFormat="1"/>
    <xf numFmtId="184" fontId="0" fillId="0" borderId="0" xfId="0" applyNumberFormat="1"/>
    <xf numFmtId="167" fontId="0" fillId="0" borderId="2" xfId="0" applyNumberFormat="1" applyBorder="1" applyAlignment="1">
      <alignment horizontal="center" vertical="center"/>
    </xf>
    <xf numFmtId="10" fontId="0" fillId="0" borderId="0" xfId="0" applyNumberFormat="1" applyAlignment="1">
      <alignment horizontal="left"/>
    </xf>
    <xf numFmtId="0" fontId="0" fillId="13" borderId="0" xfId="0" applyFill="1"/>
    <xf numFmtId="0" fontId="0" fillId="14" borderId="0" xfId="0" applyFill="1"/>
    <xf numFmtId="0" fontId="47" fillId="13" borderId="0" xfId="0" applyFont="1" applyFill="1"/>
    <xf numFmtId="0" fontId="0" fillId="5" borderId="5" xfId="0" applyFill="1" applyBorder="1"/>
    <xf numFmtId="3" fontId="0" fillId="5" borderId="2" xfId="0" applyNumberFormat="1" applyFill="1" applyBorder="1" applyAlignment="1">
      <alignment horizontal="center"/>
    </xf>
    <xf numFmtId="0" fontId="1" fillId="5" borderId="2" xfId="0" applyFont="1" applyFill="1" applyBorder="1"/>
    <xf numFmtId="0" fontId="1" fillId="5" borderId="2" xfId="0" applyFont="1" applyFill="1" applyBorder="1" applyAlignment="1">
      <alignment horizontal="center"/>
    </xf>
    <xf numFmtId="165" fontId="0" fillId="5" borderId="2" xfId="0" applyNumberFormat="1" applyFill="1" applyBorder="1" applyAlignment="1">
      <alignment horizontal="center"/>
    </xf>
    <xf numFmtId="10" fontId="0" fillId="5" borderId="2" xfId="0" applyNumberFormat="1" applyFill="1" applyBorder="1" applyAlignment="1">
      <alignment horizontal="center"/>
    </xf>
    <xf numFmtId="2" fontId="0" fillId="5" borderId="2" xfId="0" applyNumberFormat="1" applyFill="1" applyBorder="1" applyAlignment="1">
      <alignment horizontal="center"/>
    </xf>
    <xf numFmtId="0" fontId="0" fillId="5" borderId="32" xfId="0" applyFill="1" applyBorder="1"/>
    <xf numFmtId="0" fontId="0" fillId="5" borderId="16" xfId="0" applyFill="1" applyBorder="1"/>
    <xf numFmtId="165" fontId="0" fillId="5" borderId="2" xfId="0" applyNumberFormat="1" applyFill="1" applyBorder="1" applyAlignment="1">
      <alignment vertical="center"/>
    </xf>
    <xf numFmtId="10" fontId="0" fillId="5" borderId="2" xfId="5" applyNumberFormat="1" applyFont="1" applyFill="1" applyBorder="1" applyAlignment="1">
      <alignment horizontal="center"/>
    </xf>
    <xf numFmtId="1" fontId="1" fillId="5" borderId="2" xfId="0" applyNumberFormat="1" applyFont="1" applyFill="1" applyBorder="1" applyAlignment="1">
      <alignment horizontal="center"/>
    </xf>
    <xf numFmtId="1" fontId="1" fillId="5" borderId="0" xfId="0" applyNumberFormat="1" applyFont="1" applyFill="1" applyAlignment="1">
      <alignment horizontal="center"/>
    </xf>
    <xf numFmtId="167" fontId="0" fillId="5" borderId="2" xfId="0" applyNumberFormat="1" applyFill="1" applyBorder="1" applyAlignment="1">
      <alignment horizontal="center"/>
    </xf>
    <xf numFmtId="2" fontId="0" fillId="5" borderId="2" xfId="5" applyNumberFormat="1" applyFont="1" applyFill="1" applyBorder="1" applyAlignment="1">
      <alignment horizontal="center"/>
    </xf>
    <xf numFmtId="0" fontId="40" fillId="14" borderId="32" xfId="0" applyFont="1" applyFill="1" applyBorder="1" applyAlignment="1">
      <alignment vertical="center"/>
    </xf>
    <xf numFmtId="0" fontId="41" fillId="14" borderId="32" xfId="0" applyFont="1" applyFill="1" applyBorder="1" applyAlignment="1">
      <alignment horizontal="right"/>
    </xf>
    <xf numFmtId="0" fontId="41" fillId="14" borderId="32" xfId="0" applyFont="1" applyFill="1" applyBorder="1"/>
    <xf numFmtId="0" fontId="1" fillId="14" borderId="0" xfId="0" applyFont="1" applyFill="1" applyAlignment="1">
      <alignment horizontal="center"/>
    </xf>
    <xf numFmtId="0" fontId="41" fillId="14" borderId="0" xfId="0" applyFont="1" applyFill="1"/>
    <xf numFmtId="0" fontId="41" fillId="14" borderId="0" xfId="0" applyFont="1" applyFill="1" applyAlignment="1">
      <alignment horizontal="right"/>
    </xf>
    <xf numFmtId="183" fontId="42" fillId="15" borderId="0" xfId="0" applyNumberFormat="1" applyFont="1" applyFill="1" applyAlignment="1">
      <alignment horizontal="left"/>
    </xf>
    <xf numFmtId="182" fontId="43" fillId="15" borderId="0" xfId="0" applyNumberFormat="1" applyFont="1" applyFill="1" applyAlignment="1">
      <alignment horizontal="left"/>
    </xf>
    <xf numFmtId="0" fontId="3" fillId="6" borderId="2" xfId="1" applyFont="1" applyFill="1" applyBorder="1" applyAlignment="1">
      <alignment horizontal="center"/>
    </xf>
    <xf numFmtId="9" fontId="0" fillId="14" borderId="0" xfId="0" applyNumberFormat="1" applyFill="1"/>
    <xf numFmtId="0" fontId="1" fillId="5" borderId="0" xfId="0" applyFont="1" applyFill="1" applyAlignment="1">
      <alignment horizontal="center" wrapText="1"/>
    </xf>
    <xf numFmtId="0" fontId="1" fillId="5" borderId="18" xfId="0" applyFont="1" applyFill="1" applyBorder="1" applyAlignment="1">
      <alignment horizontal="center" wrapText="1"/>
    </xf>
    <xf numFmtId="0" fontId="14" fillId="6" borderId="2" xfId="0" applyFont="1" applyFill="1" applyBorder="1" applyAlignment="1">
      <alignment horizontal="center"/>
    </xf>
    <xf numFmtId="9" fontId="5" fillId="0" borderId="6" xfId="5" applyFont="1" applyBorder="1" applyAlignment="1">
      <alignment horizontal="center"/>
    </xf>
    <xf numFmtId="9" fontId="5" fillId="0" borderId="7" xfId="5" applyFont="1" applyBorder="1" applyAlignment="1">
      <alignment horizontal="center"/>
    </xf>
    <xf numFmtId="9" fontId="5" fillId="0" borderId="8" xfId="5" applyFont="1" applyBorder="1" applyAlignment="1">
      <alignment horizontal="center"/>
    </xf>
    <xf numFmtId="0" fontId="1" fillId="0" borderId="0" xfId="0" applyFont="1" applyAlignment="1">
      <alignment horizontal="center"/>
    </xf>
    <xf numFmtId="0" fontId="33" fillId="0" borderId="2" xfId="0" applyFont="1" applyBorder="1" applyAlignment="1">
      <alignment horizontal="center"/>
    </xf>
    <xf numFmtId="0" fontId="33" fillId="0" borderId="6" xfId="0" applyFont="1" applyBorder="1" applyAlignment="1">
      <alignment horizontal="center"/>
    </xf>
    <xf numFmtId="0" fontId="33" fillId="0" borderId="7" xfId="0" applyFont="1" applyBorder="1" applyAlignment="1">
      <alignment horizontal="center"/>
    </xf>
    <xf numFmtId="0" fontId="33" fillId="0" borderId="8" xfId="0" applyFont="1" applyBorder="1" applyAlignment="1">
      <alignment horizontal="center"/>
    </xf>
    <xf numFmtId="0" fontId="0" fillId="0" borderId="18" xfId="0" applyBorder="1" applyAlignment="1">
      <alignment horizontal="center"/>
    </xf>
    <xf numFmtId="0" fontId="0" fillId="0" borderId="20" xfId="0" applyBorder="1" applyAlignment="1">
      <alignment horizontal="center"/>
    </xf>
    <xf numFmtId="0" fontId="11" fillId="0" borderId="18" xfId="0" applyFont="1" applyBorder="1" applyAlignment="1">
      <alignment horizontal="center"/>
    </xf>
    <xf numFmtId="0" fontId="18" fillId="9" borderId="10" xfId="0" applyFont="1" applyFill="1" applyBorder="1" applyAlignment="1">
      <alignment horizontal="center"/>
    </xf>
    <xf numFmtId="0" fontId="19" fillId="0" borderId="10" xfId="0" applyFont="1" applyBorder="1"/>
    <xf numFmtId="0" fontId="18" fillId="9" borderId="21" xfId="0" applyFont="1" applyFill="1" applyBorder="1" applyAlignment="1">
      <alignment horizontal="center"/>
    </xf>
    <xf numFmtId="0" fontId="18" fillId="9" borderId="22" xfId="0" applyFont="1" applyFill="1" applyBorder="1" applyAlignment="1">
      <alignment horizontal="center"/>
    </xf>
  </cellXfs>
  <cellStyles count="11">
    <cellStyle name="fa_column_header_top" xfId="1" xr:uid="{83B350E5-ABD5-424E-B91E-725ECC4FFE31}"/>
    <cellStyle name="fa_data_bold_2_grouped" xfId="3" xr:uid="{2141D961-103F-404B-A196-6F855BD2D9CC}"/>
    <cellStyle name="fa_row_header_bold" xfId="2" xr:uid="{280D86CD-B6DA-4CD8-AB49-0EA5B32ACBB1}"/>
    <cellStyle name="fa_row_header_standard" xfId="4" xr:uid="{4305FAF5-4AAF-4676-AECE-0CEFCBA255FA}"/>
    <cellStyle name="Hyperlink" xfId="10" builtinId="8"/>
    <cellStyle name="Neutral" xfId="6" builtinId="28"/>
    <cellStyle name="Normal" xfId="0" builtinId="0"/>
    <cellStyle name="Normal 2" xfId="9" xr:uid="{87A3E606-B6C4-4FDA-AD1A-A6AA1A3F3DBA}"/>
    <cellStyle name="Output" xfId="7" builtinId="21"/>
    <cellStyle name="Percent" xfId="5" builtinId="5"/>
    <cellStyle name="Style 1" xfId="8" xr:uid="{AE955354-BD97-4663-8D30-C696FF7D7F47}"/>
  </cellStyles>
  <dxfs count="0"/>
  <tableStyles count="0" defaultTableStyle="TableStyleMedium2" defaultPivotStyle="PivotStyleLight16"/>
  <colors>
    <mruColors>
      <color rgb="FF169A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microsoft.com/office/2017/06/relationships/rdSupportingPropertyBag" Target="richData/rdsupporting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SupportingPropertyBagStructure" Target="richData/rdsupportingpropertybag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microsoft.com/office/2017/06/relationships/richStyles" Target="richData/richStyl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Income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dLblPos val="outEnd"/>
          <c:showLegendKey val="0"/>
          <c:showVal val="1"/>
          <c:showCatName val="0"/>
          <c:showSerName val="0"/>
          <c:showPercent val="0"/>
          <c:showBubbleSize val="0"/>
        </c:dLbls>
        <c:gapWidth val="219"/>
        <c:overlap val="-27"/>
        <c:axId val="221434768"/>
        <c:axId val="936291728"/>
      </c:barChart>
      <c:catAx>
        <c:axId val="221434768"/>
        <c:scaling>
          <c:orientation val="minMax"/>
        </c:scaling>
        <c:delete val="1"/>
        <c:axPos val="b"/>
        <c:numFmt formatCode="General" sourceLinked="1"/>
        <c:majorTickMark val="none"/>
        <c:minorTickMark val="none"/>
        <c:tickLblPos val="nextTo"/>
        <c:crossAx val="936291728"/>
        <c:crosses val="autoZero"/>
        <c:auto val="1"/>
        <c:lblAlgn val="ctr"/>
        <c:lblOffset val="100"/>
        <c:noMultiLvlLbl val="0"/>
      </c:catAx>
      <c:valAx>
        <c:axId val="936291728"/>
        <c:scaling>
          <c:orientation val="minMax"/>
        </c:scaling>
        <c:delete val="1"/>
        <c:axPos val="l"/>
        <c:numFmt formatCode="#,##0" sourceLinked="1"/>
        <c:majorTickMark val="none"/>
        <c:minorTickMark val="none"/>
        <c:tickLblPos val="nextTo"/>
        <c:crossAx val="221434768"/>
        <c:crosses val="autoZero"/>
        <c:crossBetween val="between"/>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lt1"/>
            </a:solidFill>
            <a:ln w="19050">
              <a:solidFill>
                <a:schemeClr val="accent1"/>
              </a:solidFill>
            </a:ln>
            <a:effectLst/>
          </c:spPr>
          <c:dPt>
            <c:idx val="0"/>
            <c:bubble3D val="0"/>
            <c:spPr>
              <a:solidFill>
                <a:schemeClr val="lt1"/>
              </a:solidFill>
              <a:ln w="19050">
                <a:solidFill>
                  <a:schemeClr val="accent1"/>
                </a:solidFill>
              </a:ln>
              <a:effectLst/>
            </c:spPr>
            <c:extLst>
              <c:ext xmlns:c16="http://schemas.microsoft.com/office/drawing/2014/chart" uri="{C3380CC4-5D6E-409C-BE32-E72D297353CC}">
                <c16:uniqueId val="{00000001-1C96-413D-96B3-D03FF3A18F21}"/>
              </c:ext>
            </c:extLst>
          </c:dPt>
          <c:dPt>
            <c:idx val="1"/>
            <c:bubble3D val="0"/>
            <c:spPr>
              <a:solidFill>
                <a:schemeClr val="lt1"/>
              </a:solidFill>
              <a:ln w="19050">
                <a:solidFill>
                  <a:schemeClr val="accent1"/>
                </a:solidFill>
              </a:ln>
              <a:effectLst/>
            </c:spPr>
            <c:extLst>
              <c:ext xmlns:c16="http://schemas.microsoft.com/office/drawing/2014/chart" uri="{C3380CC4-5D6E-409C-BE32-E72D297353CC}">
                <c16:uniqueId val="{00000003-1C96-413D-96B3-D03FF3A18F21}"/>
              </c:ext>
            </c:extLst>
          </c:dPt>
          <c:dPt>
            <c:idx val="2"/>
            <c:bubble3D val="0"/>
            <c:spPr>
              <a:solidFill>
                <a:schemeClr val="lt1"/>
              </a:solidFill>
              <a:ln w="19050">
                <a:solidFill>
                  <a:schemeClr val="accent1"/>
                </a:solidFill>
              </a:ln>
              <a:effectLst/>
            </c:spPr>
            <c:extLst>
              <c:ext xmlns:c16="http://schemas.microsoft.com/office/drawing/2014/chart" uri="{C3380CC4-5D6E-409C-BE32-E72D297353CC}">
                <c16:uniqueId val="{00000005-1C96-413D-96B3-D03FF3A18F21}"/>
              </c:ext>
            </c:extLst>
          </c:dPt>
          <c:dPt>
            <c:idx val="3"/>
            <c:bubble3D val="0"/>
            <c:spPr>
              <a:solidFill>
                <a:schemeClr val="lt1"/>
              </a:solidFill>
              <a:ln w="19050">
                <a:solidFill>
                  <a:schemeClr val="accent1"/>
                </a:solidFill>
              </a:ln>
              <a:effectLst/>
            </c:spPr>
            <c:extLst>
              <c:ext xmlns:c16="http://schemas.microsoft.com/office/drawing/2014/chart" uri="{C3380CC4-5D6E-409C-BE32-E72D297353CC}">
                <c16:uniqueId val="{00000007-1C96-413D-96B3-D03FF3A18F2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n-US"/>
              </a:p>
            </c:txPr>
            <c:dLblPos val="inEnd"/>
            <c:showLegendKey val="0"/>
            <c:showVal val="0"/>
            <c:showCatName val="1"/>
            <c:showSerName val="0"/>
            <c:showPercent val="1"/>
            <c:showBubbleSize val="0"/>
            <c:showLeaderLines val="1"/>
            <c:leaderLines>
              <c:spPr>
                <a:ln w="9525">
                  <a:solidFill>
                    <a:schemeClr val="accent1">
                      <a:lumMod val="60000"/>
                      <a:lumOff val="40000"/>
                    </a:schemeClr>
                  </a:solidFill>
                </a:ln>
                <a:effectLst/>
              </c:spPr>
            </c:leaderLines>
            <c:extLst>
              <c:ext xmlns:c15="http://schemas.microsoft.com/office/drawing/2012/chart" uri="{CE6537A1-D6FC-4f65-9D91-7224C49458BB}"/>
            </c:extLst>
          </c:dLbls>
          <c:cat>
            <c:strRef>
              <c:f>'Detailed Report'!$BG$19:$BG$22</c:f>
              <c:strCache>
                <c:ptCount val="4"/>
                <c:pt idx="0">
                  <c:v>Exhibitions</c:v>
                </c:pt>
                <c:pt idx="1">
                  <c:v>Legal</c:v>
                </c:pt>
                <c:pt idx="2">
                  <c:v>Risk </c:v>
                </c:pt>
                <c:pt idx="3">
                  <c:v>Scientific, Technical &amp; Medical</c:v>
                </c:pt>
              </c:strCache>
            </c:strRef>
          </c:cat>
          <c:val>
            <c:numRef>
              <c:f>'Detailed Report'!$BH$19:$BH$22</c:f>
              <c:numCache>
                <c:formatCode>0%</c:formatCode>
                <c:ptCount val="4"/>
                <c:pt idx="0">
                  <c:v>0.11</c:v>
                </c:pt>
                <c:pt idx="1">
                  <c:v>0.21</c:v>
                </c:pt>
                <c:pt idx="2">
                  <c:v>0.34</c:v>
                </c:pt>
                <c:pt idx="3">
                  <c:v>0.34</c:v>
                </c:pt>
              </c:numCache>
            </c:numRef>
          </c:val>
          <c:extLst>
            <c:ext xmlns:c16="http://schemas.microsoft.com/office/drawing/2014/chart" uri="{C3380CC4-5D6E-409C-BE32-E72D297353CC}">
              <c16:uniqueId val="{00000000-BD75-4D25-B8D3-EACD86778959}"/>
            </c:ext>
          </c:extLst>
        </c:ser>
        <c:dLbls>
          <c:dLblPos val="inEnd"/>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lt1"/>
            </a:solidFill>
            <a:ln w="12700" cap="flat" cmpd="sng" algn="ctr">
              <a:solidFill>
                <a:schemeClr val="dk1"/>
              </a:solidFill>
              <a:prstDash val="solid"/>
              <a:miter lim="800000"/>
            </a:ln>
            <a:effectLst/>
          </c:spPr>
          <c:dPt>
            <c:idx val="0"/>
            <c:bubble3D val="0"/>
            <c:spPr>
              <a:solidFill>
                <a:schemeClr val="lt1"/>
              </a:solidFill>
              <a:ln w="12700" cap="flat" cmpd="sng" algn="ctr">
                <a:solidFill>
                  <a:schemeClr val="dk1"/>
                </a:solidFill>
                <a:prstDash val="solid"/>
                <a:miter lim="800000"/>
              </a:ln>
              <a:effectLst/>
            </c:spPr>
            <c:extLst>
              <c:ext xmlns:c16="http://schemas.microsoft.com/office/drawing/2014/chart" uri="{C3380CC4-5D6E-409C-BE32-E72D297353CC}">
                <c16:uniqueId val="{00000001-089D-4FD5-9481-207FAD6F4E98}"/>
              </c:ext>
            </c:extLst>
          </c:dPt>
          <c:dPt>
            <c:idx val="1"/>
            <c:bubble3D val="0"/>
            <c:spPr>
              <a:solidFill>
                <a:schemeClr val="lt1"/>
              </a:solidFill>
              <a:ln w="12700" cap="flat" cmpd="sng" algn="ctr">
                <a:solidFill>
                  <a:schemeClr val="dk1"/>
                </a:solidFill>
                <a:prstDash val="solid"/>
                <a:miter lim="800000"/>
              </a:ln>
              <a:effectLst/>
            </c:spPr>
            <c:extLst>
              <c:ext xmlns:c16="http://schemas.microsoft.com/office/drawing/2014/chart" uri="{C3380CC4-5D6E-409C-BE32-E72D297353CC}">
                <c16:uniqueId val="{00000003-089D-4FD5-9481-207FAD6F4E98}"/>
              </c:ext>
            </c:extLst>
          </c:dPt>
          <c:dPt>
            <c:idx val="2"/>
            <c:bubble3D val="0"/>
            <c:spPr>
              <a:solidFill>
                <a:schemeClr val="lt1"/>
              </a:solidFill>
              <a:ln w="12700" cap="flat" cmpd="sng" algn="ctr">
                <a:solidFill>
                  <a:schemeClr val="dk1"/>
                </a:solidFill>
                <a:prstDash val="solid"/>
                <a:miter lim="800000"/>
              </a:ln>
              <a:effectLst/>
            </c:spPr>
            <c:extLst>
              <c:ext xmlns:c16="http://schemas.microsoft.com/office/drawing/2014/chart" uri="{C3380CC4-5D6E-409C-BE32-E72D297353CC}">
                <c16:uniqueId val="{00000005-089D-4FD5-9481-207FAD6F4E98}"/>
              </c:ext>
            </c:extLst>
          </c:dPt>
          <c:dPt>
            <c:idx val="3"/>
            <c:bubble3D val="0"/>
            <c:spPr>
              <a:solidFill>
                <a:schemeClr val="lt1"/>
              </a:solidFill>
              <a:ln w="12700" cap="flat" cmpd="sng" algn="ctr">
                <a:solidFill>
                  <a:schemeClr val="dk1"/>
                </a:solidFill>
                <a:prstDash val="solid"/>
                <a:miter lim="800000"/>
              </a:ln>
              <a:effectLst/>
            </c:spPr>
            <c:extLst>
              <c:ext xmlns:c16="http://schemas.microsoft.com/office/drawing/2014/chart" uri="{C3380CC4-5D6E-409C-BE32-E72D297353CC}">
                <c16:uniqueId val="{00000007-089D-4FD5-9481-207FAD6F4E98}"/>
              </c:ext>
            </c:extLst>
          </c:dPt>
          <c:dLbls>
            <c:dLbl>
              <c:idx val="0"/>
              <c:layout>
                <c:manualLayout>
                  <c:x val="-0.12654698118510302"/>
                  <c:y val="0.11556845441456885"/>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chemeClr val="tx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21372373152656182"/>
                      <c:h val="0.22224540211729377"/>
                    </c:manualLayout>
                  </c15:layout>
                </c:ext>
                <c:ext xmlns:c16="http://schemas.microsoft.com/office/drawing/2014/chart" uri="{C3380CC4-5D6E-409C-BE32-E72D297353CC}">
                  <c16:uniqueId val="{00000001-089D-4FD5-9481-207FAD6F4E98}"/>
                </c:ext>
              </c:extLst>
            </c:dLbl>
            <c:dLbl>
              <c:idx val="1"/>
              <c:layout>
                <c:manualLayout>
                  <c:x val="-0.20028581795979164"/>
                  <c:y val="4.9122472390487185E-2"/>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chemeClr val="tx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89D-4FD5-9481-207FAD6F4E98}"/>
                </c:ext>
              </c:extLst>
            </c:dLbl>
            <c:dLbl>
              <c:idx val="2"/>
              <c:layout>
                <c:manualLayout>
                  <c:x val="-1.675002283623173E-2"/>
                  <c:y val="-0.2221545790140047"/>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chemeClr val="tx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89D-4FD5-9481-207FAD6F4E98}"/>
                </c:ext>
              </c:extLst>
            </c:dLbl>
            <c:dLbl>
              <c:idx val="3"/>
              <c:layout>
                <c:manualLayout>
                  <c:x val="0.25734832269055069"/>
                  <c:y val="0.15671280688052699"/>
                </c:manualLayout>
              </c:layout>
              <c:spPr>
                <a:noFill/>
                <a:ln>
                  <a:noFill/>
                </a:ln>
                <a:effectLst/>
              </c:spPr>
              <c:txPr>
                <a:bodyPr rot="0" spcFirstLastPara="1" vertOverflow="ellipsis" vert="horz" wrap="square" lIns="38100" tIns="19050" rIns="38100" bIns="19050" anchor="ctr" anchorCtr="1">
                  <a:spAutoFit/>
                </a:bodyPr>
                <a:lstStyle/>
                <a:p>
                  <a:pPr>
                    <a:defRPr sz="600" b="1" i="0" u="none" strike="noStrike" kern="1200" baseline="0">
                      <a:solidFill>
                        <a:schemeClr val="tx1"/>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89D-4FD5-9481-207FAD6F4E98}"/>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solidFill>
                    <a:latin typeface="+mn-lt"/>
                    <a:ea typeface="+mn-ea"/>
                    <a:cs typeface="+mn-cs"/>
                  </a:defRPr>
                </a:pPr>
                <a:endParaRPr lang="en-US"/>
              </a:p>
            </c:txPr>
            <c:dLblPos val="inEnd"/>
            <c:showLegendKey val="0"/>
            <c:showVal val="0"/>
            <c:showCatName val="1"/>
            <c:showSerName val="0"/>
            <c:showPercent val="1"/>
            <c:showBubbleSize val="0"/>
            <c:showLeaderLines val="1"/>
            <c:leaderLines>
              <c:spPr>
                <a:ln w="9525">
                  <a:solidFill>
                    <a:schemeClr val="accent1">
                      <a:lumMod val="60000"/>
                      <a:lumOff val="40000"/>
                    </a:schemeClr>
                  </a:solidFill>
                </a:ln>
                <a:effectLst/>
              </c:spPr>
            </c:leaderLines>
            <c:extLst>
              <c:ext xmlns:c15="http://schemas.microsoft.com/office/drawing/2012/chart" uri="{CE6537A1-D6FC-4f65-9D91-7224C49458BB}"/>
            </c:extLst>
          </c:dLbls>
          <c:cat>
            <c:strRef>
              <c:f>'Detailed Report'!$BG$19:$BG$22</c:f>
              <c:strCache>
                <c:ptCount val="4"/>
                <c:pt idx="0">
                  <c:v>Exhibitions</c:v>
                </c:pt>
                <c:pt idx="1">
                  <c:v>Legal</c:v>
                </c:pt>
                <c:pt idx="2">
                  <c:v>Risk </c:v>
                </c:pt>
                <c:pt idx="3">
                  <c:v>Scientific, Technical &amp; Medical</c:v>
                </c:pt>
              </c:strCache>
            </c:strRef>
          </c:cat>
          <c:val>
            <c:numRef>
              <c:f>'Detailed Report'!$BH$19:$BH$22</c:f>
              <c:numCache>
                <c:formatCode>0%</c:formatCode>
                <c:ptCount val="4"/>
                <c:pt idx="0">
                  <c:v>0.11</c:v>
                </c:pt>
                <c:pt idx="1">
                  <c:v>0.21</c:v>
                </c:pt>
                <c:pt idx="2">
                  <c:v>0.34</c:v>
                </c:pt>
                <c:pt idx="3">
                  <c:v>0.34</c:v>
                </c:pt>
              </c:numCache>
            </c:numRef>
          </c:val>
          <c:extLst>
            <c:ext xmlns:c16="http://schemas.microsoft.com/office/drawing/2014/chart" uri="{C3380CC4-5D6E-409C-BE32-E72D297353CC}">
              <c16:uniqueId val="{00000008-089D-4FD5-9481-207FAD6F4E98}"/>
            </c:ext>
          </c:extLst>
        </c:ser>
        <c:dLbls>
          <c:dLblPos val="inEnd"/>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Income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'Financial Highlights'!$B$4</c:f>
              <c:strCache>
                <c:ptCount val="1"/>
                <c:pt idx="0">
                  <c:v>Revenue</c:v>
                </c:pt>
              </c:strCache>
            </c:strRef>
          </c:tx>
          <c:spPr>
            <a:solidFill>
              <a:schemeClr val="accent1"/>
            </a:solidFill>
            <a:ln>
              <a:noFill/>
            </a:ln>
            <a:effectLst/>
          </c:spPr>
          <c:invertIfNegative val="0"/>
          <c:cat>
            <c:strRef>
              <c:f>'Financial Highlights'!$C$3:$G$3</c:f>
              <c:strCache>
                <c:ptCount val="5"/>
                <c:pt idx="0">
                  <c:v>FY2018</c:v>
                </c:pt>
                <c:pt idx="1">
                  <c:v>FY2019</c:v>
                </c:pt>
                <c:pt idx="2">
                  <c:v>FY2020</c:v>
                </c:pt>
                <c:pt idx="3">
                  <c:v>FY2021</c:v>
                </c:pt>
                <c:pt idx="4">
                  <c:v>FY2022</c:v>
                </c:pt>
              </c:strCache>
            </c:strRef>
          </c:cat>
          <c:val>
            <c:numRef>
              <c:f>'Financial Highlights'!$C$4:$G$4</c:f>
              <c:numCache>
                <c:formatCode>#,##0</c:formatCode>
                <c:ptCount val="5"/>
                <c:pt idx="0">
                  <c:v>7492</c:v>
                </c:pt>
                <c:pt idx="1">
                  <c:v>7874</c:v>
                </c:pt>
                <c:pt idx="2">
                  <c:v>7110</c:v>
                </c:pt>
                <c:pt idx="3">
                  <c:v>7244</c:v>
                </c:pt>
                <c:pt idx="4">
                  <c:v>8553</c:v>
                </c:pt>
              </c:numCache>
            </c:numRef>
          </c:val>
          <c:extLst>
            <c:ext xmlns:c16="http://schemas.microsoft.com/office/drawing/2014/chart" uri="{C3380CC4-5D6E-409C-BE32-E72D297353CC}">
              <c16:uniqueId val="{00000000-F9EE-4E11-AAAD-30AE780CB1C0}"/>
            </c:ext>
          </c:extLst>
        </c:ser>
        <c:ser>
          <c:idx val="1"/>
          <c:order val="1"/>
          <c:tx>
            <c:strRef>
              <c:f>'Financial Highlights'!$B$5</c:f>
              <c:strCache>
                <c:ptCount val="1"/>
                <c:pt idx="0">
                  <c:v>Operating Profit </c:v>
                </c:pt>
              </c:strCache>
            </c:strRef>
          </c:tx>
          <c:spPr>
            <a:solidFill>
              <a:schemeClr val="accent2"/>
            </a:solidFill>
            <a:ln>
              <a:noFill/>
            </a:ln>
            <a:effectLst/>
          </c:spPr>
          <c:invertIfNegative val="0"/>
          <c:cat>
            <c:strRef>
              <c:f>'Financial Highlights'!$C$3:$G$3</c:f>
              <c:strCache>
                <c:ptCount val="5"/>
                <c:pt idx="0">
                  <c:v>FY2018</c:v>
                </c:pt>
                <c:pt idx="1">
                  <c:v>FY2019</c:v>
                </c:pt>
                <c:pt idx="2">
                  <c:v>FY2020</c:v>
                </c:pt>
                <c:pt idx="3">
                  <c:v>FY2021</c:v>
                </c:pt>
                <c:pt idx="4">
                  <c:v>FY2022</c:v>
                </c:pt>
              </c:strCache>
            </c:strRef>
          </c:cat>
          <c:val>
            <c:numRef>
              <c:f>'Financial Highlights'!$C$5:$G$5</c:f>
              <c:numCache>
                <c:formatCode>#,##0</c:formatCode>
                <c:ptCount val="5"/>
                <c:pt idx="0">
                  <c:v>1964</c:v>
                </c:pt>
                <c:pt idx="1">
                  <c:v>2101</c:v>
                </c:pt>
                <c:pt idx="2">
                  <c:v>1525</c:v>
                </c:pt>
                <c:pt idx="3">
                  <c:v>1884</c:v>
                </c:pt>
                <c:pt idx="4">
                  <c:v>2323</c:v>
                </c:pt>
              </c:numCache>
            </c:numRef>
          </c:val>
          <c:extLst>
            <c:ext xmlns:c16="http://schemas.microsoft.com/office/drawing/2014/chart" uri="{C3380CC4-5D6E-409C-BE32-E72D297353CC}">
              <c16:uniqueId val="{00000001-F9EE-4E11-AAAD-30AE780CB1C0}"/>
            </c:ext>
          </c:extLst>
        </c:ser>
        <c:ser>
          <c:idx val="2"/>
          <c:order val="2"/>
          <c:tx>
            <c:strRef>
              <c:f>'Financial Highlights'!$B$6</c:f>
              <c:strCache>
                <c:ptCount val="1"/>
                <c:pt idx="0">
                  <c:v>Net Profit</c:v>
                </c:pt>
              </c:strCache>
            </c:strRef>
          </c:tx>
          <c:spPr>
            <a:solidFill>
              <a:schemeClr val="accent3"/>
            </a:solidFill>
            <a:ln>
              <a:noFill/>
            </a:ln>
            <a:effectLst/>
          </c:spPr>
          <c:invertIfNegative val="0"/>
          <c:cat>
            <c:strRef>
              <c:f>'Financial Highlights'!$C$3:$G$3</c:f>
              <c:strCache>
                <c:ptCount val="5"/>
                <c:pt idx="0">
                  <c:v>FY2018</c:v>
                </c:pt>
                <c:pt idx="1">
                  <c:v>FY2019</c:v>
                </c:pt>
                <c:pt idx="2">
                  <c:v>FY2020</c:v>
                </c:pt>
                <c:pt idx="3">
                  <c:v>FY2021</c:v>
                </c:pt>
                <c:pt idx="4">
                  <c:v>FY2022</c:v>
                </c:pt>
              </c:strCache>
            </c:strRef>
          </c:cat>
          <c:val>
            <c:numRef>
              <c:f>'Financial Highlights'!$C$6:$G$6</c:f>
              <c:numCache>
                <c:formatCode>#,##0</c:formatCode>
                <c:ptCount val="5"/>
                <c:pt idx="0">
                  <c:v>1428</c:v>
                </c:pt>
                <c:pt idx="1">
                  <c:v>1509</c:v>
                </c:pt>
                <c:pt idx="2">
                  <c:v>1208</c:v>
                </c:pt>
                <c:pt idx="3">
                  <c:v>1471</c:v>
                </c:pt>
                <c:pt idx="4">
                  <c:v>1632</c:v>
                </c:pt>
              </c:numCache>
            </c:numRef>
          </c:val>
          <c:extLst>
            <c:ext xmlns:c16="http://schemas.microsoft.com/office/drawing/2014/chart" uri="{C3380CC4-5D6E-409C-BE32-E72D297353CC}">
              <c16:uniqueId val="{00000002-F9EE-4E11-AAAD-30AE780CB1C0}"/>
            </c:ext>
          </c:extLst>
        </c:ser>
        <c:dLbls>
          <c:showLegendKey val="0"/>
          <c:showVal val="0"/>
          <c:showCatName val="0"/>
          <c:showSerName val="0"/>
          <c:showPercent val="0"/>
          <c:showBubbleSize val="0"/>
        </c:dLbls>
        <c:gapWidth val="219"/>
        <c:overlap val="-27"/>
        <c:axId val="207579151"/>
        <c:axId val="378071583"/>
      </c:barChart>
      <c:catAx>
        <c:axId val="207579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78071583"/>
        <c:crosses val="autoZero"/>
        <c:auto val="1"/>
        <c:lblAlgn val="ctr"/>
        <c:lblOffset val="100"/>
        <c:noMultiLvlLbl val="0"/>
      </c:catAx>
      <c:valAx>
        <c:axId val="3780715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075791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i="0" u="none" strike="noStrike" kern="1200" spc="0" baseline="0">
                <a:solidFill>
                  <a:sysClr val="windowText" lastClr="000000"/>
                </a:solidFill>
              </a:rPr>
              <a:t>Balance Sheet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'Financial Highlights'!$J$4</c:f>
              <c:strCache>
                <c:ptCount val="1"/>
                <c:pt idx="0">
                  <c:v>Total Assets</c:v>
                </c:pt>
              </c:strCache>
            </c:strRef>
          </c:tx>
          <c:spPr>
            <a:solidFill>
              <a:schemeClr val="accent1"/>
            </a:solidFill>
            <a:ln>
              <a:noFill/>
            </a:ln>
            <a:effectLst/>
          </c:spPr>
          <c:invertIfNegative val="0"/>
          <c:cat>
            <c:strRef>
              <c:f>'Financial Highlights'!$K$3:$O$3</c:f>
              <c:strCache>
                <c:ptCount val="5"/>
                <c:pt idx="0">
                  <c:v>FY2018</c:v>
                </c:pt>
                <c:pt idx="1">
                  <c:v>FY2019</c:v>
                </c:pt>
                <c:pt idx="2">
                  <c:v>FY2020</c:v>
                </c:pt>
                <c:pt idx="3">
                  <c:v>FY2021</c:v>
                </c:pt>
                <c:pt idx="4">
                  <c:v>FY2022</c:v>
                </c:pt>
              </c:strCache>
            </c:strRef>
          </c:cat>
          <c:val>
            <c:numRef>
              <c:f>'Financial Highlights'!$K$4:$O$4</c:f>
              <c:numCache>
                <c:formatCode>#,##0</c:formatCode>
                <c:ptCount val="5"/>
                <c:pt idx="0">
                  <c:v>13999</c:v>
                </c:pt>
                <c:pt idx="1">
                  <c:v>13789</c:v>
                </c:pt>
                <c:pt idx="2">
                  <c:v>14145</c:v>
                </c:pt>
                <c:pt idx="3">
                  <c:v>13858</c:v>
                </c:pt>
                <c:pt idx="4">
                  <c:v>15829</c:v>
                </c:pt>
              </c:numCache>
            </c:numRef>
          </c:val>
          <c:extLst>
            <c:ext xmlns:c16="http://schemas.microsoft.com/office/drawing/2014/chart" uri="{C3380CC4-5D6E-409C-BE32-E72D297353CC}">
              <c16:uniqueId val="{00000000-88A7-4CDA-8644-B449F0C84263}"/>
            </c:ext>
          </c:extLst>
        </c:ser>
        <c:ser>
          <c:idx val="1"/>
          <c:order val="1"/>
          <c:tx>
            <c:strRef>
              <c:f>'Financial Highlights'!$J$5</c:f>
              <c:strCache>
                <c:ptCount val="1"/>
                <c:pt idx="0">
                  <c:v>Total Liabilities </c:v>
                </c:pt>
              </c:strCache>
            </c:strRef>
          </c:tx>
          <c:spPr>
            <a:solidFill>
              <a:schemeClr val="accent2"/>
            </a:solidFill>
            <a:ln>
              <a:noFill/>
            </a:ln>
            <a:effectLst/>
          </c:spPr>
          <c:invertIfNegative val="0"/>
          <c:cat>
            <c:strRef>
              <c:f>'Financial Highlights'!$K$3:$O$3</c:f>
              <c:strCache>
                <c:ptCount val="5"/>
                <c:pt idx="0">
                  <c:v>FY2018</c:v>
                </c:pt>
                <c:pt idx="1">
                  <c:v>FY2019</c:v>
                </c:pt>
                <c:pt idx="2">
                  <c:v>FY2020</c:v>
                </c:pt>
                <c:pt idx="3">
                  <c:v>FY2021</c:v>
                </c:pt>
                <c:pt idx="4">
                  <c:v>FY2022</c:v>
                </c:pt>
              </c:strCache>
            </c:strRef>
          </c:cat>
          <c:val>
            <c:numRef>
              <c:f>'Financial Highlights'!$K$5:$O$5</c:f>
              <c:numCache>
                <c:formatCode>#,##0</c:formatCode>
                <c:ptCount val="5"/>
                <c:pt idx="0">
                  <c:v>11640</c:v>
                </c:pt>
                <c:pt idx="1">
                  <c:v>11599</c:v>
                </c:pt>
                <c:pt idx="2">
                  <c:v>12044</c:v>
                </c:pt>
                <c:pt idx="3">
                  <c:v>10634</c:v>
                </c:pt>
                <c:pt idx="4">
                  <c:v>12075</c:v>
                </c:pt>
              </c:numCache>
            </c:numRef>
          </c:val>
          <c:extLst>
            <c:ext xmlns:c16="http://schemas.microsoft.com/office/drawing/2014/chart" uri="{C3380CC4-5D6E-409C-BE32-E72D297353CC}">
              <c16:uniqueId val="{00000001-88A7-4CDA-8644-B449F0C84263}"/>
            </c:ext>
          </c:extLst>
        </c:ser>
        <c:ser>
          <c:idx val="2"/>
          <c:order val="2"/>
          <c:tx>
            <c:strRef>
              <c:f>'Financial Highlights'!$J$6</c:f>
              <c:strCache>
                <c:ptCount val="1"/>
                <c:pt idx="0">
                  <c:v>Total Equity</c:v>
                </c:pt>
              </c:strCache>
            </c:strRef>
          </c:tx>
          <c:spPr>
            <a:solidFill>
              <a:schemeClr val="accent3"/>
            </a:solidFill>
            <a:ln>
              <a:noFill/>
            </a:ln>
            <a:effectLst/>
          </c:spPr>
          <c:invertIfNegative val="0"/>
          <c:cat>
            <c:strRef>
              <c:f>'Financial Highlights'!$K$3:$O$3</c:f>
              <c:strCache>
                <c:ptCount val="5"/>
                <c:pt idx="0">
                  <c:v>FY2018</c:v>
                </c:pt>
                <c:pt idx="1">
                  <c:v>FY2019</c:v>
                </c:pt>
                <c:pt idx="2">
                  <c:v>FY2020</c:v>
                </c:pt>
                <c:pt idx="3">
                  <c:v>FY2021</c:v>
                </c:pt>
                <c:pt idx="4">
                  <c:v>FY2022</c:v>
                </c:pt>
              </c:strCache>
            </c:strRef>
          </c:cat>
          <c:val>
            <c:numRef>
              <c:f>'Financial Highlights'!$K$6:$O$6</c:f>
              <c:numCache>
                <c:formatCode>#,##0</c:formatCode>
                <c:ptCount val="5"/>
                <c:pt idx="0">
                  <c:v>2359</c:v>
                </c:pt>
                <c:pt idx="1">
                  <c:v>2190</c:v>
                </c:pt>
                <c:pt idx="2">
                  <c:v>2101</c:v>
                </c:pt>
                <c:pt idx="3">
                  <c:v>3224</c:v>
                </c:pt>
                <c:pt idx="4">
                  <c:v>3754</c:v>
                </c:pt>
              </c:numCache>
            </c:numRef>
          </c:val>
          <c:extLst>
            <c:ext xmlns:c16="http://schemas.microsoft.com/office/drawing/2014/chart" uri="{C3380CC4-5D6E-409C-BE32-E72D297353CC}">
              <c16:uniqueId val="{00000002-88A7-4CDA-8644-B449F0C84263}"/>
            </c:ext>
          </c:extLst>
        </c:ser>
        <c:dLbls>
          <c:showLegendKey val="0"/>
          <c:showVal val="0"/>
          <c:showCatName val="0"/>
          <c:showSerName val="0"/>
          <c:showPercent val="0"/>
          <c:showBubbleSize val="0"/>
        </c:dLbls>
        <c:gapWidth val="219"/>
        <c:overlap val="-27"/>
        <c:axId val="221572751"/>
        <c:axId val="378053231"/>
      </c:barChart>
      <c:catAx>
        <c:axId val="221572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78053231"/>
        <c:crosses val="autoZero"/>
        <c:auto val="1"/>
        <c:lblAlgn val="ctr"/>
        <c:lblOffset val="100"/>
        <c:noMultiLvlLbl val="0"/>
      </c:catAx>
      <c:valAx>
        <c:axId val="3780532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215727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IN" b="1">
                <a:solidFill>
                  <a:sysClr val="windowText" lastClr="000000"/>
                </a:solidFill>
              </a:rPr>
              <a:t>Cash Flows</a:t>
            </a:r>
            <a:r>
              <a:rPr lang="en-IN" b="1" baseline="0">
                <a:solidFill>
                  <a:sysClr val="windowText" lastClr="000000"/>
                </a:solidFill>
              </a:rPr>
              <a:t> Statement (£m)</a:t>
            </a:r>
            <a:endParaRPr lang="en-IN"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'Financial Highlights'!$B$23</c:f>
              <c:strCache>
                <c:ptCount val="1"/>
                <c:pt idx="0">
                  <c:v>Operating</c:v>
                </c:pt>
              </c:strCache>
            </c:strRef>
          </c:tx>
          <c:spPr>
            <a:solidFill>
              <a:schemeClr val="accent1"/>
            </a:solidFill>
            <a:ln>
              <a:noFill/>
            </a:ln>
            <a:effectLst/>
          </c:spPr>
          <c:invertIfNegative val="0"/>
          <c:cat>
            <c:strRef>
              <c:f>'Financial Highlights'!$C$22:$G$22</c:f>
              <c:strCache>
                <c:ptCount val="5"/>
                <c:pt idx="0">
                  <c:v>FY2018</c:v>
                </c:pt>
                <c:pt idx="1">
                  <c:v>FY2019</c:v>
                </c:pt>
                <c:pt idx="2">
                  <c:v>FY2020</c:v>
                </c:pt>
                <c:pt idx="3">
                  <c:v>FY2021</c:v>
                </c:pt>
                <c:pt idx="4">
                  <c:v>FY2022</c:v>
                </c:pt>
              </c:strCache>
            </c:strRef>
          </c:cat>
          <c:val>
            <c:numRef>
              <c:f>'Financial Highlights'!$C$23:$G$23</c:f>
              <c:numCache>
                <c:formatCode>#,##0;\(#,##0\)</c:formatCode>
                <c:ptCount val="5"/>
                <c:pt idx="0">
                  <c:v>1985</c:v>
                </c:pt>
                <c:pt idx="1">
                  <c:v>2089</c:v>
                </c:pt>
                <c:pt idx="2">
                  <c:v>1596</c:v>
                </c:pt>
                <c:pt idx="3">
                  <c:v>2016</c:v>
                </c:pt>
                <c:pt idx="4">
                  <c:v>2401</c:v>
                </c:pt>
              </c:numCache>
            </c:numRef>
          </c:val>
          <c:extLst>
            <c:ext xmlns:c16="http://schemas.microsoft.com/office/drawing/2014/chart" uri="{C3380CC4-5D6E-409C-BE32-E72D297353CC}">
              <c16:uniqueId val="{00000000-55ED-4EAC-92DC-5AEA1543AC83}"/>
            </c:ext>
          </c:extLst>
        </c:ser>
        <c:ser>
          <c:idx val="1"/>
          <c:order val="1"/>
          <c:tx>
            <c:strRef>
              <c:f>'Financial Highlights'!$B$24</c:f>
              <c:strCache>
                <c:ptCount val="1"/>
                <c:pt idx="0">
                  <c:v>Investing</c:v>
                </c:pt>
              </c:strCache>
            </c:strRef>
          </c:tx>
          <c:spPr>
            <a:solidFill>
              <a:schemeClr val="accent2"/>
            </a:solidFill>
            <a:ln>
              <a:noFill/>
            </a:ln>
            <a:effectLst/>
          </c:spPr>
          <c:invertIfNegative val="0"/>
          <c:cat>
            <c:strRef>
              <c:f>'Financial Highlights'!$C$22:$G$22</c:f>
              <c:strCache>
                <c:ptCount val="5"/>
                <c:pt idx="0">
                  <c:v>FY2018</c:v>
                </c:pt>
                <c:pt idx="1">
                  <c:v>FY2019</c:v>
                </c:pt>
                <c:pt idx="2">
                  <c:v>FY2020</c:v>
                </c:pt>
                <c:pt idx="3">
                  <c:v>FY2021</c:v>
                </c:pt>
                <c:pt idx="4">
                  <c:v>FY2022</c:v>
                </c:pt>
              </c:strCache>
            </c:strRef>
          </c:cat>
          <c:val>
            <c:numRef>
              <c:f>'Financial Highlights'!$C$24:$G$24</c:f>
              <c:numCache>
                <c:formatCode>#,##0;\(#,##0\)</c:formatCode>
                <c:ptCount val="5"/>
                <c:pt idx="0">
                  <c:v>-1271</c:v>
                </c:pt>
                <c:pt idx="1">
                  <c:v>-733</c:v>
                </c:pt>
                <c:pt idx="2">
                  <c:v>-1173</c:v>
                </c:pt>
                <c:pt idx="3">
                  <c:v>-384</c:v>
                </c:pt>
                <c:pt idx="4">
                  <c:v>-859</c:v>
                </c:pt>
              </c:numCache>
            </c:numRef>
          </c:val>
          <c:extLst>
            <c:ext xmlns:c16="http://schemas.microsoft.com/office/drawing/2014/chart" uri="{C3380CC4-5D6E-409C-BE32-E72D297353CC}">
              <c16:uniqueId val="{00000001-55ED-4EAC-92DC-5AEA1543AC83}"/>
            </c:ext>
          </c:extLst>
        </c:ser>
        <c:ser>
          <c:idx val="2"/>
          <c:order val="2"/>
          <c:tx>
            <c:strRef>
              <c:f>'Financial Highlights'!$B$25</c:f>
              <c:strCache>
                <c:ptCount val="1"/>
                <c:pt idx="0">
                  <c:v>Financing</c:v>
                </c:pt>
              </c:strCache>
            </c:strRef>
          </c:tx>
          <c:spPr>
            <a:solidFill>
              <a:schemeClr val="accent3"/>
            </a:solidFill>
            <a:ln>
              <a:noFill/>
            </a:ln>
            <a:effectLst/>
          </c:spPr>
          <c:invertIfNegative val="0"/>
          <c:cat>
            <c:strRef>
              <c:f>'Financial Highlights'!$C$22:$G$22</c:f>
              <c:strCache>
                <c:ptCount val="5"/>
                <c:pt idx="0">
                  <c:v>FY2018</c:v>
                </c:pt>
                <c:pt idx="1">
                  <c:v>FY2019</c:v>
                </c:pt>
                <c:pt idx="2">
                  <c:v>FY2020</c:v>
                </c:pt>
                <c:pt idx="3">
                  <c:v>FY2021</c:v>
                </c:pt>
                <c:pt idx="4">
                  <c:v>FY2022</c:v>
                </c:pt>
              </c:strCache>
            </c:strRef>
          </c:cat>
          <c:val>
            <c:numRef>
              <c:f>'Financial Highlights'!$C$25:$G$25</c:f>
              <c:numCache>
                <c:formatCode>#,##0;\(#,##0\)</c:formatCode>
                <c:ptCount val="5"/>
                <c:pt idx="0">
                  <c:v>-713</c:v>
                </c:pt>
                <c:pt idx="1">
                  <c:v>-1329</c:v>
                </c:pt>
                <c:pt idx="2">
                  <c:v>-474</c:v>
                </c:pt>
                <c:pt idx="3">
                  <c:v>-1606</c:v>
                </c:pt>
                <c:pt idx="4">
                  <c:v>-1334</c:v>
                </c:pt>
              </c:numCache>
            </c:numRef>
          </c:val>
          <c:extLst>
            <c:ext xmlns:c16="http://schemas.microsoft.com/office/drawing/2014/chart" uri="{C3380CC4-5D6E-409C-BE32-E72D297353CC}">
              <c16:uniqueId val="{00000002-55ED-4EAC-92DC-5AEA1543AC83}"/>
            </c:ext>
          </c:extLst>
        </c:ser>
        <c:dLbls>
          <c:showLegendKey val="0"/>
          <c:showVal val="0"/>
          <c:showCatName val="0"/>
          <c:showSerName val="0"/>
          <c:showPercent val="0"/>
          <c:showBubbleSize val="0"/>
        </c:dLbls>
        <c:gapWidth val="219"/>
        <c:overlap val="-27"/>
        <c:axId val="795815887"/>
        <c:axId val="378025455"/>
      </c:barChart>
      <c:catAx>
        <c:axId val="79581588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78025455"/>
        <c:crosses val="autoZero"/>
        <c:auto val="1"/>
        <c:lblAlgn val="ctr"/>
        <c:lblOffset val="100"/>
        <c:noMultiLvlLbl val="0"/>
      </c:catAx>
      <c:valAx>
        <c:axId val="37802545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958158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i="0" u="none" strike="noStrike" baseline="0">
                <a:solidFill>
                  <a:sysClr val="windowText" lastClr="000000"/>
                </a:solidFill>
                <a:effectLst/>
              </a:rPr>
              <a:t>Profit Margins (%)</a:t>
            </a:r>
            <a:r>
              <a:rPr lang="en-IN" sz="1400" b="0" i="0" u="none" strike="noStrike" baseline="0">
                <a:solidFill>
                  <a:sysClr val="windowText" lastClr="000000"/>
                </a:solidFill>
              </a:rPr>
              <a:t> </a:t>
            </a:r>
            <a:endParaRPr lang="en-IN">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'Financial Highlights'!$J$23</c:f>
              <c:strCache>
                <c:ptCount val="1"/>
                <c:pt idx="0">
                  <c:v>Gross Margin </c:v>
                </c:pt>
              </c:strCache>
            </c:strRef>
          </c:tx>
          <c:spPr>
            <a:solidFill>
              <a:schemeClr val="accent1"/>
            </a:solidFill>
            <a:ln>
              <a:noFill/>
            </a:ln>
            <a:effectLst/>
          </c:spPr>
          <c:invertIfNegative val="0"/>
          <c:cat>
            <c:strRef>
              <c:f>'Financial Highlights'!$K$22:$O$22</c:f>
              <c:strCache>
                <c:ptCount val="5"/>
                <c:pt idx="0">
                  <c:v>FY2018</c:v>
                </c:pt>
                <c:pt idx="1">
                  <c:v>FY2019</c:v>
                </c:pt>
                <c:pt idx="2">
                  <c:v>FY2020</c:v>
                </c:pt>
                <c:pt idx="3">
                  <c:v>FY2021</c:v>
                </c:pt>
                <c:pt idx="4">
                  <c:v>FY2022</c:v>
                </c:pt>
              </c:strCache>
            </c:strRef>
          </c:cat>
          <c:val>
            <c:numRef>
              <c:f>'Financial Highlights'!$K$23:$O$23</c:f>
              <c:numCache>
                <c:formatCode>0.00%</c:formatCode>
                <c:ptCount val="5"/>
                <c:pt idx="0">
                  <c:v>0.64709022957821671</c:v>
                </c:pt>
                <c:pt idx="1">
                  <c:v>0.65011430022860051</c:v>
                </c:pt>
                <c:pt idx="2">
                  <c:v>0.65021097046413501</c:v>
                </c:pt>
                <c:pt idx="3">
                  <c:v>0.64632799558255105</c:v>
                </c:pt>
                <c:pt idx="4">
                  <c:v>0.64398456681866012</c:v>
                </c:pt>
              </c:numCache>
            </c:numRef>
          </c:val>
          <c:extLst>
            <c:ext xmlns:c16="http://schemas.microsoft.com/office/drawing/2014/chart" uri="{C3380CC4-5D6E-409C-BE32-E72D297353CC}">
              <c16:uniqueId val="{00000000-9A90-49DB-A8E8-9BEF6D455846}"/>
            </c:ext>
          </c:extLst>
        </c:ser>
        <c:ser>
          <c:idx val="1"/>
          <c:order val="1"/>
          <c:tx>
            <c:strRef>
              <c:f>'Financial Highlights'!$J$24</c:f>
              <c:strCache>
                <c:ptCount val="1"/>
                <c:pt idx="0">
                  <c:v>Operating Margin </c:v>
                </c:pt>
              </c:strCache>
            </c:strRef>
          </c:tx>
          <c:spPr>
            <a:solidFill>
              <a:schemeClr val="accent2"/>
            </a:solidFill>
            <a:ln>
              <a:noFill/>
            </a:ln>
            <a:effectLst/>
          </c:spPr>
          <c:invertIfNegative val="0"/>
          <c:cat>
            <c:strRef>
              <c:f>'Financial Highlights'!$K$22:$O$22</c:f>
              <c:strCache>
                <c:ptCount val="5"/>
                <c:pt idx="0">
                  <c:v>FY2018</c:v>
                </c:pt>
                <c:pt idx="1">
                  <c:v>FY2019</c:v>
                </c:pt>
                <c:pt idx="2">
                  <c:v>FY2020</c:v>
                </c:pt>
                <c:pt idx="3">
                  <c:v>FY2021</c:v>
                </c:pt>
                <c:pt idx="4">
                  <c:v>FY2022</c:v>
                </c:pt>
              </c:strCache>
            </c:strRef>
          </c:cat>
          <c:val>
            <c:numRef>
              <c:f>'Financial Highlights'!$K$24:$O$24</c:f>
              <c:numCache>
                <c:formatCode>0.00%</c:formatCode>
                <c:ptCount val="5"/>
                <c:pt idx="0">
                  <c:v>0.25667378537106245</c:v>
                </c:pt>
                <c:pt idx="1">
                  <c:v>0.25996951993903988</c:v>
                </c:pt>
                <c:pt idx="2">
                  <c:v>0.24571026722925457</c:v>
                </c:pt>
                <c:pt idx="3">
                  <c:v>0.25662617338487026</c:v>
                </c:pt>
                <c:pt idx="4">
                  <c:v>0.27043142756927396</c:v>
                </c:pt>
              </c:numCache>
            </c:numRef>
          </c:val>
          <c:extLst>
            <c:ext xmlns:c16="http://schemas.microsoft.com/office/drawing/2014/chart" uri="{C3380CC4-5D6E-409C-BE32-E72D297353CC}">
              <c16:uniqueId val="{00000001-9A90-49DB-A8E8-9BEF6D455846}"/>
            </c:ext>
          </c:extLst>
        </c:ser>
        <c:ser>
          <c:idx val="2"/>
          <c:order val="2"/>
          <c:tx>
            <c:strRef>
              <c:f>'Financial Highlights'!$J$25</c:f>
              <c:strCache>
                <c:ptCount val="1"/>
                <c:pt idx="0">
                  <c:v>EBIDTA Margin </c:v>
                </c:pt>
              </c:strCache>
            </c:strRef>
          </c:tx>
          <c:spPr>
            <a:solidFill>
              <a:schemeClr val="accent3"/>
            </a:solidFill>
            <a:ln>
              <a:noFill/>
            </a:ln>
            <a:effectLst/>
          </c:spPr>
          <c:invertIfNegative val="0"/>
          <c:cat>
            <c:strRef>
              <c:f>'Financial Highlights'!$K$22:$O$22</c:f>
              <c:strCache>
                <c:ptCount val="5"/>
                <c:pt idx="0">
                  <c:v>FY2018</c:v>
                </c:pt>
                <c:pt idx="1">
                  <c:v>FY2019</c:v>
                </c:pt>
                <c:pt idx="2">
                  <c:v>FY2020</c:v>
                </c:pt>
                <c:pt idx="3">
                  <c:v>FY2021</c:v>
                </c:pt>
                <c:pt idx="4">
                  <c:v>FY2022</c:v>
                </c:pt>
              </c:strCache>
            </c:strRef>
          </c:cat>
          <c:val>
            <c:numRef>
              <c:f>'Financial Highlights'!$K$25:$O$25</c:f>
              <c:numCache>
                <c:formatCode>0.00%</c:formatCode>
                <c:ptCount val="5"/>
                <c:pt idx="0">
                  <c:v>0.34276561665776828</c:v>
                </c:pt>
                <c:pt idx="1">
                  <c:v>0.35953771907543813</c:v>
                </c:pt>
                <c:pt idx="2">
                  <c:v>0.34838255977496485</c:v>
                </c:pt>
                <c:pt idx="3">
                  <c:v>0.36526780784097185</c:v>
                </c:pt>
                <c:pt idx="4">
                  <c:v>0.35168946568455511</c:v>
                </c:pt>
              </c:numCache>
            </c:numRef>
          </c:val>
          <c:extLst>
            <c:ext xmlns:c16="http://schemas.microsoft.com/office/drawing/2014/chart" uri="{C3380CC4-5D6E-409C-BE32-E72D297353CC}">
              <c16:uniqueId val="{00000002-9A90-49DB-A8E8-9BEF6D455846}"/>
            </c:ext>
          </c:extLst>
        </c:ser>
        <c:dLbls>
          <c:showLegendKey val="0"/>
          <c:showVal val="0"/>
          <c:showCatName val="0"/>
          <c:showSerName val="0"/>
          <c:showPercent val="0"/>
          <c:showBubbleSize val="0"/>
        </c:dLbls>
        <c:gapWidth val="219"/>
        <c:axId val="1028925087"/>
        <c:axId val="316333871"/>
      </c:barChart>
      <c:lineChart>
        <c:grouping val="standard"/>
        <c:varyColors val="0"/>
        <c:ser>
          <c:idx val="3"/>
          <c:order val="3"/>
          <c:tx>
            <c:strRef>
              <c:f>'Financial Highlights'!$J$26</c:f>
              <c:strCache>
                <c:ptCount val="1"/>
                <c:pt idx="0">
                  <c:v>Net Margin </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'Financial Highlights'!$K$22:$O$22</c:f>
              <c:strCache>
                <c:ptCount val="5"/>
                <c:pt idx="0">
                  <c:v>FY2018</c:v>
                </c:pt>
                <c:pt idx="1">
                  <c:v>FY2019</c:v>
                </c:pt>
                <c:pt idx="2">
                  <c:v>FY2020</c:v>
                </c:pt>
                <c:pt idx="3">
                  <c:v>FY2021</c:v>
                </c:pt>
                <c:pt idx="4">
                  <c:v>FY2022</c:v>
                </c:pt>
              </c:strCache>
            </c:strRef>
          </c:cat>
          <c:val>
            <c:numRef>
              <c:f>'Financial Highlights'!$K$26:$O$26</c:f>
              <c:numCache>
                <c:formatCode>0.00%</c:formatCode>
                <c:ptCount val="5"/>
                <c:pt idx="0">
                  <c:v>0.18980245595301656</c:v>
                </c:pt>
                <c:pt idx="1">
                  <c:v>0.19113538227076454</c:v>
                </c:pt>
                <c:pt idx="2">
                  <c:v>0.17215189873417722</c:v>
                </c:pt>
                <c:pt idx="3">
                  <c:v>0.20306460519050248</c:v>
                </c:pt>
                <c:pt idx="4">
                  <c:v>0.19104407810125101</c:v>
                </c:pt>
              </c:numCache>
            </c:numRef>
          </c:val>
          <c:smooth val="0"/>
          <c:extLst>
            <c:ext xmlns:c16="http://schemas.microsoft.com/office/drawing/2014/chart" uri="{C3380CC4-5D6E-409C-BE32-E72D297353CC}">
              <c16:uniqueId val="{00000003-9A90-49DB-A8E8-9BEF6D455846}"/>
            </c:ext>
          </c:extLst>
        </c:ser>
        <c:dLbls>
          <c:showLegendKey val="0"/>
          <c:showVal val="0"/>
          <c:showCatName val="0"/>
          <c:showSerName val="0"/>
          <c:showPercent val="0"/>
          <c:showBubbleSize val="0"/>
        </c:dLbls>
        <c:marker val="1"/>
        <c:smooth val="0"/>
        <c:axId val="1028925087"/>
        <c:axId val="316333871"/>
      </c:lineChart>
      <c:catAx>
        <c:axId val="1028925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16333871"/>
        <c:crosses val="autoZero"/>
        <c:auto val="1"/>
        <c:lblAlgn val="ctr"/>
        <c:lblOffset val="100"/>
        <c:noMultiLvlLbl val="0"/>
      </c:catAx>
      <c:valAx>
        <c:axId val="3163338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28925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i="0" u="none" strike="noStrike" baseline="0">
                <a:solidFill>
                  <a:sysClr val="windowText" lastClr="000000"/>
                </a:solidFill>
                <a:effectLst/>
              </a:rPr>
              <a:t>Valuation</a:t>
            </a:r>
            <a:r>
              <a:rPr lang="en-IN" sz="1400" b="1" i="0" u="none" strike="noStrike" baseline="0">
                <a:solidFill>
                  <a:sysClr val="windowText" lastClr="000000"/>
                </a:solidFill>
              </a:rPr>
              <a:t> </a:t>
            </a:r>
            <a:endParaRPr lang="en-IN"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'Financial Highlights'!$B$42</c:f>
              <c:strCache>
                <c:ptCount val="1"/>
                <c:pt idx="0">
                  <c:v>Price Earnings</c:v>
                </c:pt>
              </c:strCache>
            </c:strRef>
          </c:tx>
          <c:spPr>
            <a:solidFill>
              <a:schemeClr val="accent1"/>
            </a:solidFill>
            <a:ln>
              <a:noFill/>
            </a:ln>
            <a:effectLst/>
          </c:spPr>
          <c:invertIfNegative val="0"/>
          <c:cat>
            <c:strRef>
              <c:f>'Financial Highlights'!$C$41:$G$41</c:f>
              <c:strCache>
                <c:ptCount val="5"/>
                <c:pt idx="0">
                  <c:v>FY2018</c:v>
                </c:pt>
                <c:pt idx="1">
                  <c:v>FY2019</c:v>
                </c:pt>
                <c:pt idx="2">
                  <c:v>FY2020</c:v>
                </c:pt>
                <c:pt idx="3">
                  <c:v>FY2021</c:v>
                </c:pt>
                <c:pt idx="4">
                  <c:v>FY2022</c:v>
                </c:pt>
              </c:strCache>
            </c:strRef>
          </c:cat>
          <c:val>
            <c:numRef>
              <c:f>'Financial Highlights'!$C$42:$G$42</c:f>
              <c:numCache>
                <c:formatCode>0.00</c:formatCode>
                <c:ptCount val="5"/>
                <c:pt idx="0">
                  <c:v>22.5</c:v>
                </c:pt>
                <c:pt idx="1">
                  <c:v>24.8</c:v>
                </c:pt>
                <c:pt idx="2">
                  <c:v>28.6</c:v>
                </c:pt>
                <c:pt idx="3">
                  <c:v>31.5</c:v>
                </c:pt>
                <c:pt idx="4">
                  <c:v>35.020000000000003</c:v>
                </c:pt>
              </c:numCache>
            </c:numRef>
          </c:val>
          <c:extLst>
            <c:ext xmlns:c16="http://schemas.microsoft.com/office/drawing/2014/chart" uri="{C3380CC4-5D6E-409C-BE32-E72D297353CC}">
              <c16:uniqueId val="{00000000-7931-4D8C-A92E-55DEB215C4DA}"/>
            </c:ext>
          </c:extLst>
        </c:ser>
        <c:ser>
          <c:idx val="1"/>
          <c:order val="1"/>
          <c:tx>
            <c:strRef>
              <c:f>'Financial Highlights'!$B$43</c:f>
              <c:strCache>
                <c:ptCount val="1"/>
                <c:pt idx="0">
                  <c:v>Price/ Sales</c:v>
                </c:pt>
              </c:strCache>
            </c:strRef>
          </c:tx>
          <c:spPr>
            <a:solidFill>
              <a:schemeClr val="accent2"/>
            </a:solidFill>
            <a:ln>
              <a:noFill/>
            </a:ln>
            <a:effectLst/>
          </c:spPr>
          <c:invertIfNegative val="0"/>
          <c:cat>
            <c:strRef>
              <c:f>'Financial Highlights'!$C$41:$G$41</c:f>
              <c:strCache>
                <c:ptCount val="5"/>
                <c:pt idx="0">
                  <c:v>FY2018</c:v>
                </c:pt>
                <c:pt idx="1">
                  <c:v>FY2019</c:v>
                </c:pt>
                <c:pt idx="2">
                  <c:v>FY2020</c:v>
                </c:pt>
                <c:pt idx="3">
                  <c:v>FY2021</c:v>
                </c:pt>
                <c:pt idx="4">
                  <c:v>FY2022</c:v>
                </c:pt>
              </c:strCache>
            </c:strRef>
          </c:cat>
          <c:val>
            <c:numRef>
              <c:f>'Financial Highlights'!$C$43:$G$43</c:f>
              <c:numCache>
                <c:formatCode>0.00</c:formatCode>
                <c:ptCount val="5"/>
                <c:pt idx="0">
                  <c:v>4.45</c:v>
                </c:pt>
                <c:pt idx="1">
                  <c:v>4.8600000000000003</c:v>
                </c:pt>
                <c:pt idx="2">
                  <c:v>4.6500000000000004</c:v>
                </c:pt>
                <c:pt idx="3">
                  <c:v>6.65</c:v>
                </c:pt>
                <c:pt idx="4">
                  <c:v>5.67</c:v>
                </c:pt>
              </c:numCache>
            </c:numRef>
          </c:val>
          <c:extLst>
            <c:ext xmlns:c16="http://schemas.microsoft.com/office/drawing/2014/chart" uri="{C3380CC4-5D6E-409C-BE32-E72D297353CC}">
              <c16:uniqueId val="{00000001-7931-4D8C-A92E-55DEB215C4DA}"/>
            </c:ext>
          </c:extLst>
        </c:ser>
        <c:dLbls>
          <c:showLegendKey val="0"/>
          <c:showVal val="0"/>
          <c:showCatName val="0"/>
          <c:showSerName val="0"/>
          <c:showPercent val="0"/>
          <c:showBubbleSize val="0"/>
        </c:dLbls>
        <c:gapWidth val="219"/>
        <c:overlap val="-27"/>
        <c:axId val="368965759"/>
        <c:axId val="575646431"/>
      </c:barChart>
      <c:lineChart>
        <c:grouping val="standard"/>
        <c:varyColors val="0"/>
        <c:ser>
          <c:idx val="2"/>
          <c:order val="2"/>
          <c:tx>
            <c:strRef>
              <c:f>'Financial Highlights'!$B$44</c:f>
              <c:strCache>
                <c:ptCount val="1"/>
                <c:pt idx="0">
                  <c:v>Price/ Cash Flows</c:v>
                </c:pt>
              </c:strCache>
            </c:strRef>
          </c:tx>
          <c:spPr>
            <a:ln w="28575" cap="rnd">
              <a:solidFill>
                <a:schemeClr val="accent6">
                  <a:alpha val="96000"/>
                </a:schemeClr>
              </a:solidFill>
              <a:round/>
            </a:ln>
            <a:effectLst/>
          </c:spPr>
          <c:marker>
            <c:symbol val="circle"/>
            <c:size val="5"/>
            <c:spPr>
              <a:solidFill>
                <a:schemeClr val="accent6"/>
              </a:solidFill>
              <a:ln w="9525">
                <a:solidFill>
                  <a:schemeClr val="accent3"/>
                </a:solidFill>
              </a:ln>
              <a:effectLst/>
            </c:spPr>
          </c:marker>
          <c:cat>
            <c:strRef>
              <c:f>'Financial Highlights'!$C$41:$G$41</c:f>
              <c:strCache>
                <c:ptCount val="5"/>
                <c:pt idx="0">
                  <c:v>FY2018</c:v>
                </c:pt>
                <c:pt idx="1">
                  <c:v>FY2019</c:v>
                </c:pt>
                <c:pt idx="2">
                  <c:v>FY2020</c:v>
                </c:pt>
                <c:pt idx="3">
                  <c:v>FY2021</c:v>
                </c:pt>
                <c:pt idx="4">
                  <c:v>FY2022</c:v>
                </c:pt>
              </c:strCache>
            </c:strRef>
          </c:cat>
          <c:val>
            <c:numRef>
              <c:f>'Financial Highlights'!$C$44:$G$44</c:f>
              <c:numCache>
                <c:formatCode>0.00</c:formatCode>
                <c:ptCount val="5"/>
                <c:pt idx="0">
                  <c:v>17.600000000000001</c:v>
                </c:pt>
                <c:pt idx="1">
                  <c:v>18.22</c:v>
                </c:pt>
                <c:pt idx="2">
                  <c:v>18.41</c:v>
                </c:pt>
                <c:pt idx="3">
                  <c:v>24.83</c:v>
                </c:pt>
                <c:pt idx="4">
                  <c:v>21.47</c:v>
                </c:pt>
              </c:numCache>
            </c:numRef>
          </c:val>
          <c:smooth val="0"/>
          <c:extLst>
            <c:ext xmlns:c16="http://schemas.microsoft.com/office/drawing/2014/chart" uri="{C3380CC4-5D6E-409C-BE32-E72D297353CC}">
              <c16:uniqueId val="{00000002-7931-4D8C-A92E-55DEB215C4DA}"/>
            </c:ext>
          </c:extLst>
        </c:ser>
        <c:dLbls>
          <c:showLegendKey val="0"/>
          <c:showVal val="0"/>
          <c:showCatName val="0"/>
          <c:showSerName val="0"/>
          <c:showPercent val="0"/>
          <c:showBubbleSize val="0"/>
        </c:dLbls>
        <c:marker val="1"/>
        <c:smooth val="0"/>
        <c:axId val="368965759"/>
        <c:axId val="575646431"/>
      </c:lineChart>
      <c:catAx>
        <c:axId val="368965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5646431"/>
        <c:crosses val="autoZero"/>
        <c:auto val="1"/>
        <c:lblAlgn val="ctr"/>
        <c:lblOffset val="100"/>
        <c:noMultiLvlLbl val="0"/>
      </c:catAx>
      <c:valAx>
        <c:axId val="5756464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89657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baseline="0">
                <a:solidFill>
                  <a:sysClr val="windowText" lastClr="000000"/>
                </a:solidFill>
              </a:rPr>
              <a:t>Valuation</a:t>
            </a:r>
            <a:endParaRPr lang="en-IN"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Highlights'!$U$37:$U$39</c:f>
              <c:strCache>
                <c:ptCount val="3"/>
                <c:pt idx="0">
                  <c:v>Price Earnings</c:v>
                </c:pt>
                <c:pt idx="1">
                  <c:v>Price/ Sales</c:v>
                </c:pt>
                <c:pt idx="2">
                  <c:v>Price/ Cash Flows</c:v>
                </c:pt>
              </c:strCache>
            </c:strRef>
          </c:cat>
          <c:val>
            <c:numRef>
              <c:f>'Financial Highlights'!$V$37:$V$39</c:f>
              <c:numCache>
                <c:formatCode>#,##0.00;\(#,##0.00\)</c:formatCode>
                <c:ptCount val="3"/>
                <c:pt idx="0">
                  <c:v>31.5</c:v>
                </c:pt>
                <c:pt idx="1">
                  <c:v>6.65</c:v>
                </c:pt>
                <c:pt idx="2">
                  <c:v>24.83</c:v>
                </c:pt>
              </c:numCache>
            </c:numRef>
          </c:val>
          <c:smooth val="0"/>
          <c:extLst>
            <c:ext xmlns:c16="http://schemas.microsoft.com/office/drawing/2014/chart" uri="{C3380CC4-5D6E-409C-BE32-E72D297353CC}">
              <c16:uniqueId val="{00000000-4C13-4315-9009-44A528F85FD5}"/>
            </c:ext>
          </c:extLst>
        </c:ser>
        <c:dLbls>
          <c:showLegendKey val="0"/>
          <c:showVal val="1"/>
          <c:showCatName val="0"/>
          <c:showSerName val="0"/>
          <c:showPercent val="0"/>
          <c:showBubbleSize val="0"/>
        </c:dLbls>
        <c:marker val="1"/>
        <c:smooth val="0"/>
        <c:axId val="285458751"/>
        <c:axId val="596101263"/>
      </c:lineChart>
      <c:catAx>
        <c:axId val="285458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0;\(#,##0.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IN" baseline="0">
                <a:solidFill>
                  <a:sysClr val="windowText" lastClr="000000"/>
                </a:solidFill>
              </a:rPr>
              <a:t>Retrun on Equity</a:t>
            </a:r>
            <a:endParaRPr lang="en-IN">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'Peers Ratio Analysis'!$B$4</c:f>
              <c:strCache>
                <c:ptCount val="1"/>
                <c:pt idx="0">
                  <c:v>Relx Plc.</c:v>
                </c:pt>
              </c:strCache>
            </c:strRef>
          </c:tx>
          <c:spPr>
            <a:solidFill>
              <a:schemeClr val="accent2"/>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Analysis'!$C$4:$G$4</c:f>
              <c:numCache>
                <c:formatCode>0.00%</c:formatCode>
                <c:ptCount val="5"/>
                <c:pt idx="0">
                  <c:v>0.60279779567613401</c:v>
                </c:pt>
                <c:pt idx="1">
                  <c:v>0.68721461187214616</c:v>
                </c:pt>
                <c:pt idx="2">
                  <c:v>0.58257972394098045</c:v>
                </c:pt>
                <c:pt idx="3">
                  <c:v>0.45626550868486354</c:v>
                </c:pt>
                <c:pt idx="4">
                  <c:v>0.43526904635055941</c:v>
                </c:pt>
              </c:numCache>
            </c:numRef>
          </c:val>
          <c:extLst>
            <c:ext xmlns:c16="http://schemas.microsoft.com/office/drawing/2014/chart" uri="{C3380CC4-5D6E-409C-BE32-E72D297353CC}">
              <c16:uniqueId val="{00000000-B11A-4E89-9005-3F5F1F1A8FE3}"/>
            </c:ext>
          </c:extLst>
        </c:ser>
        <c:ser>
          <c:idx val="1"/>
          <c:order val="1"/>
          <c:tx>
            <c:strRef>
              <c:f>'Peers Ratio Analysis'!$B$5</c:f>
              <c:strCache>
                <c:ptCount val="1"/>
                <c:pt idx="0">
                  <c:v>Rentokil Initial Plc.</c:v>
                </c:pt>
              </c:strCache>
            </c:strRef>
          </c:tx>
          <c:spPr>
            <a:solidFill>
              <a:schemeClr val="accent1">
                <a:shade val="70000"/>
              </a:schemeClr>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Analysis'!$C$5:$G$5</c:f>
              <c:numCache>
                <c:formatCode>_(#,##0.00%_);_(\(#,##0.00%\)_);_(#,##0.00%_)</c:formatCode>
                <c:ptCount val="5"/>
                <c:pt idx="0">
                  <c:v>-0.11806389622868123</c:v>
                </c:pt>
                <c:pt idx="1">
                  <c:v>0.28314875785692911</c:v>
                </c:pt>
                <c:pt idx="2">
                  <c:v>0.16451441712365117</c:v>
                </c:pt>
                <c:pt idx="3">
                  <c:v>0.20806962025316456</c:v>
                </c:pt>
                <c:pt idx="4">
                  <c:v>5.6612981942410934E-2</c:v>
                </c:pt>
              </c:numCache>
            </c:numRef>
          </c:val>
          <c:extLst>
            <c:ext xmlns:c16="http://schemas.microsoft.com/office/drawing/2014/chart" uri="{C3380CC4-5D6E-409C-BE32-E72D297353CC}">
              <c16:uniqueId val="{00000001-B11A-4E89-9005-3F5F1F1A8FE3}"/>
            </c:ext>
          </c:extLst>
        </c:ser>
        <c:ser>
          <c:idx val="2"/>
          <c:order val="2"/>
          <c:tx>
            <c:strRef>
              <c:f>'Peers Ratio Analysis'!$B$6</c:f>
              <c:strCache>
                <c:ptCount val="1"/>
                <c:pt idx="0">
                  <c:v>RWS Holdings Plc.</c:v>
                </c:pt>
              </c:strCache>
            </c:strRef>
          </c:tx>
          <c:spPr>
            <a:solidFill>
              <a:schemeClr val="accent1">
                <a:shade val="90000"/>
              </a:schemeClr>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Analysis'!$C$6:$G$6</c:f>
              <c:numCache>
                <c:formatCode>_(#,##0.00%_);_(\(#,##0.00%\)_);_(#,##0.00%_)</c:formatCode>
                <c:ptCount val="5"/>
                <c:pt idx="0">
                  <c:v>7.9534675564837787E-2</c:v>
                </c:pt>
                <c:pt idx="1">
                  <c:v>0.11356089117877917</c:v>
                </c:pt>
                <c:pt idx="2">
                  <c:v>0.11347517730496454</c:v>
                </c:pt>
                <c:pt idx="3">
                  <c:v>4.0755762192106047E-2</c:v>
                </c:pt>
                <c:pt idx="4">
                  <c:v>5.4918104580888152E-2</c:v>
                </c:pt>
              </c:numCache>
            </c:numRef>
          </c:val>
          <c:extLst>
            <c:ext xmlns:c16="http://schemas.microsoft.com/office/drawing/2014/chart" uri="{C3380CC4-5D6E-409C-BE32-E72D297353CC}">
              <c16:uniqueId val="{00000002-B11A-4E89-9005-3F5F1F1A8FE3}"/>
            </c:ext>
          </c:extLst>
        </c:ser>
        <c:ser>
          <c:idx val="3"/>
          <c:order val="3"/>
          <c:tx>
            <c:strRef>
              <c:f>'Peers Ratio Analysis'!$B$7</c:f>
              <c:strCache>
                <c:ptCount val="1"/>
                <c:pt idx="0">
                  <c:v>Intertek Group Plc.</c:v>
                </c:pt>
              </c:strCache>
            </c:strRef>
          </c:tx>
          <c:spPr>
            <a:solidFill>
              <a:schemeClr val="accent1">
                <a:tint val="90000"/>
              </a:schemeClr>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Analysis'!$C$7:$G$7</c:f>
              <c:numCache>
                <c:formatCode>_(#,##0.00%_);_(\(#,##0.00%\)_);_(#,##0.00%_)</c:formatCode>
                <c:ptCount val="5"/>
                <c:pt idx="0">
                  <c:v>0.31311240779478144</c:v>
                </c:pt>
                <c:pt idx="1">
                  <c:v>0.31777123718664368</c:v>
                </c:pt>
                <c:pt idx="2">
                  <c:v>0.2465603190428714</c:v>
                </c:pt>
                <c:pt idx="3">
                  <c:v>0.25854796733375218</c:v>
                </c:pt>
                <c:pt idx="4">
                  <c:v>0.21911987860394538</c:v>
                </c:pt>
              </c:numCache>
            </c:numRef>
          </c:val>
          <c:extLst>
            <c:ext xmlns:c16="http://schemas.microsoft.com/office/drawing/2014/chart" uri="{C3380CC4-5D6E-409C-BE32-E72D297353CC}">
              <c16:uniqueId val="{00000003-B11A-4E89-9005-3F5F1F1A8FE3}"/>
            </c:ext>
          </c:extLst>
        </c:ser>
        <c:ser>
          <c:idx val="4"/>
          <c:order val="4"/>
          <c:tx>
            <c:strRef>
              <c:f>'Peers Ratio Analysis'!$B$8</c:f>
              <c:strCache>
                <c:ptCount val="1"/>
                <c:pt idx="0">
                  <c:v>Johnson Service Group</c:v>
                </c:pt>
              </c:strCache>
            </c:strRef>
          </c:tx>
          <c:spPr>
            <a:solidFill>
              <a:schemeClr val="accent1">
                <a:tint val="70000"/>
              </a:schemeClr>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Analysis'!$C$8:$G$8</c:f>
              <c:numCache>
                <c:formatCode>_(#,##0.00%_);_(\(#,##0.00%\)_);_(#,##0.00%_)</c:formatCode>
                <c:ptCount val="5"/>
                <c:pt idx="0">
                  <c:v>0.1407563025210084</c:v>
                </c:pt>
                <c:pt idx="1">
                  <c:v>0.14891566265060241</c:v>
                </c:pt>
                <c:pt idx="2">
                  <c:v>-0.105655930871956</c:v>
                </c:pt>
                <c:pt idx="3">
                  <c:v>2.4229074889867842E-2</c:v>
                </c:pt>
                <c:pt idx="4">
                  <c:v>0.10189739985945186</c:v>
                </c:pt>
              </c:numCache>
            </c:numRef>
          </c:val>
          <c:extLst>
            <c:ext xmlns:c16="http://schemas.microsoft.com/office/drawing/2014/chart" uri="{C3380CC4-5D6E-409C-BE32-E72D297353CC}">
              <c16:uniqueId val="{00000004-B11A-4E89-9005-3F5F1F1A8FE3}"/>
            </c:ext>
          </c:extLst>
        </c:ser>
        <c:ser>
          <c:idx val="5"/>
          <c:order val="5"/>
          <c:tx>
            <c:strRef>
              <c:f>'Peers Ratio Analysis'!$B$9</c:f>
              <c:strCache>
                <c:ptCount val="1"/>
                <c:pt idx="0">
                  <c:v>Mitie Group Plc.</c:v>
                </c:pt>
              </c:strCache>
            </c:strRef>
          </c:tx>
          <c:spPr>
            <a:solidFill>
              <a:schemeClr val="accent1">
                <a:tint val="50000"/>
              </a:schemeClr>
            </a:solidFill>
            <a:ln>
              <a:noFill/>
            </a:ln>
            <a:effectLst/>
          </c:spPr>
          <c:invertIfNegative val="0"/>
          <c:cat>
            <c:strRef>
              <c:f>'Peers Ratio Analysis'!$C$3:$G$3</c:f>
              <c:strCache>
                <c:ptCount val="5"/>
                <c:pt idx="0">
                  <c:v>FY2018</c:v>
                </c:pt>
                <c:pt idx="1">
                  <c:v>FY2019</c:v>
                </c:pt>
                <c:pt idx="2">
                  <c:v>FY2020</c:v>
                </c:pt>
                <c:pt idx="3">
                  <c:v>FY2021</c:v>
                </c:pt>
                <c:pt idx="4">
                  <c:v>FY2022</c:v>
                </c:pt>
              </c:strCache>
            </c:strRef>
          </c:cat>
          <c:val>
            <c:numRef>
              <c:f>'Peers Ratio Analysis'!$C$9:$G$9</c:f>
              <c:numCache>
                <c:formatCode>_(#,##0.00%_);_(\(#,##0.00%\)_);_(#,##0.00%_)</c:formatCode>
                <c:ptCount val="5"/>
                <c:pt idx="0">
                  <c:v>1.1291666666666667</c:v>
                </c:pt>
                <c:pt idx="1">
                  <c:v>-2.4919354838709675</c:v>
                </c:pt>
                <c:pt idx="2">
                  <c:v>1.1242236024844721</c:v>
                </c:pt>
                <c:pt idx="3">
                  <c:v>-1.9300699300699303E-2</c:v>
                </c:pt>
                <c:pt idx="4">
                  <c:v>0.11906998590887741</c:v>
                </c:pt>
              </c:numCache>
            </c:numRef>
          </c:val>
          <c:extLst>
            <c:ext xmlns:c16="http://schemas.microsoft.com/office/drawing/2014/chart" uri="{C3380CC4-5D6E-409C-BE32-E72D297353CC}">
              <c16:uniqueId val="{00000005-B11A-4E89-9005-3F5F1F1A8FE3}"/>
            </c:ext>
          </c:extLst>
        </c:ser>
        <c:dLbls>
          <c:showLegendKey val="0"/>
          <c:showVal val="0"/>
          <c:showCatName val="0"/>
          <c:showSerName val="0"/>
          <c:showPercent val="0"/>
          <c:showBubbleSize val="0"/>
        </c:dLbls>
        <c:gapWidth val="219"/>
        <c:overlap val="-27"/>
        <c:axId val="1044748751"/>
        <c:axId val="889165055"/>
      </c:barChart>
      <c:catAx>
        <c:axId val="1044748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89165055"/>
        <c:crosses val="autoZero"/>
        <c:auto val="1"/>
        <c:lblAlgn val="ctr"/>
        <c:lblOffset val="100"/>
        <c:noMultiLvlLbl val="0"/>
      </c:catAx>
      <c:valAx>
        <c:axId val="889165055"/>
        <c:scaling>
          <c:orientation val="minMax"/>
          <c:max val="1"/>
          <c:min val="-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7487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Figure 11: Gross Profit Margin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'Peers Ratio Analysis'!$B$16</c:f>
              <c:strCache>
                <c:ptCount val="1"/>
                <c:pt idx="0">
                  <c:v>Relx Plc.</c:v>
                </c:pt>
              </c:strCache>
            </c:strRef>
          </c:tx>
          <c:spPr>
            <a:solidFill>
              <a:schemeClr val="accent2"/>
            </a:solidFill>
            <a:ln>
              <a:solidFill>
                <a:schemeClr val="accent2"/>
              </a:solid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Analysis'!$C$16:$G$16</c:f>
              <c:numCache>
                <c:formatCode>0.00%</c:formatCode>
                <c:ptCount val="5"/>
                <c:pt idx="0">
                  <c:v>0.64709022957821671</c:v>
                </c:pt>
                <c:pt idx="1">
                  <c:v>0.65011430022860051</c:v>
                </c:pt>
                <c:pt idx="2">
                  <c:v>0.65021097046413501</c:v>
                </c:pt>
                <c:pt idx="3">
                  <c:v>0.64632799558255105</c:v>
                </c:pt>
                <c:pt idx="4">
                  <c:v>0.64398456681866012</c:v>
                </c:pt>
              </c:numCache>
            </c:numRef>
          </c:val>
          <c:extLst>
            <c:ext xmlns:c16="http://schemas.microsoft.com/office/drawing/2014/chart" uri="{C3380CC4-5D6E-409C-BE32-E72D297353CC}">
              <c16:uniqueId val="{00000000-5A07-440F-8D3F-4C40D5D666F2}"/>
            </c:ext>
          </c:extLst>
        </c:ser>
        <c:ser>
          <c:idx val="1"/>
          <c:order val="1"/>
          <c:tx>
            <c:strRef>
              <c:f>'Peers Ratio Analysis'!$B$17</c:f>
              <c:strCache>
                <c:ptCount val="1"/>
                <c:pt idx="0">
                  <c:v>Rentokil Initial Plc.</c:v>
                </c:pt>
              </c:strCache>
            </c:strRef>
          </c:tx>
          <c:spPr>
            <a:solidFill>
              <a:schemeClr val="accent1">
                <a:shade val="70000"/>
              </a:schemeClr>
            </a:solidFill>
            <a:ln>
              <a:no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Analysis'!$C$17:$G$17</c:f>
              <c:numCache>
                <c:formatCode>_(#,##0.00%_);_(\(#,##0.00%\)_);_(#,##0.00%_)</c:formatCode>
                <c:ptCount val="5"/>
                <c:pt idx="0">
                  <c:v>0.79201553209561937</c:v>
                </c:pt>
                <c:pt idx="1">
                  <c:v>0.79063513115237249</c:v>
                </c:pt>
                <c:pt idx="2">
                  <c:v>0.79129504102747061</c:v>
                </c:pt>
                <c:pt idx="3">
                  <c:v>0.80081163341224215</c:v>
                </c:pt>
                <c:pt idx="4">
                  <c:v>0.80910070005385026</c:v>
                </c:pt>
              </c:numCache>
            </c:numRef>
          </c:val>
          <c:extLst>
            <c:ext xmlns:c16="http://schemas.microsoft.com/office/drawing/2014/chart" uri="{C3380CC4-5D6E-409C-BE32-E72D297353CC}">
              <c16:uniqueId val="{00000001-5A07-440F-8D3F-4C40D5D666F2}"/>
            </c:ext>
          </c:extLst>
        </c:ser>
        <c:ser>
          <c:idx val="2"/>
          <c:order val="2"/>
          <c:tx>
            <c:strRef>
              <c:f>'Peers Ratio Analysis'!$B$18</c:f>
              <c:strCache>
                <c:ptCount val="1"/>
                <c:pt idx="0">
                  <c:v>RWS Holdings Plc.</c:v>
                </c:pt>
              </c:strCache>
            </c:strRef>
          </c:tx>
          <c:spPr>
            <a:solidFill>
              <a:schemeClr val="accent1">
                <a:shade val="90000"/>
              </a:schemeClr>
            </a:solidFill>
            <a:ln>
              <a:no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Analysis'!$C$18:$G$18</c:f>
              <c:numCache>
                <c:formatCode>0.00%</c:formatCode>
                <c:ptCount val="5"/>
                <c:pt idx="0">
                  <c:v>0.38828730509338527</c:v>
                </c:pt>
                <c:pt idx="1">
                  <c:v>0.40058364446043809</c:v>
                </c:pt>
                <c:pt idx="2">
                  <c:v>0.3923552557616638</c:v>
                </c:pt>
                <c:pt idx="3">
                  <c:v>0.45097192224622029</c:v>
                </c:pt>
                <c:pt idx="4">
                  <c:v>0.46743192738921513</c:v>
                </c:pt>
              </c:numCache>
            </c:numRef>
          </c:val>
          <c:extLst>
            <c:ext xmlns:c16="http://schemas.microsoft.com/office/drawing/2014/chart" uri="{C3380CC4-5D6E-409C-BE32-E72D297353CC}">
              <c16:uniqueId val="{00000002-5A07-440F-8D3F-4C40D5D666F2}"/>
            </c:ext>
          </c:extLst>
        </c:ser>
        <c:ser>
          <c:idx val="3"/>
          <c:order val="3"/>
          <c:tx>
            <c:strRef>
              <c:f>'Peers Ratio Analysis'!$B$19</c:f>
              <c:strCache>
                <c:ptCount val="1"/>
                <c:pt idx="0">
                  <c:v>Intertek Group Plc.</c:v>
                </c:pt>
              </c:strCache>
            </c:strRef>
          </c:tx>
          <c:spPr>
            <a:solidFill>
              <a:schemeClr val="accent1">
                <a:tint val="90000"/>
              </a:schemeClr>
            </a:solidFill>
            <a:ln>
              <a:no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Analysis'!$C$19:$G$19</c:f>
              <c:numCache>
                <c:formatCode>0.00%</c:formatCode>
                <c:ptCount val="5"/>
                <c:pt idx="0">
                  <c:v>0.5575467656718549</c:v>
                </c:pt>
                <c:pt idx="1">
                  <c:v>0.56330766655507192</c:v>
                </c:pt>
                <c:pt idx="2">
                  <c:v>0.56260714155450997</c:v>
                </c:pt>
                <c:pt idx="3">
                  <c:v>0.55808778667049486</c:v>
                </c:pt>
                <c:pt idx="4">
                  <c:v>0.57352250305365027</c:v>
                </c:pt>
              </c:numCache>
            </c:numRef>
          </c:val>
          <c:extLst>
            <c:ext xmlns:c16="http://schemas.microsoft.com/office/drawing/2014/chart" uri="{C3380CC4-5D6E-409C-BE32-E72D297353CC}">
              <c16:uniqueId val="{00000003-5A07-440F-8D3F-4C40D5D666F2}"/>
            </c:ext>
          </c:extLst>
        </c:ser>
        <c:ser>
          <c:idx val="4"/>
          <c:order val="4"/>
          <c:tx>
            <c:strRef>
              <c:f>'Peers Ratio Analysis'!$B$20</c:f>
              <c:strCache>
                <c:ptCount val="1"/>
                <c:pt idx="0">
                  <c:v>Johnson Service Group</c:v>
                </c:pt>
              </c:strCache>
            </c:strRef>
          </c:tx>
          <c:spPr>
            <a:solidFill>
              <a:schemeClr val="accent1">
                <a:tint val="70000"/>
              </a:schemeClr>
            </a:solidFill>
            <a:ln>
              <a:no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Analysis'!$C$20:$G$20</c:f>
              <c:numCache>
                <c:formatCode>0.00%</c:formatCode>
                <c:ptCount val="5"/>
                <c:pt idx="0">
                  <c:v>0.43319838056680154</c:v>
                </c:pt>
                <c:pt idx="1">
                  <c:v>0.43639475185396459</c:v>
                </c:pt>
                <c:pt idx="2">
                  <c:v>1</c:v>
                </c:pt>
                <c:pt idx="3">
                  <c:v>1</c:v>
                </c:pt>
                <c:pt idx="4">
                  <c:v>1</c:v>
                </c:pt>
              </c:numCache>
            </c:numRef>
          </c:val>
          <c:extLst>
            <c:ext xmlns:c16="http://schemas.microsoft.com/office/drawing/2014/chart" uri="{C3380CC4-5D6E-409C-BE32-E72D297353CC}">
              <c16:uniqueId val="{00000004-5A07-440F-8D3F-4C40D5D666F2}"/>
            </c:ext>
          </c:extLst>
        </c:ser>
        <c:ser>
          <c:idx val="5"/>
          <c:order val="5"/>
          <c:tx>
            <c:strRef>
              <c:f>'Peers Ratio Analysis'!$B$21</c:f>
              <c:strCache>
                <c:ptCount val="1"/>
                <c:pt idx="0">
                  <c:v>Mitie Group Plc.</c:v>
                </c:pt>
              </c:strCache>
            </c:strRef>
          </c:tx>
          <c:spPr>
            <a:solidFill>
              <a:schemeClr val="accent1">
                <a:tint val="50000"/>
              </a:schemeClr>
            </a:solidFill>
            <a:ln>
              <a:noFill/>
            </a:ln>
            <a:effectLst/>
          </c:spPr>
          <c:invertIfNegative val="0"/>
          <c:cat>
            <c:strRef>
              <c:f>'Peers Ratio Analysis'!$C$15:$G$15</c:f>
              <c:strCache>
                <c:ptCount val="5"/>
                <c:pt idx="0">
                  <c:v>FY2018</c:v>
                </c:pt>
                <c:pt idx="1">
                  <c:v>FY2019</c:v>
                </c:pt>
                <c:pt idx="2">
                  <c:v>FY2020</c:v>
                </c:pt>
                <c:pt idx="3">
                  <c:v>FY2021</c:v>
                </c:pt>
                <c:pt idx="4">
                  <c:v>FY2022</c:v>
                </c:pt>
              </c:strCache>
            </c:strRef>
          </c:cat>
          <c:val>
            <c:numRef>
              <c:f>'Peers Ratio Analysis'!$C$21:$G$21</c:f>
              <c:numCache>
                <c:formatCode>0.00%</c:formatCode>
                <c:ptCount val="5"/>
                <c:pt idx="0">
                  <c:v>0.13188220230473752</c:v>
                </c:pt>
                <c:pt idx="1">
                  <c:v>0.13499256701673618</c:v>
                </c:pt>
                <c:pt idx="2">
                  <c:v>0.13226296177025348</c:v>
                </c:pt>
                <c:pt idx="3">
                  <c:v>0.11056422569027612</c:v>
                </c:pt>
                <c:pt idx="4">
                  <c:v>0.11574821305049574</c:v>
                </c:pt>
              </c:numCache>
            </c:numRef>
          </c:val>
          <c:extLst>
            <c:ext xmlns:c16="http://schemas.microsoft.com/office/drawing/2014/chart" uri="{C3380CC4-5D6E-409C-BE32-E72D297353CC}">
              <c16:uniqueId val="{00000005-5A07-440F-8D3F-4C40D5D666F2}"/>
            </c:ext>
          </c:extLst>
        </c:ser>
        <c:dLbls>
          <c:showLegendKey val="0"/>
          <c:showVal val="0"/>
          <c:showCatName val="0"/>
          <c:showSerName val="0"/>
          <c:showPercent val="0"/>
          <c:showBubbleSize val="0"/>
        </c:dLbls>
        <c:gapWidth val="219"/>
        <c:overlap val="-27"/>
        <c:axId val="1044244575"/>
        <c:axId val="604049695"/>
      </c:barChart>
      <c:catAx>
        <c:axId val="10442445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04049695"/>
        <c:crosses val="autoZero"/>
        <c:auto val="1"/>
        <c:lblAlgn val="ctr"/>
        <c:lblOffset val="100"/>
        <c:noMultiLvlLbl val="0"/>
      </c:catAx>
      <c:valAx>
        <c:axId val="6040496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2445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Balance Sheet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dLblPos val="outEnd"/>
          <c:showLegendKey val="0"/>
          <c:showVal val="1"/>
          <c:showCatName val="0"/>
          <c:showSerName val="0"/>
          <c:showPercent val="0"/>
          <c:showBubbleSize val="0"/>
        </c:dLbls>
        <c:gapWidth val="219"/>
        <c:overlap val="-27"/>
        <c:axId val="670598639"/>
        <c:axId val="554561903"/>
      </c:barChart>
      <c:catAx>
        <c:axId val="670598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crossAx val="554561903"/>
        <c:crosses val="autoZero"/>
        <c:auto val="1"/>
        <c:lblAlgn val="ctr"/>
        <c:lblOffset val="100"/>
        <c:noMultiLvlLbl val="0"/>
      </c:catAx>
      <c:valAx>
        <c:axId val="554561903"/>
        <c:scaling>
          <c:orientation val="minMax"/>
        </c:scaling>
        <c:delete val="1"/>
        <c:axPos val="l"/>
        <c:numFmt formatCode="General" sourceLinked="1"/>
        <c:majorTickMark val="none"/>
        <c:minorTickMark val="none"/>
        <c:tickLblPos val="nextTo"/>
        <c:crossAx val="670598639"/>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IN" sz="1200" b="1">
                <a:solidFill>
                  <a:sysClr val="windowText" lastClr="000000"/>
                </a:solidFill>
              </a:rPr>
              <a:t>Figure 12: Return on Capital Employed</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'Peers Ratio Analysis'!$B$31</c:f>
              <c:strCache>
                <c:ptCount val="1"/>
                <c:pt idx="0">
                  <c:v>Relx Plc.</c:v>
                </c:pt>
              </c:strCache>
            </c:strRef>
          </c:tx>
          <c:spPr>
            <a:solidFill>
              <a:schemeClr val="accent2"/>
            </a:solidFill>
            <a:ln>
              <a:solidFill>
                <a:schemeClr val="accent2"/>
              </a:solid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Analysis'!$C$31:$G$31</c:f>
              <c:numCache>
                <c:formatCode>_(#,##0.00%_);_(\(#,##0.00%\)_);_(#,##0.00%_)</c:formatCode>
                <c:ptCount val="5"/>
                <c:pt idx="0">
                  <c:v>0.19829375144108832</c:v>
                </c:pt>
                <c:pt idx="1">
                  <c:v>0.23552665136444784</c:v>
                </c:pt>
                <c:pt idx="2">
                  <c:v>0.15177566267526355</c:v>
                </c:pt>
                <c:pt idx="3">
                  <c:v>0.17774480712166171</c:v>
                </c:pt>
                <c:pt idx="4">
                  <c:v>0.19855290358955083</c:v>
                </c:pt>
              </c:numCache>
            </c:numRef>
          </c:val>
          <c:extLst>
            <c:ext xmlns:c16="http://schemas.microsoft.com/office/drawing/2014/chart" uri="{C3380CC4-5D6E-409C-BE32-E72D297353CC}">
              <c16:uniqueId val="{00000000-67E4-4EE5-AD66-8A2342429D56}"/>
            </c:ext>
          </c:extLst>
        </c:ser>
        <c:ser>
          <c:idx val="1"/>
          <c:order val="1"/>
          <c:tx>
            <c:strRef>
              <c:f>'Peers Ratio Analysis'!$B$32</c:f>
              <c:strCache>
                <c:ptCount val="1"/>
                <c:pt idx="0">
                  <c:v>Rentokil Initial Plc.</c:v>
                </c:pt>
              </c:strCache>
            </c:strRef>
          </c:tx>
          <c:spPr>
            <a:solidFill>
              <a:schemeClr val="accent1">
                <a:shade val="70000"/>
              </a:schemeClr>
            </a:solidFill>
            <a:ln>
              <a:no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Analysis'!$C$32:$G$32</c:f>
              <c:numCache>
                <c:formatCode>_(#,##0.00%_);_(\(#,##0.00%\)_);_(#,##0.00%_)</c:formatCode>
                <c:ptCount val="5"/>
                <c:pt idx="0">
                  <c:v>-6.2115520714246822E-2</c:v>
                </c:pt>
                <c:pt idx="1">
                  <c:v>0.13656903090454289</c:v>
                </c:pt>
                <c:pt idx="2">
                  <c:v>7.9852793111828621E-2</c:v>
                </c:pt>
                <c:pt idx="3">
                  <c:v>0.11077027948193592</c:v>
                </c:pt>
                <c:pt idx="4">
                  <c:v>3.2609893136498841E-2</c:v>
                </c:pt>
              </c:numCache>
            </c:numRef>
          </c:val>
          <c:extLst>
            <c:ext xmlns:c16="http://schemas.microsoft.com/office/drawing/2014/chart" uri="{C3380CC4-5D6E-409C-BE32-E72D297353CC}">
              <c16:uniqueId val="{00000001-67E4-4EE5-AD66-8A2342429D56}"/>
            </c:ext>
          </c:extLst>
        </c:ser>
        <c:ser>
          <c:idx val="2"/>
          <c:order val="2"/>
          <c:tx>
            <c:strRef>
              <c:f>'Peers Ratio Analysis'!$B$33</c:f>
              <c:strCache>
                <c:ptCount val="1"/>
                <c:pt idx="0">
                  <c:v>RWS Holdings Plc.</c:v>
                </c:pt>
              </c:strCache>
            </c:strRef>
          </c:tx>
          <c:spPr>
            <a:solidFill>
              <a:schemeClr val="accent1">
                <a:shade val="90000"/>
              </a:schemeClr>
            </a:solidFill>
            <a:ln>
              <a:no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Analysis'!$C$33:$G$33</c:f>
              <c:numCache>
                <c:formatCode>_(#,##0.00%_);_(\(#,##0.00%\)_);_(#,##0.00%_)</c:formatCode>
                <c:ptCount val="5"/>
                <c:pt idx="0">
                  <c:v>6.078094381790454E-2</c:v>
                </c:pt>
                <c:pt idx="1">
                  <c:v>9.2613489480962319E-2</c:v>
                </c:pt>
                <c:pt idx="2">
                  <c:v>8.7878787878787876E-2</c:v>
                </c:pt>
                <c:pt idx="3">
                  <c:v>3.5630891637118398E-2</c:v>
                </c:pt>
                <c:pt idx="4">
                  <c:v>4.9265341400172864E-2</c:v>
                </c:pt>
              </c:numCache>
            </c:numRef>
          </c:val>
          <c:extLst>
            <c:ext xmlns:c16="http://schemas.microsoft.com/office/drawing/2014/chart" uri="{C3380CC4-5D6E-409C-BE32-E72D297353CC}">
              <c16:uniqueId val="{00000002-67E4-4EE5-AD66-8A2342429D56}"/>
            </c:ext>
          </c:extLst>
        </c:ser>
        <c:ser>
          <c:idx val="3"/>
          <c:order val="3"/>
          <c:tx>
            <c:strRef>
              <c:f>'Peers Ratio Analysis'!$B$34</c:f>
              <c:strCache>
                <c:ptCount val="1"/>
                <c:pt idx="0">
                  <c:v>Intertek Group Plc.</c:v>
                </c:pt>
              </c:strCache>
            </c:strRef>
          </c:tx>
          <c:spPr>
            <a:solidFill>
              <a:schemeClr val="accent1">
                <a:tint val="90000"/>
              </a:schemeClr>
            </a:solidFill>
            <a:ln>
              <a:no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Analysis'!$C$34:$G$34</c:f>
              <c:numCache>
                <c:formatCode>_(#,##0.00%_);_(\(#,##0.00%\)_);_(#,##0.00%_)</c:formatCode>
                <c:ptCount val="5"/>
                <c:pt idx="0">
                  <c:v>0.16140462213760642</c:v>
                </c:pt>
                <c:pt idx="1">
                  <c:v>0.17389491242702251</c:v>
                </c:pt>
                <c:pt idx="2">
                  <c:v>0.1408873866623746</c:v>
                </c:pt>
                <c:pt idx="3">
                  <c:v>0.15457890227307092</c:v>
                </c:pt>
                <c:pt idx="4">
                  <c:v>0.12187661383228061</c:v>
                </c:pt>
              </c:numCache>
            </c:numRef>
          </c:val>
          <c:extLst>
            <c:ext xmlns:c16="http://schemas.microsoft.com/office/drawing/2014/chart" uri="{C3380CC4-5D6E-409C-BE32-E72D297353CC}">
              <c16:uniqueId val="{00000003-67E4-4EE5-AD66-8A2342429D56}"/>
            </c:ext>
          </c:extLst>
        </c:ser>
        <c:ser>
          <c:idx val="4"/>
          <c:order val="4"/>
          <c:tx>
            <c:strRef>
              <c:f>'Peers Ratio Analysis'!$B$35</c:f>
              <c:strCache>
                <c:ptCount val="1"/>
                <c:pt idx="0">
                  <c:v>Johnson Service Group</c:v>
                </c:pt>
              </c:strCache>
            </c:strRef>
          </c:tx>
          <c:spPr>
            <a:solidFill>
              <a:schemeClr val="accent1">
                <a:tint val="70000"/>
              </a:schemeClr>
            </a:solidFill>
            <a:ln>
              <a:no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Analysis'!$C$35:$G$35</c:f>
              <c:numCache>
                <c:formatCode>_(#,##0.00%_);_(\(#,##0.00%\)_);_(#,##0.00%_)</c:formatCode>
                <c:ptCount val="5"/>
                <c:pt idx="0">
                  <c:v>0.11092493297587133</c:v>
                </c:pt>
                <c:pt idx="1">
                  <c:v>0.11082024432809776</c:v>
                </c:pt>
                <c:pt idx="2">
                  <c:v>-0.1037156704361874</c:v>
                </c:pt>
                <c:pt idx="3">
                  <c:v>1.5473300970873786E-2</c:v>
                </c:pt>
                <c:pt idx="4">
                  <c:v>8.8622404211757835E-2</c:v>
                </c:pt>
              </c:numCache>
            </c:numRef>
          </c:val>
          <c:extLst>
            <c:ext xmlns:c16="http://schemas.microsoft.com/office/drawing/2014/chart" uri="{C3380CC4-5D6E-409C-BE32-E72D297353CC}">
              <c16:uniqueId val="{00000004-67E4-4EE5-AD66-8A2342429D56}"/>
            </c:ext>
          </c:extLst>
        </c:ser>
        <c:ser>
          <c:idx val="5"/>
          <c:order val="5"/>
          <c:tx>
            <c:strRef>
              <c:f>'Peers Ratio Analysis'!$B$36</c:f>
              <c:strCache>
                <c:ptCount val="1"/>
                <c:pt idx="0">
                  <c:v>Mitie Group Plc.</c:v>
                </c:pt>
              </c:strCache>
            </c:strRef>
          </c:tx>
          <c:spPr>
            <a:solidFill>
              <a:schemeClr val="accent1">
                <a:tint val="50000"/>
              </a:schemeClr>
            </a:solidFill>
            <a:ln>
              <a:noFill/>
            </a:ln>
            <a:effectLst/>
          </c:spPr>
          <c:invertIfNegative val="0"/>
          <c:cat>
            <c:strRef>
              <c:f>'Peers Ratio Analysis'!$C$30:$G$30</c:f>
              <c:strCache>
                <c:ptCount val="5"/>
                <c:pt idx="0">
                  <c:v>FY2018</c:v>
                </c:pt>
                <c:pt idx="1">
                  <c:v>FY2019</c:v>
                </c:pt>
                <c:pt idx="2">
                  <c:v>FY2020</c:v>
                </c:pt>
                <c:pt idx="3">
                  <c:v>FY2021</c:v>
                </c:pt>
                <c:pt idx="4">
                  <c:v>FY2022</c:v>
                </c:pt>
              </c:strCache>
            </c:strRef>
          </c:cat>
          <c:val>
            <c:numRef>
              <c:f>'Peers Ratio Analysis'!$C$36:$G$36</c:f>
              <c:numCache>
                <c:formatCode>_(#,##0.00%_);_(\(#,##0.00%\)_);_(#,##0.00%_)</c:formatCode>
                <c:ptCount val="5"/>
                <c:pt idx="0">
                  <c:v>-5.2001260636621499E-2</c:v>
                </c:pt>
                <c:pt idx="1">
                  <c:v>7.4464579901153211E-2</c:v>
                </c:pt>
                <c:pt idx="2">
                  <c:v>8.9167767503302506E-2</c:v>
                </c:pt>
                <c:pt idx="3">
                  <c:v>-1.8692827787352512E-2</c:v>
                </c:pt>
                <c:pt idx="4">
                  <c:v>4.6940611877624466E-2</c:v>
                </c:pt>
              </c:numCache>
            </c:numRef>
          </c:val>
          <c:extLst>
            <c:ext xmlns:c16="http://schemas.microsoft.com/office/drawing/2014/chart" uri="{C3380CC4-5D6E-409C-BE32-E72D297353CC}">
              <c16:uniqueId val="{00000005-67E4-4EE5-AD66-8A2342429D56}"/>
            </c:ext>
          </c:extLst>
        </c:ser>
        <c:dLbls>
          <c:showLegendKey val="0"/>
          <c:showVal val="0"/>
          <c:showCatName val="0"/>
          <c:showSerName val="0"/>
          <c:showPercent val="0"/>
          <c:showBubbleSize val="0"/>
        </c:dLbls>
        <c:gapWidth val="219"/>
        <c:overlap val="-27"/>
        <c:axId val="1044243135"/>
        <c:axId val="891450047"/>
      </c:barChart>
      <c:catAx>
        <c:axId val="104424313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91450047"/>
        <c:crosses val="autoZero"/>
        <c:auto val="1"/>
        <c:lblAlgn val="ctr"/>
        <c:lblOffset val="100"/>
        <c:noMultiLvlLbl val="0"/>
      </c:catAx>
      <c:valAx>
        <c:axId val="891450047"/>
        <c:scaling>
          <c:orientation val="minMax"/>
        </c:scaling>
        <c:delete val="0"/>
        <c:axPos val="l"/>
        <c:majorGridlines>
          <c:spPr>
            <a:ln w="9525" cap="flat" cmpd="sng" algn="ctr">
              <a:solidFill>
                <a:schemeClr val="tx1">
                  <a:lumMod val="15000"/>
                  <a:lumOff val="85000"/>
                </a:schemeClr>
              </a:solidFill>
              <a:round/>
            </a:ln>
            <a:effectLst/>
          </c:spPr>
        </c:majorGridlines>
        <c:numFmt formatCode="_(#,##0.00%_);_(\(#,##0.00%\)_);_(#,##0.00%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2431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Current Ratio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'Peers Ratio Analysis'!$R$4</c:f>
              <c:strCache>
                <c:ptCount val="1"/>
                <c:pt idx="0">
                  <c:v>Relx Plc.</c:v>
                </c:pt>
              </c:strCache>
            </c:strRef>
          </c:tx>
          <c:spPr>
            <a:solidFill>
              <a:schemeClr val="accent2"/>
            </a:solidFill>
            <a:ln>
              <a:solidFill>
                <a:schemeClr val="accent2"/>
              </a:solid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Analysis'!$S$4:$W$4</c:f>
              <c:numCache>
                <c:formatCode>0.00</c:formatCode>
                <c:ptCount val="5"/>
                <c:pt idx="0">
                  <c:v>0.44169014084507041</c:v>
                </c:pt>
                <c:pt idx="1">
                  <c:v>0.41113166302337312</c:v>
                </c:pt>
                <c:pt idx="2">
                  <c:v>0.51989026063100141</c:v>
                </c:pt>
                <c:pt idx="3">
                  <c:v>0.62886872998932764</c:v>
                </c:pt>
                <c:pt idx="4">
                  <c:v>0.59167148640832856</c:v>
                </c:pt>
              </c:numCache>
            </c:numRef>
          </c:val>
          <c:extLst>
            <c:ext xmlns:c16="http://schemas.microsoft.com/office/drawing/2014/chart" uri="{C3380CC4-5D6E-409C-BE32-E72D297353CC}">
              <c16:uniqueId val="{00000000-A3DA-4897-829D-A0CF29BF4834}"/>
            </c:ext>
          </c:extLst>
        </c:ser>
        <c:ser>
          <c:idx val="1"/>
          <c:order val="1"/>
          <c:tx>
            <c:strRef>
              <c:f>'Peers Ratio Analysis'!$R$5</c:f>
              <c:strCache>
                <c:ptCount val="1"/>
                <c:pt idx="0">
                  <c:v>Rentokil Initial Plc.</c:v>
                </c:pt>
              </c:strCache>
            </c:strRef>
          </c:tx>
          <c:spPr>
            <a:solidFill>
              <a:schemeClr val="accent1">
                <a:shade val="70000"/>
              </a:schemeClr>
            </a:solidFill>
            <a:ln>
              <a:no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Analysis'!$S$5:$W$5</c:f>
              <c:numCache>
                <c:formatCode>0.00</c:formatCode>
                <c:ptCount val="5"/>
                <c:pt idx="0">
                  <c:v>0.59577374256789339</c:v>
                </c:pt>
                <c:pt idx="1">
                  <c:v>1.0055762081784385</c:v>
                </c:pt>
                <c:pt idx="2">
                  <c:v>1.0503181885452124</c:v>
                </c:pt>
                <c:pt idx="3">
                  <c:v>0.96690647482014391</c:v>
                </c:pt>
                <c:pt idx="4">
                  <c:v>1.1384885764499122</c:v>
                </c:pt>
              </c:numCache>
            </c:numRef>
          </c:val>
          <c:extLst>
            <c:ext xmlns:c16="http://schemas.microsoft.com/office/drawing/2014/chart" uri="{C3380CC4-5D6E-409C-BE32-E72D297353CC}">
              <c16:uniqueId val="{00000001-A3DA-4897-829D-A0CF29BF4834}"/>
            </c:ext>
          </c:extLst>
        </c:ser>
        <c:ser>
          <c:idx val="2"/>
          <c:order val="2"/>
          <c:tx>
            <c:strRef>
              <c:f>'Peers Ratio Analysis'!$R$6</c:f>
              <c:strCache>
                <c:ptCount val="1"/>
                <c:pt idx="0">
                  <c:v>RWS Holdings Plc.</c:v>
                </c:pt>
              </c:strCache>
            </c:strRef>
          </c:tx>
          <c:spPr>
            <a:solidFill>
              <a:schemeClr val="accent1">
                <a:shade val="90000"/>
              </a:schemeClr>
            </a:solidFill>
            <a:ln>
              <a:no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Analysis'!$S$6:$W$6</c:f>
              <c:numCache>
                <c:formatCode>0.00</c:formatCode>
                <c:ptCount val="5"/>
                <c:pt idx="0">
                  <c:v>1.4575539943431395</c:v>
                </c:pt>
                <c:pt idx="1">
                  <c:v>1.4739833600284749</c:v>
                </c:pt>
                <c:pt idx="2">
                  <c:v>2.0790697674418603</c:v>
                </c:pt>
                <c:pt idx="3">
                  <c:v>1.5075955997904662</c:v>
                </c:pt>
                <c:pt idx="4">
                  <c:v>1.6006876227897837</c:v>
                </c:pt>
              </c:numCache>
            </c:numRef>
          </c:val>
          <c:extLst>
            <c:ext xmlns:c16="http://schemas.microsoft.com/office/drawing/2014/chart" uri="{C3380CC4-5D6E-409C-BE32-E72D297353CC}">
              <c16:uniqueId val="{00000002-A3DA-4897-829D-A0CF29BF4834}"/>
            </c:ext>
          </c:extLst>
        </c:ser>
        <c:ser>
          <c:idx val="3"/>
          <c:order val="3"/>
          <c:tx>
            <c:strRef>
              <c:f>'Peers Ratio Analysis'!$R$7</c:f>
              <c:strCache>
                <c:ptCount val="1"/>
                <c:pt idx="0">
                  <c:v>Intertek Group Plc.</c:v>
                </c:pt>
              </c:strCache>
            </c:strRef>
          </c:tx>
          <c:spPr>
            <a:solidFill>
              <a:schemeClr val="accent1">
                <a:tint val="90000"/>
              </a:schemeClr>
            </a:solidFill>
            <a:ln>
              <a:no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Analysis'!$S$7:$W$7</c:f>
              <c:numCache>
                <c:formatCode>0.00</c:formatCode>
                <c:ptCount val="5"/>
                <c:pt idx="0">
                  <c:v>1.2512454557694896</c:v>
                </c:pt>
                <c:pt idx="1">
                  <c:v>1.0667777777777778</c:v>
                </c:pt>
                <c:pt idx="2">
                  <c:v>1.1516240681576144</c:v>
                </c:pt>
                <c:pt idx="3">
                  <c:v>0.76114096080910243</c:v>
                </c:pt>
                <c:pt idx="4">
                  <c:v>0.95958005249343825</c:v>
                </c:pt>
              </c:numCache>
            </c:numRef>
          </c:val>
          <c:extLst>
            <c:ext xmlns:c16="http://schemas.microsoft.com/office/drawing/2014/chart" uri="{C3380CC4-5D6E-409C-BE32-E72D297353CC}">
              <c16:uniqueId val="{00000003-A3DA-4897-829D-A0CF29BF4834}"/>
            </c:ext>
          </c:extLst>
        </c:ser>
        <c:ser>
          <c:idx val="4"/>
          <c:order val="4"/>
          <c:tx>
            <c:strRef>
              <c:f>'Peers Ratio Analysis'!$R$8</c:f>
              <c:strCache>
                <c:ptCount val="1"/>
                <c:pt idx="0">
                  <c:v>Johnson Service Group</c:v>
                </c:pt>
              </c:strCache>
            </c:strRef>
          </c:tx>
          <c:spPr>
            <a:solidFill>
              <a:schemeClr val="accent1">
                <a:tint val="70000"/>
              </a:schemeClr>
            </a:solidFill>
            <a:ln>
              <a:no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Analysis'!$S$8:$W$8</c:f>
              <c:numCache>
                <c:formatCode>0.00</c:formatCode>
                <c:ptCount val="5"/>
                <c:pt idx="0">
                  <c:v>0.72176949941792778</c:v>
                </c:pt>
                <c:pt idx="1">
                  <c:v>0.7106986899563319</c:v>
                </c:pt>
                <c:pt idx="2">
                  <c:v>0.59673024523160756</c:v>
                </c:pt>
                <c:pt idx="3">
                  <c:v>0.75870348139255706</c:v>
                </c:pt>
                <c:pt idx="4">
                  <c:v>0.80131004366812242</c:v>
                </c:pt>
              </c:numCache>
            </c:numRef>
          </c:val>
          <c:extLst>
            <c:ext xmlns:c16="http://schemas.microsoft.com/office/drawing/2014/chart" uri="{C3380CC4-5D6E-409C-BE32-E72D297353CC}">
              <c16:uniqueId val="{00000004-A3DA-4897-829D-A0CF29BF4834}"/>
            </c:ext>
          </c:extLst>
        </c:ser>
        <c:ser>
          <c:idx val="5"/>
          <c:order val="5"/>
          <c:tx>
            <c:strRef>
              <c:f>'Peers Ratio Analysis'!$R$9</c:f>
              <c:strCache>
                <c:ptCount val="1"/>
                <c:pt idx="0">
                  <c:v>Mitie Group Plc.</c:v>
                </c:pt>
              </c:strCache>
            </c:strRef>
          </c:tx>
          <c:spPr>
            <a:solidFill>
              <a:schemeClr val="accent1">
                <a:tint val="50000"/>
              </a:schemeClr>
            </a:solidFill>
            <a:ln>
              <a:noFill/>
            </a:ln>
            <a:effectLst/>
          </c:spPr>
          <c:invertIfNegative val="0"/>
          <c:cat>
            <c:strRef>
              <c:f>'Peers Ratio Analysis'!$S$3:$W$3</c:f>
              <c:strCache>
                <c:ptCount val="5"/>
                <c:pt idx="0">
                  <c:v>FY2018</c:v>
                </c:pt>
                <c:pt idx="1">
                  <c:v>FY2019</c:v>
                </c:pt>
                <c:pt idx="2">
                  <c:v>FY2020</c:v>
                </c:pt>
                <c:pt idx="3">
                  <c:v>FY2021</c:v>
                </c:pt>
                <c:pt idx="4">
                  <c:v>FY2022</c:v>
                </c:pt>
              </c:strCache>
            </c:strRef>
          </c:cat>
          <c:val>
            <c:numRef>
              <c:f>'Peers Ratio Analysis'!$S$9:$W$9</c:f>
              <c:numCache>
                <c:formatCode>0.00</c:formatCode>
                <c:ptCount val="5"/>
                <c:pt idx="0">
                  <c:v>0.80738137082601047</c:v>
                </c:pt>
                <c:pt idx="1">
                  <c:v>0.80952380952380953</c:v>
                </c:pt>
                <c:pt idx="2">
                  <c:v>0.91349593495934955</c:v>
                </c:pt>
                <c:pt idx="3">
                  <c:v>1.021724216784816</c:v>
                </c:pt>
                <c:pt idx="4">
                  <c:v>0.92326346786765989</c:v>
                </c:pt>
              </c:numCache>
            </c:numRef>
          </c:val>
          <c:extLst>
            <c:ext xmlns:c16="http://schemas.microsoft.com/office/drawing/2014/chart" uri="{C3380CC4-5D6E-409C-BE32-E72D297353CC}">
              <c16:uniqueId val="{00000005-A3DA-4897-829D-A0CF29BF4834}"/>
            </c:ext>
          </c:extLst>
        </c:ser>
        <c:dLbls>
          <c:showLegendKey val="0"/>
          <c:showVal val="0"/>
          <c:showCatName val="0"/>
          <c:showSerName val="0"/>
          <c:showPercent val="0"/>
          <c:showBubbleSize val="0"/>
        </c:dLbls>
        <c:gapWidth val="219"/>
        <c:overlap val="-27"/>
        <c:axId val="1044246015"/>
        <c:axId val="1075083775"/>
      </c:barChart>
      <c:catAx>
        <c:axId val="1044246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75083775"/>
        <c:crosses val="autoZero"/>
        <c:auto val="1"/>
        <c:lblAlgn val="ctr"/>
        <c:lblOffset val="100"/>
        <c:noMultiLvlLbl val="0"/>
      </c:catAx>
      <c:valAx>
        <c:axId val="10750837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2460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Figure 13:</a:t>
            </a:r>
            <a:r>
              <a:rPr lang="en-IN" b="1" baseline="0">
                <a:solidFill>
                  <a:sysClr val="windowText" lastClr="000000"/>
                </a:solidFill>
              </a:rPr>
              <a:t> Net Profit</a:t>
            </a:r>
            <a:r>
              <a:rPr lang="en-IN" b="1">
                <a:solidFill>
                  <a:sysClr val="windowText" lastClr="000000"/>
                </a:solidFill>
              </a:rPr>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'Peers Ratio Analysis'!$B$46</c:f>
              <c:strCache>
                <c:ptCount val="1"/>
                <c:pt idx="0">
                  <c:v>Relx Plc.</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Analysis'!$C$46:$G$46</c:f>
              <c:numCache>
                <c:formatCode>_(#,##0.00%_);_(\(#,##0.00%\)_);_(#,##0.00%_)</c:formatCode>
                <c:ptCount val="5"/>
                <c:pt idx="0">
                  <c:v>0.18980245595301656</c:v>
                </c:pt>
                <c:pt idx="1">
                  <c:v>0.19113538227076454</c:v>
                </c:pt>
                <c:pt idx="2">
                  <c:v>0.17215189873417722</c:v>
                </c:pt>
                <c:pt idx="3">
                  <c:v>0.20306460519050248</c:v>
                </c:pt>
                <c:pt idx="4">
                  <c:v>0.19104407810125101</c:v>
                </c:pt>
              </c:numCache>
            </c:numRef>
          </c:val>
          <c:smooth val="0"/>
          <c:extLst>
            <c:ext xmlns:c16="http://schemas.microsoft.com/office/drawing/2014/chart" uri="{C3380CC4-5D6E-409C-BE32-E72D297353CC}">
              <c16:uniqueId val="{00000000-533D-4E1D-9E5E-A301DC61A706}"/>
            </c:ext>
          </c:extLst>
        </c:ser>
        <c:ser>
          <c:idx val="1"/>
          <c:order val="1"/>
          <c:tx>
            <c:strRef>
              <c:f>'Peers Ratio Analysis'!$B$47</c:f>
              <c:strCache>
                <c:ptCount val="1"/>
                <c:pt idx="0">
                  <c:v>Rentokil Initial Plc.</c:v>
                </c:pt>
              </c:strCache>
            </c:strRef>
          </c:tx>
          <c:spPr>
            <a:ln w="28575" cap="rnd">
              <a:solidFill>
                <a:schemeClr val="accent1">
                  <a:shade val="70000"/>
                </a:schemeClr>
              </a:solidFill>
              <a:round/>
            </a:ln>
            <a:effectLst/>
          </c:spPr>
          <c:marker>
            <c:symbol val="circle"/>
            <c:size val="5"/>
            <c:spPr>
              <a:solidFill>
                <a:schemeClr val="accent1">
                  <a:shade val="70000"/>
                </a:schemeClr>
              </a:solidFill>
              <a:ln w="9525">
                <a:solidFill>
                  <a:schemeClr val="accent1">
                    <a:shade val="70000"/>
                  </a:schemeClr>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Analysis'!$C$47:$G$47</c:f>
              <c:numCache>
                <c:formatCode>_(#,##0.00%_);_(\(#,##0.00%\)_);_(#,##0.00%_)</c:formatCode>
                <c:ptCount val="5"/>
                <c:pt idx="0">
                  <c:v>-3.9760546859199934E-2</c:v>
                </c:pt>
                <c:pt idx="1">
                  <c:v>0.10455349248452697</c:v>
                </c:pt>
                <c:pt idx="2">
                  <c:v>6.6357474134855515E-2</c:v>
                </c:pt>
                <c:pt idx="3">
                  <c:v>8.8941494758200873E-2</c:v>
                </c:pt>
                <c:pt idx="4">
                  <c:v>6.2466343564889608E-2</c:v>
                </c:pt>
              </c:numCache>
            </c:numRef>
          </c:val>
          <c:smooth val="0"/>
          <c:extLst>
            <c:ext xmlns:c16="http://schemas.microsoft.com/office/drawing/2014/chart" uri="{C3380CC4-5D6E-409C-BE32-E72D297353CC}">
              <c16:uniqueId val="{00000001-533D-4E1D-9E5E-A301DC61A706}"/>
            </c:ext>
          </c:extLst>
        </c:ser>
        <c:ser>
          <c:idx val="2"/>
          <c:order val="2"/>
          <c:tx>
            <c:strRef>
              <c:f>'Peers Ratio Analysis'!$B$48</c:f>
              <c:strCache>
                <c:ptCount val="1"/>
                <c:pt idx="0">
                  <c:v>RWS Holdings Plc.</c:v>
                </c:pt>
              </c:strCache>
            </c:strRef>
          </c:tx>
          <c:spPr>
            <a:ln w="28575" cap="rnd">
              <a:solidFill>
                <a:schemeClr val="accent1">
                  <a:shade val="90000"/>
                </a:schemeClr>
              </a:solidFill>
              <a:round/>
            </a:ln>
            <a:effectLst/>
          </c:spPr>
          <c:marker>
            <c:symbol val="circle"/>
            <c:size val="5"/>
            <c:spPr>
              <a:solidFill>
                <a:schemeClr val="accent1">
                  <a:shade val="90000"/>
                </a:schemeClr>
              </a:solidFill>
              <a:ln w="9525">
                <a:solidFill>
                  <a:schemeClr val="accent1">
                    <a:shade val="90000"/>
                  </a:schemeClr>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Analysis'!$C$48:$G$48</c:f>
              <c:numCache>
                <c:formatCode>_(#,##0.00%_);_(\(#,##0.00%\)_);_(#,##0.00%_)</c:formatCode>
                <c:ptCount val="5"/>
                <c:pt idx="0">
                  <c:v>9.2329861065729116E-2</c:v>
                </c:pt>
                <c:pt idx="1">
                  <c:v>0.12690612208177768</c:v>
                </c:pt>
                <c:pt idx="2">
                  <c:v>0.13041034288926362</c:v>
                </c:pt>
                <c:pt idx="3">
                  <c:v>5.9323254139668831E-2</c:v>
                </c:pt>
                <c:pt idx="4">
                  <c:v>8.3689268553123336E-2</c:v>
                </c:pt>
              </c:numCache>
            </c:numRef>
          </c:val>
          <c:smooth val="0"/>
          <c:extLst>
            <c:ext xmlns:c16="http://schemas.microsoft.com/office/drawing/2014/chart" uri="{C3380CC4-5D6E-409C-BE32-E72D297353CC}">
              <c16:uniqueId val="{00000002-533D-4E1D-9E5E-A301DC61A706}"/>
            </c:ext>
          </c:extLst>
        </c:ser>
        <c:ser>
          <c:idx val="3"/>
          <c:order val="3"/>
          <c:tx>
            <c:strRef>
              <c:f>'Peers Ratio Analysis'!$B$49</c:f>
              <c:strCache>
                <c:ptCount val="1"/>
                <c:pt idx="0">
                  <c:v>Intertek Group Plc.</c:v>
                </c:pt>
              </c:strCache>
            </c:strRef>
          </c:tx>
          <c:spPr>
            <a:ln w="28575" cap="rnd">
              <a:solidFill>
                <a:schemeClr val="accent1">
                  <a:tint val="90000"/>
                </a:schemeClr>
              </a:solidFill>
              <a:round/>
            </a:ln>
            <a:effectLst/>
          </c:spPr>
          <c:marker>
            <c:symbol val="circle"/>
            <c:size val="5"/>
            <c:spPr>
              <a:solidFill>
                <a:schemeClr val="accent1">
                  <a:tint val="90000"/>
                </a:schemeClr>
              </a:solidFill>
              <a:ln w="9525">
                <a:solidFill>
                  <a:schemeClr val="accent1">
                    <a:tint val="90000"/>
                  </a:schemeClr>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Analysis'!$C$49:$G$49</c:f>
              <c:numCache>
                <c:formatCode>_(#,##0.00%_);_(\(#,##0.00%\)_);_(#,##0.00%_)</c:formatCode>
                <c:ptCount val="5"/>
                <c:pt idx="0">
                  <c:v>0.10152791660716835</c:v>
                </c:pt>
                <c:pt idx="1">
                  <c:v>0.10482089052561099</c:v>
                </c:pt>
                <c:pt idx="2">
                  <c:v>9.0199511252142844E-2</c:v>
                </c:pt>
                <c:pt idx="3">
                  <c:v>0.10339877256576822</c:v>
                </c:pt>
                <c:pt idx="4">
                  <c:v>9.0450687462808113E-2</c:v>
                </c:pt>
              </c:numCache>
            </c:numRef>
          </c:val>
          <c:smooth val="0"/>
          <c:extLst>
            <c:ext xmlns:c16="http://schemas.microsoft.com/office/drawing/2014/chart" uri="{C3380CC4-5D6E-409C-BE32-E72D297353CC}">
              <c16:uniqueId val="{00000003-533D-4E1D-9E5E-A301DC61A706}"/>
            </c:ext>
          </c:extLst>
        </c:ser>
        <c:ser>
          <c:idx val="4"/>
          <c:order val="4"/>
          <c:tx>
            <c:strRef>
              <c:f>'Peers Ratio Analysis'!$B$50</c:f>
              <c:strCache>
                <c:ptCount val="1"/>
                <c:pt idx="0">
                  <c:v>Johnson Service Group</c:v>
                </c:pt>
              </c:strCache>
            </c:strRef>
          </c:tx>
          <c:spPr>
            <a:ln w="28575" cap="rnd">
              <a:solidFill>
                <a:schemeClr val="accent1">
                  <a:tint val="70000"/>
                </a:schemeClr>
              </a:solidFill>
              <a:round/>
            </a:ln>
            <a:effectLst/>
          </c:spPr>
          <c:marker>
            <c:symbol val="circle"/>
            <c:size val="5"/>
            <c:spPr>
              <a:solidFill>
                <a:schemeClr val="accent1">
                  <a:tint val="70000"/>
                </a:schemeClr>
              </a:solidFill>
              <a:ln w="9525">
                <a:solidFill>
                  <a:schemeClr val="accent1">
                    <a:tint val="70000"/>
                  </a:schemeClr>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Analysis'!$C$50:$G$50</c:f>
              <c:numCache>
                <c:formatCode>_(#,##0.00%_);_(\(#,##0.00%\)_);_(#,##0.00%_)</c:formatCode>
                <c:ptCount val="5"/>
                <c:pt idx="0">
                  <c:v>8.3463095608844587E-2</c:v>
                </c:pt>
                <c:pt idx="1">
                  <c:v>8.8134626354820292E-2</c:v>
                </c:pt>
                <c:pt idx="2">
                  <c:v>-0.11705831157528285</c:v>
                </c:pt>
                <c:pt idx="3">
                  <c:v>2.4318349299926309E-2</c:v>
                </c:pt>
                <c:pt idx="4">
                  <c:v>7.5187969924812026E-2</c:v>
                </c:pt>
              </c:numCache>
            </c:numRef>
          </c:val>
          <c:smooth val="0"/>
          <c:extLst>
            <c:ext xmlns:c16="http://schemas.microsoft.com/office/drawing/2014/chart" uri="{C3380CC4-5D6E-409C-BE32-E72D297353CC}">
              <c16:uniqueId val="{00000004-533D-4E1D-9E5E-A301DC61A706}"/>
            </c:ext>
          </c:extLst>
        </c:ser>
        <c:ser>
          <c:idx val="5"/>
          <c:order val="5"/>
          <c:tx>
            <c:strRef>
              <c:f>'Peers Ratio Analysis'!$B$51</c:f>
              <c:strCache>
                <c:ptCount val="1"/>
                <c:pt idx="0">
                  <c:v>Mitie Group Plc.</c:v>
                </c:pt>
              </c:strCache>
            </c:strRef>
          </c:tx>
          <c:spPr>
            <a:ln w="28575" cap="rnd">
              <a:solidFill>
                <a:schemeClr val="accent1">
                  <a:tint val="50000"/>
                </a:schemeClr>
              </a:solidFill>
              <a:round/>
            </a:ln>
            <a:effectLst/>
          </c:spPr>
          <c:marker>
            <c:symbol val="circle"/>
            <c:size val="5"/>
            <c:spPr>
              <a:solidFill>
                <a:schemeClr val="accent1">
                  <a:tint val="50000"/>
                </a:schemeClr>
              </a:solidFill>
              <a:ln w="9525">
                <a:solidFill>
                  <a:schemeClr val="accent1">
                    <a:tint val="50000"/>
                  </a:schemeClr>
                </a:solidFill>
              </a:ln>
              <a:effectLst/>
            </c:spPr>
          </c:marker>
          <c:cat>
            <c:strRef>
              <c:f>'Peers Ratio Analysis'!$C$45:$G$45</c:f>
              <c:strCache>
                <c:ptCount val="5"/>
                <c:pt idx="0">
                  <c:v>FY2018</c:v>
                </c:pt>
                <c:pt idx="1">
                  <c:v>FY2019</c:v>
                </c:pt>
                <c:pt idx="2">
                  <c:v>FY2020</c:v>
                </c:pt>
                <c:pt idx="3">
                  <c:v>FY2021</c:v>
                </c:pt>
                <c:pt idx="4">
                  <c:v>FY2022</c:v>
                </c:pt>
              </c:strCache>
            </c:strRef>
          </c:cat>
          <c:val>
            <c:numRef>
              <c:f>'Peers Ratio Analysis'!$C$51:$G$51</c:f>
              <c:numCache>
                <c:formatCode>_(#,##0.00%_);_(\(#,##0.00%\)_);_(#,##0.00%_)</c:formatCode>
                <c:ptCount val="5"/>
                <c:pt idx="0">
                  <c:v>-1.3345809120457009E-2</c:v>
                </c:pt>
                <c:pt idx="1">
                  <c:v>1.4818011796863758E-2</c:v>
                </c:pt>
                <c:pt idx="2">
                  <c:v>4.1634080139853709E-2</c:v>
                </c:pt>
                <c:pt idx="3">
                  <c:v>-2.761104441776711E-3</c:v>
                </c:pt>
                <c:pt idx="4">
                  <c:v>1.2989009299823226E-2</c:v>
                </c:pt>
              </c:numCache>
            </c:numRef>
          </c:val>
          <c:smooth val="0"/>
          <c:extLst>
            <c:ext xmlns:c16="http://schemas.microsoft.com/office/drawing/2014/chart" uri="{C3380CC4-5D6E-409C-BE32-E72D297353CC}">
              <c16:uniqueId val="{00000005-533D-4E1D-9E5E-A301DC61A706}"/>
            </c:ext>
          </c:extLst>
        </c:ser>
        <c:dLbls>
          <c:showLegendKey val="0"/>
          <c:showVal val="0"/>
          <c:showCatName val="0"/>
          <c:showSerName val="0"/>
          <c:showPercent val="0"/>
          <c:showBubbleSize val="0"/>
        </c:dLbls>
        <c:marker val="1"/>
        <c:smooth val="0"/>
        <c:axId val="1044249375"/>
        <c:axId val="970037295"/>
      </c:lineChart>
      <c:catAx>
        <c:axId val="104424937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970037295"/>
        <c:crosses val="autoZero"/>
        <c:auto val="1"/>
        <c:lblAlgn val="ctr"/>
        <c:lblOffset val="100"/>
        <c:noMultiLvlLbl val="0"/>
      </c:catAx>
      <c:valAx>
        <c:axId val="970037295"/>
        <c:scaling>
          <c:orientation val="minMax"/>
        </c:scaling>
        <c:delete val="0"/>
        <c:axPos val="l"/>
        <c:majorGridlines>
          <c:spPr>
            <a:ln w="9525" cap="flat" cmpd="sng" algn="ctr">
              <a:solidFill>
                <a:schemeClr val="tx1">
                  <a:lumMod val="15000"/>
                  <a:lumOff val="85000"/>
                </a:schemeClr>
              </a:solidFill>
              <a:round/>
            </a:ln>
            <a:effectLst/>
          </c:spPr>
        </c:majorGridlines>
        <c:numFmt formatCode="_(#,##0.00%_);_(\(#,##0.00%\)_);_(#,##0.00%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2493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200" b="1">
                <a:solidFill>
                  <a:sysClr val="windowText" lastClr="000000"/>
                </a:solidFill>
              </a:rPr>
              <a:t>Quick Ratio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'Peers Ratio Analysis'!$R$19</c:f>
              <c:strCache>
                <c:ptCount val="1"/>
                <c:pt idx="0">
                  <c:v>Relx Plc.</c:v>
                </c:pt>
              </c:strCache>
            </c:strRef>
          </c:tx>
          <c:spPr>
            <a:solidFill>
              <a:schemeClr val="accent2"/>
            </a:solidFill>
            <a:ln>
              <a:solidFill>
                <a:schemeClr val="accent2"/>
              </a:solid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Analysis'!$S$19:$W$19</c:f>
              <c:numCache>
                <c:formatCode>0.00</c:formatCode>
                <c:ptCount val="5"/>
                <c:pt idx="0">
                  <c:v>0.40187793427230045</c:v>
                </c:pt>
                <c:pt idx="1">
                  <c:v>0.37464267697998993</c:v>
                </c:pt>
                <c:pt idx="2">
                  <c:v>0.46502057613168724</c:v>
                </c:pt>
                <c:pt idx="3">
                  <c:v>0.56136606189967986</c:v>
                </c:pt>
                <c:pt idx="4">
                  <c:v>0.53209947946790048</c:v>
                </c:pt>
              </c:numCache>
            </c:numRef>
          </c:val>
          <c:extLst>
            <c:ext xmlns:c16="http://schemas.microsoft.com/office/drawing/2014/chart" uri="{C3380CC4-5D6E-409C-BE32-E72D297353CC}">
              <c16:uniqueId val="{00000000-A06D-4F0C-BD38-8F238C7FFD29}"/>
            </c:ext>
          </c:extLst>
        </c:ser>
        <c:ser>
          <c:idx val="1"/>
          <c:order val="1"/>
          <c:tx>
            <c:strRef>
              <c:f>'Peers Ratio Analysis'!$R$20</c:f>
              <c:strCache>
                <c:ptCount val="1"/>
                <c:pt idx="0">
                  <c:v>Rentokil Initial Plc.</c:v>
                </c:pt>
              </c:strCache>
            </c:strRef>
          </c:tx>
          <c:spPr>
            <a:solidFill>
              <a:schemeClr val="accent1">
                <a:shade val="70000"/>
              </a:schemeClr>
            </a:solidFill>
            <a:ln>
              <a:no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Analysis'!$S$20:$W$20</c:f>
              <c:numCache>
                <c:formatCode>0.00</c:formatCode>
                <c:ptCount val="5"/>
                <c:pt idx="0">
                  <c:v>0.51285553591515343</c:v>
                </c:pt>
                <c:pt idx="1">
                  <c:v>0.94558972625887117</c:v>
                </c:pt>
                <c:pt idx="2">
                  <c:v>1.0017389373982537</c:v>
                </c:pt>
                <c:pt idx="3">
                  <c:v>0.86906474820143886</c:v>
                </c:pt>
                <c:pt idx="4">
                  <c:v>1.068189806678383</c:v>
                </c:pt>
              </c:numCache>
            </c:numRef>
          </c:val>
          <c:extLst>
            <c:ext xmlns:c16="http://schemas.microsoft.com/office/drawing/2014/chart" uri="{C3380CC4-5D6E-409C-BE32-E72D297353CC}">
              <c16:uniqueId val="{00000001-A06D-4F0C-BD38-8F238C7FFD29}"/>
            </c:ext>
          </c:extLst>
        </c:ser>
        <c:ser>
          <c:idx val="2"/>
          <c:order val="2"/>
          <c:tx>
            <c:strRef>
              <c:f>'Peers Ratio Analysis'!$R$21</c:f>
              <c:strCache>
                <c:ptCount val="1"/>
                <c:pt idx="0">
                  <c:v>RWS Holdings Plc.</c:v>
                </c:pt>
              </c:strCache>
            </c:strRef>
          </c:tx>
          <c:spPr>
            <a:solidFill>
              <a:schemeClr val="accent1">
                <a:shade val="90000"/>
              </a:schemeClr>
            </a:solidFill>
            <a:ln>
              <a:no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Analysis'!$S$21:$W$21</c:f>
              <c:numCache>
                <c:formatCode>0.00</c:formatCode>
                <c:ptCount val="5"/>
                <c:pt idx="0">
                  <c:v>1.4575539943431395</c:v>
                </c:pt>
                <c:pt idx="1">
                  <c:v>1.4739833600284749</c:v>
                </c:pt>
                <c:pt idx="2">
                  <c:v>2.0790697674418603</c:v>
                </c:pt>
                <c:pt idx="3">
                  <c:v>1.5075955997904662</c:v>
                </c:pt>
                <c:pt idx="4">
                  <c:v>1.6006876227897837</c:v>
                </c:pt>
              </c:numCache>
            </c:numRef>
          </c:val>
          <c:extLst>
            <c:ext xmlns:c16="http://schemas.microsoft.com/office/drawing/2014/chart" uri="{C3380CC4-5D6E-409C-BE32-E72D297353CC}">
              <c16:uniqueId val="{00000002-A06D-4F0C-BD38-8F238C7FFD29}"/>
            </c:ext>
          </c:extLst>
        </c:ser>
        <c:ser>
          <c:idx val="3"/>
          <c:order val="3"/>
          <c:tx>
            <c:strRef>
              <c:f>'Peers Ratio Analysis'!$R$22</c:f>
              <c:strCache>
                <c:ptCount val="1"/>
                <c:pt idx="0">
                  <c:v>Intertek Group Plc.</c:v>
                </c:pt>
              </c:strCache>
            </c:strRef>
          </c:tx>
          <c:spPr>
            <a:solidFill>
              <a:schemeClr val="accent1">
                <a:tint val="90000"/>
              </a:schemeClr>
            </a:solidFill>
            <a:ln>
              <a:no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Analysis'!$S$22:$W$22</c:f>
              <c:numCache>
                <c:formatCode>0.00</c:formatCode>
                <c:ptCount val="5"/>
                <c:pt idx="0">
                  <c:v>1.2266056281136393</c:v>
                </c:pt>
                <c:pt idx="1">
                  <c:v>1.0454444444444444</c:v>
                </c:pt>
                <c:pt idx="2">
                  <c:v>1.1309904153354633</c:v>
                </c:pt>
                <c:pt idx="3">
                  <c:v>0.74936788874841975</c:v>
                </c:pt>
                <c:pt idx="4">
                  <c:v>0.94479440069991238</c:v>
                </c:pt>
              </c:numCache>
            </c:numRef>
          </c:val>
          <c:extLst>
            <c:ext xmlns:c16="http://schemas.microsoft.com/office/drawing/2014/chart" uri="{C3380CC4-5D6E-409C-BE32-E72D297353CC}">
              <c16:uniqueId val="{00000003-A06D-4F0C-BD38-8F238C7FFD29}"/>
            </c:ext>
          </c:extLst>
        </c:ser>
        <c:ser>
          <c:idx val="4"/>
          <c:order val="4"/>
          <c:tx>
            <c:strRef>
              <c:f>'Peers Ratio Analysis'!$R$23</c:f>
              <c:strCache>
                <c:ptCount val="1"/>
                <c:pt idx="0">
                  <c:v>Johnson Service Group</c:v>
                </c:pt>
              </c:strCache>
            </c:strRef>
          </c:tx>
          <c:spPr>
            <a:solidFill>
              <a:schemeClr val="accent1">
                <a:tint val="70000"/>
              </a:schemeClr>
            </a:solidFill>
            <a:ln>
              <a:no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Analysis'!$S$23:$W$23</c:f>
              <c:numCache>
                <c:formatCode>0.00</c:formatCode>
                <c:ptCount val="5"/>
                <c:pt idx="0">
                  <c:v>0.68917345750873105</c:v>
                </c:pt>
                <c:pt idx="1">
                  <c:v>0.68558951965065507</c:v>
                </c:pt>
                <c:pt idx="2">
                  <c:v>0.57765667574931878</c:v>
                </c:pt>
                <c:pt idx="3">
                  <c:v>0.73229291716686673</c:v>
                </c:pt>
                <c:pt idx="4">
                  <c:v>0.78165938864628837</c:v>
                </c:pt>
              </c:numCache>
            </c:numRef>
          </c:val>
          <c:extLst>
            <c:ext xmlns:c16="http://schemas.microsoft.com/office/drawing/2014/chart" uri="{C3380CC4-5D6E-409C-BE32-E72D297353CC}">
              <c16:uniqueId val="{00000004-A06D-4F0C-BD38-8F238C7FFD29}"/>
            </c:ext>
          </c:extLst>
        </c:ser>
        <c:ser>
          <c:idx val="5"/>
          <c:order val="5"/>
          <c:tx>
            <c:strRef>
              <c:f>'Peers Ratio Analysis'!$R$24</c:f>
              <c:strCache>
                <c:ptCount val="1"/>
                <c:pt idx="0">
                  <c:v>Mitie Group Plc.</c:v>
                </c:pt>
              </c:strCache>
            </c:strRef>
          </c:tx>
          <c:spPr>
            <a:solidFill>
              <a:schemeClr val="accent1">
                <a:tint val="50000"/>
              </a:schemeClr>
            </a:solidFill>
            <a:ln>
              <a:noFill/>
            </a:ln>
            <a:effectLst/>
          </c:spPr>
          <c:invertIfNegative val="0"/>
          <c:cat>
            <c:strRef>
              <c:f>'Peers Ratio Analysis'!$S$18:$W$18</c:f>
              <c:strCache>
                <c:ptCount val="5"/>
                <c:pt idx="0">
                  <c:v>FY2018</c:v>
                </c:pt>
                <c:pt idx="1">
                  <c:v>FY2019</c:v>
                </c:pt>
                <c:pt idx="2">
                  <c:v>FY2020</c:v>
                </c:pt>
                <c:pt idx="3">
                  <c:v>FY2021</c:v>
                </c:pt>
                <c:pt idx="4">
                  <c:v>FY2022</c:v>
                </c:pt>
              </c:strCache>
            </c:strRef>
          </c:cat>
          <c:val>
            <c:numRef>
              <c:f>'Peers Ratio Analysis'!$S$24:$W$24</c:f>
              <c:numCache>
                <c:formatCode>0.00</c:formatCode>
                <c:ptCount val="5"/>
                <c:pt idx="0">
                  <c:v>0.79525483304042177</c:v>
                </c:pt>
                <c:pt idx="1">
                  <c:v>0.80129335684891234</c:v>
                </c:pt>
                <c:pt idx="2">
                  <c:v>0.90569105691056906</c:v>
                </c:pt>
                <c:pt idx="3">
                  <c:v>1.0072032929339125</c:v>
                </c:pt>
                <c:pt idx="4">
                  <c:v>0.91295686817945609</c:v>
                </c:pt>
              </c:numCache>
            </c:numRef>
          </c:val>
          <c:extLst>
            <c:ext xmlns:c16="http://schemas.microsoft.com/office/drawing/2014/chart" uri="{C3380CC4-5D6E-409C-BE32-E72D297353CC}">
              <c16:uniqueId val="{00000005-A06D-4F0C-BD38-8F238C7FFD29}"/>
            </c:ext>
          </c:extLst>
        </c:ser>
        <c:dLbls>
          <c:showLegendKey val="0"/>
          <c:showVal val="0"/>
          <c:showCatName val="0"/>
          <c:showSerName val="0"/>
          <c:showPercent val="0"/>
          <c:showBubbleSize val="0"/>
        </c:dLbls>
        <c:gapWidth val="219"/>
        <c:overlap val="-27"/>
        <c:axId val="1044750191"/>
        <c:axId val="1075059471"/>
      </c:barChart>
      <c:catAx>
        <c:axId val="1044750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75059471"/>
        <c:crosses val="autoZero"/>
        <c:auto val="1"/>
        <c:lblAlgn val="ctr"/>
        <c:lblOffset val="100"/>
        <c:noMultiLvlLbl val="0"/>
      </c:catAx>
      <c:valAx>
        <c:axId val="107505947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44750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'Peers Ratio Analysis'!$AH$4</c:f>
              <c:strCache>
                <c:ptCount val="1"/>
                <c:pt idx="0">
                  <c:v>Relx Plc.</c:v>
                </c:pt>
              </c:strCache>
            </c:strRef>
          </c:tx>
          <c:spPr>
            <a:solidFill>
              <a:schemeClr val="accent1">
                <a:shade val="5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Analysis'!$AI$4:$AM$4</c:f>
              <c:numCache>
                <c:formatCode>0.00</c:formatCode>
                <c:ptCount val="5"/>
                <c:pt idx="0">
                  <c:v>2.7049597286986011</c:v>
                </c:pt>
                <c:pt idx="1">
                  <c:v>2.9310502283105024</c:v>
                </c:pt>
                <c:pt idx="2">
                  <c:v>3.3902903379343168</c:v>
                </c:pt>
                <c:pt idx="3">
                  <c:v>1.9128411910669976</c:v>
                </c:pt>
                <c:pt idx="4">
                  <c:v>1.7927543953116676</c:v>
                </c:pt>
              </c:numCache>
            </c:numRef>
          </c:val>
          <c:extLst>
            <c:ext xmlns:c16="http://schemas.microsoft.com/office/drawing/2014/chart" uri="{C3380CC4-5D6E-409C-BE32-E72D297353CC}">
              <c16:uniqueId val="{00000000-42EE-4D80-ADF7-1FD396FC3FBD}"/>
            </c:ext>
          </c:extLst>
        </c:ser>
        <c:ser>
          <c:idx val="1"/>
          <c:order val="1"/>
          <c:tx>
            <c:strRef>
              <c:f>'Peers Ratio Analysis'!$AH$5</c:f>
              <c:strCache>
                <c:ptCount val="1"/>
                <c:pt idx="0">
                  <c:v>Rentokil Initial Plc.</c:v>
                </c:pt>
              </c:strCache>
            </c:strRef>
          </c:tx>
          <c:spPr>
            <a:solidFill>
              <a:schemeClr val="accent1">
                <a:shade val="7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Analysis'!$AI$5:$AM$5</c:f>
              <c:numCache>
                <c:formatCode>0.00</c:formatCode>
                <c:ptCount val="5"/>
                <c:pt idx="0">
                  <c:v>1.5200576507326446</c:v>
                </c:pt>
                <c:pt idx="1">
                  <c:v>2.2523196647710266</c:v>
                </c:pt>
                <c:pt idx="2">
                  <c:v>2.7804705466124182</c:v>
                </c:pt>
                <c:pt idx="3">
                  <c:v>1.5561708860759493</c:v>
                </c:pt>
                <c:pt idx="4">
                  <c:v>1.3391898487066862</c:v>
                </c:pt>
              </c:numCache>
            </c:numRef>
          </c:val>
          <c:extLst>
            <c:ext xmlns:c16="http://schemas.microsoft.com/office/drawing/2014/chart" uri="{C3380CC4-5D6E-409C-BE32-E72D297353CC}">
              <c16:uniqueId val="{00000001-42EE-4D80-ADF7-1FD396FC3FBD}"/>
            </c:ext>
          </c:extLst>
        </c:ser>
        <c:ser>
          <c:idx val="2"/>
          <c:order val="2"/>
          <c:tx>
            <c:strRef>
              <c:f>'Peers Ratio Analysis'!$AH$6</c:f>
              <c:strCache>
                <c:ptCount val="1"/>
                <c:pt idx="0">
                  <c:v>RWS Holdings Plc.</c:v>
                </c:pt>
              </c:strCache>
            </c:strRef>
          </c:tx>
          <c:spPr>
            <a:solidFill>
              <a:schemeClr val="accent1">
                <a:shade val="9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Analysis'!$AI$6:$AM$6</c:f>
              <c:numCache>
                <c:formatCode>0.00</c:formatCode>
                <c:ptCount val="5"/>
                <c:pt idx="0">
                  <c:v>0.29067014937556118</c:v>
                </c:pt>
                <c:pt idx="1">
                  <c:v>0.21063356612393586</c:v>
                </c:pt>
                <c:pt idx="2">
                  <c:v>0.21839080459770116</c:v>
                </c:pt>
                <c:pt idx="3">
                  <c:v>9.7635770105846287E-2</c:v>
                </c:pt>
                <c:pt idx="4">
                  <c:v>6.6567399491985632E-2</c:v>
                </c:pt>
              </c:numCache>
            </c:numRef>
          </c:val>
          <c:extLst>
            <c:ext xmlns:c16="http://schemas.microsoft.com/office/drawing/2014/chart" uri="{C3380CC4-5D6E-409C-BE32-E72D297353CC}">
              <c16:uniqueId val="{00000002-42EE-4D80-ADF7-1FD396FC3FBD}"/>
            </c:ext>
          </c:extLst>
        </c:ser>
        <c:ser>
          <c:idx val="3"/>
          <c:order val="3"/>
          <c:tx>
            <c:strRef>
              <c:f>'Peers Ratio Analysis'!$AH$7</c:f>
              <c:strCache>
                <c:ptCount val="1"/>
                <c:pt idx="0">
                  <c:v>Intertek Group Plc.</c:v>
                </c:pt>
              </c:strCache>
            </c:strRef>
          </c:tx>
          <c:spPr>
            <a:solidFill>
              <a:schemeClr val="accent1">
                <a:tint val="9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Analysis'!$AI$7:$AM$7</c:f>
              <c:numCache>
                <c:formatCode>#,##0.00;\(#,##0.00\)</c:formatCode>
                <c:ptCount val="5"/>
                <c:pt idx="0">
                  <c:v>1.0845535615985908</c:v>
                </c:pt>
                <c:pt idx="1">
                  <c:v>1.1192530193849588</c:v>
                </c:pt>
                <c:pt idx="2">
                  <c:v>0.84546360917248253</c:v>
                </c:pt>
                <c:pt idx="3">
                  <c:v>1.1590236022615095</c:v>
                </c:pt>
                <c:pt idx="4">
                  <c:v>1.0483308042488619</c:v>
                </c:pt>
              </c:numCache>
            </c:numRef>
          </c:val>
          <c:extLst>
            <c:ext xmlns:c16="http://schemas.microsoft.com/office/drawing/2014/chart" uri="{C3380CC4-5D6E-409C-BE32-E72D297353CC}">
              <c16:uniqueId val="{00000003-42EE-4D80-ADF7-1FD396FC3FBD}"/>
            </c:ext>
          </c:extLst>
        </c:ser>
        <c:ser>
          <c:idx val="4"/>
          <c:order val="4"/>
          <c:tx>
            <c:strRef>
              <c:f>'Peers Ratio Analysis'!$AH$8</c:f>
              <c:strCache>
                <c:ptCount val="1"/>
                <c:pt idx="0">
                  <c:v>Johnson Service Group</c:v>
                </c:pt>
              </c:strCache>
            </c:strRef>
          </c:tx>
          <c:spPr>
            <a:solidFill>
              <a:schemeClr val="accent1">
                <a:tint val="7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Analysis'!$AI$8:$AM$8</c:f>
              <c:numCache>
                <c:formatCode>0.00</c:formatCode>
                <c:ptCount val="5"/>
                <c:pt idx="0">
                  <c:v>0.55462184873949572</c:v>
                </c:pt>
                <c:pt idx="1">
                  <c:v>0.65638554216867462</c:v>
                </c:pt>
                <c:pt idx="2">
                  <c:v>0.16575019638648864</c:v>
                </c:pt>
                <c:pt idx="3">
                  <c:v>0.24008810572687228</c:v>
                </c:pt>
                <c:pt idx="4">
                  <c:v>0.19009135628952914</c:v>
                </c:pt>
              </c:numCache>
            </c:numRef>
          </c:val>
          <c:extLst>
            <c:ext xmlns:c16="http://schemas.microsoft.com/office/drawing/2014/chart" uri="{C3380CC4-5D6E-409C-BE32-E72D297353CC}">
              <c16:uniqueId val="{00000004-42EE-4D80-ADF7-1FD396FC3FBD}"/>
            </c:ext>
          </c:extLst>
        </c:ser>
        <c:ser>
          <c:idx val="5"/>
          <c:order val="5"/>
          <c:tx>
            <c:strRef>
              <c:f>'Peers Ratio Analysis'!$AH$9</c:f>
              <c:strCache>
                <c:ptCount val="1"/>
                <c:pt idx="0">
                  <c:v>Mitie Group Plc.</c:v>
                </c:pt>
              </c:strCache>
            </c:strRef>
          </c:tx>
          <c:spPr>
            <a:solidFill>
              <a:schemeClr val="accent1">
                <a:tint val="50000"/>
              </a:schemeClr>
            </a:solidFill>
            <a:ln>
              <a:noFill/>
            </a:ln>
            <a:effectLst/>
          </c:spPr>
          <c:invertIfNegative val="0"/>
          <c:cat>
            <c:strRef>
              <c:f>'Peers Ratio Analysis'!$AI$3:$AM$3</c:f>
              <c:strCache>
                <c:ptCount val="5"/>
                <c:pt idx="0">
                  <c:v>FY2018</c:v>
                </c:pt>
                <c:pt idx="1">
                  <c:v>FY2019</c:v>
                </c:pt>
                <c:pt idx="2">
                  <c:v>FY2020</c:v>
                </c:pt>
                <c:pt idx="3">
                  <c:v>FY2021</c:v>
                </c:pt>
                <c:pt idx="4">
                  <c:v>FY2022</c:v>
                </c:pt>
              </c:strCache>
            </c:strRef>
          </c:cat>
          <c:val>
            <c:numRef>
              <c:f>'Peers Ratio Analysis'!$AI$9:$AM$9</c:f>
              <c:numCache>
                <c:formatCode>#,##0.00;\(#,##0.00\)</c:formatCode>
                <c:ptCount val="5"/>
                <c:pt idx="0">
                  <c:v>-11.0625</c:v>
                </c:pt>
                <c:pt idx="1">
                  <c:v>-25.862903225806448</c:v>
                </c:pt>
                <c:pt idx="2">
                  <c:v>3.4621118012422358</c:v>
                </c:pt>
                <c:pt idx="3">
                  <c:v>0.84083916083916088</c:v>
                </c:pt>
                <c:pt idx="4">
                  <c:v>0.67167684358853919</c:v>
                </c:pt>
              </c:numCache>
            </c:numRef>
          </c:val>
          <c:extLst>
            <c:ext xmlns:c16="http://schemas.microsoft.com/office/drawing/2014/chart" uri="{C3380CC4-5D6E-409C-BE32-E72D297353CC}">
              <c16:uniqueId val="{00000005-42EE-4D80-ADF7-1FD396FC3FBD}"/>
            </c:ext>
          </c:extLst>
        </c:ser>
        <c:dLbls>
          <c:showLegendKey val="0"/>
          <c:showVal val="0"/>
          <c:showCatName val="0"/>
          <c:showSerName val="0"/>
          <c:showPercent val="0"/>
          <c:showBubbleSize val="0"/>
        </c:dLbls>
        <c:gapWidth val="219"/>
        <c:overlap val="-27"/>
        <c:axId val="1981990559"/>
        <c:axId val="623490480"/>
      </c:barChart>
      <c:catAx>
        <c:axId val="198199055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23490480"/>
        <c:crosses val="autoZero"/>
        <c:auto val="1"/>
        <c:lblAlgn val="ctr"/>
        <c:lblOffset val="100"/>
        <c:noMultiLvlLbl val="0"/>
      </c:catAx>
      <c:valAx>
        <c:axId val="623490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9819905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'Share Price Perfromance'!$AD$1</c:f>
              <c:strCache>
                <c:ptCount val="1"/>
                <c:pt idx="0">
                  <c:v>Relx Plc. </c:v>
                </c:pt>
              </c:strCache>
            </c:strRef>
          </c:tx>
          <c:spPr>
            <a:ln w="28575" cap="rnd">
              <a:solidFill>
                <a:schemeClr val="accent1"/>
              </a:solidFill>
              <a:round/>
            </a:ln>
            <a:effectLst/>
          </c:spPr>
          <c:marker>
            <c:symbol val="none"/>
          </c:marker>
          <c:cat>
            <c:numRef>
              <c:f>'Share Price Perfromance'!$AC$2:$AC$72</c:f>
              <c:numCache>
                <c:formatCode>mmm\-yy</c:formatCode>
                <c:ptCount val="71"/>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numCache>
            </c:numRef>
          </c:cat>
          <c:val>
            <c:numRef>
              <c:f>'Share Price Perfromance'!$AD$2:$AD$72</c:f>
              <c:numCache>
                <c:formatCode>\£0.00</c:formatCode>
                <c:ptCount val="71"/>
                <c:pt idx="0">
                  <c:v>100</c:v>
                </c:pt>
                <c:pt idx="1">
                  <c:v>92.497449136718103</c:v>
                </c:pt>
                <c:pt idx="2">
                  <c:v>92.467617211540812</c:v>
                </c:pt>
                <c:pt idx="3">
                  <c:v>103.65635174311929</c:v>
                </c:pt>
                <c:pt idx="4">
                  <c:v>104.19680116801688</c:v>
                </c:pt>
                <c:pt idx="5">
                  <c:v>99.81300916148902</c:v>
                </c:pt>
                <c:pt idx="6">
                  <c:v>85.339652580812455</c:v>
                </c:pt>
                <c:pt idx="7">
                  <c:v>105.27628023669105</c:v>
                </c:pt>
                <c:pt idx="8">
                  <c:v>101.37088336197061</c:v>
                </c:pt>
                <c:pt idx="9">
                  <c:v>87.782581940237705</c:v>
                </c:pt>
                <c:pt idx="10">
                  <c:v>113.4553783062215</c:v>
                </c:pt>
                <c:pt idx="11">
                  <c:v>102.54250983658099</c:v>
                </c:pt>
                <c:pt idx="12">
                  <c:v>101.10958142550544</c:v>
                </c:pt>
                <c:pt idx="13">
                  <c:v>93.149961805760029</c:v>
                </c:pt>
                <c:pt idx="14">
                  <c:v>107.20801737316921</c:v>
                </c:pt>
                <c:pt idx="15">
                  <c:v>103.27188844861104</c:v>
                </c:pt>
                <c:pt idx="16">
                  <c:v>97.82161616000883</c:v>
                </c:pt>
                <c:pt idx="17">
                  <c:v>104.25822714033788</c:v>
                </c:pt>
                <c:pt idx="18">
                  <c:v>109.67776704224829</c:v>
                </c:pt>
                <c:pt idx="19">
                  <c:v>103.16599999628332</c:v>
                </c:pt>
                <c:pt idx="20">
                  <c:v>98.382963148576479</c:v>
                </c:pt>
                <c:pt idx="21">
                  <c:v>105.30616414442926</c:v>
                </c:pt>
                <c:pt idx="22">
                  <c:v>103.17348952157845</c:v>
                </c:pt>
                <c:pt idx="23">
                  <c:v>102.74336681010709</c:v>
                </c:pt>
                <c:pt idx="24">
                  <c:v>94.347810783551949</c:v>
                </c:pt>
                <c:pt idx="25">
                  <c:v>100.48341118089397</c:v>
                </c:pt>
                <c:pt idx="26">
                  <c:v>104.37462548143542</c:v>
                </c:pt>
                <c:pt idx="27">
                  <c:v>100.41876108096312</c:v>
                </c:pt>
                <c:pt idx="28">
                  <c:v>94.987170733784836</c:v>
                </c:pt>
                <c:pt idx="29">
                  <c:v>97.778673658926863</c:v>
                </c:pt>
                <c:pt idx="30">
                  <c:v>108.60375576685053</c:v>
                </c:pt>
                <c:pt idx="31">
                  <c:v>93.000556717207033</c:v>
                </c:pt>
                <c:pt idx="32">
                  <c:v>97.311666060655952</c:v>
                </c:pt>
                <c:pt idx="33">
                  <c:v>106.12121502082856</c:v>
                </c:pt>
                <c:pt idx="34">
                  <c:v>98.753476230135732</c:v>
                </c:pt>
                <c:pt idx="35">
                  <c:v>98.956512270742039</c:v>
                </c:pt>
                <c:pt idx="36">
                  <c:v>104.86236501402404</c:v>
                </c:pt>
                <c:pt idx="37">
                  <c:v>104.11882887918453</c:v>
                </c:pt>
                <c:pt idx="38">
                  <c:v>104.4920655038071</c:v>
                </c:pt>
                <c:pt idx="39">
                  <c:v>101.06383982050558</c:v>
                </c:pt>
                <c:pt idx="40">
                  <c:v>94.72336874509287</c:v>
                </c:pt>
                <c:pt idx="41">
                  <c:v>104.32731711975767</c:v>
                </c:pt>
                <c:pt idx="42">
                  <c:v>99.961839343173608</c:v>
                </c:pt>
                <c:pt idx="43">
                  <c:v>98.383958674399025</c:v>
                </c:pt>
                <c:pt idx="44">
                  <c:v>107.36368426814022</c:v>
                </c:pt>
                <c:pt idx="45">
                  <c:v>103.2964175538976</c:v>
                </c:pt>
                <c:pt idx="46">
                  <c:v>106.11987452687437</c:v>
                </c:pt>
              </c:numCache>
            </c:numRef>
          </c:val>
          <c:smooth val="0"/>
          <c:extLst>
            <c:ext xmlns:c16="http://schemas.microsoft.com/office/drawing/2014/chart" uri="{C3380CC4-5D6E-409C-BE32-E72D297353CC}">
              <c16:uniqueId val="{00000000-FC29-4950-897A-563ED71A736C}"/>
            </c:ext>
          </c:extLst>
        </c:ser>
        <c:ser>
          <c:idx val="1"/>
          <c:order val="1"/>
          <c:tx>
            <c:strRef>
              <c:f>'Share Price Perfromance'!$AE$1</c:f>
              <c:strCache>
                <c:ptCount val="1"/>
                <c:pt idx="0">
                  <c:v>FTSE 100</c:v>
                </c:pt>
              </c:strCache>
            </c:strRef>
          </c:tx>
          <c:spPr>
            <a:ln w="28575" cap="rnd">
              <a:solidFill>
                <a:schemeClr val="accent2"/>
              </a:solidFill>
              <a:round/>
            </a:ln>
            <a:effectLst/>
          </c:spPr>
          <c:marker>
            <c:symbol val="none"/>
          </c:marker>
          <c:cat>
            <c:numRef>
              <c:f>'Share Price Perfromance'!$AC$2:$AC$72</c:f>
              <c:numCache>
                <c:formatCode>mmm\-yy</c:formatCode>
                <c:ptCount val="71"/>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numCache>
            </c:numRef>
          </c:cat>
          <c:val>
            <c:numRef>
              <c:f>'Share Price Perfromance'!$AE$2:$AE$72</c:f>
              <c:numCache>
                <c:formatCode>\£0.00</c:formatCode>
                <c:ptCount val="71"/>
                <c:pt idx="0">
                  <c:v>100</c:v>
                </c:pt>
                <c:pt idx="1">
                  <c:v>89.817137512691417</c:v>
                </c:pt>
                <c:pt idx="2">
                  <c:v>85.140729081124121</c:v>
                </c:pt>
                <c:pt idx="3">
                  <c:v>103.96226776116529</c:v>
                </c:pt>
                <c:pt idx="4">
                  <c:v>102.92879144048028</c:v>
                </c:pt>
                <c:pt idx="5">
                  <c:v>101.52113686100532</c:v>
                </c:pt>
                <c:pt idx="6">
                  <c:v>95.4915920159943</c:v>
                </c:pt>
                <c:pt idx="7">
                  <c:v>101.10966772357413</c:v>
                </c:pt>
                <c:pt idx="8">
                  <c:v>98.352072276072818</c:v>
                </c:pt>
                <c:pt idx="9">
                  <c:v>94.950939155917226</c:v>
                </c:pt>
                <c:pt idx="10">
                  <c:v>111.64691050841313</c:v>
                </c:pt>
                <c:pt idx="11">
                  <c:v>103.05412954659637</c:v>
                </c:pt>
                <c:pt idx="12">
                  <c:v>99.175312664127887</c:v>
                </c:pt>
                <c:pt idx="13">
                  <c:v>101.17867547586501</c:v>
                </c:pt>
                <c:pt idx="14">
                  <c:v>103.48900970003713</c:v>
                </c:pt>
                <c:pt idx="15">
                  <c:v>103.74481764052486</c:v>
                </c:pt>
                <c:pt idx="16">
                  <c:v>100.75469790944085</c:v>
                </c:pt>
                <c:pt idx="17">
                  <c:v>100.21137867683527</c:v>
                </c:pt>
                <c:pt idx="18">
                  <c:v>99.926509100963429</c:v>
                </c:pt>
                <c:pt idx="19">
                  <c:v>101.2351768115812</c:v>
                </c:pt>
                <c:pt idx="20">
                  <c:v>99.531468678560572</c:v>
                </c:pt>
                <c:pt idx="21">
                  <c:v>102.11052382100227</c:v>
                </c:pt>
                <c:pt idx="22">
                  <c:v>97.508163008742628</c:v>
                </c:pt>
                <c:pt idx="23">
                  <c:v>104.5021480833079</c:v>
                </c:pt>
                <c:pt idx="24">
                  <c:v>101.07524079710223</c:v>
                </c:pt>
                <c:pt idx="25">
                  <c:v>99.917976865414829</c:v>
                </c:pt>
                <c:pt idx="26">
                  <c:v>100.76707025605992</c:v>
                </c:pt>
                <c:pt idx="27">
                  <c:v>100.38339434874008</c:v>
                </c:pt>
                <c:pt idx="28">
                  <c:v>100.83301861502287</c:v>
                </c:pt>
                <c:pt idx="29">
                  <c:v>94.064959671496098</c:v>
                </c:pt>
                <c:pt idx="30">
                  <c:v>103.48359833598545</c:v>
                </c:pt>
                <c:pt idx="31">
                  <c:v>98.105954021497652</c:v>
                </c:pt>
                <c:pt idx="32">
                  <c:v>94.492315278355974</c:v>
                </c:pt>
                <c:pt idx="33">
                  <c:v>102.87001570664891</c:v>
                </c:pt>
                <c:pt idx="34">
                  <c:v>106.52718279290642</c:v>
                </c:pt>
                <c:pt idx="35">
                  <c:v>98.385166965508205</c:v>
                </c:pt>
                <c:pt idx="36">
                  <c:v>104.204136849901</c:v>
                </c:pt>
                <c:pt idx="37">
                  <c:v>101.33667805188367</c:v>
                </c:pt>
                <c:pt idx="38">
                  <c:v>96.846015529364166</c:v>
                </c:pt>
                <c:pt idx="39">
                  <c:v>103.0814620264611</c:v>
                </c:pt>
                <c:pt idx="40">
                  <c:v>94.456529057078754</c:v>
                </c:pt>
                <c:pt idx="41">
                  <c:v>101.14024311079311</c:v>
                </c:pt>
                <c:pt idx="42">
                  <c:v>102.20454941242295</c:v>
                </c:pt>
                <c:pt idx="43">
                  <c:v>96.561020397634891</c:v>
                </c:pt>
                <c:pt idx="44">
                  <c:v>102.24569339112699</c:v>
                </c:pt>
                <c:pt idx="45">
                  <c:v>96.163443261414727</c:v>
                </c:pt>
                <c:pt idx="46">
                  <c:v>102.24831751712506</c:v>
                </c:pt>
              </c:numCache>
            </c:numRef>
          </c:val>
          <c:smooth val="0"/>
          <c:extLst>
            <c:ext xmlns:c16="http://schemas.microsoft.com/office/drawing/2014/chart" uri="{C3380CC4-5D6E-409C-BE32-E72D297353CC}">
              <c16:uniqueId val="{00000001-FC29-4950-897A-563ED71A736C}"/>
            </c:ext>
          </c:extLst>
        </c:ser>
        <c:dLbls>
          <c:showLegendKey val="0"/>
          <c:showVal val="0"/>
          <c:showCatName val="0"/>
          <c:showSerName val="0"/>
          <c:showPercent val="0"/>
          <c:showBubbleSize val="0"/>
        </c:dLbls>
        <c:smooth val="0"/>
        <c:axId val="1185109935"/>
        <c:axId val="1257005967"/>
      </c:lineChart>
      <c:dateAx>
        <c:axId val="118510993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n-US"/>
          </a:p>
        </c:txPr>
        <c:crossAx val="1257005967"/>
        <c:crosses val="autoZero"/>
        <c:auto val="1"/>
        <c:lblOffset val="100"/>
        <c:baseTimeUnit val="months"/>
        <c:majorUnit val="2"/>
        <c:majorTimeUnit val="months"/>
      </c:dateAx>
      <c:valAx>
        <c:axId val="12570059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1851099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34925" cap="rnd">
              <a:solidFill>
                <a:schemeClr val="accent1"/>
              </a:solidFill>
              <a:round/>
            </a:ln>
            <a:effectLst/>
          </c:spPr>
          <c:marker>
            <c:symbol val="circle"/>
            <c:size val="4"/>
            <c:spPr>
              <a:solidFill>
                <a:schemeClr val="bg1">
                  <a:alpha val="95000"/>
                </a:schemeClr>
              </a:solidFill>
              <a:ln w="9525">
                <a:solidFill>
                  <a:schemeClr val="accent1"/>
                </a:solidFill>
                <a:round/>
              </a:ln>
              <a:effectLst/>
            </c:spPr>
          </c:marker>
          <c:dPt>
            <c:idx val="46"/>
            <c:marker>
              <c:symbol val="circle"/>
              <c:size val="4"/>
              <c:spPr>
                <a:solidFill>
                  <a:schemeClr val="tx1">
                    <a:alpha val="95000"/>
                  </a:schemeClr>
                </a:solidFill>
                <a:ln w="9525">
                  <a:solidFill>
                    <a:schemeClr val="tx1"/>
                  </a:solidFill>
                  <a:round/>
                </a:ln>
                <a:effectLst/>
              </c:spPr>
            </c:marker>
            <c:bubble3D val="0"/>
            <c:extLst>
              <c:ext xmlns:c16="http://schemas.microsoft.com/office/drawing/2014/chart" uri="{C3380CC4-5D6E-409C-BE32-E72D297353CC}">
                <c16:uniqueId val="{00000000-89B7-4C2D-8EBE-F7105F26EE00}"/>
              </c:ext>
            </c:extLst>
          </c:dPt>
          <c:cat>
            <c:numRef>
              <c:f>'Share Price Perfromance'!$AH$2:$AH$60</c:f>
              <c:numCache>
                <c:formatCode>mmm\-yy</c:formatCode>
                <c:ptCount val="59"/>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numCache>
            </c:numRef>
          </c:cat>
          <c:val>
            <c:numRef>
              <c:f>'Share Price Perfromance'!$AI$2:$AI$60</c:f>
              <c:numCache>
                <c:formatCode>\£0.00</c:formatCode>
                <c:ptCount val="59"/>
                <c:pt idx="0">
                  <c:v>20.13</c:v>
                </c:pt>
                <c:pt idx="1">
                  <c:v>18.675000000000001</c:v>
                </c:pt>
                <c:pt idx="2">
                  <c:v>17.32</c:v>
                </c:pt>
                <c:pt idx="3">
                  <c:v>17.965</c:v>
                </c:pt>
                <c:pt idx="4">
                  <c:v>18.734999999999999</c:v>
                </c:pt>
                <c:pt idx="5">
                  <c:v>18.7</c:v>
                </c:pt>
                <c:pt idx="6">
                  <c:v>16.149999999999999</c:v>
                </c:pt>
                <c:pt idx="7">
                  <c:v>17.024999999999999</c:v>
                </c:pt>
                <c:pt idx="8">
                  <c:v>17.260000000000002</c:v>
                </c:pt>
                <c:pt idx="9">
                  <c:v>15.275</c:v>
                </c:pt>
                <c:pt idx="10">
                  <c:v>17.475000000000001</c:v>
                </c:pt>
                <c:pt idx="11">
                  <c:v>17.925000000000001</c:v>
                </c:pt>
                <c:pt idx="12">
                  <c:v>18.125</c:v>
                </c:pt>
                <c:pt idx="13">
                  <c:v>16.925000000000001</c:v>
                </c:pt>
                <c:pt idx="14">
                  <c:v>18.190000000000001</c:v>
                </c:pt>
                <c:pt idx="15">
                  <c:v>18.795000000000002</c:v>
                </c:pt>
                <c:pt idx="16">
                  <c:v>18.39</c:v>
                </c:pt>
                <c:pt idx="17">
                  <c:v>19.190000000000001</c:v>
                </c:pt>
                <c:pt idx="18">
                  <c:v>21.14</c:v>
                </c:pt>
                <c:pt idx="19">
                  <c:v>21.82</c:v>
                </c:pt>
                <c:pt idx="20">
                  <c:v>21.47</c:v>
                </c:pt>
                <c:pt idx="21">
                  <c:v>22.64</c:v>
                </c:pt>
                <c:pt idx="22">
                  <c:v>23.37</c:v>
                </c:pt>
                <c:pt idx="23">
                  <c:v>24.02</c:v>
                </c:pt>
                <c:pt idx="24">
                  <c:v>22.7</c:v>
                </c:pt>
                <c:pt idx="25">
                  <c:v>22.81</c:v>
                </c:pt>
                <c:pt idx="26">
                  <c:v>23.83</c:v>
                </c:pt>
                <c:pt idx="27">
                  <c:v>23.93</c:v>
                </c:pt>
                <c:pt idx="28">
                  <c:v>22.76</c:v>
                </c:pt>
                <c:pt idx="29">
                  <c:v>22.26</c:v>
                </c:pt>
                <c:pt idx="30">
                  <c:v>24.26</c:v>
                </c:pt>
                <c:pt idx="31">
                  <c:v>22.62</c:v>
                </c:pt>
                <c:pt idx="32">
                  <c:v>22.02</c:v>
                </c:pt>
                <c:pt idx="33">
                  <c:v>23.41</c:v>
                </c:pt>
                <c:pt idx="34">
                  <c:v>23.12</c:v>
                </c:pt>
                <c:pt idx="35">
                  <c:v>22.88</c:v>
                </c:pt>
                <c:pt idx="36">
                  <c:v>24.02</c:v>
                </c:pt>
                <c:pt idx="37">
                  <c:v>25.03</c:v>
                </c:pt>
                <c:pt idx="38">
                  <c:v>26.18</c:v>
                </c:pt>
                <c:pt idx="39">
                  <c:v>26.46</c:v>
                </c:pt>
                <c:pt idx="40">
                  <c:v>25.1</c:v>
                </c:pt>
                <c:pt idx="41">
                  <c:v>26.21</c:v>
                </c:pt>
                <c:pt idx="42">
                  <c:v>26.2</c:v>
                </c:pt>
                <c:pt idx="43">
                  <c:v>25.78</c:v>
                </c:pt>
                <c:pt idx="44">
                  <c:v>27.75</c:v>
                </c:pt>
                <c:pt idx="45">
                  <c:v>28.68</c:v>
                </c:pt>
                <c:pt idx="46">
                  <c:v>30.6</c:v>
                </c:pt>
              </c:numCache>
            </c:numRef>
          </c:val>
          <c:smooth val="0"/>
          <c:extLst>
            <c:ext xmlns:c16="http://schemas.microsoft.com/office/drawing/2014/chart" uri="{C3380CC4-5D6E-409C-BE32-E72D297353CC}">
              <c16:uniqueId val="{00000001-89B7-4C2D-8EBE-F7105F26EE00}"/>
            </c:ext>
          </c:extLst>
        </c:ser>
        <c:dLbls>
          <c:showLegendKey val="0"/>
          <c:showVal val="0"/>
          <c:showCatName val="0"/>
          <c:showSerName val="0"/>
          <c:showPercent val="0"/>
          <c:showBubbleSize val="0"/>
        </c:dLbls>
        <c:marker val="1"/>
        <c:smooth val="0"/>
        <c:axId val="1409526991"/>
        <c:axId val="1415337999"/>
      </c:lineChart>
      <c:dateAx>
        <c:axId val="1409526991"/>
        <c:scaling>
          <c:orientation val="minMax"/>
        </c:scaling>
        <c:delete val="0"/>
        <c:axPos val="b"/>
        <c:numFmt formatCode="mmm\-yy" sourceLinked="1"/>
        <c:majorTickMark val="out"/>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15337999"/>
        <c:crosses val="autoZero"/>
        <c:auto val="1"/>
        <c:lblOffset val="100"/>
        <c:baseTimeUnit val="months"/>
        <c:majorUnit val="2"/>
        <c:majorTimeUnit val="months"/>
        <c:minorUnit val="2"/>
        <c:minorTimeUnit val="months"/>
      </c:dateAx>
      <c:valAx>
        <c:axId val="1415337999"/>
        <c:scaling>
          <c:orientation val="minMax"/>
          <c:max val="35"/>
          <c:min val="12"/>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09526991"/>
        <c:crosses val="autoZero"/>
        <c:crossBetween val="between"/>
        <c:majorUnit val="3"/>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'Share Price Perfromance'!$AX$8</c:f>
              <c:strCache>
                <c:ptCount val="1"/>
                <c:pt idx="0">
                  <c:v>Volume</c:v>
                </c:pt>
              </c:strCache>
            </c:strRef>
          </c:tx>
          <c:spPr>
            <a:solidFill>
              <a:schemeClr val="accent1"/>
            </a:solidFill>
            <a:ln w="25400">
              <a:noFill/>
            </a:ln>
            <a:effectLst/>
          </c:spPr>
          <c:invertIfNegative val="0"/>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Perfromance'!$AX$9:$AX$45</c:f>
              <c:numCache>
                <c:formatCode>\£0.00,,"m"</c:formatCode>
                <c:ptCount val="37"/>
                <c:pt idx="0">
                  <c:v>89213273</c:v>
                </c:pt>
                <c:pt idx="1">
                  <c:v>48412707</c:v>
                </c:pt>
                <c:pt idx="2">
                  <c:v>51417143</c:v>
                </c:pt>
                <c:pt idx="3">
                  <c:v>56315014</c:v>
                </c:pt>
                <c:pt idx="4">
                  <c:v>69012766</c:v>
                </c:pt>
                <c:pt idx="5">
                  <c:v>40995802</c:v>
                </c:pt>
                <c:pt idx="6">
                  <c:v>43714014</c:v>
                </c:pt>
                <c:pt idx="7">
                  <c:v>51361817</c:v>
                </c:pt>
                <c:pt idx="8">
                  <c:v>51263816</c:v>
                </c:pt>
                <c:pt idx="9">
                  <c:v>46121550</c:v>
                </c:pt>
                <c:pt idx="10">
                  <c:v>53596547</c:v>
                </c:pt>
                <c:pt idx="11">
                  <c:v>45887426</c:v>
                </c:pt>
                <c:pt idx="12">
                  <c:v>63380657</c:v>
                </c:pt>
                <c:pt idx="13">
                  <c:v>46834620</c:v>
                </c:pt>
                <c:pt idx="14">
                  <c:v>60452319</c:v>
                </c:pt>
                <c:pt idx="15">
                  <c:v>64075683</c:v>
                </c:pt>
                <c:pt idx="16">
                  <c:v>79251063</c:v>
                </c:pt>
                <c:pt idx="17">
                  <c:v>59077366</c:v>
                </c:pt>
                <c:pt idx="18">
                  <c:v>67305261</c:v>
                </c:pt>
                <c:pt idx="19">
                  <c:v>64826451</c:v>
                </c:pt>
                <c:pt idx="20">
                  <c:v>59271305</c:v>
                </c:pt>
                <c:pt idx="21">
                  <c:v>45093876</c:v>
                </c:pt>
                <c:pt idx="22">
                  <c:v>59718882</c:v>
                </c:pt>
                <c:pt idx="23">
                  <c:v>55212194</c:v>
                </c:pt>
                <c:pt idx="24">
                  <c:v>70878747</c:v>
                </c:pt>
                <c:pt idx="25">
                  <c:v>57938327</c:v>
                </c:pt>
                <c:pt idx="26">
                  <c:v>53670411</c:v>
                </c:pt>
                <c:pt idx="27">
                  <c:v>63559501</c:v>
                </c:pt>
                <c:pt idx="28">
                  <c:v>73529659</c:v>
                </c:pt>
                <c:pt idx="29">
                  <c:v>57848821</c:v>
                </c:pt>
                <c:pt idx="30">
                  <c:v>72476660</c:v>
                </c:pt>
                <c:pt idx="31">
                  <c:v>58493380</c:v>
                </c:pt>
                <c:pt idx="32">
                  <c:v>54253496</c:v>
                </c:pt>
                <c:pt idx="33">
                  <c:v>65389438</c:v>
                </c:pt>
                <c:pt idx="34">
                  <c:v>66715182</c:v>
                </c:pt>
                <c:pt idx="35">
                  <c:v>69412231</c:v>
                </c:pt>
                <c:pt idx="36">
                  <c:v>49844175</c:v>
                </c:pt>
              </c:numCache>
            </c:numRef>
          </c:val>
          <c:extLst>
            <c:ext xmlns:c16="http://schemas.microsoft.com/office/drawing/2014/chart" uri="{C3380CC4-5D6E-409C-BE32-E72D297353CC}">
              <c16:uniqueId val="{00000000-041D-4C4A-BF3F-830B9CA226AC}"/>
            </c:ext>
          </c:extLst>
        </c:ser>
        <c:dLbls>
          <c:showLegendKey val="0"/>
          <c:showVal val="0"/>
          <c:showCatName val="0"/>
          <c:showSerName val="0"/>
          <c:showPercent val="0"/>
          <c:showBubbleSize val="0"/>
        </c:dLbls>
        <c:gapWidth val="219"/>
        <c:axId val="1503593296"/>
        <c:axId val="1642298080"/>
      </c:barChart>
      <c:stockChart>
        <c:ser>
          <c:idx val="1"/>
          <c:order val="1"/>
          <c:tx>
            <c:strRef>
              <c:f>'Share Price Perfromance'!$AY$8</c:f>
              <c:strCache>
                <c:ptCount val="1"/>
                <c:pt idx="0">
                  <c:v>Open</c:v>
                </c:pt>
              </c:strCache>
            </c:strRef>
          </c:tx>
          <c:spPr>
            <a:ln w="25400" cap="rnd">
              <a:noFill/>
              <a:round/>
            </a:ln>
            <a:effectLst/>
          </c:spPr>
          <c:marker>
            <c:symbol val="none"/>
          </c:marker>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Perfromance'!$AY$9:$AY$45</c:f>
              <c:numCache>
                <c:formatCode>\£0.00</c:formatCode>
                <c:ptCount val="37"/>
                <c:pt idx="0">
                  <c:v>15.28</c:v>
                </c:pt>
                <c:pt idx="1">
                  <c:v>17.585000000000001</c:v>
                </c:pt>
                <c:pt idx="2">
                  <c:v>18.18</c:v>
                </c:pt>
                <c:pt idx="3">
                  <c:v>18.25</c:v>
                </c:pt>
                <c:pt idx="4">
                  <c:v>17</c:v>
                </c:pt>
                <c:pt idx="5">
                  <c:v>18.329999999999998</c:v>
                </c:pt>
                <c:pt idx="6">
                  <c:v>18.895</c:v>
                </c:pt>
                <c:pt idx="7">
                  <c:v>18.39</c:v>
                </c:pt>
                <c:pt idx="8">
                  <c:v>19.315000000000001</c:v>
                </c:pt>
                <c:pt idx="9">
                  <c:v>21.3</c:v>
                </c:pt>
                <c:pt idx="10">
                  <c:v>21.98</c:v>
                </c:pt>
                <c:pt idx="11">
                  <c:v>21.34</c:v>
                </c:pt>
                <c:pt idx="12">
                  <c:v>22.87</c:v>
                </c:pt>
                <c:pt idx="13">
                  <c:v>23.47</c:v>
                </c:pt>
                <c:pt idx="14">
                  <c:v>23.95</c:v>
                </c:pt>
                <c:pt idx="15">
                  <c:v>22.87</c:v>
                </c:pt>
                <c:pt idx="16">
                  <c:v>22.79</c:v>
                </c:pt>
                <c:pt idx="17">
                  <c:v>23.84</c:v>
                </c:pt>
                <c:pt idx="18">
                  <c:v>23.67</c:v>
                </c:pt>
                <c:pt idx="19">
                  <c:v>22.72</c:v>
                </c:pt>
                <c:pt idx="20">
                  <c:v>21.94</c:v>
                </c:pt>
                <c:pt idx="21">
                  <c:v>24.16</c:v>
                </c:pt>
                <c:pt idx="22">
                  <c:v>22.5</c:v>
                </c:pt>
                <c:pt idx="23">
                  <c:v>21.82</c:v>
                </c:pt>
                <c:pt idx="24">
                  <c:v>23.66</c:v>
                </c:pt>
                <c:pt idx="25">
                  <c:v>23.36</c:v>
                </c:pt>
                <c:pt idx="26">
                  <c:v>22.91</c:v>
                </c:pt>
                <c:pt idx="27">
                  <c:v>24.04</c:v>
                </c:pt>
                <c:pt idx="28">
                  <c:v>25.15</c:v>
                </c:pt>
                <c:pt idx="29">
                  <c:v>26.24</c:v>
                </c:pt>
                <c:pt idx="30">
                  <c:v>26.48</c:v>
                </c:pt>
                <c:pt idx="31">
                  <c:v>25.2</c:v>
                </c:pt>
                <c:pt idx="32">
                  <c:v>26.24</c:v>
                </c:pt>
                <c:pt idx="33">
                  <c:v>26.09</c:v>
                </c:pt>
                <c:pt idx="34">
                  <c:v>25.76</c:v>
                </c:pt>
                <c:pt idx="35">
                  <c:v>27.87</c:v>
                </c:pt>
                <c:pt idx="36">
                  <c:v>28.74</c:v>
                </c:pt>
              </c:numCache>
            </c:numRef>
          </c:val>
          <c:smooth val="0"/>
          <c:extLst>
            <c:ext xmlns:c16="http://schemas.microsoft.com/office/drawing/2014/chart" uri="{C3380CC4-5D6E-409C-BE32-E72D297353CC}">
              <c16:uniqueId val="{00000001-041D-4C4A-BF3F-830B9CA226AC}"/>
            </c:ext>
          </c:extLst>
        </c:ser>
        <c:ser>
          <c:idx val="2"/>
          <c:order val="2"/>
          <c:tx>
            <c:strRef>
              <c:f>'Share Price Perfromance'!$AZ$8</c:f>
              <c:strCache>
                <c:ptCount val="1"/>
                <c:pt idx="0">
                  <c:v>Low</c:v>
                </c:pt>
              </c:strCache>
            </c:strRef>
          </c:tx>
          <c:spPr>
            <a:ln w="25400" cap="rnd">
              <a:noFill/>
              <a:round/>
            </a:ln>
            <a:effectLst/>
          </c:spPr>
          <c:marker>
            <c:symbol val="none"/>
          </c:marker>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Perfromance'!$AZ$9:$AZ$45</c:f>
              <c:numCache>
                <c:formatCode>\£0.00</c:formatCode>
                <c:ptCount val="37"/>
                <c:pt idx="0">
                  <c:v>15.215</c:v>
                </c:pt>
                <c:pt idx="1">
                  <c:v>17.420000000000002</c:v>
                </c:pt>
                <c:pt idx="2">
                  <c:v>17.98</c:v>
                </c:pt>
                <c:pt idx="3">
                  <c:v>16.875</c:v>
                </c:pt>
                <c:pt idx="4">
                  <c:v>16.824999999999999</c:v>
                </c:pt>
                <c:pt idx="5">
                  <c:v>18.164999999999999</c:v>
                </c:pt>
                <c:pt idx="6">
                  <c:v>17.809999999999999</c:v>
                </c:pt>
                <c:pt idx="7">
                  <c:v>18.34</c:v>
                </c:pt>
                <c:pt idx="8">
                  <c:v>19.29</c:v>
                </c:pt>
                <c:pt idx="9">
                  <c:v>20.77</c:v>
                </c:pt>
                <c:pt idx="10">
                  <c:v>20.98</c:v>
                </c:pt>
                <c:pt idx="11">
                  <c:v>20.99</c:v>
                </c:pt>
                <c:pt idx="12">
                  <c:v>22.64</c:v>
                </c:pt>
                <c:pt idx="13">
                  <c:v>22.98</c:v>
                </c:pt>
                <c:pt idx="14">
                  <c:v>21.68</c:v>
                </c:pt>
                <c:pt idx="15">
                  <c:v>21.71</c:v>
                </c:pt>
                <c:pt idx="16">
                  <c:v>20.56</c:v>
                </c:pt>
                <c:pt idx="17">
                  <c:v>23.53</c:v>
                </c:pt>
                <c:pt idx="18">
                  <c:v>22.06</c:v>
                </c:pt>
                <c:pt idx="19">
                  <c:v>20.64</c:v>
                </c:pt>
                <c:pt idx="20">
                  <c:v>21.64</c:v>
                </c:pt>
                <c:pt idx="21">
                  <c:v>22.58</c:v>
                </c:pt>
                <c:pt idx="22">
                  <c:v>21.51</c:v>
                </c:pt>
                <c:pt idx="23">
                  <c:v>21.24</c:v>
                </c:pt>
                <c:pt idx="24">
                  <c:v>22.04</c:v>
                </c:pt>
                <c:pt idx="25">
                  <c:v>22.72</c:v>
                </c:pt>
                <c:pt idx="26">
                  <c:v>22.77</c:v>
                </c:pt>
                <c:pt idx="27">
                  <c:v>23.88</c:v>
                </c:pt>
                <c:pt idx="28">
                  <c:v>24.88</c:v>
                </c:pt>
                <c:pt idx="29">
                  <c:v>25.86</c:v>
                </c:pt>
                <c:pt idx="30">
                  <c:v>24.14</c:v>
                </c:pt>
                <c:pt idx="31">
                  <c:v>25.18</c:v>
                </c:pt>
                <c:pt idx="32">
                  <c:v>24.32</c:v>
                </c:pt>
                <c:pt idx="33">
                  <c:v>24.62</c:v>
                </c:pt>
                <c:pt idx="34">
                  <c:v>25.629857999999999</c:v>
                </c:pt>
                <c:pt idx="35">
                  <c:v>27.318000000000001</c:v>
                </c:pt>
                <c:pt idx="36">
                  <c:v>28.04</c:v>
                </c:pt>
              </c:numCache>
            </c:numRef>
          </c:val>
          <c:smooth val="0"/>
          <c:extLst>
            <c:ext xmlns:c16="http://schemas.microsoft.com/office/drawing/2014/chart" uri="{C3380CC4-5D6E-409C-BE32-E72D297353CC}">
              <c16:uniqueId val="{00000002-041D-4C4A-BF3F-830B9CA226AC}"/>
            </c:ext>
          </c:extLst>
        </c:ser>
        <c:ser>
          <c:idx val="3"/>
          <c:order val="3"/>
          <c:tx>
            <c:strRef>
              <c:f>'Share Price Perfromance'!$BA$8</c:f>
              <c:strCache>
                <c:ptCount val="1"/>
                <c:pt idx="0">
                  <c:v>High</c:v>
                </c:pt>
              </c:strCache>
            </c:strRef>
          </c:tx>
          <c:spPr>
            <a:ln w="25400" cap="rnd">
              <a:noFill/>
              <a:round/>
            </a:ln>
            <a:effectLst/>
          </c:spPr>
          <c:marker>
            <c:symbol val="none"/>
          </c:marker>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Perfromance'!$BA$9:$BA$45</c:f>
              <c:numCache>
                <c:formatCode>\£0.00</c:formatCode>
                <c:ptCount val="37"/>
                <c:pt idx="0">
                  <c:v>19.004999999999999</c:v>
                </c:pt>
                <c:pt idx="1">
                  <c:v>18.815000000000001</c:v>
                </c:pt>
                <c:pt idx="2">
                  <c:v>19.324999999999999</c:v>
                </c:pt>
                <c:pt idx="3">
                  <c:v>18.914999999999999</c:v>
                </c:pt>
                <c:pt idx="4">
                  <c:v>18.706250000000001</c:v>
                </c:pt>
                <c:pt idx="5">
                  <c:v>19.61</c:v>
                </c:pt>
                <c:pt idx="6">
                  <c:v>19.18</c:v>
                </c:pt>
                <c:pt idx="7">
                  <c:v>19.565000000000001</c:v>
                </c:pt>
                <c:pt idx="8">
                  <c:v>21.21</c:v>
                </c:pt>
                <c:pt idx="9">
                  <c:v>21.9</c:v>
                </c:pt>
                <c:pt idx="10">
                  <c:v>22.46</c:v>
                </c:pt>
                <c:pt idx="11">
                  <c:v>22.74</c:v>
                </c:pt>
                <c:pt idx="12">
                  <c:v>23.822671999999997</c:v>
                </c:pt>
                <c:pt idx="13">
                  <c:v>24.51</c:v>
                </c:pt>
                <c:pt idx="14">
                  <c:v>24</c:v>
                </c:pt>
                <c:pt idx="15">
                  <c:v>23.21</c:v>
                </c:pt>
                <c:pt idx="16">
                  <c:v>24.27</c:v>
                </c:pt>
                <c:pt idx="17">
                  <c:v>24.74</c:v>
                </c:pt>
                <c:pt idx="18">
                  <c:v>24.14</c:v>
                </c:pt>
                <c:pt idx="19">
                  <c:v>22.76</c:v>
                </c:pt>
                <c:pt idx="20">
                  <c:v>24.32</c:v>
                </c:pt>
                <c:pt idx="21">
                  <c:v>24.62</c:v>
                </c:pt>
                <c:pt idx="22">
                  <c:v>23.19</c:v>
                </c:pt>
                <c:pt idx="23">
                  <c:v>23.59</c:v>
                </c:pt>
                <c:pt idx="24">
                  <c:v>23.86</c:v>
                </c:pt>
                <c:pt idx="25">
                  <c:v>23.664453999999999</c:v>
                </c:pt>
                <c:pt idx="26">
                  <c:v>24.21</c:v>
                </c:pt>
                <c:pt idx="27">
                  <c:v>25.66</c:v>
                </c:pt>
                <c:pt idx="28">
                  <c:v>26.3</c:v>
                </c:pt>
                <c:pt idx="29">
                  <c:v>27.35</c:v>
                </c:pt>
                <c:pt idx="30">
                  <c:v>26.65</c:v>
                </c:pt>
                <c:pt idx="31">
                  <c:v>26.59</c:v>
                </c:pt>
                <c:pt idx="32">
                  <c:v>26.83</c:v>
                </c:pt>
                <c:pt idx="33">
                  <c:v>26.28</c:v>
                </c:pt>
                <c:pt idx="34">
                  <c:v>28.33</c:v>
                </c:pt>
                <c:pt idx="35">
                  <c:v>29.51</c:v>
                </c:pt>
                <c:pt idx="36">
                  <c:v>30.61</c:v>
                </c:pt>
              </c:numCache>
            </c:numRef>
          </c:val>
          <c:smooth val="0"/>
          <c:extLst>
            <c:ext xmlns:c16="http://schemas.microsoft.com/office/drawing/2014/chart" uri="{C3380CC4-5D6E-409C-BE32-E72D297353CC}">
              <c16:uniqueId val="{00000003-041D-4C4A-BF3F-830B9CA226AC}"/>
            </c:ext>
          </c:extLst>
        </c:ser>
        <c:ser>
          <c:idx val="4"/>
          <c:order val="4"/>
          <c:tx>
            <c:strRef>
              <c:f>'Share Price Perfromance'!$BB$8</c:f>
              <c:strCache>
                <c:ptCount val="1"/>
                <c:pt idx="0">
                  <c:v>Close</c:v>
                </c:pt>
              </c:strCache>
            </c:strRef>
          </c:tx>
          <c:spPr>
            <a:ln w="25400" cap="rnd">
              <a:noFill/>
              <a:round/>
            </a:ln>
            <a:effectLst/>
          </c:spPr>
          <c:marker>
            <c:symbol val="none"/>
          </c:marker>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Perfromance'!$BB$9:$BB$45</c:f>
              <c:numCache>
                <c:formatCode>\£0.00</c:formatCode>
                <c:ptCount val="37"/>
                <c:pt idx="0">
                  <c:v>17.475000000000001</c:v>
                </c:pt>
                <c:pt idx="1">
                  <c:v>17.925000000000001</c:v>
                </c:pt>
                <c:pt idx="2">
                  <c:v>18.125</c:v>
                </c:pt>
                <c:pt idx="3">
                  <c:v>16.925000000000001</c:v>
                </c:pt>
                <c:pt idx="4">
                  <c:v>18.190000000000001</c:v>
                </c:pt>
                <c:pt idx="5">
                  <c:v>18.795000000000002</c:v>
                </c:pt>
                <c:pt idx="6">
                  <c:v>18.39</c:v>
                </c:pt>
                <c:pt idx="7">
                  <c:v>19.190000000000001</c:v>
                </c:pt>
                <c:pt idx="8">
                  <c:v>21.14</c:v>
                </c:pt>
                <c:pt idx="9">
                  <c:v>21.82</c:v>
                </c:pt>
                <c:pt idx="10">
                  <c:v>21.47</c:v>
                </c:pt>
                <c:pt idx="11">
                  <c:v>22.64</c:v>
                </c:pt>
                <c:pt idx="12">
                  <c:v>23.37</c:v>
                </c:pt>
                <c:pt idx="13">
                  <c:v>24.02</c:v>
                </c:pt>
                <c:pt idx="14">
                  <c:v>22.7</c:v>
                </c:pt>
                <c:pt idx="15">
                  <c:v>22.81</c:v>
                </c:pt>
                <c:pt idx="16">
                  <c:v>23.83</c:v>
                </c:pt>
                <c:pt idx="17">
                  <c:v>23.93</c:v>
                </c:pt>
                <c:pt idx="18">
                  <c:v>22.76</c:v>
                </c:pt>
                <c:pt idx="19">
                  <c:v>22.26</c:v>
                </c:pt>
                <c:pt idx="20">
                  <c:v>24.26</c:v>
                </c:pt>
                <c:pt idx="21">
                  <c:v>22.62</c:v>
                </c:pt>
                <c:pt idx="22">
                  <c:v>22.02</c:v>
                </c:pt>
                <c:pt idx="23">
                  <c:v>23.41</c:v>
                </c:pt>
                <c:pt idx="24">
                  <c:v>23.12</c:v>
                </c:pt>
                <c:pt idx="25">
                  <c:v>22.88</c:v>
                </c:pt>
                <c:pt idx="26">
                  <c:v>24.02</c:v>
                </c:pt>
                <c:pt idx="27">
                  <c:v>25.03</c:v>
                </c:pt>
                <c:pt idx="28">
                  <c:v>26.18</c:v>
                </c:pt>
                <c:pt idx="29">
                  <c:v>26.46</c:v>
                </c:pt>
                <c:pt idx="30">
                  <c:v>25.1</c:v>
                </c:pt>
                <c:pt idx="31">
                  <c:v>26.21</c:v>
                </c:pt>
                <c:pt idx="32">
                  <c:v>26.2</c:v>
                </c:pt>
                <c:pt idx="33">
                  <c:v>25.78</c:v>
                </c:pt>
                <c:pt idx="34">
                  <c:v>27.75</c:v>
                </c:pt>
                <c:pt idx="35">
                  <c:v>28.68</c:v>
                </c:pt>
                <c:pt idx="36">
                  <c:v>30.6</c:v>
                </c:pt>
              </c:numCache>
            </c:numRef>
          </c:val>
          <c:smooth val="0"/>
          <c:extLst>
            <c:ext xmlns:c16="http://schemas.microsoft.com/office/drawing/2014/chart" uri="{C3380CC4-5D6E-409C-BE32-E72D297353CC}">
              <c16:uniqueId val="{00000004-041D-4C4A-BF3F-830B9CA226AC}"/>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upDownBars>
          <c:gapWidth val="219"/>
          <c:upBars>
            <c:spPr>
              <a:solidFill>
                <a:schemeClr val="lt1"/>
              </a:solidFill>
              <a:ln w="9525">
                <a:solidFill>
                  <a:schemeClr val="tx1">
                    <a:lumMod val="15000"/>
                    <a:lumOff val="85000"/>
                  </a:schemeClr>
                </a:solidFill>
              </a:ln>
              <a:effectLst/>
            </c:spPr>
          </c:upBars>
          <c:downBars>
            <c:spPr>
              <a:solidFill>
                <a:schemeClr val="dk1">
                  <a:lumMod val="65000"/>
                  <a:lumOff val="35000"/>
                </a:schemeClr>
              </a:solidFill>
              <a:ln w="9525">
                <a:solidFill>
                  <a:schemeClr val="tx1">
                    <a:lumMod val="65000"/>
                    <a:lumOff val="35000"/>
                  </a:schemeClr>
                </a:solidFill>
              </a:ln>
              <a:effectLst/>
            </c:spPr>
          </c:downBars>
        </c:upDownBars>
        <c:axId val="584825696"/>
        <c:axId val="1642284688"/>
      </c:stockChart>
      <c:dateAx>
        <c:axId val="1503593296"/>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crossAx val="1642298080"/>
        <c:crosses val="autoZero"/>
        <c:auto val="1"/>
        <c:lblOffset val="100"/>
        <c:baseTimeUnit val="months"/>
      </c:dateAx>
      <c:valAx>
        <c:axId val="1642298080"/>
        <c:scaling>
          <c:orientation val="minMax"/>
        </c:scaling>
        <c:delete val="0"/>
        <c:axPos val="l"/>
        <c:majorGridlines>
          <c:spPr>
            <a:ln w="9525" cap="flat" cmpd="sng" algn="ctr">
              <a:solidFill>
                <a:schemeClr val="tx1">
                  <a:lumMod val="15000"/>
                  <a:lumOff val="85000"/>
                </a:schemeClr>
              </a:solidFill>
              <a:round/>
            </a:ln>
            <a:effectLst/>
          </c:spPr>
        </c:majorGridlines>
        <c:numFmt formatCode="\£0.00,,&quot;m&quot;"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crossAx val="1503593296"/>
        <c:crosses val="autoZero"/>
        <c:crossBetween val="between"/>
      </c:valAx>
      <c:valAx>
        <c:axId val="1642284688"/>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crossAx val="584825696"/>
        <c:crosses val="max"/>
        <c:crossBetween val="between"/>
      </c:valAx>
      <c:dateAx>
        <c:axId val="584825696"/>
        <c:scaling>
          <c:orientation val="minMax"/>
        </c:scaling>
        <c:delete val="1"/>
        <c:axPos val="b"/>
        <c:numFmt formatCode="mmm\-yy" sourceLinked="1"/>
        <c:majorTickMark val="out"/>
        <c:minorTickMark val="none"/>
        <c:tickLblPos val="nextTo"/>
        <c:crossAx val="1642284688"/>
        <c:crosses val="autoZero"/>
        <c:auto val="1"/>
        <c:lblOffset val="100"/>
        <c:baseTimeUnit val="month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'Share Price Perfromance'!$BT$2</c:f>
              <c:strCache>
                <c:ptCount val="1"/>
                <c:pt idx="0">
                  <c:v>Volume</c:v>
                </c:pt>
              </c:strCache>
            </c:strRef>
          </c:tx>
          <c:spPr>
            <a:solidFill>
              <a:schemeClr val="accent1"/>
            </a:solidFill>
            <a:ln w="19050">
              <a:noFill/>
            </a:ln>
            <a:effectLst/>
          </c:spPr>
          <c:invertIfNegative val="0"/>
          <c:cat>
            <c:numRef>
              <c:f>'Share Price Perfromance'!$BS$3:$BS$26</c:f>
              <c:numCache>
                <c:formatCode>mmm\-yy</c:formatCode>
                <c:ptCount val="24"/>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numCache>
            </c:numRef>
          </c:cat>
          <c:val>
            <c:numRef>
              <c:f>'Share Price Perfromance'!$BT$3:$BT$26</c:f>
              <c:numCache>
                <c:formatCode>#,##0.00,,"B"</c:formatCode>
                <c:ptCount val="24"/>
                <c:pt idx="0">
                  <c:v>54561160</c:v>
                </c:pt>
                <c:pt idx="1">
                  <c:v>78080937</c:v>
                </c:pt>
                <c:pt idx="2">
                  <c:v>87851988</c:v>
                </c:pt>
                <c:pt idx="3">
                  <c:v>105646274</c:v>
                </c:pt>
                <c:pt idx="4">
                  <c:v>85980835</c:v>
                </c:pt>
                <c:pt idx="5">
                  <c:v>124106663</c:v>
                </c:pt>
                <c:pt idx="6">
                  <c:v>117464649</c:v>
                </c:pt>
                <c:pt idx="7">
                  <c:v>100041887</c:v>
                </c:pt>
                <c:pt idx="8">
                  <c:v>85981450</c:v>
                </c:pt>
                <c:pt idx="9">
                  <c:v>87184313</c:v>
                </c:pt>
                <c:pt idx="10">
                  <c:v>84555106</c:v>
                </c:pt>
                <c:pt idx="11">
                  <c:v>100154216</c:v>
                </c:pt>
                <c:pt idx="12">
                  <c:v>73583837</c:v>
                </c:pt>
                <c:pt idx="13">
                  <c:v>72658609</c:v>
                </c:pt>
                <c:pt idx="14">
                  <c:v>85375510</c:v>
                </c:pt>
                <c:pt idx="15">
                  <c:v>96313250</c:v>
                </c:pt>
                <c:pt idx="16">
                  <c:v>68519308</c:v>
                </c:pt>
                <c:pt idx="17">
                  <c:v>87661427</c:v>
                </c:pt>
                <c:pt idx="18">
                  <c:v>72813515</c:v>
                </c:pt>
                <c:pt idx="19">
                  <c:v>67574842</c:v>
                </c:pt>
                <c:pt idx="20">
                  <c:v>80986039</c:v>
                </c:pt>
                <c:pt idx="21">
                  <c:v>82905374</c:v>
                </c:pt>
                <c:pt idx="22">
                  <c:v>86852517</c:v>
                </c:pt>
                <c:pt idx="23">
                  <c:v>68518318</c:v>
                </c:pt>
              </c:numCache>
            </c:numRef>
          </c:val>
          <c:extLst>
            <c:ext xmlns:c16="http://schemas.microsoft.com/office/drawing/2014/chart" uri="{C3380CC4-5D6E-409C-BE32-E72D297353CC}">
              <c16:uniqueId val="{00000000-EC23-4734-B462-BE672940374B}"/>
            </c:ext>
          </c:extLst>
        </c:ser>
        <c:dLbls>
          <c:showLegendKey val="0"/>
          <c:showVal val="0"/>
          <c:showCatName val="0"/>
          <c:showSerName val="0"/>
          <c:showPercent val="0"/>
          <c:showBubbleSize val="0"/>
        </c:dLbls>
        <c:gapWidth val="150"/>
        <c:axId val="1325252624"/>
        <c:axId val="503034832"/>
      </c:barChart>
      <c:stockChart>
        <c:ser>
          <c:idx val="1"/>
          <c:order val="1"/>
          <c:tx>
            <c:strRef>
              <c:f>'Share Price Perfromance'!$BU$2</c:f>
              <c:strCache>
                <c:ptCount val="1"/>
                <c:pt idx="0">
                  <c:v>Open</c:v>
                </c:pt>
              </c:strCache>
            </c:strRef>
          </c:tx>
          <c:spPr>
            <a:ln w="19050" cap="rnd">
              <a:noFill/>
              <a:round/>
            </a:ln>
            <a:effectLst/>
          </c:spPr>
          <c:marker>
            <c:symbol val="none"/>
          </c:marker>
          <c:cat>
            <c:numRef>
              <c:f>'Share Price Perfromance'!$BS$3:$BS$26</c:f>
              <c:numCache>
                <c:formatCode>mmm\-yy</c:formatCode>
                <c:ptCount val="24"/>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numCache>
            </c:numRef>
          </c:cat>
          <c:val>
            <c:numRef>
              <c:f>'Share Price Perfromance'!$BU$3:$BU$26</c:f>
              <c:numCache>
                <c:formatCode>0.00</c:formatCode>
                <c:ptCount val="24"/>
                <c:pt idx="0">
                  <c:v>23.47</c:v>
                </c:pt>
                <c:pt idx="1">
                  <c:v>24.02</c:v>
                </c:pt>
                <c:pt idx="2">
                  <c:v>22.87</c:v>
                </c:pt>
                <c:pt idx="3">
                  <c:v>22.79</c:v>
                </c:pt>
                <c:pt idx="4">
                  <c:v>23.84</c:v>
                </c:pt>
                <c:pt idx="5">
                  <c:v>23.67</c:v>
                </c:pt>
                <c:pt idx="6">
                  <c:v>22.72</c:v>
                </c:pt>
                <c:pt idx="7">
                  <c:v>21.94</c:v>
                </c:pt>
                <c:pt idx="8">
                  <c:v>24.16</c:v>
                </c:pt>
                <c:pt idx="9">
                  <c:v>22.5</c:v>
                </c:pt>
                <c:pt idx="10">
                  <c:v>21.82</c:v>
                </c:pt>
                <c:pt idx="11">
                  <c:v>23.66</c:v>
                </c:pt>
                <c:pt idx="12">
                  <c:v>23.36</c:v>
                </c:pt>
                <c:pt idx="13">
                  <c:v>22.91</c:v>
                </c:pt>
                <c:pt idx="14">
                  <c:v>24.04</c:v>
                </c:pt>
                <c:pt idx="15">
                  <c:v>25.15</c:v>
                </c:pt>
                <c:pt idx="16">
                  <c:v>26.24</c:v>
                </c:pt>
                <c:pt idx="17">
                  <c:v>26.48</c:v>
                </c:pt>
                <c:pt idx="18">
                  <c:v>25.2</c:v>
                </c:pt>
                <c:pt idx="19">
                  <c:v>26.24</c:v>
                </c:pt>
                <c:pt idx="20">
                  <c:v>26.09</c:v>
                </c:pt>
                <c:pt idx="21">
                  <c:v>25.76</c:v>
                </c:pt>
                <c:pt idx="22">
                  <c:v>27.87</c:v>
                </c:pt>
                <c:pt idx="23">
                  <c:v>28.74</c:v>
                </c:pt>
              </c:numCache>
            </c:numRef>
          </c:val>
          <c:smooth val="0"/>
          <c:extLst>
            <c:ext xmlns:c16="http://schemas.microsoft.com/office/drawing/2014/chart" uri="{C3380CC4-5D6E-409C-BE32-E72D297353CC}">
              <c16:uniqueId val="{00000001-EC23-4734-B462-BE672940374B}"/>
            </c:ext>
          </c:extLst>
        </c:ser>
        <c:ser>
          <c:idx val="2"/>
          <c:order val="2"/>
          <c:tx>
            <c:strRef>
              <c:f>'Share Price Perfromance'!$BV$2</c:f>
              <c:strCache>
                <c:ptCount val="1"/>
                <c:pt idx="0">
                  <c:v>High</c:v>
                </c:pt>
              </c:strCache>
            </c:strRef>
          </c:tx>
          <c:spPr>
            <a:ln w="19050" cap="rnd">
              <a:noFill/>
              <a:round/>
            </a:ln>
            <a:effectLst/>
          </c:spPr>
          <c:marker>
            <c:symbol val="none"/>
          </c:marker>
          <c:cat>
            <c:numRef>
              <c:f>'Share Price Perfromance'!$BS$3:$BS$26</c:f>
              <c:numCache>
                <c:formatCode>mmm\-yy</c:formatCode>
                <c:ptCount val="24"/>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numCache>
            </c:numRef>
          </c:cat>
          <c:val>
            <c:numRef>
              <c:f>'Share Price Perfromance'!$BV$3:$BV$26</c:f>
              <c:numCache>
                <c:formatCode>0.00</c:formatCode>
                <c:ptCount val="24"/>
                <c:pt idx="0">
                  <c:v>24.51</c:v>
                </c:pt>
                <c:pt idx="1">
                  <c:v>24.02</c:v>
                </c:pt>
                <c:pt idx="2">
                  <c:v>23.21</c:v>
                </c:pt>
                <c:pt idx="3">
                  <c:v>24.27</c:v>
                </c:pt>
                <c:pt idx="4">
                  <c:v>24.74</c:v>
                </c:pt>
                <c:pt idx="5">
                  <c:v>24.14</c:v>
                </c:pt>
                <c:pt idx="6">
                  <c:v>22.76</c:v>
                </c:pt>
                <c:pt idx="7">
                  <c:v>24.32</c:v>
                </c:pt>
                <c:pt idx="8">
                  <c:v>24.62</c:v>
                </c:pt>
                <c:pt idx="9">
                  <c:v>23.19</c:v>
                </c:pt>
                <c:pt idx="10">
                  <c:v>23.59</c:v>
                </c:pt>
                <c:pt idx="11">
                  <c:v>23.86</c:v>
                </c:pt>
                <c:pt idx="12">
                  <c:v>23.664450680000002</c:v>
                </c:pt>
                <c:pt idx="13">
                  <c:v>24.21</c:v>
                </c:pt>
                <c:pt idx="14">
                  <c:v>25.66</c:v>
                </c:pt>
                <c:pt idx="15">
                  <c:v>26.3</c:v>
                </c:pt>
                <c:pt idx="16">
                  <c:v>27.35</c:v>
                </c:pt>
                <c:pt idx="17">
                  <c:v>26.65</c:v>
                </c:pt>
                <c:pt idx="18">
                  <c:v>26.59</c:v>
                </c:pt>
                <c:pt idx="19">
                  <c:v>26.83</c:v>
                </c:pt>
                <c:pt idx="20">
                  <c:v>26.28</c:v>
                </c:pt>
                <c:pt idx="21">
                  <c:v>28.33</c:v>
                </c:pt>
                <c:pt idx="22">
                  <c:v>29.51</c:v>
                </c:pt>
                <c:pt idx="23">
                  <c:v>30.81</c:v>
                </c:pt>
              </c:numCache>
            </c:numRef>
          </c:val>
          <c:smooth val="0"/>
          <c:extLst>
            <c:ext xmlns:c16="http://schemas.microsoft.com/office/drawing/2014/chart" uri="{C3380CC4-5D6E-409C-BE32-E72D297353CC}">
              <c16:uniqueId val="{00000002-EC23-4734-B462-BE672940374B}"/>
            </c:ext>
          </c:extLst>
        </c:ser>
        <c:ser>
          <c:idx val="3"/>
          <c:order val="3"/>
          <c:tx>
            <c:strRef>
              <c:f>'Share Price Perfromance'!$BW$2</c:f>
              <c:strCache>
                <c:ptCount val="1"/>
                <c:pt idx="0">
                  <c:v>Low</c:v>
                </c:pt>
              </c:strCache>
            </c:strRef>
          </c:tx>
          <c:spPr>
            <a:ln w="19050" cap="rnd">
              <a:noFill/>
              <a:round/>
            </a:ln>
            <a:effectLst/>
          </c:spPr>
          <c:marker>
            <c:symbol val="none"/>
          </c:marker>
          <c:cat>
            <c:numRef>
              <c:f>'Share Price Perfromance'!$BS$3:$BS$26</c:f>
              <c:numCache>
                <c:formatCode>mmm\-yy</c:formatCode>
                <c:ptCount val="24"/>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numCache>
            </c:numRef>
          </c:cat>
          <c:val>
            <c:numRef>
              <c:f>'Share Price Perfromance'!$BW$3:$BW$26</c:f>
              <c:numCache>
                <c:formatCode>0.00</c:formatCode>
                <c:ptCount val="24"/>
                <c:pt idx="0">
                  <c:v>22.98</c:v>
                </c:pt>
                <c:pt idx="1">
                  <c:v>21.68</c:v>
                </c:pt>
                <c:pt idx="2">
                  <c:v>21.71</c:v>
                </c:pt>
                <c:pt idx="3">
                  <c:v>20.56</c:v>
                </c:pt>
                <c:pt idx="4">
                  <c:v>23.53</c:v>
                </c:pt>
                <c:pt idx="5">
                  <c:v>22.06</c:v>
                </c:pt>
                <c:pt idx="6">
                  <c:v>20.64</c:v>
                </c:pt>
                <c:pt idx="7">
                  <c:v>21.64</c:v>
                </c:pt>
                <c:pt idx="8">
                  <c:v>22.58</c:v>
                </c:pt>
                <c:pt idx="9">
                  <c:v>21.51</c:v>
                </c:pt>
                <c:pt idx="10">
                  <c:v>21.24</c:v>
                </c:pt>
                <c:pt idx="11">
                  <c:v>22.04</c:v>
                </c:pt>
                <c:pt idx="12">
                  <c:v>22.72</c:v>
                </c:pt>
                <c:pt idx="13">
                  <c:v>22.77</c:v>
                </c:pt>
                <c:pt idx="14">
                  <c:v>23.88</c:v>
                </c:pt>
                <c:pt idx="15">
                  <c:v>24.88</c:v>
                </c:pt>
                <c:pt idx="16">
                  <c:v>25.86</c:v>
                </c:pt>
                <c:pt idx="17">
                  <c:v>24.14</c:v>
                </c:pt>
                <c:pt idx="18">
                  <c:v>25.18</c:v>
                </c:pt>
                <c:pt idx="19">
                  <c:v>24.32</c:v>
                </c:pt>
                <c:pt idx="20">
                  <c:v>24.62</c:v>
                </c:pt>
                <c:pt idx="21">
                  <c:v>25.629860840000003</c:v>
                </c:pt>
                <c:pt idx="22">
                  <c:v>27.318000489999999</c:v>
                </c:pt>
                <c:pt idx="23">
                  <c:v>28.04</c:v>
                </c:pt>
              </c:numCache>
            </c:numRef>
          </c:val>
          <c:smooth val="0"/>
          <c:extLst>
            <c:ext xmlns:c16="http://schemas.microsoft.com/office/drawing/2014/chart" uri="{C3380CC4-5D6E-409C-BE32-E72D297353CC}">
              <c16:uniqueId val="{00000003-EC23-4734-B462-BE672940374B}"/>
            </c:ext>
          </c:extLst>
        </c:ser>
        <c:ser>
          <c:idx val="4"/>
          <c:order val="4"/>
          <c:tx>
            <c:strRef>
              <c:f>'Share Price Perfromance'!$BX$2</c:f>
              <c:strCache>
                <c:ptCount val="1"/>
                <c:pt idx="0">
                  <c:v>Close</c:v>
                </c:pt>
              </c:strCache>
            </c:strRef>
          </c:tx>
          <c:spPr>
            <a:ln w="19050" cap="rnd">
              <a:noFill/>
              <a:round/>
            </a:ln>
            <a:effectLst/>
          </c:spPr>
          <c:marker>
            <c:symbol val="none"/>
          </c:marker>
          <c:cat>
            <c:numRef>
              <c:f>'Share Price Perfromance'!$BS$3:$BS$26</c:f>
              <c:numCache>
                <c:formatCode>mmm\-yy</c:formatCode>
                <c:ptCount val="24"/>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numCache>
            </c:numRef>
          </c:cat>
          <c:val>
            <c:numRef>
              <c:f>'Share Price Perfromance'!$BX$3:$BX$26</c:f>
              <c:numCache>
                <c:formatCode>0.00</c:formatCode>
                <c:ptCount val="24"/>
                <c:pt idx="0">
                  <c:v>24.02</c:v>
                </c:pt>
                <c:pt idx="1">
                  <c:v>22.7</c:v>
                </c:pt>
                <c:pt idx="2">
                  <c:v>22.81</c:v>
                </c:pt>
                <c:pt idx="3">
                  <c:v>23.83</c:v>
                </c:pt>
                <c:pt idx="4">
                  <c:v>23.93</c:v>
                </c:pt>
                <c:pt idx="5">
                  <c:v>22.76</c:v>
                </c:pt>
                <c:pt idx="6">
                  <c:v>22.26</c:v>
                </c:pt>
                <c:pt idx="7">
                  <c:v>24.26</c:v>
                </c:pt>
                <c:pt idx="8">
                  <c:v>22.62</c:v>
                </c:pt>
                <c:pt idx="9">
                  <c:v>22.02</c:v>
                </c:pt>
                <c:pt idx="10">
                  <c:v>23.41</c:v>
                </c:pt>
                <c:pt idx="11">
                  <c:v>23.12</c:v>
                </c:pt>
                <c:pt idx="12">
                  <c:v>22.88</c:v>
                </c:pt>
                <c:pt idx="13">
                  <c:v>24.02</c:v>
                </c:pt>
                <c:pt idx="14">
                  <c:v>25.03</c:v>
                </c:pt>
                <c:pt idx="15">
                  <c:v>26.18</c:v>
                </c:pt>
                <c:pt idx="16">
                  <c:v>26.46</c:v>
                </c:pt>
                <c:pt idx="17">
                  <c:v>25.1</c:v>
                </c:pt>
                <c:pt idx="18">
                  <c:v>26.21</c:v>
                </c:pt>
                <c:pt idx="19">
                  <c:v>26.2</c:v>
                </c:pt>
                <c:pt idx="20">
                  <c:v>25.78</c:v>
                </c:pt>
                <c:pt idx="21">
                  <c:v>27.75</c:v>
                </c:pt>
                <c:pt idx="22">
                  <c:v>28.68</c:v>
                </c:pt>
                <c:pt idx="23">
                  <c:v>30.72</c:v>
                </c:pt>
              </c:numCache>
            </c:numRef>
          </c:val>
          <c:smooth val="0"/>
          <c:extLst>
            <c:ext xmlns:c16="http://schemas.microsoft.com/office/drawing/2014/chart" uri="{C3380CC4-5D6E-409C-BE32-E72D297353CC}">
              <c16:uniqueId val="{00000004-EC23-4734-B462-BE672940374B}"/>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upDownBars>
          <c:gapWidth val="150"/>
          <c:upBars>
            <c:spPr>
              <a:solidFill>
                <a:schemeClr val="lt1"/>
              </a:solidFill>
              <a:ln w="9525" cap="flat" cmpd="sng" algn="ctr">
                <a:solidFill>
                  <a:schemeClr val="tx1">
                    <a:lumMod val="65000"/>
                    <a:lumOff val="35000"/>
                  </a:schemeClr>
                </a:solidFill>
                <a:round/>
              </a:ln>
              <a:effectLst/>
            </c:spPr>
          </c:upBars>
          <c:downBars>
            <c:spPr>
              <a:solidFill>
                <a:schemeClr val="dk1">
                  <a:lumMod val="75000"/>
                  <a:lumOff val="25000"/>
                </a:schemeClr>
              </a:solidFill>
              <a:ln w="9525" cap="flat" cmpd="sng" algn="ctr">
                <a:solidFill>
                  <a:schemeClr val="tx1">
                    <a:lumMod val="65000"/>
                    <a:lumOff val="35000"/>
                  </a:schemeClr>
                </a:solidFill>
                <a:round/>
              </a:ln>
              <a:effectLst/>
            </c:spPr>
          </c:downBars>
        </c:upDownBars>
        <c:axId val="1325250704"/>
        <c:axId val="503030864"/>
      </c:stockChart>
      <c:dateAx>
        <c:axId val="1325252624"/>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03034832"/>
        <c:crosses val="autoZero"/>
        <c:auto val="1"/>
        <c:lblOffset val="100"/>
        <c:baseTimeUnit val="months"/>
      </c:dateAx>
      <c:valAx>
        <c:axId val="5030348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IN" b="1">
                    <a:solidFill>
                      <a:sysClr val="windowText" lastClr="000000"/>
                    </a:solidFill>
                  </a:rPr>
                  <a:t>Volume</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quot;B&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325252624"/>
        <c:crosses val="autoZero"/>
        <c:crossBetween val="between"/>
      </c:valAx>
      <c:valAx>
        <c:axId val="503030864"/>
        <c:scaling>
          <c:orientation val="minMax"/>
        </c:scaling>
        <c:delete val="0"/>
        <c:axPos val="r"/>
        <c:majorGridlines>
          <c:spPr>
            <a:ln w="9525" cap="flat" cmpd="sng" algn="ctr">
              <a:solidFill>
                <a:schemeClr val="tx1">
                  <a:lumMod val="15000"/>
                  <a:lumOff val="85000"/>
                </a:schemeClr>
              </a:solidFill>
              <a:round/>
            </a:ln>
            <a:effectLst/>
          </c:spPr>
        </c:majorGridlines>
        <c:title>
          <c:tx>
            <c:rich>
              <a:bodyPr rot="5400000" spcFirstLastPara="1" vertOverflow="ellipsis" wrap="square" anchor="b" anchorCtr="0"/>
              <a:lstStyle/>
              <a:p>
                <a:pPr>
                  <a:defRPr sz="1000" b="0" i="0" u="none" strike="noStrike" kern="1200" baseline="0">
                    <a:solidFill>
                      <a:schemeClr val="tx1">
                        <a:lumMod val="65000"/>
                        <a:lumOff val="35000"/>
                      </a:schemeClr>
                    </a:solidFill>
                    <a:latin typeface="+mn-lt"/>
                    <a:ea typeface="+mn-ea"/>
                    <a:cs typeface="+mn-cs"/>
                  </a:defRPr>
                </a:pPr>
                <a:r>
                  <a:rPr lang="en-IN" b="1">
                    <a:solidFill>
                      <a:sysClr val="windowText" lastClr="000000"/>
                    </a:solidFill>
                  </a:rPr>
                  <a:t>Price</a:t>
                </a:r>
              </a:p>
            </c:rich>
          </c:tx>
          <c:overlay val="0"/>
          <c:spPr>
            <a:noFill/>
            <a:ln>
              <a:noFill/>
            </a:ln>
            <a:effectLst/>
          </c:spPr>
          <c:txPr>
            <a:bodyPr rot="5400000" spcFirstLastPara="1" vertOverflow="ellipsis" wrap="square" anchor="b" anchorCtr="0"/>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325250704"/>
        <c:crosses val="max"/>
        <c:crossBetween val="between"/>
      </c:valAx>
      <c:dateAx>
        <c:axId val="1325250704"/>
        <c:scaling>
          <c:orientation val="minMax"/>
        </c:scaling>
        <c:delete val="1"/>
        <c:axPos val="b"/>
        <c:numFmt formatCode="mmm\-yy" sourceLinked="1"/>
        <c:majorTickMark val="out"/>
        <c:minorTickMark val="none"/>
        <c:tickLblPos val="nextTo"/>
        <c:crossAx val="503030864"/>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'Share Price Perfromance'!$Q$24</c:f>
              <c:strCache>
                <c:ptCount val="1"/>
                <c:pt idx="0">
                  <c:v>Relx Plc.</c:v>
                </c:pt>
              </c:strCache>
            </c:strRef>
          </c:tx>
          <c:spPr>
            <a:ln w="28575" cap="rnd">
              <a:solidFill>
                <a:schemeClr val="accent1"/>
              </a:solidFill>
              <a:round/>
            </a:ln>
            <a:effectLst/>
          </c:spPr>
          <c:marker>
            <c:symbol val="none"/>
          </c:marker>
          <c:cat>
            <c:numRef>
              <c:f>'Share Price Perfromance'!$P$25:$P$70</c:f>
              <c:numCache>
                <c:formatCode>mmm\-yy</c:formatCode>
                <c:ptCount val="46"/>
                <c:pt idx="0">
                  <c:v>45200</c:v>
                </c:pt>
                <c:pt idx="1">
                  <c:v>45170</c:v>
                </c:pt>
                <c:pt idx="2">
                  <c:v>45139</c:v>
                </c:pt>
                <c:pt idx="3">
                  <c:v>45108</c:v>
                </c:pt>
                <c:pt idx="4">
                  <c:v>45078</c:v>
                </c:pt>
                <c:pt idx="5">
                  <c:v>45047</c:v>
                </c:pt>
                <c:pt idx="6">
                  <c:v>45017</c:v>
                </c:pt>
                <c:pt idx="7">
                  <c:v>44986</c:v>
                </c:pt>
                <c:pt idx="8">
                  <c:v>44958</c:v>
                </c:pt>
                <c:pt idx="9">
                  <c:v>44927</c:v>
                </c:pt>
                <c:pt idx="10">
                  <c:v>44896</c:v>
                </c:pt>
                <c:pt idx="11">
                  <c:v>44866</c:v>
                </c:pt>
                <c:pt idx="12">
                  <c:v>44835</c:v>
                </c:pt>
                <c:pt idx="13">
                  <c:v>44805</c:v>
                </c:pt>
                <c:pt idx="14">
                  <c:v>44774</c:v>
                </c:pt>
                <c:pt idx="15">
                  <c:v>44743</c:v>
                </c:pt>
                <c:pt idx="16">
                  <c:v>44713</c:v>
                </c:pt>
                <c:pt idx="17">
                  <c:v>44682</c:v>
                </c:pt>
                <c:pt idx="18">
                  <c:v>44652</c:v>
                </c:pt>
                <c:pt idx="19">
                  <c:v>44621</c:v>
                </c:pt>
                <c:pt idx="20">
                  <c:v>44593</c:v>
                </c:pt>
                <c:pt idx="21">
                  <c:v>44562</c:v>
                </c:pt>
                <c:pt idx="22">
                  <c:v>44531</c:v>
                </c:pt>
                <c:pt idx="23">
                  <c:v>44501</c:v>
                </c:pt>
                <c:pt idx="24">
                  <c:v>44470</c:v>
                </c:pt>
                <c:pt idx="25">
                  <c:v>44440</c:v>
                </c:pt>
                <c:pt idx="26">
                  <c:v>44409</c:v>
                </c:pt>
                <c:pt idx="27">
                  <c:v>44378</c:v>
                </c:pt>
                <c:pt idx="28">
                  <c:v>44348</c:v>
                </c:pt>
                <c:pt idx="29">
                  <c:v>44317</c:v>
                </c:pt>
                <c:pt idx="30">
                  <c:v>44287</c:v>
                </c:pt>
                <c:pt idx="31">
                  <c:v>44256</c:v>
                </c:pt>
                <c:pt idx="32">
                  <c:v>44228</c:v>
                </c:pt>
                <c:pt idx="33">
                  <c:v>44197</c:v>
                </c:pt>
                <c:pt idx="34">
                  <c:v>44166</c:v>
                </c:pt>
                <c:pt idx="35">
                  <c:v>44136</c:v>
                </c:pt>
                <c:pt idx="36">
                  <c:v>44105</c:v>
                </c:pt>
                <c:pt idx="37">
                  <c:v>44075</c:v>
                </c:pt>
                <c:pt idx="38">
                  <c:v>44044</c:v>
                </c:pt>
                <c:pt idx="39">
                  <c:v>44013</c:v>
                </c:pt>
                <c:pt idx="40">
                  <c:v>43983</c:v>
                </c:pt>
                <c:pt idx="41">
                  <c:v>43952</c:v>
                </c:pt>
                <c:pt idx="42">
                  <c:v>43922</c:v>
                </c:pt>
                <c:pt idx="43">
                  <c:v>43891</c:v>
                </c:pt>
                <c:pt idx="44">
                  <c:v>43862</c:v>
                </c:pt>
                <c:pt idx="45">
                  <c:v>43831</c:v>
                </c:pt>
              </c:numCache>
            </c:numRef>
          </c:cat>
          <c:val>
            <c:numRef>
              <c:f>'Share Price Perfromance'!$Q$25:$Q$70</c:f>
              <c:numCache>
                <c:formatCode>_(#,##0.00%_);_(\(#,##0.00%\)_);_(#,##0.00%_)</c:formatCode>
                <c:ptCount val="46"/>
                <c:pt idx="0">
                  <c:v>-5.9363725811741513E-2</c:v>
                </c:pt>
                <c:pt idx="1">
                  <c:v>-3.2426778242677812E-2</c:v>
                </c:pt>
                <c:pt idx="2">
                  <c:v>-7.0990990990990946E-2</c:v>
                </c:pt>
                <c:pt idx="3">
                  <c:v>1.629169899146618E-2</c:v>
                </c:pt>
                <c:pt idx="4">
                  <c:v>3.8167938931303678E-4</c:v>
                </c:pt>
                <c:pt idx="5">
                  <c:v>-4.2350247996947706E-2</c:v>
                </c:pt>
                <c:pt idx="6">
                  <c:v>5.4183266932270893E-2</c:v>
                </c:pt>
                <c:pt idx="7">
                  <c:v>-1.0582010582010625E-2</c:v>
                </c:pt>
                <c:pt idx="8">
                  <c:v>-4.3926661573720341E-2</c:v>
                </c:pt>
                <c:pt idx="9">
                  <c:v>-4.0351578106272531E-2</c:v>
                </c:pt>
                <c:pt idx="10">
                  <c:v>-4.7460449625312262E-2</c:v>
                </c:pt>
                <c:pt idx="11">
                  <c:v>1.0489510489510577E-2</c:v>
                </c:pt>
                <c:pt idx="12">
                  <c:v>1.2543252595155673E-2</c:v>
                </c:pt>
                <c:pt idx="13">
                  <c:v>-5.9376334899615572E-2</c:v>
                </c:pt>
                <c:pt idx="14">
                  <c:v>2.7247956403269821E-2</c:v>
                </c:pt>
                <c:pt idx="15">
                  <c:v>7.2502210433244937E-2</c:v>
                </c:pt>
                <c:pt idx="16">
                  <c:v>-8.244023083264633E-2</c:v>
                </c:pt>
                <c:pt idx="17">
                  <c:v>2.2461814914645103E-2</c:v>
                </c:pt>
                <c:pt idx="18">
                  <c:v>5.1405975395430493E-2</c:v>
                </c:pt>
                <c:pt idx="19">
                  <c:v>-4.1788549937317766E-3</c:v>
                </c:pt>
                <c:pt idx="20">
                  <c:v>-4.2803189257238757E-2</c:v>
                </c:pt>
                <c:pt idx="21">
                  <c:v>-4.8224462954844123E-3</c:v>
                </c:pt>
                <c:pt idx="22">
                  <c:v>5.8149779735682833E-2</c:v>
                </c:pt>
                <c:pt idx="23">
                  <c:v>-2.7060782681099026E-2</c:v>
                </c:pt>
                <c:pt idx="24">
                  <c:v>-3.1236628155755258E-2</c:v>
                </c:pt>
                <c:pt idx="25">
                  <c:v>-5.1678445229682055E-2</c:v>
                </c:pt>
                <c:pt idx="26">
                  <c:v>1.6301816488123028E-2</c:v>
                </c:pt>
                <c:pt idx="27">
                  <c:v>-3.116406966086158E-2</c:v>
                </c:pt>
                <c:pt idx="28">
                  <c:v>-9.2242194891201473E-2</c:v>
                </c:pt>
                <c:pt idx="29">
                  <c:v>-4.1688379364252251E-2</c:v>
                </c:pt>
                <c:pt idx="30">
                  <c:v>2.2022838499184402E-2</c:v>
                </c:pt>
                <c:pt idx="31">
                  <c:v>-3.2189412077680252E-2</c:v>
                </c:pt>
                <c:pt idx="32">
                  <c:v>-6.9543705332600361E-2</c:v>
                </c:pt>
                <c:pt idx="33">
                  <c:v>7.0901033973412061E-2</c:v>
                </c:pt>
                <c:pt idx="34">
                  <c:v>-1.1034482758620651E-2</c:v>
                </c:pt>
                <c:pt idx="35">
                  <c:v>-2.5104602510460209E-2</c:v>
                </c:pt>
                <c:pt idx="36">
                  <c:v>-0.12589413447782552</c:v>
                </c:pt>
                <c:pt idx="37">
                  <c:v>0.1299509001636662</c:v>
                </c:pt>
                <c:pt idx="38">
                  <c:v>-1.3615295480880821E-2</c:v>
                </c:pt>
                <c:pt idx="39">
                  <c:v>-5.139500734214391E-2</c:v>
                </c:pt>
                <c:pt idx="40">
                  <c:v>0.15789473684210531</c:v>
                </c:pt>
                <c:pt idx="41">
                  <c:v>1.8716577540107029E-3</c:v>
                </c:pt>
                <c:pt idx="42">
                  <c:v>-4.1099546303709614E-2</c:v>
                </c:pt>
                <c:pt idx="43">
                  <c:v>-3.5903145004174762E-2</c:v>
                </c:pt>
                <c:pt idx="44">
                  <c:v>7.8233256351039282E-2</c:v>
                </c:pt>
                <c:pt idx="45">
                  <c:v>7.7911646586345293E-2</c:v>
                </c:pt>
              </c:numCache>
            </c:numRef>
          </c:val>
          <c:smooth val="0"/>
          <c:extLst>
            <c:ext xmlns:c16="http://schemas.microsoft.com/office/drawing/2014/chart" uri="{C3380CC4-5D6E-409C-BE32-E72D297353CC}">
              <c16:uniqueId val="{00000000-30ED-4C54-8878-0D29089CC48A}"/>
            </c:ext>
          </c:extLst>
        </c:ser>
        <c:ser>
          <c:idx val="1"/>
          <c:order val="1"/>
          <c:tx>
            <c:strRef>
              <c:f>'Share Price Perfromance'!$R$24</c:f>
              <c:strCache>
                <c:ptCount val="1"/>
                <c:pt idx="0">
                  <c:v>FTSE 100</c:v>
                </c:pt>
              </c:strCache>
            </c:strRef>
          </c:tx>
          <c:spPr>
            <a:ln w="28575" cap="rnd">
              <a:solidFill>
                <a:schemeClr val="accent2"/>
              </a:solidFill>
              <a:round/>
            </a:ln>
            <a:effectLst/>
          </c:spPr>
          <c:marker>
            <c:symbol val="none"/>
          </c:marker>
          <c:cat>
            <c:numRef>
              <c:f>'Share Price Perfromance'!$P$25:$P$70</c:f>
              <c:numCache>
                <c:formatCode>mmm\-yy</c:formatCode>
                <c:ptCount val="46"/>
                <c:pt idx="0">
                  <c:v>45200</c:v>
                </c:pt>
                <c:pt idx="1">
                  <c:v>45170</c:v>
                </c:pt>
                <c:pt idx="2">
                  <c:v>45139</c:v>
                </c:pt>
                <c:pt idx="3">
                  <c:v>45108</c:v>
                </c:pt>
                <c:pt idx="4">
                  <c:v>45078</c:v>
                </c:pt>
                <c:pt idx="5">
                  <c:v>45047</c:v>
                </c:pt>
                <c:pt idx="6">
                  <c:v>45017</c:v>
                </c:pt>
                <c:pt idx="7">
                  <c:v>44986</c:v>
                </c:pt>
                <c:pt idx="8">
                  <c:v>44958</c:v>
                </c:pt>
                <c:pt idx="9">
                  <c:v>44927</c:v>
                </c:pt>
                <c:pt idx="10">
                  <c:v>44896</c:v>
                </c:pt>
                <c:pt idx="11">
                  <c:v>44866</c:v>
                </c:pt>
                <c:pt idx="12">
                  <c:v>44835</c:v>
                </c:pt>
                <c:pt idx="13">
                  <c:v>44805</c:v>
                </c:pt>
                <c:pt idx="14">
                  <c:v>44774</c:v>
                </c:pt>
                <c:pt idx="15">
                  <c:v>44743</c:v>
                </c:pt>
                <c:pt idx="16">
                  <c:v>44713</c:v>
                </c:pt>
                <c:pt idx="17">
                  <c:v>44682</c:v>
                </c:pt>
                <c:pt idx="18">
                  <c:v>44652</c:v>
                </c:pt>
                <c:pt idx="19">
                  <c:v>44621</c:v>
                </c:pt>
                <c:pt idx="20">
                  <c:v>44593</c:v>
                </c:pt>
                <c:pt idx="21">
                  <c:v>44562</c:v>
                </c:pt>
                <c:pt idx="22">
                  <c:v>44531</c:v>
                </c:pt>
                <c:pt idx="23">
                  <c:v>44501</c:v>
                </c:pt>
                <c:pt idx="24">
                  <c:v>44470</c:v>
                </c:pt>
                <c:pt idx="25">
                  <c:v>44440</c:v>
                </c:pt>
                <c:pt idx="26">
                  <c:v>44409</c:v>
                </c:pt>
                <c:pt idx="27">
                  <c:v>44378</c:v>
                </c:pt>
                <c:pt idx="28">
                  <c:v>44348</c:v>
                </c:pt>
                <c:pt idx="29">
                  <c:v>44317</c:v>
                </c:pt>
                <c:pt idx="30">
                  <c:v>44287</c:v>
                </c:pt>
                <c:pt idx="31">
                  <c:v>44256</c:v>
                </c:pt>
                <c:pt idx="32">
                  <c:v>44228</c:v>
                </c:pt>
                <c:pt idx="33">
                  <c:v>44197</c:v>
                </c:pt>
                <c:pt idx="34">
                  <c:v>44166</c:v>
                </c:pt>
                <c:pt idx="35">
                  <c:v>44136</c:v>
                </c:pt>
                <c:pt idx="36">
                  <c:v>44105</c:v>
                </c:pt>
                <c:pt idx="37">
                  <c:v>44075</c:v>
                </c:pt>
                <c:pt idx="38">
                  <c:v>44044</c:v>
                </c:pt>
                <c:pt idx="39">
                  <c:v>44013</c:v>
                </c:pt>
                <c:pt idx="40">
                  <c:v>43983</c:v>
                </c:pt>
                <c:pt idx="41">
                  <c:v>43952</c:v>
                </c:pt>
                <c:pt idx="42">
                  <c:v>43922</c:v>
                </c:pt>
                <c:pt idx="43">
                  <c:v>43891</c:v>
                </c:pt>
                <c:pt idx="44">
                  <c:v>43862</c:v>
                </c:pt>
                <c:pt idx="45">
                  <c:v>43831</c:v>
                </c:pt>
              </c:numCache>
            </c:numRef>
          </c:cat>
          <c:val>
            <c:numRef>
              <c:f>'Share Price Perfromance'!$R$25:$R$70</c:f>
              <c:numCache>
                <c:formatCode>_(#,##0.00%_);_(\(#,##0.00%\)_);_(#,##0.00%_)</c:formatCode>
                <c:ptCount val="46"/>
                <c:pt idx="0">
                  <c:v>-2.2232312171149269E-2</c:v>
                </c:pt>
                <c:pt idx="1">
                  <c:v>3.9111028556131494E-2</c:v>
                </c:pt>
                <c:pt idx="2">
                  <c:v>-2.2206653978401849E-2</c:v>
                </c:pt>
                <c:pt idx="3">
                  <c:v>3.4987962302043409E-2</c:v>
                </c:pt>
                <c:pt idx="4">
                  <c:v>-2.1804268119245625E-2</c:v>
                </c:pt>
                <c:pt idx="5">
                  <c:v>-1.133766976962179E-2</c:v>
                </c:pt>
                <c:pt idx="6">
                  <c:v>5.7000002685955349E-2</c:v>
                </c:pt>
                <c:pt idx="7">
                  <c:v>-3.0344689139414315E-2</c:v>
                </c:pt>
                <c:pt idx="8">
                  <c:v>3.2042496206631868E-2</c:v>
                </c:pt>
                <c:pt idx="9">
                  <c:v>-1.3277841823805144E-2</c:v>
                </c:pt>
                <c:pt idx="10">
                  <c:v>-4.1169885610612911E-2</c:v>
                </c:pt>
                <c:pt idx="11">
                  <c:v>1.6279419303411171E-2</c:v>
                </c:pt>
                <c:pt idx="12">
                  <c:v>-6.3187223113540816E-2</c:v>
                </c:pt>
                <c:pt idx="13">
                  <c:v>-2.829221949868416E-2</c:v>
                </c:pt>
                <c:pt idx="14">
                  <c:v>5.6621810000565584E-2</c:v>
                </c:pt>
                <c:pt idx="15">
                  <c:v>1.9120968129431825E-2</c:v>
                </c:pt>
                <c:pt idx="16">
                  <c:v>-3.4236195397545521E-2</c:v>
                </c:pt>
                <c:pt idx="17">
                  <c:v>6.114700499910742E-2</c:v>
                </c:pt>
                <c:pt idx="18">
                  <c:v>-8.2955862906597243E-3</c:v>
                </c:pt>
                <c:pt idx="19">
                  <c:v>-3.8266033096737585E-3</c:v>
                </c:pt>
                <c:pt idx="20">
                  <c:v>-7.6413578012902092E-3</c:v>
                </c:pt>
                <c:pt idx="21">
                  <c:v>8.2056782757348545E-4</c:v>
                </c:pt>
                <c:pt idx="22">
                  <c:v>-1.0694807465331939E-2</c:v>
                </c:pt>
                <c:pt idx="23">
                  <c:v>-4.4023053568671866E-2</c:v>
                </c:pt>
                <c:pt idx="24">
                  <c:v>2.5231427377486893E-2</c:v>
                </c:pt>
                <c:pt idx="25">
                  <c:v>-2.0884081259317674E-2</c:v>
                </c:pt>
                <c:pt idx="26">
                  <c:v>4.6963064565747727E-3</c:v>
                </c:pt>
                <c:pt idx="27">
                  <c:v>-1.2275798137561909E-2</c:v>
                </c:pt>
                <c:pt idx="28">
                  <c:v>7.3517910214292257E-4</c:v>
                </c:pt>
                <c:pt idx="29">
                  <c:v>-2.11155429437002E-3</c:v>
                </c:pt>
                <c:pt idx="30">
                  <c:v>-7.5185721547970279E-3</c:v>
                </c:pt>
                <c:pt idx="31">
                  <c:v>-3.6755664788566761E-2</c:v>
                </c:pt>
                <c:pt idx="32">
                  <c:v>-3.4288454978901227E-2</c:v>
                </c:pt>
                <c:pt idx="33">
                  <c:v>-1.1717563080036264E-2</c:v>
                </c:pt>
                <c:pt idx="34">
                  <c:v>8.2809724914397718E-3</c:v>
                </c:pt>
                <c:pt idx="35">
                  <c:v>-3.0079622073765185E-2</c:v>
                </c:pt>
                <c:pt idx="36">
                  <c:v>-0.10994240519358635</c:v>
                </c:pt>
                <c:pt idx="37">
                  <c:v>5.1786985388908795E-2</c:v>
                </c:pt>
                <c:pt idx="38">
                  <c:v>1.6615809481597629E-2</c:v>
                </c:pt>
                <c:pt idx="39">
                  <c:v>-1.103533621639383E-2</c:v>
                </c:pt>
                <c:pt idx="40">
                  <c:v>4.6115813461381813E-2</c:v>
                </c:pt>
                <c:pt idx="41">
                  <c:v>-1.5096260134138383E-2</c:v>
                </c:pt>
                <c:pt idx="42">
                  <c:v>-2.8863180067801097E-2</c:v>
                </c:pt>
                <c:pt idx="43">
                  <c:v>-3.8847965078348402E-2</c:v>
                </c:pt>
                <c:pt idx="44">
                  <c:v>0.16020035402224278</c:v>
                </c:pt>
                <c:pt idx="45">
                  <c:v>0.10719371000560741</c:v>
                </c:pt>
              </c:numCache>
            </c:numRef>
          </c:val>
          <c:smooth val="0"/>
          <c:extLst>
            <c:ext xmlns:c16="http://schemas.microsoft.com/office/drawing/2014/chart" uri="{C3380CC4-5D6E-409C-BE32-E72D297353CC}">
              <c16:uniqueId val="{00000001-30ED-4C54-8878-0D29089CC48A}"/>
            </c:ext>
          </c:extLst>
        </c:ser>
        <c:dLbls>
          <c:showLegendKey val="0"/>
          <c:showVal val="0"/>
          <c:showCatName val="0"/>
          <c:showSerName val="0"/>
          <c:showPercent val="0"/>
          <c:showBubbleSize val="0"/>
        </c:dLbls>
        <c:smooth val="0"/>
        <c:axId val="616773279"/>
        <c:axId val="476284895"/>
      </c:lineChart>
      <c:dateAx>
        <c:axId val="616773279"/>
        <c:scaling>
          <c:orientation val="minMax"/>
        </c:scaling>
        <c:delete val="0"/>
        <c:axPos val="b"/>
        <c:numFmt formatCode="mmm\-yy" sourceLinked="1"/>
        <c:majorTickMark val="cross"/>
        <c:minorTickMark val="out"/>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0"/>
          <a:lstStyle/>
          <a:p>
            <a:pPr>
              <a:defRPr sz="900" b="0" i="0" u="none" strike="noStrike" kern="1200" baseline="0">
                <a:solidFill>
                  <a:sysClr val="windowText" lastClr="000000"/>
                </a:solidFill>
                <a:latin typeface="+mn-lt"/>
                <a:ea typeface="+mn-ea"/>
                <a:cs typeface="+mn-cs"/>
              </a:defRPr>
            </a:pPr>
            <a:endParaRPr lang="en-US"/>
          </a:p>
        </c:txPr>
        <c:crossAx val="476284895"/>
        <c:crosses val="autoZero"/>
        <c:auto val="1"/>
        <c:lblOffset val="100"/>
        <c:baseTimeUnit val="months"/>
      </c:dateAx>
      <c:valAx>
        <c:axId val="476284895"/>
        <c:scaling>
          <c:orientation val="minMax"/>
        </c:scaling>
        <c:delete val="0"/>
        <c:axPos val="l"/>
        <c:majorGridlines>
          <c:spPr>
            <a:ln w="9525" cap="flat" cmpd="sng" algn="ctr">
              <a:solidFill>
                <a:schemeClr val="tx1">
                  <a:lumMod val="15000"/>
                  <a:lumOff val="85000"/>
                </a:schemeClr>
              </a:solidFill>
              <a:round/>
            </a:ln>
            <a:effectLst/>
          </c:spPr>
        </c:majorGridlines>
        <c:numFmt formatCode="_(#,##0.00%_);_(\(#,##0.00%\)_);_(#,##0.00%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1677327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Cash Flows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dLblPos val="outEnd"/>
          <c:showLegendKey val="0"/>
          <c:showVal val="1"/>
          <c:showCatName val="0"/>
          <c:showSerName val="0"/>
          <c:showPercent val="0"/>
          <c:showBubbleSize val="0"/>
        </c:dLbls>
        <c:gapWidth val="219"/>
        <c:overlap val="-27"/>
        <c:axId val="670598639"/>
        <c:axId val="554561903"/>
      </c:barChart>
      <c:catAx>
        <c:axId val="67059863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crossAx val="554561903"/>
        <c:crosses val="autoZero"/>
        <c:auto val="1"/>
        <c:lblAlgn val="ctr"/>
        <c:lblOffset val="100"/>
        <c:noMultiLvlLbl val="0"/>
      </c:catAx>
      <c:valAx>
        <c:axId val="554561903"/>
        <c:scaling>
          <c:orientation val="minMax"/>
        </c:scaling>
        <c:delete val="1"/>
        <c:axPos val="l"/>
        <c:numFmt formatCode="General" sourceLinked="1"/>
        <c:majorTickMark val="none"/>
        <c:minorTickMark val="none"/>
        <c:tickLblPos val="nextTo"/>
        <c:crossAx val="670598639"/>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'Share Price Perfromance'!$M$2:$M$48</c:f>
              <c:numCache>
                <c:formatCode>mmm\-yy</c:formatCode>
                <c:ptCount val="47"/>
                <c:pt idx="0">
                  <c:v>45231</c:v>
                </c:pt>
                <c:pt idx="1">
                  <c:v>45200</c:v>
                </c:pt>
                <c:pt idx="2">
                  <c:v>45170</c:v>
                </c:pt>
                <c:pt idx="3">
                  <c:v>45139</c:v>
                </c:pt>
                <c:pt idx="4">
                  <c:v>45108</c:v>
                </c:pt>
                <c:pt idx="5">
                  <c:v>45078</c:v>
                </c:pt>
                <c:pt idx="6">
                  <c:v>45047</c:v>
                </c:pt>
                <c:pt idx="7">
                  <c:v>45017</c:v>
                </c:pt>
                <c:pt idx="8">
                  <c:v>44986</c:v>
                </c:pt>
                <c:pt idx="9">
                  <c:v>44958</c:v>
                </c:pt>
                <c:pt idx="10">
                  <c:v>44927</c:v>
                </c:pt>
                <c:pt idx="11">
                  <c:v>44896</c:v>
                </c:pt>
                <c:pt idx="12">
                  <c:v>44866</c:v>
                </c:pt>
                <c:pt idx="13">
                  <c:v>44835</c:v>
                </c:pt>
                <c:pt idx="14">
                  <c:v>44805</c:v>
                </c:pt>
                <c:pt idx="15">
                  <c:v>44774</c:v>
                </c:pt>
                <c:pt idx="16">
                  <c:v>44743</c:v>
                </c:pt>
                <c:pt idx="17">
                  <c:v>44713</c:v>
                </c:pt>
                <c:pt idx="18">
                  <c:v>44682</c:v>
                </c:pt>
                <c:pt idx="19">
                  <c:v>44652</c:v>
                </c:pt>
                <c:pt idx="20">
                  <c:v>44621</c:v>
                </c:pt>
                <c:pt idx="21">
                  <c:v>44593</c:v>
                </c:pt>
                <c:pt idx="22">
                  <c:v>44562</c:v>
                </c:pt>
                <c:pt idx="23">
                  <c:v>44531</c:v>
                </c:pt>
                <c:pt idx="24">
                  <c:v>44501</c:v>
                </c:pt>
                <c:pt idx="25">
                  <c:v>44470</c:v>
                </c:pt>
                <c:pt idx="26">
                  <c:v>44440</c:v>
                </c:pt>
                <c:pt idx="27">
                  <c:v>44409</c:v>
                </c:pt>
                <c:pt idx="28">
                  <c:v>44378</c:v>
                </c:pt>
                <c:pt idx="29">
                  <c:v>44348</c:v>
                </c:pt>
                <c:pt idx="30">
                  <c:v>44317</c:v>
                </c:pt>
                <c:pt idx="31">
                  <c:v>44287</c:v>
                </c:pt>
                <c:pt idx="32">
                  <c:v>44256</c:v>
                </c:pt>
                <c:pt idx="33">
                  <c:v>44228</c:v>
                </c:pt>
                <c:pt idx="34">
                  <c:v>44197</c:v>
                </c:pt>
                <c:pt idx="35">
                  <c:v>44166</c:v>
                </c:pt>
                <c:pt idx="36">
                  <c:v>44136</c:v>
                </c:pt>
                <c:pt idx="37">
                  <c:v>44105</c:v>
                </c:pt>
                <c:pt idx="38">
                  <c:v>44075</c:v>
                </c:pt>
                <c:pt idx="39">
                  <c:v>44044</c:v>
                </c:pt>
                <c:pt idx="40">
                  <c:v>44013</c:v>
                </c:pt>
                <c:pt idx="41">
                  <c:v>43983</c:v>
                </c:pt>
                <c:pt idx="42">
                  <c:v>43952</c:v>
                </c:pt>
                <c:pt idx="43">
                  <c:v>43922</c:v>
                </c:pt>
                <c:pt idx="44">
                  <c:v>43891</c:v>
                </c:pt>
                <c:pt idx="45">
                  <c:v>43862</c:v>
                </c:pt>
                <c:pt idx="46">
                  <c:v>43831</c:v>
                </c:pt>
              </c:numCache>
            </c:numRef>
          </c:cat>
          <c:val>
            <c:numRef>
              <c:f>'Share Price Perfromance'!$N$2:$N$48</c:f>
              <c:numCache>
                <c:formatCode>0.00%</c:formatCode>
                <c:ptCount val="47"/>
                <c:pt idx="0" formatCode="0.00">
                  <c:v>0</c:v>
                </c:pt>
                <c:pt idx="1">
                  <c:v>2.6803116240266878E-2</c:v>
                </c:pt>
                <c:pt idx="2">
                  <c:v>7.3268881304166866E-2</c:v>
                </c:pt>
                <c:pt idx="3">
                  <c:v>-3.05916018045993E-3</c:v>
                </c:pt>
                <c:pt idx="4">
                  <c:v>1.2680097275365787E-2</c:v>
                </c:pt>
                <c:pt idx="5">
                  <c:v>-1.7081276995162931E-2</c:v>
                </c:pt>
                <c:pt idx="6">
                  <c:v>-0.10151939435181834</c:v>
                </c:pt>
                <c:pt idx="7">
                  <c:v>4.1666125131169185E-2</c:v>
                </c:pt>
                <c:pt idx="8">
                  <c:v>3.0188110858977768E-2</c:v>
                </c:pt>
                <c:pt idx="9">
                  <c:v>-7.1683572156795217E-2</c:v>
                </c:pt>
                <c:pt idx="10">
                  <c:v>1.8084677978083663E-2</c:v>
                </c:pt>
                <c:pt idx="11">
                  <c:v>-5.1161971001538742E-3</c:v>
                </c:pt>
                <c:pt idx="12">
                  <c:v>1.9342687613775444E-2</c:v>
                </c:pt>
                <c:pt idx="13">
                  <c:v>-8.028713670104981E-2</c:v>
                </c:pt>
                <c:pt idx="14">
                  <c:v>3.7190076731320687E-2</c:v>
                </c:pt>
                <c:pt idx="15">
                  <c:v>-4.7292919191381788E-3</c:v>
                </c:pt>
                <c:pt idx="16">
                  <c:v>-2.9330817494320205E-2</c:v>
                </c:pt>
                <c:pt idx="17">
                  <c:v>4.0468484635026281E-2</c:v>
                </c:pt>
                <c:pt idx="18">
                  <c:v>9.7512579412848743E-2</c:v>
                </c:pt>
                <c:pt idx="19">
                  <c:v>1.9308231847021018E-2</c:v>
                </c:pt>
                <c:pt idx="20">
                  <c:v>-1.1485055299840896E-2</c:v>
                </c:pt>
                <c:pt idx="21">
                  <c:v>3.1956403234269848E-2</c:v>
                </c:pt>
                <c:pt idx="22">
                  <c:v>5.665326512835811E-2</c:v>
                </c:pt>
                <c:pt idx="23">
                  <c:v>-1.7587812732008157E-2</c:v>
                </c:pt>
                <c:pt idx="24">
                  <c:v>-6.7274300135502618E-2</c:v>
                </c:pt>
                <c:pt idx="25">
                  <c:v>5.654343154791408E-3</c:v>
                </c:pt>
                <c:pt idx="26">
                  <c:v>3.6075552253755028E-2</c:v>
                </c:pt>
                <c:pt idx="27">
                  <c:v>3.5366732223041097E-4</c:v>
                </c:pt>
                <c:pt idx="28">
                  <c:v>-5.8458478812380421E-2</c:v>
                </c:pt>
                <c:pt idx="29">
                  <c:v>3.7137139874307667E-2</c:v>
                </c:pt>
                <c:pt idx="30">
                  <c:v>5.120157430865091E-2</c:v>
                </c:pt>
                <c:pt idx="31">
                  <c:v>-5.1053973042906264E-2</c:v>
                </c:pt>
                <c:pt idx="32">
                  <c:v>2.8193507822999675E-2</c:v>
                </c:pt>
                <c:pt idx="33">
                  <c:v>3.2511993141796536E-2</c:v>
                </c:pt>
                <c:pt idx="34">
                  <c:v>-7.773706562770677E-2</c:v>
                </c:pt>
                <c:pt idx="35">
                  <c:v>5.7134530523382798E-3</c:v>
                </c:pt>
                <c:pt idx="36">
                  <c:v>6.5822816412304253E-3</c:v>
                </c:pt>
                <c:pt idx="37">
                  <c:v>2.7821508273008666E-2</c:v>
                </c:pt>
                <c:pt idx="38">
                  <c:v>7.6460499744429367E-2</c:v>
                </c:pt>
                <c:pt idx="39">
                  <c:v>-2.0176222059555382E-2</c:v>
                </c:pt>
                <c:pt idx="40">
                  <c:v>2.6683968801410884E-3</c:v>
                </c:pt>
                <c:pt idx="41">
                  <c:v>3.1870740089645633E-2</c:v>
                </c:pt>
                <c:pt idx="42">
                  <c:v>-2.2427100692493318E-2</c:v>
                </c:pt>
                <c:pt idx="43">
                  <c:v>1.82293827676413E-2</c:v>
                </c:pt>
                <c:pt idx="44">
                  <c:v>5.1179908770132343E-2</c:v>
                </c:pt>
                <c:pt idx="45">
                  <c:v>7.1329742924828632E-2</c:v>
                </c:pt>
                <c:pt idx="46">
                  <c:v>3.8715570097493046E-2</c:v>
                </c:pt>
              </c:numCache>
            </c:numRef>
          </c:val>
          <c:smooth val="0"/>
          <c:extLst>
            <c:ext xmlns:c16="http://schemas.microsoft.com/office/drawing/2014/chart" uri="{C3380CC4-5D6E-409C-BE32-E72D297353CC}">
              <c16:uniqueId val="{00000000-8D8D-4B8B-B851-408889EE8C81}"/>
            </c:ext>
          </c:extLst>
        </c:ser>
        <c:dLbls>
          <c:showLegendKey val="0"/>
          <c:showVal val="0"/>
          <c:showCatName val="0"/>
          <c:showSerName val="0"/>
          <c:showPercent val="0"/>
          <c:showBubbleSize val="0"/>
        </c:dLbls>
        <c:marker val="1"/>
        <c:smooth val="0"/>
        <c:axId val="795820687"/>
        <c:axId val="207663327"/>
      </c:lineChart>
      <c:dateAx>
        <c:axId val="795820687"/>
        <c:scaling>
          <c:orientation val="minMax"/>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07663327"/>
        <c:crosses val="autoZero"/>
        <c:auto val="1"/>
        <c:lblOffset val="100"/>
        <c:baseTimeUnit val="months"/>
      </c:dateAx>
      <c:valAx>
        <c:axId val="2076633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9582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743532058492687"/>
          <c:y val="0.15274225415213399"/>
          <c:w val="0.46122593830700742"/>
          <c:h val="0.77573378023524886"/>
        </c:manualLayout>
      </c:layout>
      <c:pieChart>
        <c:varyColors val="1"/>
        <c:ser>
          <c:idx val="1"/>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66AC-4C59-9C05-B3A70BC61A50}"/>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C-66AC-4C59-9C05-B3A70BC61A50}"/>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66AC-4C59-9C05-B3A70BC61A50}"/>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E-66AC-4C59-9C05-B3A70BC61A50}"/>
              </c:ext>
            </c:extLst>
          </c:dPt>
          <c:dLbls>
            <c:dLbl>
              <c:idx val="0"/>
              <c:layout>
                <c:manualLayout>
                  <c:x val="5.5555555555555046E-3"/>
                  <c:y val="0"/>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BDEAC5B8-1CAB-4EAD-8B3D-C774E3ACFCA2}" type="CATEGORYNAME">
                      <a:rPr lang="en-US"/>
                      <a:pPr>
                        <a:defRPr/>
                      </a:pPr>
                      <a:t>[CATEGORY NAME]</a:t>
                    </a:fld>
                    <a:endParaRPr lang="en-US" baseline="0"/>
                  </a:p>
                  <a:p>
                    <a:pPr>
                      <a:defRPr/>
                    </a:pPr>
                    <a:r>
                      <a:rPr lang="en-US" baseline="0"/>
                      <a:t> </a:t>
                    </a:r>
                    <a:fld id="{7FC85FCF-192C-4FB6-B0C1-244254C04214}" type="VALUE">
                      <a:rPr lang="en-US" baseline="0"/>
                      <a:pPr>
                        <a:defRPr/>
                      </a:pPr>
                      <a:t>[VALUE]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66AC-4C59-9C05-B3A70BC61A50}"/>
                </c:ext>
              </c:extLst>
            </c:dLbl>
            <c:dLbl>
              <c:idx val="1"/>
              <c:layout>
                <c:manualLayout>
                  <c:x val="-2.5000000000000102E-2"/>
                  <c:y val="4.629629629629629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0029331-F7FD-410D-B8E7-97E9BE1446A2}" type="CATEGORYNAME">
                      <a:rPr lang="en-US"/>
                      <a:pPr>
                        <a:defRPr>
                          <a:solidFill>
                            <a:schemeClr val="accent1"/>
                          </a:solidFill>
                        </a:defRPr>
                      </a:pPr>
                      <a:t>[CATEGORY NAME]</a:t>
                    </a:fld>
                    <a:r>
                      <a:rPr lang="en-US" baseline="0"/>
                      <a:t> </a:t>
                    </a:r>
                    <a:fld id="{602A921A-2EDC-46DA-94A9-471422036041}" type="VALUE">
                      <a:rPr lang="en-US" baseline="0"/>
                      <a:pPr>
                        <a:defRPr>
                          <a:solidFill>
                            <a:schemeClr val="accent1"/>
                          </a:solidFill>
                        </a:defRPr>
                      </a:pPr>
                      <a:t>[VALUE]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AC-4C59-9C05-B3A70BC61A5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F4B64FDA-F5CE-4438-88C0-C17564676063}" type="CATEGORYNAME">
                      <a:rPr lang="en-US"/>
                      <a:pPr>
                        <a:defRPr>
                          <a:solidFill>
                            <a:schemeClr val="accent1"/>
                          </a:solidFill>
                        </a:defRPr>
                      </a:pPr>
                      <a:t>[CATEGORY NAME]</a:t>
                    </a:fld>
                    <a:endParaRPr lang="en-US" baseline="0"/>
                  </a:p>
                  <a:p>
                    <a:pPr>
                      <a:defRPr>
                        <a:solidFill>
                          <a:schemeClr val="accent1"/>
                        </a:solidFill>
                      </a:defRPr>
                    </a:pPr>
                    <a:r>
                      <a:rPr lang="en-US" baseline="0"/>
                      <a:t> </a:t>
                    </a:r>
                    <a:fld id="{B7F5AFC6-6726-48E9-98AE-7F4F563C601B}" type="VALUE">
                      <a:rPr lang="en-US" baseline="0"/>
                      <a:pPr>
                        <a:defRPr>
                          <a:solidFill>
                            <a:schemeClr val="accent1"/>
                          </a:solidFill>
                        </a:defRPr>
                      </a:pPr>
                      <a:t>[VALUE]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15:layout>
                    <c:manualLayout>
                      <c:w val="0.24116666666666667"/>
                      <c:h val="0.2399074074074074"/>
                    </c:manualLayout>
                  </c15:layout>
                  <c15:dlblFieldTable/>
                  <c15:showDataLabelsRange val="0"/>
                </c:ext>
                <c:ext xmlns:c16="http://schemas.microsoft.com/office/drawing/2014/chart" uri="{C3380CC4-5D6E-409C-BE32-E72D297353CC}">
                  <c16:uniqueId val="{0000000D-66AC-4C59-9C05-B3A70BC61A50}"/>
                </c:ext>
              </c:extLst>
            </c:dLbl>
            <c:dLbl>
              <c:idx val="3"/>
              <c:tx>
                <c:rich>
                  <a:bodyPr rot="0" spcFirstLastPara="1" vertOverflow="ellipsis" vert="horz" wrap="square" lIns="38100" tIns="19050" rIns="38100" bIns="19050" anchor="ctr" anchorCtr="1">
                    <a:noAutofit/>
                  </a:bodyPr>
                  <a:lstStyle/>
                  <a:p>
                    <a:pPr>
                      <a:defRPr sz="1000" b="1" i="0" u="none" strike="noStrike" kern="1200" spc="0" baseline="0">
                        <a:solidFill>
                          <a:schemeClr val="accent1"/>
                        </a:solidFill>
                        <a:latin typeface="+mn-lt"/>
                        <a:ea typeface="+mn-ea"/>
                        <a:cs typeface="+mn-cs"/>
                      </a:defRPr>
                    </a:pPr>
                    <a:fld id="{B23A8030-9717-45FD-A220-3926A204143A}" type="CATEGORYNAME">
                      <a:rPr lang="en-US"/>
                      <a:pPr>
                        <a:defRPr>
                          <a:solidFill>
                            <a:schemeClr val="accent1"/>
                          </a:solidFill>
                        </a:defRPr>
                      </a:pPr>
                      <a:t>[CATEGORY NAME]</a:t>
                    </a:fld>
                    <a:endParaRPr lang="en-US" baseline="0"/>
                  </a:p>
                  <a:p>
                    <a:pPr>
                      <a:defRPr>
                        <a:solidFill>
                          <a:schemeClr val="accent1"/>
                        </a:solidFill>
                      </a:defRPr>
                    </a:pPr>
                    <a:fld id="{E6F12BC6-9710-466E-8516-EEA57D8EEC31}" type="VALUE">
                      <a:rPr lang="en-US" baseline="0"/>
                      <a:pPr>
                        <a:defRPr>
                          <a:solidFill>
                            <a:schemeClr val="accent1"/>
                          </a:solidFill>
                        </a:defRPr>
                      </a:pPr>
                      <a:t>[VALUE]</a:t>
                    </a:fld>
                    <a:endParaRPr lang="en-IN"/>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15:layout>
                    <c:manualLayout>
                      <c:w val="0.2857639982502187"/>
                      <c:h val="0.25011592300962382"/>
                    </c:manualLayout>
                  </c15:layout>
                  <c15:dlblFieldTable/>
                  <c15:showDataLabelsRange val="0"/>
                </c:ext>
                <c:ext xmlns:c16="http://schemas.microsoft.com/office/drawing/2014/chart" uri="{C3380CC4-5D6E-409C-BE32-E72D297353CC}">
                  <c16:uniqueId val="{0000000E-66AC-4C59-9C05-B3A70BC61A5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cat>
            <c:strRef>
              <c:f>'Shareholders Information'!$I$11:$I$14</c:f>
              <c:strCache>
                <c:ptCount val="4"/>
                <c:pt idx="0">
                  <c:v>Insiders</c:v>
                </c:pt>
                <c:pt idx="1">
                  <c:v>Mutual Funds</c:v>
                </c:pt>
                <c:pt idx="2">
                  <c:v>Other Institutional Investors</c:v>
                </c:pt>
                <c:pt idx="3">
                  <c:v>Public Companies and Indivdual Investors</c:v>
                </c:pt>
              </c:strCache>
            </c:strRef>
          </c:cat>
          <c:val>
            <c:numRef>
              <c:f>'Shareholders Information'!$J$11:$J$14</c:f>
              <c:numCache>
                <c:formatCode>0.00%</c:formatCode>
                <c:ptCount val="4"/>
                <c:pt idx="0">
                  <c:v>2E-3</c:v>
                </c:pt>
                <c:pt idx="1">
                  <c:v>0.21990000000000001</c:v>
                </c:pt>
                <c:pt idx="2">
                  <c:v>0.1134</c:v>
                </c:pt>
                <c:pt idx="3">
                  <c:v>0.66479999999999995</c:v>
                </c:pt>
              </c:numCache>
            </c:numRef>
          </c:val>
          <c:extLst>
            <c:ext xmlns:c16="http://schemas.microsoft.com/office/drawing/2014/chart" uri="{C3380CC4-5D6E-409C-BE32-E72D297353CC}">
              <c16:uniqueId val="{0000000B-66AC-4C59-9C05-B3A70BC61A50}"/>
            </c:ext>
          </c:extLst>
        </c:ser>
        <c:ser>
          <c:idx val="0"/>
          <c:order val="1"/>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66AC-4C59-9C05-B3A70BC61A50}"/>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66AC-4C59-9C05-B3A70BC61A50}"/>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66AC-4C59-9C05-B3A70BC61A50}"/>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66AC-4C59-9C05-B3A70BC61A50}"/>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AC-4C59-9C05-B3A70BC61A50}"/>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6AC-4C59-9C05-B3A70BC61A50}"/>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6AC-4C59-9C05-B3A70BC61A5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n-US"/>
                </a:p>
              </c:txPr>
              <c:dLblPos val="outEnd"/>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6AC-4C59-9C05-B3A70BC61A50}"/>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cat>
            <c:strRef>
              <c:f>'Shareholders Information'!$I$11:$I$14</c:f>
              <c:strCache>
                <c:ptCount val="4"/>
                <c:pt idx="0">
                  <c:v>Insiders</c:v>
                </c:pt>
                <c:pt idx="1">
                  <c:v>Mutual Funds</c:v>
                </c:pt>
                <c:pt idx="2">
                  <c:v>Other Institutional Investors</c:v>
                </c:pt>
                <c:pt idx="3">
                  <c:v>Public Companies and Indivdual Investors</c:v>
                </c:pt>
              </c:strCache>
            </c:strRef>
          </c:cat>
          <c:val>
            <c:numRef>
              <c:f>'Shareholders Information'!$J$11:$J$14</c:f>
              <c:numCache>
                <c:formatCode>0.00%</c:formatCode>
                <c:ptCount val="4"/>
                <c:pt idx="0">
                  <c:v>2E-3</c:v>
                </c:pt>
                <c:pt idx="1">
                  <c:v>0.21990000000000001</c:v>
                </c:pt>
                <c:pt idx="2">
                  <c:v>0.1134</c:v>
                </c:pt>
                <c:pt idx="3">
                  <c:v>0.66479999999999995</c:v>
                </c:pt>
              </c:numCache>
            </c:numRef>
          </c:val>
          <c:extLst>
            <c:ext xmlns:c16="http://schemas.microsoft.com/office/drawing/2014/chart" uri="{C3380CC4-5D6E-409C-BE32-E72D297353CC}">
              <c16:uniqueId val="{0000000A-66AC-4C59-9C05-B3A70BC61A50}"/>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'Peers Comparison'!$AA$1</c:f>
              <c:strCache>
                <c:ptCount val="1"/>
                <c:pt idx="0">
                  <c:v>REL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6-5989-4FB2-9B5E-C7E621E1B0C9}"/>
                </c:ext>
              </c:extLst>
            </c:dLbl>
            <c:dLbl>
              <c:idx val="1"/>
              <c:delete val="1"/>
              <c:extLst>
                <c:ext xmlns:c15="http://schemas.microsoft.com/office/drawing/2012/chart" uri="{CE6537A1-D6FC-4f65-9D91-7224C49458BB}"/>
                <c:ext xmlns:c16="http://schemas.microsoft.com/office/drawing/2014/chart" uri="{C3380CC4-5D6E-409C-BE32-E72D297353CC}">
                  <c16:uniqueId val="{00000012-5989-4FB2-9B5E-C7E621E1B0C9}"/>
                </c:ext>
              </c:extLst>
            </c:dLbl>
            <c:dLbl>
              <c:idx val="2"/>
              <c:delete val="1"/>
              <c:extLst>
                <c:ext xmlns:c15="http://schemas.microsoft.com/office/drawing/2012/chart" uri="{CE6537A1-D6FC-4f65-9D91-7224C49458BB}"/>
                <c:ext xmlns:c16="http://schemas.microsoft.com/office/drawing/2014/chart" uri="{C3380CC4-5D6E-409C-BE32-E72D297353CC}">
                  <c16:uniqueId val="{00000010-5989-4FB2-9B5E-C7E621E1B0C9}"/>
                </c:ext>
              </c:extLst>
            </c:dLbl>
            <c:dLbl>
              <c:idx val="3"/>
              <c:delete val="1"/>
              <c:extLst>
                <c:ext xmlns:c15="http://schemas.microsoft.com/office/drawing/2012/chart" uri="{CE6537A1-D6FC-4f65-9D91-7224C49458BB}"/>
                <c:ext xmlns:c16="http://schemas.microsoft.com/office/drawing/2014/chart" uri="{C3380CC4-5D6E-409C-BE32-E72D297353CC}">
                  <c16:uniqueId val="{00000011-5989-4FB2-9B5E-C7E621E1B0C9}"/>
                </c:ext>
              </c:extLst>
            </c:dLbl>
            <c:dLbl>
              <c:idx val="4"/>
              <c:delete val="1"/>
              <c:extLst>
                <c:ext xmlns:c15="http://schemas.microsoft.com/office/drawing/2012/chart" uri="{CE6537A1-D6FC-4f65-9D91-7224C49458BB}"/>
                <c:ext xmlns:c16="http://schemas.microsoft.com/office/drawing/2014/chart" uri="{C3380CC4-5D6E-409C-BE32-E72D297353CC}">
                  <c16:uniqueId val="{00000015-5989-4FB2-9B5E-C7E621E1B0C9}"/>
                </c:ext>
              </c:extLst>
            </c:dLbl>
            <c:dLbl>
              <c:idx val="5"/>
              <c:delete val="1"/>
              <c:extLst>
                <c:ext xmlns:c15="http://schemas.microsoft.com/office/drawing/2012/chart" uri="{CE6537A1-D6FC-4f65-9D91-7224C49458BB}"/>
                <c:ext xmlns:c16="http://schemas.microsoft.com/office/drawing/2014/chart" uri="{C3380CC4-5D6E-409C-BE32-E72D297353CC}">
                  <c16:uniqueId val="{00000014-5989-4FB2-9B5E-C7E621E1B0C9}"/>
                </c:ext>
              </c:extLst>
            </c:dLbl>
            <c:dLbl>
              <c:idx val="6"/>
              <c:delete val="1"/>
              <c:extLst>
                <c:ext xmlns:c15="http://schemas.microsoft.com/office/drawing/2012/chart" uri="{CE6537A1-D6FC-4f65-9D91-7224C49458BB}"/>
                <c:ext xmlns:c16="http://schemas.microsoft.com/office/drawing/2014/chart" uri="{C3380CC4-5D6E-409C-BE32-E72D297353CC}">
                  <c16:uniqueId val="{0000006E-5989-4FB2-9B5E-C7E621E1B0C9}"/>
                </c:ext>
              </c:extLst>
            </c:dLbl>
            <c:dLbl>
              <c:idx val="7"/>
              <c:delete val="1"/>
              <c:extLst>
                <c:ext xmlns:c15="http://schemas.microsoft.com/office/drawing/2012/chart" uri="{CE6537A1-D6FC-4f65-9D91-7224C49458BB}"/>
                <c:ext xmlns:c16="http://schemas.microsoft.com/office/drawing/2014/chart" uri="{C3380CC4-5D6E-409C-BE32-E72D297353CC}">
                  <c16:uniqueId val="{0000006B-5989-4FB2-9B5E-C7E621E1B0C9}"/>
                </c:ext>
              </c:extLst>
            </c:dLbl>
            <c:dLbl>
              <c:idx val="8"/>
              <c:delete val="1"/>
              <c:extLst>
                <c:ext xmlns:c15="http://schemas.microsoft.com/office/drawing/2012/chart" uri="{CE6537A1-D6FC-4f65-9D91-7224C49458BB}"/>
                <c:ext xmlns:c16="http://schemas.microsoft.com/office/drawing/2014/chart" uri="{C3380CC4-5D6E-409C-BE32-E72D297353CC}">
                  <c16:uniqueId val="{0000006C-5989-4FB2-9B5E-C7E621E1B0C9}"/>
                </c:ext>
              </c:extLst>
            </c:dLbl>
            <c:dLbl>
              <c:idx val="9"/>
              <c:delete val="1"/>
              <c:extLst>
                <c:ext xmlns:c15="http://schemas.microsoft.com/office/drawing/2012/chart" uri="{CE6537A1-D6FC-4f65-9D91-7224C49458BB}"/>
                <c:ext xmlns:c16="http://schemas.microsoft.com/office/drawing/2014/chart" uri="{C3380CC4-5D6E-409C-BE32-E72D297353CC}">
                  <c16:uniqueId val="{00000074-5989-4FB2-9B5E-C7E621E1B0C9}"/>
                </c:ext>
              </c:extLst>
            </c:dLbl>
            <c:dLbl>
              <c:idx val="10"/>
              <c:delete val="1"/>
              <c:extLst>
                <c:ext xmlns:c15="http://schemas.microsoft.com/office/drawing/2012/chart" uri="{CE6537A1-D6FC-4f65-9D91-7224C49458BB}"/>
                <c:ext xmlns:c16="http://schemas.microsoft.com/office/drawing/2014/chart" uri="{C3380CC4-5D6E-409C-BE32-E72D297353CC}">
                  <c16:uniqueId val="{00000071-5989-4FB2-9B5E-C7E621E1B0C9}"/>
                </c:ext>
              </c:extLst>
            </c:dLbl>
            <c:dLbl>
              <c:idx val="11"/>
              <c:delete val="1"/>
              <c:extLst>
                <c:ext xmlns:c15="http://schemas.microsoft.com/office/drawing/2012/chart" uri="{CE6537A1-D6FC-4f65-9D91-7224C49458BB}"/>
                <c:ext xmlns:c16="http://schemas.microsoft.com/office/drawing/2014/chart" uri="{C3380CC4-5D6E-409C-BE32-E72D297353CC}">
                  <c16:uniqueId val="{00000073-5989-4FB2-9B5E-C7E621E1B0C9}"/>
                </c:ext>
              </c:extLst>
            </c:dLbl>
            <c:dLbl>
              <c:idx val="12"/>
              <c:delete val="1"/>
              <c:extLst>
                <c:ext xmlns:c15="http://schemas.microsoft.com/office/drawing/2012/chart" uri="{CE6537A1-D6FC-4f65-9D91-7224C49458BB}"/>
                <c:ext xmlns:c16="http://schemas.microsoft.com/office/drawing/2014/chart" uri="{C3380CC4-5D6E-409C-BE32-E72D297353CC}">
                  <c16:uniqueId val="{0000007A-5989-4FB2-9B5E-C7E621E1B0C9}"/>
                </c:ext>
              </c:extLst>
            </c:dLbl>
            <c:dLbl>
              <c:idx val="13"/>
              <c:delete val="1"/>
              <c:extLst>
                <c:ext xmlns:c15="http://schemas.microsoft.com/office/drawing/2012/chart" uri="{CE6537A1-D6FC-4f65-9D91-7224C49458BB}"/>
                <c:ext xmlns:c16="http://schemas.microsoft.com/office/drawing/2014/chart" uri="{C3380CC4-5D6E-409C-BE32-E72D297353CC}">
                  <c16:uniqueId val="{0000007B-5989-4FB2-9B5E-C7E621E1B0C9}"/>
                </c:ext>
              </c:extLst>
            </c:dLbl>
            <c:dLbl>
              <c:idx val="14"/>
              <c:delete val="1"/>
              <c:extLst>
                <c:ext xmlns:c15="http://schemas.microsoft.com/office/drawing/2012/chart" uri="{CE6537A1-D6FC-4f65-9D91-7224C49458BB}"/>
                <c:ext xmlns:c16="http://schemas.microsoft.com/office/drawing/2014/chart" uri="{C3380CC4-5D6E-409C-BE32-E72D297353CC}">
                  <c16:uniqueId val="{00000077-5989-4FB2-9B5E-C7E621E1B0C9}"/>
                </c:ext>
              </c:extLst>
            </c:dLbl>
            <c:dLbl>
              <c:idx val="15"/>
              <c:delete val="1"/>
              <c:extLst>
                <c:ext xmlns:c15="http://schemas.microsoft.com/office/drawing/2012/chart" uri="{CE6537A1-D6FC-4f65-9D91-7224C49458BB}"/>
                <c:ext xmlns:c16="http://schemas.microsoft.com/office/drawing/2014/chart" uri="{C3380CC4-5D6E-409C-BE32-E72D297353CC}">
                  <c16:uniqueId val="{00000076-5989-4FB2-9B5E-C7E621E1B0C9}"/>
                </c:ext>
              </c:extLst>
            </c:dLbl>
            <c:dLbl>
              <c:idx val="16"/>
              <c:delete val="1"/>
              <c:extLst>
                <c:ext xmlns:c15="http://schemas.microsoft.com/office/drawing/2012/chart" uri="{CE6537A1-D6FC-4f65-9D91-7224C49458BB}"/>
                <c:ext xmlns:c16="http://schemas.microsoft.com/office/drawing/2014/chart" uri="{C3380CC4-5D6E-409C-BE32-E72D297353CC}">
                  <c16:uniqueId val="{0000006A-5989-4FB2-9B5E-C7E621E1B0C9}"/>
                </c:ext>
              </c:extLst>
            </c:dLbl>
            <c:dLbl>
              <c:idx val="17"/>
              <c:delete val="1"/>
              <c:extLst>
                <c:ext xmlns:c15="http://schemas.microsoft.com/office/drawing/2012/chart" uri="{CE6537A1-D6FC-4f65-9D91-7224C49458BB}"/>
                <c:ext xmlns:c16="http://schemas.microsoft.com/office/drawing/2014/chart" uri="{C3380CC4-5D6E-409C-BE32-E72D297353CC}">
                  <c16:uniqueId val="{00000064-5989-4FB2-9B5E-C7E621E1B0C9}"/>
                </c:ext>
              </c:extLst>
            </c:dLbl>
            <c:dLbl>
              <c:idx val="18"/>
              <c:delete val="1"/>
              <c:extLst>
                <c:ext xmlns:c15="http://schemas.microsoft.com/office/drawing/2012/chart" uri="{CE6537A1-D6FC-4f65-9D91-7224C49458BB}"/>
                <c:ext xmlns:c16="http://schemas.microsoft.com/office/drawing/2014/chart" uri="{C3380CC4-5D6E-409C-BE32-E72D297353CC}">
                  <c16:uniqueId val="{00000063-5989-4FB2-9B5E-C7E621E1B0C9}"/>
                </c:ext>
              </c:extLst>
            </c:dLbl>
            <c:dLbl>
              <c:idx val="19"/>
              <c:delete val="1"/>
              <c:extLst>
                <c:ext xmlns:c15="http://schemas.microsoft.com/office/drawing/2012/chart" uri="{CE6537A1-D6FC-4f65-9D91-7224C49458BB}"/>
                <c:ext xmlns:c16="http://schemas.microsoft.com/office/drawing/2014/chart" uri="{C3380CC4-5D6E-409C-BE32-E72D297353CC}">
                  <c16:uniqueId val="{00000009-5989-4FB2-9B5E-C7E621E1B0C9}"/>
                </c:ext>
              </c:extLst>
            </c:dLbl>
            <c:dLbl>
              <c:idx val="20"/>
              <c:delete val="1"/>
              <c:extLst>
                <c:ext xmlns:c15="http://schemas.microsoft.com/office/drawing/2012/chart" uri="{CE6537A1-D6FC-4f65-9D91-7224C49458BB}"/>
                <c:ext xmlns:c16="http://schemas.microsoft.com/office/drawing/2014/chart" uri="{C3380CC4-5D6E-409C-BE32-E72D297353CC}">
                  <c16:uniqueId val="{00000061-5989-4FB2-9B5E-C7E621E1B0C9}"/>
                </c:ext>
              </c:extLst>
            </c:dLbl>
            <c:dLbl>
              <c:idx val="21"/>
              <c:delete val="1"/>
              <c:extLst>
                <c:ext xmlns:c15="http://schemas.microsoft.com/office/drawing/2012/chart" uri="{CE6537A1-D6FC-4f65-9D91-7224C49458BB}"/>
                <c:ext xmlns:c16="http://schemas.microsoft.com/office/drawing/2014/chart" uri="{C3380CC4-5D6E-409C-BE32-E72D297353CC}">
                  <c16:uniqueId val="{00000062-5989-4FB2-9B5E-C7E621E1B0C9}"/>
                </c:ext>
              </c:extLst>
            </c:dLbl>
            <c:dLbl>
              <c:idx val="22"/>
              <c:delete val="1"/>
              <c:extLst>
                <c:ext xmlns:c15="http://schemas.microsoft.com/office/drawing/2012/chart" uri="{CE6537A1-D6FC-4f65-9D91-7224C49458BB}"/>
                <c:ext xmlns:c16="http://schemas.microsoft.com/office/drawing/2014/chart" uri="{C3380CC4-5D6E-409C-BE32-E72D297353CC}">
                  <c16:uniqueId val="{00000060-5989-4FB2-9B5E-C7E621E1B0C9}"/>
                </c:ext>
              </c:extLst>
            </c:dLbl>
            <c:dLbl>
              <c:idx val="23"/>
              <c:delete val="1"/>
              <c:extLst>
                <c:ext xmlns:c15="http://schemas.microsoft.com/office/drawing/2012/chart" uri="{CE6537A1-D6FC-4f65-9D91-7224C49458BB}"/>
                <c:ext xmlns:c16="http://schemas.microsoft.com/office/drawing/2014/chart" uri="{C3380CC4-5D6E-409C-BE32-E72D297353CC}">
                  <c16:uniqueId val="{0000000C-5989-4FB2-9B5E-C7E621E1B0C9}"/>
                </c:ext>
              </c:extLst>
            </c:dLbl>
            <c:dLbl>
              <c:idx val="24"/>
              <c:delete val="1"/>
              <c:extLst>
                <c:ext xmlns:c15="http://schemas.microsoft.com/office/drawing/2012/chart" uri="{CE6537A1-D6FC-4f65-9D91-7224C49458BB}"/>
                <c:ext xmlns:c16="http://schemas.microsoft.com/office/drawing/2014/chart" uri="{C3380CC4-5D6E-409C-BE32-E72D297353CC}">
                  <c16:uniqueId val="{0000005E-5989-4FB2-9B5E-C7E621E1B0C9}"/>
                </c:ext>
              </c:extLst>
            </c:dLbl>
            <c:dLbl>
              <c:idx val="25"/>
              <c:delete val="1"/>
              <c:extLst>
                <c:ext xmlns:c15="http://schemas.microsoft.com/office/drawing/2012/chart" uri="{CE6537A1-D6FC-4f65-9D91-7224C49458BB}"/>
                <c:ext xmlns:c16="http://schemas.microsoft.com/office/drawing/2014/chart" uri="{C3380CC4-5D6E-409C-BE32-E72D297353CC}">
                  <c16:uniqueId val="{0000005D-5989-4FB2-9B5E-C7E621E1B0C9}"/>
                </c:ext>
              </c:extLst>
            </c:dLbl>
            <c:dLbl>
              <c:idx val="26"/>
              <c:delete val="1"/>
              <c:extLst>
                <c:ext xmlns:c15="http://schemas.microsoft.com/office/drawing/2012/chart" uri="{CE6537A1-D6FC-4f65-9D91-7224C49458BB}"/>
                <c:ext xmlns:c16="http://schemas.microsoft.com/office/drawing/2014/chart" uri="{C3380CC4-5D6E-409C-BE32-E72D297353CC}">
                  <c16:uniqueId val="{0000005F-5989-4FB2-9B5E-C7E621E1B0C9}"/>
                </c:ext>
              </c:extLst>
            </c:dLbl>
            <c:dLbl>
              <c:idx val="27"/>
              <c:delete val="1"/>
              <c:extLst>
                <c:ext xmlns:c15="http://schemas.microsoft.com/office/drawing/2012/chart" uri="{CE6537A1-D6FC-4f65-9D91-7224C49458BB}"/>
                <c:ext xmlns:c16="http://schemas.microsoft.com/office/drawing/2014/chart" uri="{C3380CC4-5D6E-409C-BE32-E72D297353CC}">
                  <c16:uniqueId val="{0000005A-5989-4FB2-9B5E-C7E621E1B0C9}"/>
                </c:ext>
              </c:extLst>
            </c:dLbl>
            <c:dLbl>
              <c:idx val="28"/>
              <c:delete val="1"/>
              <c:extLst>
                <c:ext xmlns:c15="http://schemas.microsoft.com/office/drawing/2012/chart" uri="{CE6537A1-D6FC-4f65-9D91-7224C49458BB}"/>
                <c:ext xmlns:c16="http://schemas.microsoft.com/office/drawing/2014/chart" uri="{C3380CC4-5D6E-409C-BE32-E72D297353CC}">
                  <c16:uniqueId val="{00000059-5989-4FB2-9B5E-C7E621E1B0C9}"/>
                </c:ext>
              </c:extLst>
            </c:dLbl>
            <c:dLbl>
              <c:idx val="29"/>
              <c:delete val="1"/>
              <c:extLst>
                <c:ext xmlns:c15="http://schemas.microsoft.com/office/drawing/2012/chart" uri="{CE6537A1-D6FC-4f65-9D91-7224C49458BB}"/>
                <c:ext xmlns:c16="http://schemas.microsoft.com/office/drawing/2014/chart" uri="{C3380CC4-5D6E-409C-BE32-E72D297353CC}">
                  <c16:uniqueId val="{00000054-5989-4FB2-9B5E-C7E621E1B0C9}"/>
                </c:ext>
              </c:extLst>
            </c:dLbl>
            <c:dLbl>
              <c:idx val="30"/>
              <c:delete val="1"/>
              <c:extLst>
                <c:ext xmlns:c15="http://schemas.microsoft.com/office/drawing/2012/chart" uri="{CE6537A1-D6FC-4f65-9D91-7224C49458BB}"/>
                <c:ext xmlns:c16="http://schemas.microsoft.com/office/drawing/2014/chart" uri="{C3380CC4-5D6E-409C-BE32-E72D297353CC}">
                  <c16:uniqueId val="{00000057-5989-4FB2-9B5E-C7E621E1B0C9}"/>
                </c:ext>
              </c:extLst>
            </c:dLbl>
            <c:dLbl>
              <c:idx val="31"/>
              <c:delete val="1"/>
              <c:extLst>
                <c:ext xmlns:c15="http://schemas.microsoft.com/office/drawing/2012/chart" uri="{CE6537A1-D6FC-4f65-9D91-7224C49458BB}"/>
                <c:ext xmlns:c16="http://schemas.microsoft.com/office/drawing/2014/chart" uri="{C3380CC4-5D6E-409C-BE32-E72D297353CC}">
                  <c16:uniqueId val="{0000004D-5989-4FB2-9B5E-C7E621E1B0C9}"/>
                </c:ext>
              </c:extLst>
            </c:dLbl>
            <c:dLbl>
              <c:idx val="32"/>
              <c:delete val="1"/>
              <c:extLst>
                <c:ext xmlns:c15="http://schemas.microsoft.com/office/drawing/2012/chart" uri="{CE6537A1-D6FC-4f65-9D91-7224C49458BB}"/>
                <c:ext xmlns:c16="http://schemas.microsoft.com/office/drawing/2014/chart" uri="{C3380CC4-5D6E-409C-BE32-E72D297353CC}">
                  <c16:uniqueId val="{00000051-5989-4FB2-9B5E-C7E621E1B0C9}"/>
                </c:ext>
              </c:extLst>
            </c:dLbl>
            <c:dLbl>
              <c:idx val="33"/>
              <c:delete val="1"/>
              <c:extLst>
                <c:ext xmlns:c15="http://schemas.microsoft.com/office/drawing/2012/chart" uri="{CE6537A1-D6FC-4f65-9D91-7224C49458BB}"/>
                <c:ext xmlns:c16="http://schemas.microsoft.com/office/drawing/2014/chart" uri="{C3380CC4-5D6E-409C-BE32-E72D297353CC}">
                  <c16:uniqueId val="{00000050-5989-4FB2-9B5E-C7E621E1B0C9}"/>
                </c:ext>
              </c:extLst>
            </c:dLbl>
            <c:dLbl>
              <c:idx val="34"/>
              <c:delete val="1"/>
              <c:extLst>
                <c:ext xmlns:c15="http://schemas.microsoft.com/office/drawing/2012/chart" uri="{CE6537A1-D6FC-4f65-9D91-7224C49458BB}"/>
                <c:ext xmlns:c16="http://schemas.microsoft.com/office/drawing/2014/chart" uri="{C3380CC4-5D6E-409C-BE32-E72D297353CC}">
                  <c16:uniqueId val="{0000004C-5989-4FB2-9B5E-C7E621E1B0C9}"/>
                </c:ext>
              </c:extLst>
            </c:dLbl>
            <c:dLbl>
              <c:idx val="35"/>
              <c:delete val="1"/>
              <c:extLst>
                <c:ext xmlns:c15="http://schemas.microsoft.com/office/drawing/2012/chart" uri="{CE6537A1-D6FC-4f65-9D91-7224C49458BB}"/>
                <c:ext xmlns:c16="http://schemas.microsoft.com/office/drawing/2014/chart" uri="{C3380CC4-5D6E-409C-BE32-E72D297353CC}">
                  <c16:uniqueId val="{0000004A-5989-4FB2-9B5E-C7E621E1B0C9}"/>
                </c:ext>
              </c:extLst>
            </c:dLbl>
            <c:dLbl>
              <c:idx val="36"/>
              <c:delete val="1"/>
              <c:extLst>
                <c:ext xmlns:c15="http://schemas.microsoft.com/office/drawing/2012/chart" uri="{CE6537A1-D6FC-4f65-9D91-7224C49458BB}"/>
                <c:ext xmlns:c16="http://schemas.microsoft.com/office/drawing/2014/chart" uri="{C3380CC4-5D6E-409C-BE32-E72D297353CC}">
                  <c16:uniqueId val="{00000049-5989-4FB2-9B5E-C7E621E1B0C9}"/>
                </c:ext>
              </c:extLst>
            </c:dLbl>
            <c:dLbl>
              <c:idx val="37"/>
              <c:delete val="1"/>
              <c:extLst>
                <c:ext xmlns:c15="http://schemas.microsoft.com/office/drawing/2012/chart" uri="{CE6537A1-D6FC-4f65-9D91-7224C49458BB}"/>
                <c:ext xmlns:c16="http://schemas.microsoft.com/office/drawing/2014/chart" uri="{C3380CC4-5D6E-409C-BE32-E72D297353CC}">
                  <c16:uniqueId val="{00000040-5989-4FB2-9B5E-C7E621E1B0C9}"/>
                </c:ext>
              </c:extLst>
            </c:dLbl>
            <c:dLbl>
              <c:idx val="38"/>
              <c:delete val="1"/>
              <c:extLst>
                <c:ext xmlns:c15="http://schemas.microsoft.com/office/drawing/2012/chart" uri="{CE6537A1-D6FC-4f65-9D91-7224C49458BB}"/>
                <c:ext xmlns:c16="http://schemas.microsoft.com/office/drawing/2014/chart" uri="{C3380CC4-5D6E-409C-BE32-E72D297353CC}">
                  <c16:uniqueId val="{00000046-5989-4FB2-9B5E-C7E621E1B0C9}"/>
                </c:ext>
              </c:extLst>
            </c:dLbl>
            <c:dLbl>
              <c:idx val="39"/>
              <c:delete val="1"/>
              <c:extLst>
                <c:ext xmlns:c15="http://schemas.microsoft.com/office/drawing/2012/chart" uri="{CE6537A1-D6FC-4f65-9D91-7224C49458BB}"/>
                <c:ext xmlns:c16="http://schemas.microsoft.com/office/drawing/2014/chart" uri="{C3380CC4-5D6E-409C-BE32-E72D297353CC}">
                  <c16:uniqueId val="{00000045-5989-4FB2-9B5E-C7E621E1B0C9}"/>
                </c:ext>
              </c:extLst>
            </c:dLbl>
            <c:dLbl>
              <c:idx val="40"/>
              <c:delete val="1"/>
              <c:extLst>
                <c:ext xmlns:c15="http://schemas.microsoft.com/office/drawing/2012/chart" uri="{CE6537A1-D6FC-4f65-9D91-7224C49458BB}"/>
                <c:ext xmlns:c16="http://schemas.microsoft.com/office/drawing/2014/chart" uri="{C3380CC4-5D6E-409C-BE32-E72D297353CC}">
                  <c16:uniqueId val="{00000044-5989-4FB2-9B5E-C7E621E1B0C9}"/>
                </c:ext>
              </c:extLst>
            </c:dLbl>
            <c:dLbl>
              <c:idx val="41"/>
              <c:delete val="1"/>
              <c:extLst>
                <c:ext xmlns:c15="http://schemas.microsoft.com/office/drawing/2012/chart" uri="{CE6537A1-D6FC-4f65-9D91-7224C49458BB}"/>
                <c:ext xmlns:c16="http://schemas.microsoft.com/office/drawing/2014/chart" uri="{C3380CC4-5D6E-409C-BE32-E72D297353CC}">
                  <c16:uniqueId val="{00000039-5989-4FB2-9B5E-C7E621E1B0C9}"/>
                </c:ext>
              </c:extLst>
            </c:dLbl>
            <c:dLbl>
              <c:idx val="42"/>
              <c:delete val="1"/>
              <c:extLst>
                <c:ext xmlns:c15="http://schemas.microsoft.com/office/drawing/2012/chart" uri="{CE6537A1-D6FC-4f65-9D91-7224C49458BB}"/>
                <c:ext xmlns:c16="http://schemas.microsoft.com/office/drawing/2014/chart" uri="{C3380CC4-5D6E-409C-BE32-E72D297353CC}">
                  <c16:uniqueId val="{00000041-5989-4FB2-9B5E-C7E621E1B0C9}"/>
                </c:ext>
              </c:extLst>
            </c:dLbl>
            <c:dLbl>
              <c:idx val="43"/>
              <c:delete val="1"/>
              <c:extLst>
                <c:ext xmlns:c15="http://schemas.microsoft.com/office/drawing/2012/chart" uri="{CE6537A1-D6FC-4f65-9D91-7224C49458BB}"/>
                <c:ext xmlns:c16="http://schemas.microsoft.com/office/drawing/2014/chart" uri="{C3380CC4-5D6E-409C-BE32-E72D297353CC}">
                  <c16:uniqueId val="{00000037-5989-4FB2-9B5E-C7E621E1B0C9}"/>
                </c:ext>
              </c:extLst>
            </c:dLbl>
            <c:dLbl>
              <c:idx val="44"/>
              <c:delete val="1"/>
              <c:extLst>
                <c:ext xmlns:c15="http://schemas.microsoft.com/office/drawing/2012/chart" uri="{CE6537A1-D6FC-4f65-9D91-7224C49458BB}"/>
                <c:ext xmlns:c16="http://schemas.microsoft.com/office/drawing/2014/chart" uri="{C3380CC4-5D6E-409C-BE32-E72D297353CC}">
                  <c16:uniqueId val="{0000003B-5989-4FB2-9B5E-C7E621E1B0C9}"/>
                </c:ext>
              </c:extLst>
            </c:dLbl>
            <c:dLbl>
              <c:idx val="45"/>
              <c:delete val="1"/>
              <c:extLst>
                <c:ext xmlns:c15="http://schemas.microsoft.com/office/drawing/2012/chart" uri="{CE6537A1-D6FC-4f65-9D91-7224C49458BB}"/>
                <c:ext xmlns:c16="http://schemas.microsoft.com/office/drawing/2014/chart" uri="{C3380CC4-5D6E-409C-BE32-E72D297353CC}">
                  <c16:uniqueId val="{0000003A-5989-4FB2-9B5E-C7E621E1B0C9}"/>
                </c:ext>
              </c:extLst>
            </c:dLbl>
            <c:dLbl>
              <c:idx val="46"/>
              <c:delete val="1"/>
              <c:extLst>
                <c:ext xmlns:c15="http://schemas.microsoft.com/office/drawing/2012/chart" uri="{CE6537A1-D6FC-4f65-9D91-7224C49458BB}"/>
                <c:ext xmlns:c16="http://schemas.microsoft.com/office/drawing/2014/chart" uri="{C3380CC4-5D6E-409C-BE32-E72D297353CC}">
                  <c16:uniqueId val="{00000036-5989-4FB2-9B5E-C7E621E1B0C9}"/>
                </c:ext>
              </c:extLst>
            </c:dLbl>
            <c:dLbl>
              <c:idx val="47"/>
              <c:delete val="1"/>
              <c:extLst>
                <c:ext xmlns:c15="http://schemas.microsoft.com/office/drawing/2012/chart" uri="{CE6537A1-D6FC-4f65-9D91-7224C49458BB}"/>
                <c:ext xmlns:c16="http://schemas.microsoft.com/office/drawing/2014/chart" uri="{C3380CC4-5D6E-409C-BE32-E72D297353CC}">
                  <c16:uniqueId val="{00000031-5989-4FB2-9B5E-C7E621E1B0C9}"/>
                </c:ext>
              </c:extLst>
            </c:dLbl>
            <c:dLbl>
              <c:idx val="48"/>
              <c:delete val="1"/>
              <c:extLst>
                <c:ext xmlns:c15="http://schemas.microsoft.com/office/drawing/2012/chart" uri="{CE6537A1-D6FC-4f65-9D91-7224C49458BB}"/>
                <c:ext xmlns:c16="http://schemas.microsoft.com/office/drawing/2014/chart" uri="{C3380CC4-5D6E-409C-BE32-E72D297353CC}">
                  <c16:uniqueId val="{00000030-5989-4FB2-9B5E-C7E621E1B0C9}"/>
                </c:ext>
              </c:extLst>
            </c:dLbl>
            <c:dLbl>
              <c:idx val="49"/>
              <c:delete val="1"/>
              <c:extLst>
                <c:ext xmlns:c15="http://schemas.microsoft.com/office/drawing/2012/chart" uri="{CE6537A1-D6FC-4f65-9D91-7224C49458BB}"/>
                <c:ext xmlns:c16="http://schemas.microsoft.com/office/drawing/2014/chart" uri="{C3380CC4-5D6E-409C-BE32-E72D297353CC}">
                  <c16:uniqueId val="{00000033-5989-4FB2-9B5E-C7E621E1B0C9}"/>
                </c:ext>
              </c:extLst>
            </c:dLbl>
            <c:dLbl>
              <c:idx val="50"/>
              <c:delete val="1"/>
              <c:extLst>
                <c:ext xmlns:c15="http://schemas.microsoft.com/office/drawing/2012/chart" uri="{CE6537A1-D6FC-4f65-9D91-7224C49458BB}"/>
                <c:ext xmlns:c16="http://schemas.microsoft.com/office/drawing/2014/chart" uri="{C3380CC4-5D6E-409C-BE32-E72D297353CC}">
                  <c16:uniqueId val="{00000026-5989-4FB2-9B5E-C7E621E1B0C9}"/>
                </c:ext>
              </c:extLst>
            </c:dLbl>
            <c:dLbl>
              <c:idx val="51"/>
              <c:delete val="1"/>
              <c:extLst>
                <c:ext xmlns:c15="http://schemas.microsoft.com/office/drawing/2012/chart" uri="{CE6537A1-D6FC-4f65-9D91-7224C49458BB}"/>
                <c:ext xmlns:c16="http://schemas.microsoft.com/office/drawing/2014/chart" uri="{C3380CC4-5D6E-409C-BE32-E72D297353CC}">
                  <c16:uniqueId val="{00000032-5989-4FB2-9B5E-C7E621E1B0C9}"/>
                </c:ext>
              </c:extLst>
            </c:dLbl>
            <c:dLbl>
              <c:idx val="52"/>
              <c:delete val="1"/>
              <c:extLst>
                <c:ext xmlns:c15="http://schemas.microsoft.com/office/drawing/2012/chart" uri="{CE6537A1-D6FC-4f65-9D91-7224C49458BB}"/>
                <c:ext xmlns:c16="http://schemas.microsoft.com/office/drawing/2014/chart" uri="{C3380CC4-5D6E-409C-BE32-E72D297353CC}">
                  <c16:uniqueId val="{0000002D-5989-4FB2-9B5E-C7E621E1B0C9}"/>
                </c:ext>
              </c:extLst>
            </c:dLbl>
            <c:dLbl>
              <c:idx val="53"/>
              <c:delete val="1"/>
              <c:extLst>
                <c:ext xmlns:c15="http://schemas.microsoft.com/office/drawing/2012/chart" uri="{CE6537A1-D6FC-4f65-9D91-7224C49458BB}"/>
                <c:ext xmlns:c16="http://schemas.microsoft.com/office/drawing/2014/chart" uri="{C3380CC4-5D6E-409C-BE32-E72D297353CC}">
                  <c16:uniqueId val="{00000029-5989-4FB2-9B5E-C7E621E1B0C9}"/>
                </c:ext>
              </c:extLst>
            </c:dLbl>
            <c:dLbl>
              <c:idx val="54"/>
              <c:delete val="1"/>
              <c:extLst>
                <c:ext xmlns:c15="http://schemas.microsoft.com/office/drawing/2012/chart" uri="{CE6537A1-D6FC-4f65-9D91-7224C49458BB}"/>
                <c:ext xmlns:c16="http://schemas.microsoft.com/office/drawing/2014/chart" uri="{C3380CC4-5D6E-409C-BE32-E72D297353CC}">
                  <c16:uniqueId val="{00000023-5989-4FB2-9B5E-C7E621E1B0C9}"/>
                </c:ext>
              </c:extLst>
            </c:dLbl>
            <c:dLbl>
              <c:idx val="55"/>
              <c:delete val="1"/>
              <c:extLst>
                <c:ext xmlns:c15="http://schemas.microsoft.com/office/drawing/2012/chart" uri="{CE6537A1-D6FC-4f65-9D91-7224C49458BB}"/>
                <c:ext xmlns:c16="http://schemas.microsoft.com/office/drawing/2014/chart" uri="{C3380CC4-5D6E-409C-BE32-E72D297353CC}">
                  <c16:uniqueId val="{0000002C-5989-4FB2-9B5E-C7E621E1B0C9}"/>
                </c:ext>
              </c:extLst>
            </c:dLbl>
            <c:dLbl>
              <c:idx val="56"/>
              <c:delete val="1"/>
              <c:extLst>
                <c:ext xmlns:c15="http://schemas.microsoft.com/office/drawing/2012/chart" uri="{CE6537A1-D6FC-4f65-9D91-7224C49458BB}"/>
                <c:ext xmlns:c16="http://schemas.microsoft.com/office/drawing/2014/chart" uri="{C3380CC4-5D6E-409C-BE32-E72D297353CC}">
                  <c16:uniqueId val="{0000002B-5989-4FB2-9B5E-C7E621E1B0C9}"/>
                </c:ext>
              </c:extLst>
            </c:dLbl>
            <c:dLbl>
              <c:idx val="57"/>
              <c:delete val="1"/>
              <c:extLst>
                <c:ext xmlns:c15="http://schemas.microsoft.com/office/drawing/2012/chart" uri="{CE6537A1-D6FC-4f65-9D91-7224C49458BB}"/>
                <c:ext xmlns:c16="http://schemas.microsoft.com/office/drawing/2014/chart" uri="{C3380CC4-5D6E-409C-BE32-E72D297353CC}">
                  <c16:uniqueId val="{0000001F-5989-4FB2-9B5E-C7E621E1B0C9}"/>
                </c:ext>
              </c:extLst>
            </c:dLbl>
            <c:dLbl>
              <c:idx val="58"/>
              <c:delete val="1"/>
              <c:extLst>
                <c:ext xmlns:c15="http://schemas.microsoft.com/office/drawing/2012/chart" uri="{CE6537A1-D6FC-4f65-9D91-7224C49458BB}"/>
                <c:ext xmlns:c16="http://schemas.microsoft.com/office/drawing/2014/chart" uri="{C3380CC4-5D6E-409C-BE32-E72D297353CC}">
                  <c16:uniqueId val="{00000020-5989-4FB2-9B5E-C7E621E1B0C9}"/>
                </c:ext>
              </c:extLst>
            </c:dLbl>
            <c:dLbl>
              <c:idx val="59"/>
              <c:delete val="1"/>
              <c:extLst>
                <c:ext xmlns:c15="http://schemas.microsoft.com/office/drawing/2012/chart" uri="{CE6537A1-D6FC-4f65-9D91-7224C49458BB}"/>
                <c:ext xmlns:c16="http://schemas.microsoft.com/office/drawing/2014/chart" uri="{C3380CC4-5D6E-409C-BE32-E72D297353CC}">
                  <c16:uniqueId val="{0000001D-5989-4FB2-9B5E-C7E621E1B0C9}"/>
                </c:ext>
              </c:extLst>
            </c:dLbl>
            <c:dLbl>
              <c:idx val="60"/>
              <c:layout>
                <c:manualLayout>
                  <c:x val="-1.0953167623915428E-2"/>
                  <c:y val="0.20506591486092432"/>
                </c:manualLayout>
              </c:layout>
              <c:tx>
                <c:rich>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fld id="{3D7BB6D0-9786-4203-B313-FD8D00D64F91}" type="VALUE">
                      <a:rPr lang="en-US" b="1">
                        <a:solidFill>
                          <a:schemeClr val="bg1"/>
                        </a:solidFill>
                      </a:rPr>
                      <a:pPr>
                        <a:defRPr/>
                      </a:pPr>
                      <a:t>[VALUE]</a:t>
                    </a:fld>
                    <a:endParaRPr lang="en-IN"/>
                  </a:p>
                </c:rich>
              </c:tx>
              <c:spPr>
                <a:solidFill>
                  <a:schemeClr val="accent1"/>
                </a:solidFill>
                <a:ln>
                  <a:solidFill>
                    <a:schemeClr val="accent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5989-4FB2-9B5E-C7E621E1B0C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'Peers Comparison'!$Z$2:$Z$62</c:f>
              <c:numCache>
                <c:formatCode>mmm\-yy</c:formatCode>
                <c:ptCount val="61"/>
                <c:pt idx="0">
                  <c:v>43435</c:v>
                </c:pt>
                <c:pt idx="1">
                  <c:v>43466</c:v>
                </c:pt>
                <c:pt idx="2">
                  <c:v>43497</c:v>
                </c:pt>
                <c:pt idx="3">
                  <c:v>43525</c:v>
                </c:pt>
                <c:pt idx="4">
                  <c:v>43556</c:v>
                </c:pt>
                <c:pt idx="5">
                  <c:v>43586</c:v>
                </c:pt>
                <c:pt idx="6">
                  <c:v>43617</c:v>
                </c:pt>
                <c:pt idx="7">
                  <c:v>43647</c:v>
                </c:pt>
                <c:pt idx="8">
                  <c:v>43678</c:v>
                </c:pt>
                <c:pt idx="9">
                  <c:v>43709</c:v>
                </c:pt>
                <c:pt idx="10">
                  <c:v>43739</c:v>
                </c:pt>
                <c:pt idx="11">
                  <c:v>43770</c:v>
                </c:pt>
                <c:pt idx="12">
                  <c:v>43800</c:v>
                </c:pt>
                <c:pt idx="13">
                  <c:v>43831</c:v>
                </c:pt>
                <c:pt idx="14">
                  <c:v>43862</c:v>
                </c:pt>
                <c:pt idx="15">
                  <c:v>43891</c:v>
                </c:pt>
                <c:pt idx="16">
                  <c:v>43922</c:v>
                </c:pt>
                <c:pt idx="17">
                  <c:v>43952</c:v>
                </c:pt>
                <c:pt idx="18">
                  <c:v>43983</c:v>
                </c:pt>
                <c:pt idx="19">
                  <c:v>44013</c:v>
                </c:pt>
                <c:pt idx="20">
                  <c:v>44044</c:v>
                </c:pt>
                <c:pt idx="21">
                  <c:v>44075</c:v>
                </c:pt>
                <c:pt idx="22">
                  <c:v>44105</c:v>
                </c:pt>
                <c:pt idx="23">
                  <c:v>44136</c:v>
                </c:pt>
                <c:pt idx="24">
                  <c:v>44166</c:v>
                </c:pt>
                <c:pt idx="25">
                  <c:v>44197</c:v>
                </c:pt>
                <c:pt idx="26">
                  <c:v>44228</c:v>
                </c:pt>
                <c:pt idx="27">
                  <c:v>44256</c:v>
                </c:pt>
                <c:pt idx="28">
                  <c:v>44287</c:v>
                </c:pt>
                <c:pt idx="29">
                  <c:v>44317</c:v>
                </c:pt>
                <c:pt idx="30">
                  <c:v>44348</c:v>
                </c:pt>
                <c:pt idx="31">
                  <c:v>44378</c:v>
                </c:pt>
                <c:pt idx="32">
                  <c:v>44409</c:v>
                </c:pt>
                <c:pt idx="33">
                  <c:v>44440</c:v>
                </c:pt>
                <c:pt idx="34">
                  <c:v>44470</c:v>
                </c:pt>
                <c:pt idx="35">
                  <c:v>44501</c:v>
                </c:pt>
                <c:pt idx="36">
                  <c:v>44531</c:v>
                </c:pt>
                <c:pt idx="37">
                  <c:v>44562</c:v>
                </c:pt>
                <c:pt idx="38">
                  <c:v>44593</c:v>
                </c:pt>
                <c:pt idx="39">
                  <c:v>44621</c:v>
                </c:pt>
                <c:pt idx="40">
                  <c:v>44652</c:v>
                </c:pt>
                <c:pt idx="41">
                  <c:v>44682</c:v>
                </c:pt>
                <c:pt idx="42">
                  <c:v>44713</c:v>
                </c:pt>
                <c:pt idx="43">
                  <c:v>44743</c:v>
                </c:pt>
                <c:pt idx="44">
                  <c:v>44774</c:v>
                </c:pt>
                <c:pt idx="45">
                  <c:v>44805</c:v>
                </c:pt>
                <c:pt idx="46">
                  <c:v>44835</c:v>
                </c:pt>
                <c:pt idx="47">
                  <c:v>44866</c:v>
                </c:pt>
                <c:pt idx="48">
                  <c:v>44896</c:v>
                </c:pt>
                <c:pt idx="49">
                  <c:v>44927</c:v>
                </c:pt>
                <c:pt idx="50">
                  <c:v>44958</c:v>
                </c:pt>
                <c:pt idx="51">
                  <c:v>44986</c:v>
                </c:pt>
                <c:pt idx="52">
                  <c:v>45017</c:v>
                </c:pt>
                <c:pt idx="53">
                  <c:v>45047</c:v>
                </c:pt>
                <c:pt idx="54">
                  <c:v>45078</c:v>
                </c:pt>
                <c:pt idx="55">
                  <c:v>45108</c:v>
                </c:pt>
                <c:pt idx="56">
                  <c:v>45139</c:v>
                </c:pt>
                <c:pt idx="57">
                  <c:v>45170</c:v>
                </c:pt>
                <c:pt idx="58">
                  <c:v>45200</c:v>
                </c:pt>
                <c:pt idx="59">
                  <c:v>45231</c:v>
                </c:pt>
                <c:pt idx="60">
                  <c:v>45261</c:v>
                </c:pt>
              </c:numCache>
            </c:numRef>
          </c:cat>
          <c:val>
            <c:numRef>
              <c:f>'Peers Comparison'!$AA$2:$AA$62</c:f>
              <c:numCache>
                <c:formatCode>#,##0.00%;\(#,##0.0%\)</c:formatCode>
                <c:ptCount val="61"/>
                <c:pt idx="0" formatCode="0.00%">
                  <c:v>0</c:v>
                </c:pt>
                <c:pt idx="1">
                  <c:v>4.2392057336217211E-2</c:v>
                </c:pt>
                <c:pt idx="2">
                  <c:v>2.4887831181585548E-2</c:v>
                </c:pt>
                <c:pt idx="3">
                  <c:v>-5.1932748741643116E-2</c:v>
                </c:pt>
                <c:pt idx="4">
                  <c:v>6.9135007795910794E-2</c:v>
                </c:pt>
                <c:pt idx="5">
                  <c:v>4.6377879325933465E-2</c:v>
                </c:pt>
                <c:pt idx="6">
                  <c:v>3.5718082602079031E-2</c:v>
                </c:pt>
                <c:pt idx="7">
                  <c:v>2.2781207829554385E-2</c:v>
                </c:pt>
                <c:pt idx="8">
                  <c:v>6.6326773767388042E-3</c:v>
                </c:pt>
                <c:pt idx="9">
                  <c:v>-1.7440811410287214E-2</c:v>
                </c:pt>
                <c:pt idx="10">
                  <c:v>-3.931386108779325E-2</c:v>
                </c:pt>
                <c:pt idx="11">
                  <c:v>8.0407830703048411E-3</c:v>
                </c:pt>
                <c:pt idx="12">
                  <c:v>1.7203017869826448E-2</c:v>
                </c:pt>
                <c:pt idx="13">
                  <c:v>5.488170532587644E-2</c:v>
                </c:pt>
                <c:pt idx="14">
                  <c:v>-7.5025508632818996E-2</c:v>
                </c:pt>
                <c:pt idx="15">
                  <c:v>-7.5323827884591868E-2</c:v>
                </c:pt>
                <c:pt idx="16">
                  <c:v>3.6563517431192863E-2</c:v>
                </c:pt>
                <c:pt idx="17">
                  <c:v>4.1968011680168713E-2</c:v>
                </c:pt>
                <c:pt idx="18">
                  <c:v>-1.8699083851097477E-3</c:v>
                </c:pt>
                <c:pt idx="19">
                  <c:v>-0.14660347419187539</c:v>
                </c:pt>
                <c:pt idx="20">
                  <c:v>5.2762802366910479E-2</c:v>
                </c:pt>
                <c:pt idx="21">
                  <c:v>1.3708833619706061E-2</c:v>
                </c:pt>
                <c:pt idx="22">
                  <c:v>-0.12217418059762293</c:v>
                </c:pt>
                <c:pt idx="23">
                  <c:v>0.13455378306221502</c:v>
                </c:pt>
                <c:pt idx="24">
                  <c:v>2.5425098365809959E-2</c:v>
                </c:pt>
                <c:pt idx="25">
                  <c:v>1.1095814255054447E-2</c:v>
                </c:pt>
                <c:pt idx="26">
                  <c:v>-6.8500381942399713E-2</c:v>
                </c:pt>
                <c:pt idx="27">
                  <c:v>7.2080173731692149E-2</c:v>
                </c:pt>
                <c:pt idx="28">
                  <c:v>3.2718884486110426E-2</c:v>
                </c:pt>
                <c:pt idx="29">
                  <c:v>-2.1783838399911673E-2</c:v>
                </c:pt>
                <c:pt idx="30">
                  <c:v>4.2582271403378766E-2</c:v>
                </c:pt>
                <c:pt idx="31">
                  <c:v>9.6777670422482934E-2</c:v>
                </c:pt>
                <c:pt idx="32">
                  <c:v>3.1659999962833162E-2</c:v>
                </c:pt>
                <c:pt idx="33">
                  <c:v>-1.6170368514235187E-2</c:v>
                </c:pt>
                <c:pt idx="34">
                  <c:v>5.3061641444292582E-2</c:v>
                </c:pt>
                <c:pt idx="35">
                  <c:v>3.173489521578441E-2</c:v>
                </c:pt>
                <c:pt idx="36">
                  <c:v>2.74336681010709E-2</c:v>
                </c:pt>
                <c:pt idx="37">
                  <c:v>-5.6521892164480489E-2</c:v>
                </c:pt>
                <c:pt idx="38">
                  <c:v>4.834111808939643E-3</c:v>
                </c:pt>
                <c:pt idx="39">
                  <c:v>4.3746254814354173E-2</c:v>
                </c:pt>
                <c:pt idx="40">
                  <c:v>4.1876108096312271E-3</c:v>
                </c:pt>
                <c:pt idx="41">
                  <c:v>-5.0128292662151706E-2</c:v>
                </c:pt>
                <c:pt idx="42">
                  <c:v>-2.2213263410731408E-2</c:v>
                </c:pt>
                <c:pt idx="43">
                  <c:v>8.6037557668505307E-2</c:v>
                </c:pt>
                <c:pt idx="44">
                  <c:v>-6.999443282792972E-2</c:v>
                </c:pt>
                <c:pt idx="45">
                  <c:v>-2.6883339393440529E-2</c:v>
                </c:pt>
                <c:pt idx="46">
                  <c:v>6.121215020828559E-2</c:v>
                </c:pt>
                <c:pt idx="47">
                  <c:v>-1.2465237698642677E-2</c:v>
                </c:pt>
                <c:pt idx="48">
                  <c:v>-1.0434877292579619E-2</c:v>
                </c:pt>
                <c:pt idx="49">
                  <c:v>4.8623650140240296E-2</c:v>
                </c:pt>
                <c:pt idx="50">
                  <c:v>4.1188288791845357E-2</c:v>
                </c:pt>
                <c:pt idx="51">
                  <c:v>4.4920655038070981E-2</c:v>
                </c:pt>
                <c:pt idx="52">
                  <c:v>1.0638398205055797E-2</c:v>
                </c:pt>
                <c:pt idx="53">
                  <c:v>-5.2766312549071354E-2</c:v>
                </c:pt>
                <c:pt idx="54">
                  <c:v>4.327317119757669E-2</c:v>
                </c:pt>
                <c:pt idx="55">
                  <c:v>-3.81606568263887E-4</c:v>
                </c:pt>
                <c:pt idx="56">
                  <c:v>-1.6160413256009788E-2</c:v>
                </c:pt>
                <c:pt idx="57">
                  <c:v>7.3636842681402234E-2</c:v>
                </c:pt>
                <c:pt idx="58">
                  <c:v>3.2964175538975973E-2</c:v>
                </c:pt>
                <c:pt idx="59">
                  <c:v>5.8242592680756287E-2</c:v>
                </c:pt>
                <c:pt idx="60">
                  <c:v>2.62812240626963E-3</c:v>
                </c:pt>
              </c:numCache>
            </c:numRef>
          </c:val>
          <c:smooth val="0"/>
          <c:extLst>
            <c:ext xmlns:c16="http://schemas.microsoft.com/office/drawing/2014/chart" uri="{C3380CC4-5D6E-409C-BE32-E72D297353CC}">
              <c16:uniqueId val="{00000000-5989-4FB2-9B5E-C7E621E1B0C9}"/>
            </c:ext>
          </c:extLst>
        </c:ser>
        <c:ser>
          <c:idx val="1"/>
          <c:order val="1"/>
          <c:tx>
            <c:strRef>
              <c:f>'Peers Comparison'!$AB$1</c:f>
              <c:strCache>
                <c:ptCount val="1"/>
                <c:pt idx="0">
                  <c:v>Competitors (RTO, RWS, ITRK, JSG, MTO)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5-5989-4FB2-9B5E-C7E621E1B0C9}"/>
                </c:ext>
              </c:extLst>
            </c:dLbl>
            <c:dLbl>
              <c:idx val="1"/>
              <c:delete val="1"/>
              <c:extLst>
                <c:ext xmlns:c15="http://schemas.microsoft.com/office/drawing/2012/chart" uri="{CE6537A1-D6FC-4f65-9D91-7224C49458BB}"/>
                <c:ext xmlns:c16="http://schemas.microsoft.com/office/drawing/2014/chart" uri="{C3380CC4-5D6E-409C-BE32-E72D297353CC}">
                  <c16:uniqueId val="{00000004-5989-4FB2-9B5E-C7E621E1B0C9}"/>
                </c:ext>
              </c:extLst>
            </c:dLbl>
            <c:dLbl>
              <c:idx val="2"/>
              <c:delete val="1"/>
              <c:extLst>
                <c:ext xmlns:c15="http://schemas.microsoft.com/office/drawing/2012/chart" uri="{CE6537A1-D6FC-4f65-9D91-7224C49458BB}"/>
                <c:ext xmlns:c16="http://schemas.microsoft.com/office/drawing/2014/chart" uri="{C3380CC4-5D6E-409C-BE32-E72D297353CC}">
                  <c16:uniqueId val="{0000000F-5989-4FB2-9B5E-C7E621E1B0C9}"/>
                </c:ext>
              </c:extLst>
            </c:dLbl>
            <c:dLbl>
              <c:idx val="3"/>
              <c:delete val="1"/>
              <c:extLst>
                <c:ext xmlns:c15="http://schemas.microsoft.com/office/drawing/2012/chart" uri="{CE6537A1-D6FC-4f65-9D91-7224C49458BB}"/>
                <c:ext xmlns:c16="http://schemas.microsoft.com/office/drawing/2014/chart" uri="{C3380CC4-5D6E-409C-BE32-E72D297353CC}">
                  <c16:uniqueId val="{0000000E-5989-4FB2-9B5E-C7E621E1B0C9}"/>
                </c:ext>
              </c:extLst>
            </c:dLbl>
            <c:dLbl>
              <c:idx val="4"/>
              <c:delete val="1"/>
              <c:extLst>
                <c:ext xmlns:c15="http://schemas.microsoft.com/office/drawing/2012/chart" uri="{CE6537A1-D6FC-4f65-9D91-7224C49458BB}"/>
                <c:ext xmlns:c16="http://schemas.microsoft.com/office/drawing/2014/chart" uri="{C3380CC4-5D6E-409C-BE32-E72D297353CC}">
                  <c16:uniqueId val="{00000013-5989-4FB2-9B5E-C7E621E1B0C9}"/>
                </c:ext>
              </c:extLst>
            </c:dLbl>
            <c:dLbl>
              <c:idx val="5"/>
              <c:delete val="1"/>
              <c:extLst>
                <c:ext xmlns:c15="http://schemas.microsoft.com/office/drawing/2012/chart" uri="{CE6537A1-D6FC-4f65-9D91-7224C49458BB}"/>
                <c:ext xmlns:c16="http://schemas.microsoft.com/office/drawing/2014/chart" uri="{C3380CC4-5D6E-409C-BE32-E72D297353CC}">
                  <c16:uniqueId val="{00000007-5989-4FB2-9B5E-C7E621E1B0C9}"/>
                </c:ext>
              </c:extLst>
            </c:dLbl>
            <c:dLbl>
              <c:idx val="6"/>
              <c:delete val="1"/>
              <c:extLst>
                <c:ext xmlns:c15="http://schemas.microsoft.com/office/drawing/2012/chart" uri="{CE6537A1-D6FC-4f65-9D91-7224C49458BB}"/>
                <c:ext xmlns:c16="http://schemas.microsoft.com/office/drawing/2014/chart" uri="{C3380CC4-5D6E-409C-BE32-E72D297353CC}">
                  <c16:uniqueId val="{00000017-5989-4FB2-9B5E-C7E621E1B0C9}"/>
                </c:ext>
              </c:extLst>
            </c:dLbl>
            <c:dLbl>
              <c:idx val="7"/>
              <c:delete val="1"/>
              <c:extLst>
                <c:ext xmlns:c15="http://schemas.microsoft.com/office/drawing/2012/chart" uri="{CE6537A1-D6FC-4f65-9D91-7224C49458BB}"/>
                <c:ext xmlns:c16="http://schemas.microsoft.com/office/drawing/2014/chart" uri="{C3380CC4-5D6E-409C-BE32-E72D297353CC}">
                  <c16:uniqueId val="{00000016-5989-4FB2-9B5E-C7E621E1B0C9}"/>
                </c:ext>
              </c:extLst>
            </c:dLbl>
            <c:dLbl>
              <c:idx val="8"/>
              <c:delete val="1"/>
              <c:extLst>
                <c:ext xmlns:c15="http://schemas.microsoft.com/office/drawing/2012/chart" uri="{CE6537A1-D6FC-4f65-9D91-7224C49458BB}"/>
                <c:ext xmlns:c16="http://schemas.microsoft.com/office/drawing/2014/chart" uri="{C3380CC4-5D6E-409C-BE32-E72D297353CC}">
                  <c16:uniqueId val="{0000006F-5989-4FB2-9B5E-C7E621E1B0C9}"/>
                </c:ext>
              </c:extLst>
            </c:dLbl>
            <c:dLbl>
              <c:idx val="9"/>
              <c:delete val="1"/>
              <c:extLst>
                <c:ext xmlns:c15="http://schemas.microsoft.com/office/drawing/2012/chart" uri="{CE6537A1-D6FC-4f65-9D91-7224C49458BB}"/>
                <c:ext xmlns:c16="http://schemas.microsoft.com/office/drawing/2014/chart" uri="{C3380CC4-5D6E-409C-BE32-E72D297353CC}">
                  <c16:uniqueId val="{00000072-5989-4FB2-9B5E-C7E621E1B0C9}"/>
                </c:ext>
              </c:extLst>
            </c:dLbl>
            <c:dLbl>
              <c:idx val="10"/>
              <c:delete val="1"/>
              <c:extLst>
                <c:ext xmlns:c15="http://schemas.microsoft.com/office/drawing/2012/chart" uri="{CE6537A1-D6FC-4f65-9D91-7224C49458BB}"/>
                <c:ext xmlns:c16="http://schemas.microsoft.com/office/drawing/2014/chart" uri="{C3380CC4-5D6E-409C-BE32-E72D297353CC}">
                  <c16:uniqueId val="{0000006D-5989-4FB2-9B5E-C7E621E1B0C9}"/>
                </c:ext>
              </c:extLst>
            </c:dLbl>
            <c:dLbl>
              <c:idx val="11"/>
              <c:delete val="1"/>
              <c:extLst>
                <c:ext xmlns:c15="http://schemas.microsoft.com/office/drawing/2012/chart" uri="{CE6537A1-D6FC-4f65-9D91-7224C49458BB}"/>
                <c:ext xmlns:c16="http://schemas.microsoft.com/office/drawing/2014/chart" uri="{C3380CC4-5D6E-409C-BE32-E72D297353CC}">
                  <c16:uniqueId val="{00000070-5989-4FB2-9B5E-C7E621E1B0C9}"/>
                </c:ext>
              </c:extLst>
            </c:dLbl>
            <c:dLbl>
              <c:idx val="12"/>
              <c:delete val="1"/>
              <c:extLst>
                <c:ext xmlns:c15="http://schemas.microsoft.com/office/drawing/2012/chart" uri="{CE6537A1-D6FC-4f65-9D91-7224C49458BB}"/>
                <c:ext xmlns:c16="http://schemas.microsoft.com/office/drawing/2014/chart" uri="{C3380CC4-5D6E-409C-BE32-E72D297353CC}">
                  <c16:uniqueId val="{00000079-5989-4FB2-9B5E-C7E621E1B0C9}"/>
                </c:ext>
              </c:extLst>
            </c:dLbl>
            <c:dLbl>
              <c:idx val="13"/>
              <c:delete val="1"/>
              <c:extLst>
                <c:ext xmlns:c15="http://schemas.microsoft.com/office/drawing/2012/chart" uri="{CE6537A1-D6FC-4f65-9D91-7224C49458BB}"/>
                <c:ext xmlns:c16="http://schemas.microsoft.com/office/drawing/2014/chart" uri="{C3380CC4-5D6E-409C-BE32-E72D297353CC}">
                  <c16:uniqueId val="{00000078-5989-4FB2-9B5E-C7E621E1B0C9}"/>
                </c:ext>
              </c:extLst>
            </c:dLbl>
            <c:dLbl>
              <c:idx val="14"/>
              <c:delete val="1"/>
              <c:extLst>
                <c:ext xmlns:c15="http://schemas.microsoft.com/office/drawing/2012/chart" uri="{CE6537A1-D6FC-4f65-9D91-7224C49458BB}"/>
                <c:ext xmlns:c16="http://schemas.microsoft.com/office/drawing/2014/chart" uri="{C3380CC4-5D6E-409C-BE32-E72D297353CC}">
                  <c16:uniqueId val="{00000075-5989-4FB2-9B5E-C7E621E1B0C9}"/>
                </c:ext>
              </c:extLst>
            </c:dLbl>
            <c:dLbl>
              <c:idx val="15"/>
              <c:delete val="1"/>
              <c:extLst>
                <c:ext xmlns:c15="http://schemas.microsoft.com/office/drawing/2012/chart" uri="{CE6537A1-D6FC-4f65-9D91-7224C49458BB}"/>
                <c:ext xmlns:c16="http://schemas.microsoft.com/office/drawing/2014/chart" uri="{C3380CC4-5D6E-409C-BE32-E72D297353CC}">
                  <c16:uniqueId val="{00000008-5989-4FB2-9B5E-C7E621E1B0C9}"/>
                </c:ext>
              </c:extLst>
            </c:dLbl>
            <c:dLbl>
              <c:idx val="16"/>
              <c:delete val="1"/>
              <c:extLst>
                <c:ext xmlns:c15="http://schemas.microsoft.com/office/drawing/2012/chart" uri="{CE6537A1-D6FC-4f65-9D91-7224C49458BB}"/>
                <c:ext xmlns:c16="http://schemas.microsoft.com/office/drawing/2014/chart" uri="{C3380CC4-5D6E-409C-BE32-E72D297353CC}">
                  <c16:uniqueId val="{0000000D-5989-4FB2-9B5E-C7E621E1B0C9}"/>
                </c:ext>
              </c:extLst>
            </c:dLbl>
            <c:dLbl>
              <c:idx val="17"/>
              <c:delete val="1"/>
              <c:extLst>
                <c:ext xmlns:c15="http://schemas.microsoft.com/office/drawing/2012/chart" uri="{CE6537A1-D6FC-4f65-9D91-7224C49458BB}"/>
                <c:ext xmlns:c16="http://schemas.microsoft.com/office/drawing/2014/chart" uri="{C3380CC4-5D6E-409C-BE32-E72D297353CC}">
                  <c16:uniqueId val="{00000069-5989-4FB2-9B5E-C7E621E1B0C9}"/>
                </c:ext>
              </c:extLst>
            </c:dLbl>
            <c:dLbl>
              <c:idx val="18"/>
              <c:delete val="1"/>
              <c:extLst>
                <c:ext xmlns:c15="http://schemas.microsoft.com/office/drawing/2012/chart" uri="{CE6537A1-D6FC-4f65-9D91-7224C49458BB}"/>
                <c:ext xmlns:c16="http://schemas.microsoft.com/office/drawing/2014/chart" uri="{C3380CC4-5D6E-409C-BE32-E72D297353CC}">
                  <c16:uniqueId val="{0000000A-5989-4FB2-9B5E-C7E621E1B0C9}"/>
                </c:ext>
              </c:extLst>
            </c:dLbl>
            <c:dLbl>
              <c:idx val="19"/>
              <c:delete val="1"/>
              <c:extLst>
                <c:ext xmlns:c15="http://schemas.microsoft.com/office/drawing/2012/chart" uri="{CE6537A1-D6FC-4f65-9D91-7224C49458BB}"/>
                <c:ext xmlns:c16="http://schemas.microsoft.com/office/drawing/2014/chart" uri="{C3380CC4-5D6E-409C-BE32-E72D297353CC}">
                  <c16:uniqueId val="{00000066-5989-4FB2-9B5E-C7E621E1B0C9}"/>
                </c:ext>
              </c:extLst>
            </c:dLbl>
            <c:dLbl>
              <c:idx val="20"/>
              <c:delete val="1"/>
              <c:extLst>
                <c:ext xmlns:c15="http://schemas.microsoft.com/office/drawing/2012/chart" uri="{CE6537A1-D6FC-4f65-9D91-7224C49458BB}"/>
                <c:ext xmlns:c16="http://schemas.microsoft.com/office/drawing/2014/chart" uri="{C3380CC4-5D6E-409C-BE32-E72D297353CC}">
                  <c16:uniqueId val="{00000068-5989-4FB2-9B5E-C7E621E1B0C9}"/>
                </c:ext>
              </c:extLst>
            </c:dLbl>
            <c:dLbl>
              <c:idx val="21"/>
              <c:delete val="1"/>
              <c:extLst>
                <c:ext xmlns:c15="http://schemas.microsoft.com/office/drawing/2012/chart" uri="{CE6537A1-D6FC-4f65-9D91-7224C49458BB}"/>
                <c:ext xmlns:c16="http://schemas.microsoft.com/office/drawing/2014/chart" uri="{C3380CC4-5D6E-409C-BE32-E72D297353CC}">
                  <c16:uniqueId val="{00000067-5989-4FB2-9B5E-C7E621E1B0C9}"/>
                </c:ext>
              </c:extLst>
            </c:dLbl>
            <c:dLbl>
              <c:idx val="22"/>
              <c:delete val="1"/>
              <c:extLst>
                <c:ext xmlns:c15="http://schemas.microsoft.com/office/drawing/2012/chart" uri="{CE6537A1-D6FC-4f65-9D91-7224C49458BB}"/>
                <c:ext xmlns:c16="http://schemas.microsoft.com/office/drawing/2014/chart" uri="{C3380CC4-5D6E-409C-BE32-E72D297353CC}">
                  <c16:uniqueId val="{00000065-5989-4FB2-9B5E-C7E621E1B0C9}"/>
                </c:ext>
              </c:extLst>
            </c:dLbl>
            <c:dLbl>
              <c:idx val="23"/>
              <c:delete val="1"/>
              <c:extLst>
                <c:ext xmlns:c15="http://schemas.microsoft.com/office/drawing/2012/chart" uri="{CE6537A1-D6FC-4f65-9D91-7224C49458BB}"/>
                <c:ext xmlns:c16="http://schemas.microsoft.com/office/drawing/2014/chart" uri="{C3380CC4-5D6E-409C-BE32-E72D297353CC}">
                  <c16:uniqueId val="{0000000B-5989-4FB2-9B5E-C7E621E1B0C9}"/>
                </c:ext>
              </c:extLst>
            </c:dLbl>
            <c:dLbl>
              <c:idx val="24"/>
              <c:delete val="1"/>
              <c:extLst>
                <c:ext xmlns:c15="http://schemas.microsoft.com/office/drawing/2012/chart" uri="{CE6537A1-D6FC-4f65-9D91-7224C49458BB}"/>
                <c:ext xmlns:c16="http://schemas.microsoft.com/office/drawing/2014/chart" uri="{C3380CC4-5D6E-409C-BE32-E72D297353CC}">
                  <c16:uniqueId val="{0000005C-5989-4FB2-9B5E-C7E621E1B0C9}"/>
                </c:ext>
              </c:extLst>
            </c:dLbl>
            <c:dLbl>
              <c:idx val="25"/>
              <c:delete val="1"/>
              <c:extLst>
                <c:ext xmlns:c15="http://schemas.microsoft.com/office/drawing/2012/chart" uri="{CE6537A1-D6FC-4f65-9D91-7224C49458BB}"/>
                <c:ext xmlns:c16="http://schemas.microsoft.com/office/drawing/2014/chart" uri="{C3380CC4-5D6E-409C-BE32-E72D297353CC}">
                  <c16:uniqueId val="{0000005B-5989-4FB2-9B5E-C7E621E1B0C9}"/>
                </c:ext>
              </c:extLst>
            </c:dLbl>
            <c:dLbl>
              <c:idx val="26"/>
              <c:delete val="1"/>
              <c:extLst>
                <c:ext xmlns:c15="http://schemas.microsoft.com/office/drawing/2012/chart" uri="{CE6537A1-D6FC-4f65-9D91-7224C49458BB}"/>
                <c:ext xmlns:c16="http://schemas.microsoft.com/office/drawing/2014/chart" uri="{C3380CC4-5D6E-409C-BE32-E72D297353CC}">
                  <c16:uniqueId val="{00000055-5989-4FB2-9B5E-C7E621E1B0C9}"/>
                </c:ext>
              </c:extLst>
            </c:dLbl>
            <c:dLbl>
              <c:idx val="27"/>
              <c:delete val="1"/>
              <c:extLst>
                <c:ext xmlns:c15="http://schemas.microsoft.com/office/drawing/2012/chart" uri="{CE6537A1-D6FC-4f65-9D91-7224C49458BB}"/>
                <c:ext xmlns:c16="http://schemas.microsoft.com/office/drawing/2014/chart" uri="{C3380CC4-5D6E-409C-BE32-E72D297353CC}">
                  <c16:uniqueId val="{00000058-5989-4FB2-9B5E-C7E621E1B0C9}"/>
                </c:ext>
              </c:extLst>
            </c:dLbl>
            <c:dLbl>
              <c:idx val="28"/>
              <c:delete val="1"/>
              <c:extLst>
                <c:ext xmlns:c15="http://schemas.microsoft.com/office/drawing/2012/chart" uri="{CE6537A1-D6FC-4f65-9D91-7224C49458BB}"/>
                <c:ext xmlns:c16="http://schemas.microsoft.com/office/drawing/2014/chart" uri="{C3380CC4-5D6E-409C-BE32-E72D297353CC}">
                  <c16:uniqueId val="{00000056-5989-4FB2-9B5E-C7E621E1B0C9}"/>
                </c:ext>
              </c:extLst>
            </c:dLbl>
            <c:dLbl>
              <c:idx val="29"/>
              <c:delete val="1"/>
              <c:extLst>
                <c:ext xmlns:c15="http://schemas.microsoft.com/office/drawing/2012/chart" uri="{CE6537A1-D6FC-4f65-9D91-7224C49458BB}"/>
                <c:ext xmlns:c16="http://schemas.microsoft.com/office/drawing/2014/chart" uri="{C3380CC4-5D6E-409C-BE32-E72D297353CC}">
                  <c16:uniqueId val="{00000053-5989-4FB2-9B5E-C7E621E1B0C9}"/>
                </c:ext>
              </c:extLst>
            </c:dLbl>
            <c:dLbl>
              <c:idx val="30"/>
              <c:delete val="1"/>
              <c:extLst>
                <c:ext xmlns:c15="http://schemas.microsoft.com/office/drawing/2012/chart" uri="{CE6537A1-D6FC-4f65-9D91-7224C49458BB}"/>
                <c:ext xmlns:c16="http://schemas.microsoft.com/office/drawing/2014/chart" uri="{C3380CC4-5D6E-409C-BE32-E72D297353CC}">
                  <c16:uniqueId val="{00000052-5989-4FB2-9B5E-C7E621E1B0C9}"/>
                </c:ext>
              </c:extLst>
            </c:dLbl>
            <c:dLbl>
              <c:idx val="31"/>
              <c:delete val="1"/>
              <c:extLst>
                <c:ext xmlns:c15="http://schemas.microsoft.com/office/drawing/2012/chart" uri="{CE6537A1-D6FC-4f65-9D91-7224C49458BB}"/>
                <c:ext xmlns:c16="http://schemas.microsoft.com/office/drawing/2014/chart" uri="{C3380CC4-5D6E-409C-BE32-E72D297353CC}">
                  <c16:uniqueId val="{0000004F-5989-4FB2-9B5E-C7E621E1B0C9}"/>
                </c:ext>
              </c:extLst>
            </c:dLbl>
            <c:dLbl>
              <c:idx val="32"/>
              <c:delete val="1"/>
              <c:extLst>
                <c:ext xmlns:c15="http://schemas.microsoft.com/office/drawing/2012/chart" uri="{CE6537A1-D6FC-4f65-9D91-7224C49458BB}"/>
                <c:ext xmlns:c16="http://schemas.microsoft.com/office/drawing/2014/chart" uri="{C3380CC4-5D6E-409C-BE32-E72D297353CC}">
                  <c16:uniqueId val="{0000004B-5989-4FB2-9B5E-C7E621E1B0C9}"/>
                </c:ext>
              </c:extLst>
            </c:dLbl>
            <c:dLbl>
              <c:idx val="33"/>
              <c:delete val="1"/>
              <c:extLst>
                <c:ext xmlns:c15="http://schemas.microsoft.com/office/drawing/2012/chart" uri="{CE6537A1-D6FC-4f65-9D91-7224C49458BB}"/>
                <c:ext xmlns:c16="http://schemas.microsoft.com/office/drawing/2014/chart" uri="{C3380CC4-5D6E-409C-BE32-E72D297353CC}">
                  <c16:uniqueId val="{0000004E-5989-4FB2-9B5E-C7E621E1B0C9}"/>
                </c:ext>
              </c:extLst>
            </c:dLbl>
            <c:dLbl>
              <c:idx val="34"/>
              <c:delete val="1"/>
              <c:extLst>
                <c:ext xmlns:c15="http://schemas.microsoft.com/office/drawing/2012/chart" uri="{CE6537A1-D6FC-4f65-9D91-7224C49458BB}"/>
                <c:ext xmlns:c16="http://schemas.microsoft.com/office/drawing/2014/chart" uri="{C3380CC4-5D6E-409C-BE32-E72D297353CC}">
                  <c16:uniqueId val="{0000003F-5989-4FB2-9B5E-C7E621E1B0C9}"/>
                </c:ext>
              </c:extLst>
            </c:dLbl>
            <c:dLbl>
              <c:idx val="35"/>
              <c:delete val="1"/>
              <c:extLst>
                <c:ext xmlns:c15="http://schemas.microsoft.com/office/drawing/2012/chart" uri="{CE6537A1-D6FC-4f65-9D91-7224C49458BB}"/>
                <c:ext xmlns:c16="http://schemas.microsoft.com/office/drawing/2014/chart" uri="{C3380CC4-5D6E-409C-BE32-E72D297353CC}">
                  <c16:uniqueId val="{00000048-5989-4FB2-9B5E-C7E621E1B0C9}"/>
                </c:ext>
              </c:extLst>
            </c:dLbl>
            <c:dLbl>
              <c:idx val="36"/>
              <c:delete val="1"/>
              <c:extLst>
                <c:ext xmlns:c15="http://schemas.microsoft.com/office/drawing/2012/chart" uri="{CE6537A1-D6FC-4f65-9D91-7224C49458BB}"/>
                <c:ext xmlns:c16="http://schemas.microsoft.com/office/drawing/2014/chart" uri="{C3380CC4-5D6E-409C-BE32-E72D297353CC}">
                  <c16:uniqueId val="{00000047-5989-4FB2-9B5E-C7E621E1B0C9}"/>
                </c:ext>
              </c:extLst>
            </c:dLbl>
            <c:dLbl>
              <c:idx val="37"/>
              <c:delete val="1"/>
              <c:extLst>
                <c:ext xmlns:c15="http://schemas.microsoft.com/office/drawing/2012/chart" uri="{CE6537A1-D6FC-4f65-9D91-7224C49458BB}"/>
                <c:ext xmlns:c16="http://schemas.microsoft.com/office/drawing/2014/chart" uri="{C3380CC4-5D6E-409C-BE32-E72D297353CC}">
                  <c16:uniqueId val="{0000003E-5989-4FB2-9B5E-C7E621E1B0C9}"/>
                </c:ext>
              </c:extLst>
            </c:dLbl>
            <c:dLbl>
              <c:idx val="38"/>
              <c:delete val="1"/>
              <c:extLst>
                <c:ext xmlns:c15="http://schemas.microsoft.com/office/drawing/2012/chart" uri="{CE6537A1-D6FC-4f65-9D91-7224C49458BB}"/>
                <c:ext xmlns:c16="http://schemas.microsoft.com/office/drawing/2014/chart" uri="{C3380CC4-5D6E-409C-BE32-E72D297353CC}">
                  <c16:uniqueId val="{00000043-5989-4FB2-9B5E-C7E621E1B0C9}"/>
                </c:ext>
              </c:extLst>
            </c:dLbl>
            <c:dLbl>
              <c:idx val="39"/>
              <c:delete val="1"/>
              <c:extLst>
                <c:ext xmlns:c15="http://schemas.microsoft.com/office/drawing/2012/chart" uri="{CE6537A1-D6FC-4f65-9D91-7224C49458BB}"/>
                <c:ext xmlns:c16="http://schemas.microsoft.com/office/drawing/2014/chart" uri="{C3380CC4-5D6E-409C-BE32-E72D297353CC}">
                  <c16:uniqueId val="{0000003D-5989-4FB2-9B5E-C7E621E1B0C9}"/>
                </c:ext>
              </c:extLst>
            </c:dLbl>
            <c:dLbl>
              <c:idx val="40"/>
              <c:delete val="1"/>
              <c:extLst>
                <c:ext xmlns:c15="http://schemas.microsoft.com/office/drawing/2012/chart" uri="{CE6537A1-D6FC-4f65-9D91-7224C49458BB}"/>
                <c:ext xmlns:c16="http://schemas.microsoft.com/office/drawing/2014/chart" uri="{C3380CC4-5D6E-409C-BE32-E72D297353CC}">
                  <c16:uniqueId val="{00000042-5989-4FB2-9B5E-C7E621E1B0C9}"/>
                </c:ext>
              </c:extLst>
            </c:dLbl>
            <c:dLbl>
              <c:idx val="41"/>
              <c:delete val="1"/>
              <c:extLst>
                <c:ext xmlns:c15="http://schemas.microsoft.com/office/drawing/2012/chart" uri="{CE6537A1-D6FC-4f65-9D91-7224C49458BB}"/>
                <c:ext xmlns:c16="http://schemas.microsoft.com/office/drawing/2014/chart" uri="{C3380CC4-5D6E-409C-BE32-E72D297353CC}">
                  <c16:uniqueId val="{0000003C-5989-4FB2-9B5E-C7E621E1B0C9}"/>
                </c:ext>
              </c:extLst>
            </c:dLbl>
            <c:dLbl>
              <c:idx val="42"/>
              <c:delete val="1"/>
              <c:extLst>
                <c:ext xmlns:c15="http://schemas.microsoft.com/office/drawing/2012/chart" uri="{CE6537A1-D6FC-4f65-9D91-7224C49458BB}"/>
                <c:ext xmlns:c16="http://schemas.microsoft.com/office/drawing/2014/chart" uri="{C3380CC4-5D6E-409C-BE32-E72D297353CC}">
                  <c16:uniqueId val="{00000038-5989-4FB2-9B5E-C7E621E1B0C9}"/>
                </c:ext>
              </c:extLst>
            </c:dLbl>
            <c:dLbl>
              <c:idx val="43"/>
              <c:delete val="1"/>
              <c:extLst>
                <c:ext xmlns:c15="http://schemas.microsoft.com/office/drawing/2012/chart" uri="{CE6537A1-D6FC-4f65-9D91-7224C49458BB}"/>
                <c:ext xmlns:c16="http://schemas.microsoft.com/office/drawing/2014/chart" uri="{C3380CC4-5D6E-409C-BE32-E72D297353CC}">
                  <c16:uniqueId val="{00000025-5989-4FB2-9B5E-C7E621E1B0C9}"/>
                </c:ext>
              </c:extLst>
            </c:dLbl>
            <c:dLbl>
              <c:idx val="44"/>
              <c:delete val="1"/>
              <c:extLst>
                <c:ext xmlns:c15="http://schemas.microsoft.com/office/drawing/2012/chart" uri="{CE6537A1-D6FC-4f65-9D91-7224C49458BB}"/>
                <c:ext xmlns:c16="http://schemas.microsoft.com/office/drawing/2014/chart" uri="{C3380CC4-5D6E-409C-BE32-E72D297353CC}">
                  <c16:uniqueId val="{0000001A-5989-4FB2-9B5E-C7E621E1B0C9}"/>
                </c:ext>
              </c:extLst>
            </c:dLbl>
            <c:dLbl>
              <c:idx val="45"/>
              <c:delete val="1"/>
              <c:extLst>
                <c:ext xmlns:c15="http://schemas.microsoft.com/office/drawing/2012/chart" uri="{CE6537A1-D6FC-4f65-9D91-7224C49458BB}"/>
                <c:ext xmlns:c16="http://schemas.microsoft.com/office/drawing/2014/chart" uri="{C3380CC4-5D6E-409C-BE32-E72D297353CC}">
                  <c16:uniqueId val="{00000019-5989-4FB2-9B5E-C7E621E1B0C9}"/>
                </c:ext>
              </c:extLst>
            </c:dLbl>
            <c:dLbl>
              <c:idx val="46"/>
              <c:delete val="1"/>
              <c:extLst>
                <c:ext xmlns:c15="http://schemas.microsoft.com/office/drawing/2012/chart" uri="{CE6537A1-D6FC-4f65-9D91-7224C49458BB}"/>
                <c:ext xmlns:c16="http://schemas.microsoft.com/office/drawing/2014/chart" uri="{C3380CC4-5D6E-409C-BE32-E72D297353CC}">
                  <c16:uniqueId val="{00000035-5989-4FB2-9B5E-C7E621E1B0C9}"/>
                </c:ext>
              </c:extLst>
            </c:dLbl>
            <c:dLbl>
              <c:idx val="47"/>
              <c:delete val="1"/>
              <c:extLst>
                <c:ext xmlns:c15="http://schemas.microsoft.com/office/drawing/2012/chart" uri="{CE6537A1-D6FC-4f65-9D91-7224C49458BB}"/>
                <c:ext xmlns:c16="http://schemas.microsoft.com/office/drawing/2014/chart" uri="{C3380CC4-5D6E-409C-BE32-E72D297353CC}">
                  <c16:uniqueId val="{00000034-5989-4FB2-9B5E-C7E621E1B0C9}"/>
                </c:ext>
              </c:extLst>
            </c:dLbl>
            <c:dLbl>
              <c:idx val="48"/>
              <c:delete val="1"/>
              <c:extLst>
                <c:ext xmlns:c15="http://schemas.microsoft.com/office/drawing/2012/chart" uri="{CE6537A1-D6FC-4f65-9D91-7224C49458BB}"/>
                <c:ext xmlns:c16="http://schemas.microsoft.com/office/drawing/2014/chart" uri="{C3380CC4-5D6E-409C-BE32-E72D297353CC}">
                  <c16:uniqueId val="{0000002F-5989-4FB2-9B5E-C7E621E1B0C9}"/>
                </c:ext>
              </c:extLst>
            </c:dLbl>
            <c:dLbl>
              <c:idx val="49"/>
              <c:delete val="1"/>
              <c:extLst>
                <c:ext xmlns:c15="http://schemas.microsoft.com/office/drawing/2012/chart" uri="{CE6537A1-D6FC-4f65-9D91-7224C49458BB}"/>
                <c:ext xmlns:c16="http://schemas.microsoft.com/office/drawing/2014/chart" uri="{C3380CC4-5D6E-409C-BE32-E72D297353CC}">
                  <c16:uniqueId val="{00000024-5989-4FB2-9B5E-C7E621E1B0C9}"/>
                </c:ext>
              </c:extLst>
            </c:dLbl>
            <c:dLbl>
              <c:idx val="50"/>
              <c:delete val="1"/>
              <c:extLst>
                <c:ext xmlns:c15="http://schemas.microsoft.com/office/drawing/2012/chart" uri="{CE6537A1-D6FC-4f65-9D91-7224C49458BB}"/>
                <c:ext xmlns:c16="http://schemas.microsoft.com/office/drawing/2014/chart" uri="{C3380CC4-5D6E-409C-BE32-E72D297353CC}">
                  <c16:uniqueId val="{0000002E-5989-4FB2-9B5E-C7E621E1B0C9}"/>
                </c:ext>
              </c:extLst>
            </c:dLbl>
            <c:dLbl>
              <c:idx val="51"/>
              <c:delete val="1"/>
              <c:extLst>
                <c:ext xmlns:c15="http://schemas.microsoft.com/office/drawing/2012/chart" uri="{CE6537A1-D6FC-4f65-9D91-7224C49458BB}"/>
                <c:ext xmlns:c16="http://schemas.microsoft.com/office/drawing/2014/chart" uri="{C3380CC4-5D6E-409C-BE32-E72D297353CC}">
                  <c16:uniqueId val="{00000027-5989-4FB2-9B5E-C7E621E1B0C9}"/>
                </c:ext>
              </c:extLst>
            </c:dLbl>
            <c:dLbl>
              <c:idx val="52"/>
              <c:delete val="1"/>
              <c:extLst>
                <c:ext xmlns:c15="http://schemas.microsoft.com/office/drawing/2012/chart" uri="{CE6537A1-D6FC-4f65-9D91-7224C49458BB}"/>
                <c:ext xmlns:c16="http://schemas.microsoft.com/office/drawing/2014/chart" uri="{C3380CC4-5D6E-409C-BE32-E72D297353CC}">
                  <c16:uniqueId val="{00000022-5989-4FB2-9B5E-C7E621E1B0C9}"/>
                </c:ext>
              </c:extLst>
            </c:dLbl>
            <c:dLbl>
              <c:idx val="53"/>
              <c:delete val="1"/>
              <c:extLst>
                <c:ext xmlns:c15="http://schemas.microsoft.com/office/drawing/2012/chart" uri="{CE6537A1-D6FC-4f65-9D91-7224C49458BB}"/>
                <c:ext xmlns:c16="http://schemas.microsoft.com/office/drawing/2014/chart" uri="{C3380CC4-5D6E-409C-BE32-E72D297353CC}">
                  <c16:uniqueId val="{00000028-5989-4FB2-9B5E-C7E621E1B0C9}"/>
                </c:ext>
              </c:extLst>
            </c:dLbl>
            <c:dLbl>
              <c:idx val="54"/>
              <c:delete val="1"/>
              <c:extLst>
                <c:ext xmlns:c15="http://schemas.microsoft.com/office/drawing/2012/chart" uri="{CE6537A1-D6FC-4f65-9D91-7224C49458BB}"/>
                <c:ext xmlns:c16="http://schemas.microsoft.com/office/drawing/2014/chart" uri="{C3380CC4-5D6E-409C-BE32-E72D297353CC}">
                  <c16:uniqueId val="{00000021-5989-4FB2-9B5E-C7E621E1B0C9}"/>
                </c:ext>
              </c:extLst>
            </c:dLbl>
            <c:dLbl>
              <c:idx val="55"/>
              <c:delete val="1"/>
              <c:extLst>
                <c:ext xmlns:c15="http://schemas.microsoft.com/office/drawing/2012/chart" uri="{CE6537A1-D6FC-4f65-9D91-7224C49458BB}"/>
                <c:ext xmlns:c16="http://schemas.microsoft.com/office/drawing/2014/chart" uri="{C3380CC4-5D6E-409C-BE32-E72D297353CC}">
                  <c16:uniqueId val="{0000001E-5989-4FB2-9B5E-C7E621E1B0C9}"/>
                </c:ext>
              </c:extLst>
            </c:dLbl>
            <c:dLbl>
              <c:idx val="56"/>
              <c:delete val="1"/>
              <c:extLst>
                <c:ext xmlns:c15="http://schemas.microsoft.com/office/drawing/2012/chart" uri="{CE6537A1-D6FC-4f65-9D91-7224C49458BB}"/>
                <c:ext xmlns:c16="http://schemas.microsoft.com/office/drawing/2014/chart" uri="{C3380CC4-5D6E-409C-BE32-E72D297353CC}">
                  <c16:uniqueId val="{0000002A-5989-4FB2-9B5E-C7E621E1B0C9}"/>
                </c:ext>
              </c:extLst>
            </c:dLbl>
            <c:dLbl>
              <c:idx val="57"/>
              <c:delete val="1"/>
              <c:extLst>
                <c:ext xmlns:c15="http://schemas.microsoft.com/office/drawing/2012/chart" uri="{CE6537A1-D6FC-4f65-9D91-7224C49458BB}"/>
                <c:ext xmlns:c16="http://schemas.microsoft.com/office/drawing/2014/chart" uri="{C3380CC4-5D6E-409C-BE32-E72D297353CC}">
                  <c16:uniqueId val="{0000001C-5989-4FB2-9B5E-C7E621E1B0C9}"/>
                </c:ext>
              </c:extLst>
            </c:dLbl>
            <c:dLbl>
              <c:idx val="58"/>
              <c:delete val="1"/>
              <c:extLst>
                <c:ext xmlns:c15="http://schemas.microsoft.com/office/drawing/2012/chart" uri="{CE6537A1-D6FC-4f65-9D91-7224C49458BB}"/>
                <c:ext xmlns:c16="http://schemas.microsoft.com/office/drawing/2014/chart" uri="{C3380CC4-5D6E-409C-BE32-E72D297353CC}">
                  <c16:uniqueId val="{00000018-5989-4FB2-9B5E-C7E621E1B0C9}"/>
                </c:ext>
              </c:extLst>
            </c:dLbl>
            <c:dLbl>
              <c:idx val="59"/>
              <c:delete val="1"/>
              <c:extLst>
                <c:ext xmlns:c15="http://schemas.microsoft.com/office/drawing/2012/chart" uri="{CE6537A1-D6FC-4f65-9D91-7224C49458BB}"/>
                <c:ext xmlns:c16="http://schemas.microsoft.com/office/drawing/2014/chart" uri="{C3380CC4-5D6E-409C-BE32-E72D297353CC}">
                  <c16:uniqueId val="{0000001B-5989-4FB2-9B5E-C7E621E1B0C9}"/>
                </c:ext>
              </c:extLst>
            </c:dLbl>
            <c:dLbl>
              <c:idx val="60"/>
              <c:layout>
                <c:manualLayout>
                  <c:x val="-2.527666819461879E-3"/>
                  <c:y val="-0.1051409429542771"/>
                </c:manualLayout>
              </c:layout>
              <c:spPr>
                <a:solidFill>
                  <a:schemeClr val="accent2"/>
                </a:solidFill>
                <a:ln>
                  <a:solidFill>
                    <a:schemeClr val="accent2"/>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989-4FB2-9B5E-C7E621E1B0C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'Peers Comparison'!$Z$2:$Z$62</c:f>
              <c:numCache>
                <c:formatCode>mmm\-yy</c:formatCode>
                <c:ptCount val="61"/>
                <c:pt idx="0">
                  <c:v>43435</c:v>
                </c:pt>
                <c:pt idx="1">
                  <c:v>43466</c:v>
                </c:pt>
                <c:pt idx="2">
                  <c:v>43497</c:v>
                </c:pt>
                <c:pt idx="3">
                  <c:v>43525</c:v>
                </c:pt>
                <c:pt idx="4">
                  <c:v>43556</c:v>
                </c:pt>
                <c:pt idx="5">
                  <c:v>43586</c:v>
                </c:pt>
                <c:pt idx="6">
                  <c:v>43617</c:v>
                </c:pt>
                <c:pt idx="7">
                  <c:v>43647</c:v>
                </c:pt>
                <c:pt idx="8">
                  <c:v>43678</c:v>
                </c:pt>
                <c:pt idx="9">
                  <c:v>43709</c:v>
                </c:pt>
                <c:pt idx="10">
                  <c:v>43739</c:v>
                </c:pt>
                <c:pt idx="11">
                  <c:v>43770</c:v>
                </c:pt>
                <c:pt idx="12">
                  <c:v>43800</c:v>
                </c:pt>
                <c:pt idx="13">
                  <c:v>43831</c:v>
                </c:pt>
                <c:pt idx="14">
                  <c:v>43862</c:v>
                </c:pt>
                <c:pt idx="15">
                  <c:v>43891</c:v>
                </c:pt>
                <c:pt idx="16">
                  <c:v>43922</c:v>
                </c:pt>
                <c:pt idx="17">
                  <c:v>43952</c:v>
                </c:pt>
                <c:pt idx="18">
                  <c:v>43983</c:v>
                </c:pt>
                <c:pt idx="19">
                  <c:v>44013</c:v>
                </c:pt>
                <c:pt idx="20">
                  <c:v>44044</c:v>
                </c:pt>
                <c:pt idx="21">
                  <c:v>44075</c:v>
                </c:pt>
                <c:pt idx="22">
                  <c:v>44105</c:v>
                </c:pt>
                <c:pt idx="23">
                  <c:v>44136</c:v>
                </c:pt>
                <c:pt idx="24">
                  <c:v>44166</c:v>
                </c:pt>
                <c:pt idx="25">
                  <c:v>44197</c:v>
                </c:pt>
                <c:pt idx="26">
                  <c:v>44228</c:v>
                </c:pt>
                <c:pt idx="27">
                  <c:v>44256</c:v>
                </c:pt>
                <c:pt idx="28">
                  <c:v>44287</c:v>
                </c:pt>
                <c:pt idx="29">
                  <c:v>44317</c:v>
                </c:pt>
                <c:pt idx="30">
                  <c:v>44348</c:v>
                </c:pt>
                <c:pt idx="31">
                  <c:v>44378</c:v>
                </c:pt>
                <c:pt idx="32">
                  <c:v>44409</c:v>
                </c:pt>
                <c:pt idx="33">
                  <c:v>44440</c:v>
                </c:pt>
                <c:pt idx="34">
                  <c:v>44470</c:v>
                </c:pt>
                <c:pt idx="35">
                  <c:v>44501</c:v>
                </c:pt>
                <c:pt idx="36">
                  <c:v>44531</c:v>
                </c:pt>
                <c:pt idx="37">
                  <c:v>44562</c:v>
                </c:pt>
                <c:pt idx="38">
                  <c:v>44593</c:v>
                </c:pt>
                <c:pt idx="39">
                  <c:v>44621</c:v>
                </c:pt>
                <c:pt idx="40">
                  <c:v>44652</c:v>
                </c:pt>
                <c:pt idx="41">
                  <c:v>44682</c:v>
                </c:pt>
                <c:pt idx="42">
                  <c:v>44713</c:v>
                </c:pt>
                <c:pt idx="43">
                  <c:v>44743</c:v>
                </c:pt>
                <c:pt idx="44">
                  <c:v>44774</c:v>
                </c:pt>
                <c:pt idx="45">
                  <c:v>44805</c:v>
                </c:pt>
                <c:pt idx="46">
                  <c:v>44835</c:v>
                </c:pt>
                <c:pt idx="47">
                  <c:v>44866</c:v>
                </c:pt>
                <c:pt idx="48">
                  <c:v>44896</c:v>
                </c:pt>
                <c:pt idx="49">
                  <c:v>44927</c:v>
                </c:pt>
                <c:pt idx="50">
                  <c:v>44958</c:v>
                </c:pt>
                <c:pt idx="51">
                  <c:v>44986</c:v>
                </c:pt>
                <c:pt idx="52">
                  <c:v>45017</c:v>
                </c:pt>
                <c:pt idx="53">
                  <c:v>45047</c:v>
                </c:pt>
                <c:pt idx="54">
                  <c:v>45078</c:v>
                </c:pt>
                <c:pt idx="55">
                  <c:v>45108</c:v>
                </c:pt>
                <c:pt idx="56">
                  <c:v>45139</c:v>
                </c:pt>
                <c:pt idx="57">
                  <c:v>45170</c:v>
                </c:pt>
                <c:pt idx="58">
                  <c:v>45200</c:v>
                </c:pt>
                <c:pt idx="59">
                  <c:v>45231</c:v>
                </c:pt>
                <c:pt idx="60">
                  <c:v>45261</c:v>
                </c:pt>
              </c:numCache>
            </c:numRef>
          </c:cat>
          <c:val>
            <c:numRef>
              <c:f>'Peers Comparison'!$AB$2:$AB$62</c:f>
              <c:numCache>
                <c:formatCode>#,##0.00%;\(#,##0.0%\)</c:formatCode>
                <c:ptCount val="61"/>
                <c:pt idx="0">
                  <c:v>0</c:v>
                </c:pt>
                <c:pt idx="1">
                  <c:v>3.6029790775356417E-2</c:v>
                </c:pt>
                <c:pt idx="2">
                  <c:v>2.9208820709114163E-2</c:v>
                </c:pt>
                <c:pt idx="3">
                  <c:v>4.1468292394141459E-2</c:v>
                </c:pt>
                <c:pt idx="4">
                  <c:v>7.6786845938002918E-2</c:v>
                </c:pt>
                <c:pt idx="5">
                  <c:v>3.0413806967014945E-2</c:v>
                </c:pt>
                <c:pt idx="6">
                  <c:v>1.1030467979440437E-2</c:v>
                </c:pt>
                <c:pt idx="7">
                  <c:v>7.967203857750918E-2</c:v>
                </c:pt>
                <c:pt idx="8">
                  <c:v>-5.035230644793931E-2</c:v>
                </c:pt>
                <c:pt idx="9">
                  <c:v>1.3756321362569329E-2</c:v>
                </c:pt>
                <c:pt idx="10">
                  <c:v>1.4022558822260106E-2</c:v>
                </c:pt>
                <c:pt idx="11">
                  <c:v>-1.6128858733738736E-2</c:v>
                </c:pt>
                <c:pt idx="12">
                  <c:v>3.813834012526042E-2</c:v>
                </c:pt>
                <c:pt idx="13">
                  <c:v>-1.2557310991350407E-2</c:v>
                </c:pt>
                <c:pt idx="14">
                  <c:v>-4.5867722931803495E-2</c:v>
                </c:pt>
                <c:pt idx="15">
                  <c:v>-0.36095105697492491</c:v>
                </c:pt>
                <c:pt idx="16">
                  <c:v>0.13651331533608066</c:v>
                </c:pt>
                <c:pt idx="17">
                  <c:v>5.6827271526606382E-2</c:v>
                </c:pt>
                <c:pt idx="18">
                  <c:v>1.5185432450859035E-2</c:v>
                </c:pt>
                <c:pt idx="19">
                  <c:v>-8.9264056856010493E-2</c:v>
                </c:pt>
                <c:pt idx="20">
                  <c:v>4.9302812963833514E-2</c:v>
                </c:pt>
                <c:pt idx="21">
                  <c:v>-3.5236780690969229E-2</c:v>
                </c:pt>
                <c:pt idx="22">
                  <c:v>-6.770125924005542E-2</c:v>
                </c:pt>
                <c:pt idx="23">
                  <c:v>0.13724103852741212</c:v>
                </c:pt>
                <c:pt idx="24">
                  <c:v>2.0038775919251108E-2</c:v>
                </c:pt>
                <c:pt idx="25">
                  <c:v>2.9458272939236217E-2</c:v>
                </c:pt>
                <c:pt idx="26">
                  <c:v>4.7858781566459292E-2</c:v>
                </c:pt>
                <c:pt idx="27">
                  <c:v>3.4228142994070253E-2</c:v>
                </c:pt>
                <c:pt idx="28">
                  <c:v>5.5511581411318664E-2</c:v>
                </c:pt>
                <c:pt idx="29">
                  <c:v>-1.4457882121992735E-2</c:v>
                </c:pt>
                <c:pt idx="30">
                  <c:v>-6.3562084163625923E-3</c:v>
                </c:pt>
                <c:pt idx="31">
                  <c:v>-2.3818510029591077E-2</c:v>
                </c:pt>
                <c:pt idx="32">
                  <c:v>6.2429384385078411E-2</c:v>
                </c:pt>
                <c:pt idx="33">
                  <c:v>-2.7674777811232999E-2</c:v>
                </c:pt>
                <c:pt idx="34">
                  <c:v>-4.4448465292760676E-2</c:v>
                </c:pt>
                <c:pt idx="35">
                  <c:v>1.7561407245682774E-2</c:v>
                </c:pt>
                <c:pt idx="36">
                  <c:v>3.6083806930954351E-2</c:v>
                </c:pt>
                <c:pt idx="37">
                  <c:v>-9.4858785087270345E-2</c:v>
                </c:pt>
                <c:pt idx="38">
                  <c:v>-2.5075449473842704E-2</c:v>
                </c:pt>
                <c:pt idx="39">
                  <c:v>-0.10525543066111545</c:v>
                </c:pt>
                <c:pt idx="40">
                  <c:v>1.8137063089634534E-2</c:v>
                </c:pt>
                <c:pt idx="41">
                  <c:v>-3.2791652347387602E-2</c:v>
                </c:pt>
                <c:pt idx="42">
                  <c:v>-9.4042298210477493E-2</c:v>
                </c:pt>
                <c:pt idx="43">
                  <c:v>0.14875012518659078</c:v>
                </c:pt>
                <c:pt idx="44">
                  <c:v>-9.7015232328811568E-2</c:v>
                </c:pt>
                <c:pt idx="45">
                  <c:v>-0.11441488284359627</c:v>
                </c:pt>
                <c:pt idx="46">
                  <c:v>7.2818068683566148E-2</c:v>
                </c:pt>
                <c:pt idx="47">
                  <c:v>5.2333498686863086E-2</c:v>
                </c:pt>
                <c:pt idx="48">
                  <c:v>1.2101122648534565E-2</c:v>
                </c:pt>
                <c:pt idx="49">
                  <c:v>4.7401639976080254E-2</c:v>
                </c:pt>
                <c:pt idx="50">
                  <c:v>-5.6031635756128278E-3</c:v>
                </c:pt>
                <c:pt idx="51">
                  <c:v>9.1452446014094052E-3</c:v>
                </c:pt>
                <c:pt idx="52">
                  <c:v>8.5552766581966835E-3</c:v>
                </c:pt>
                <c:pt idx="53">
                  <c:v>-4.9702826126066281E-2</c:v>
                </c:pt>
                <c:pt idx="54">
                  <c:v>9.992036003843411E-3</c:v>
                </c:pt>
                <c:pt idx="55">
                  <c:v>5.8449198967555606E-2</c:v>
                </c:pt>
                <c:pt idx="56">
                  <c:v>-3.4228337831863256E-2</c:v>
                </c:pt>
                <c:pt idx="57">
                  <c:v>3.7186334113916142E-2</c:v>
                </c:pt>
                <c:pt idx="58">
                  <c:v>-0.13915669758433949</c:v>
                </c:pt>
                <c:pt idx="59">
                  <c:v>4.976805020728272E-2</c:v>
                </c:pt>
                <c:pt idx="60">
                  <c:v>1.2350739458766921E-2</c:v>
                </c:pt>
              </c:numCache>
            </c:numRef>
          </c:val>
          <c:smooth val="0"/>
          <c:extLst>
            <c:ext xmlns:c16="http://schemas.microsoft.com/office/drawing/2014/chart" uri="{C3380CC4-5D6E-409C-BE32-E72D297353CC}">
              <c16:uniqueId val="{00000001-5989-4FB2-9B5E-C7E621E1B0C9}"/>
            </c:ext>
          </c:extLst>
        </c:ser>
        <c:dLbls>
          <c:dLblPos val="t"/>
          <c:showLegendKey val="0"/>
          <c:showVal val="1"/>
          <c:showCatName val="0"/>
          <c:showSerName val="0"/>
          <c:showPercent val="0"/>
          <c:showBubbleSize val="0"/>
        </c:dLbls>
        <c:marker val="1"/>
        <c:smooth val="0"/>
        <c:axId val="2123150192"/>
        <c:axId val="1895341840"/>
      </c:lineChart>
      <c:dateAx>
        <c:axId val="2123150192"/>
        <c:scaling>
          <c:orientation val="minMax"/>
        </c:scaling>
        <c:delete val="0"/>
        <c:axPos val="b"/>
        <c:numFmt formatCode="mmm\-yy" sourceLinked="1"/>
        <c:majorTickMark val="in"/>
        <c:minorTickMark val="in"/>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1895341840"/>
        <c:crosses val="autoZero"/>
        <c:auto val="1"/>
        <c:lblOffset val="100"/>
        <c:baseTimeUnit val="months"/>
      </c:dateAx>
      <c:valAx>
        <c:axId val="18953418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2123150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Pt>
            <c:idx val="5"/>
            <c:marker>
              <c:symbol val="circle"/>
              <c:size val="5"/>
              <c:spPr>
                <a:solidFill>
                  <a:schemeClr val="accent1">
                    <a:lumMod val="60000"/>
                    <a:lumOff val="40000"/>
                  </a:schemeClr>
                </a:solidFill>
                <a:ln w="9525">
                  <a:solidFill>
                    <a:schemeClr val="accent1">
                      <a:lumMod val="60000"/>
                      <a:lumOff val="40000"/>
                    </a:schemeClr>
                  </a:solidFill>
                </a:ln>
                <a:effectLst/>
              </c:spPr>
            </c:marker>
            <c:bubble3D val="0"/>
            <c:spPr>
              <a:ln w="28575" cap="rnd">
                <a:solidFill>
                  <a:schemeClr val="accent1">
                    <a:lumMod val="60000"/>
                    <a:lumOff val="40000"/>
                  </a:schemeClr>
                </a:solidFill>
                <a:round/>
              </a:ln>
              <a:effectLst/>
            </c:spPr>
            <c:extLst>
              <c:ext xmlns:c16="http://schemas.microsoft.com/office/drawing/2014/chart" uri="{C3380CC4-5D6E-409C-BE32-E72D297353CC}">
                <c16:uniqueId val="{00000001-BE1B-4411-80DF-45FC78B77BD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'DDM Valuation'!$C$3:$H$3</c:f>
              <c:strCache>
                <c:ptCount val="6"/>
                <c:pt idx="0">
                  <c:v>2018</c:v>
                </c:pt>
                <c:pt idx="1">
                  <c:v>2019</c:v>
                </c:pt>
                <c:pt idx="2">
                  <c:v>2020</c:v>
                </c:pt>
                <c:pt idx="3">
                  <c:v>2021</c:v>
                </c:pt>
                <c:pt idx="4">
                  <c:v>2022</c:v>
                </c:pt>
                <c:pt idx="5">
                  <c:v>Future Dividend</c:v>
                </c:pt>
              </c:strCache>
            </c:strRef>
          </c:cat>
          <c:val>
            <c:numRef>
              <c:f>'DDM Valuation'!$C$4:$H$4</c:f>
              <c:numCache>
                <c:formatCode>0.000</c:formatCode>
                <c:ptCount val="6"/>
                <c:pt idx="0">
                  <c:v>0.42099999999999999</c:v>
                </c:pt>
                <c:pt idx="1">
                  <c:v>0.45700000000000002</c:v>
                </c:pt>
                <c:pt idx="2">
                  <c:v>0.47</c:v>
                </c:pt>
                <c:pt idx="3">
                  <c:v>0.498</c:v>
                </c:pt>
                <c:pt idx="4">
                  <c:v>0.51200000000000001</c:v>
                </c:pt>
                <c:pt idx="5">
                  <c:v>0.53800000000000003</c:v>
                </c:pt>
              </c:numCache>
            </c:numRef>
          </c:val>
          <c:smooth val="0"/>
          <c:extLst>
            <c:ext xmlns:c16="http://schemas.microsoft.com/office/drawing/2014/chart" uri="{C3380CC4-5D6E-409C-BE32-E72D297353CC}">
              <c16:uniqueId val="{00000000-BE1B-4411-80DF-45FC78B77BDC}"/>
            </c:ext>
          </c:extLst>
        </c:ser>
        <c:dLbls>
          <c:dLblPos val="t"/>
          <c:showLegendKey val="0"/>
          <c:showVal val="1"/>
          <c:showCatName val="0"/>
          <c:showSerName val="0"/>
          <c:showPercent val="0"/>
          <c:showBubbleSize val="0"/>
        </c:dLbls>
        <c:marker val="1"/>
        <c:smooth val="0"/>
        <c:axId val="1437551007"/>
        <c:axId val="623469648"/>
      </c:lineChart>
      <c:catAx>
        <c:axId val="14375510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23469648"/>
        <c:crosses val="autoZero"/>
        <c:auto val="1"/>
        <c:lblAlgn val="ctr"/>
        <c:lblOffset val="100"/>
        <c:noMultiLvlLbl val="0"/>
      </c:catAx>
      <c:valAx>
        <c:axId val="623469648"/>
        <c:scaling>
          <c:orientation val="minMax"/>
          <c:max val="0.60000000000000009"/>
          <c:min val="0.30000000000000004"/>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375510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'Earnings Model'!$B$4</c:f>
              <c:strCache>
                <c:ptCount val="1"/>
                <c:pt idx="0">
                  <c:v>EPS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Pt>
            <c:idx val="5"/>
            <c:marker>
              <c:symbol val="circle"/>
              <c:size val="5"/>
              <c:spPr>
                <a:solidFill>
                  <a:schemeClr val="accent1">
                    <a:lumMod val="60000"/>
                    <a:lumOff val="40000"/>
                  </a:schemeClr>
                </a:solidFill>
                <a:ln w="9525">
                  <a:solidFill>
                    <a:schemeClr val="accent1">
                      <a:lumMod val="60000"/>
                      <a:lumOff val="40000"/>
                    </a:schemeClr>
                  </a:solidFill>
                </a:ln>
                <a:effectLst/>
              </c:spPr>
            </c:marker>
            <c:bubble3D val="0"/>
            <c:spPr>
              <a:ln w="28575" cap="rnd">
                <a:solidFill>
                  <a:schemeClr val="accent1">
                    <a:lumMod val="60000"/>
                    <a:lumOff val="40000"/>
                  </a:schemeClr>
                </a:solidFill>
                <a:round/>
              </a:ln>
              <a:effectLst/>
            </c:spPr>
            <c:extLst>
              <c:ext xmlns:c16="http://schemas.microsoft.com/office/drawing/2014/chart" uri="{C3380CC4-5D6E-409C-BE32-E72D297353CC}">
                <c16:uniqueId val="{00000000-B3C2-447F-A44E-BB2569000930}"/>
              </c:ext>
            </c:extLst>
          </c:dPt>
          <c:dLbls>
            <c:dLbl>
              <c:idx val="4"/>
              <c:layout>
                <c:manualLayout>
                  <c:x val="-7.9875109361329827E-2"/>
                  <c:y val="-4.4099975307964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3C2-447F-A44E-BB256900093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'Earnings Model'!$C$3:$H$3</c:f>
              <c:strCache>
                <c:ptCount val="6"/>
                <c:pt idx="0">
                  <c:v>2018</c:v>
                </c:pt>
                <c:pt idx="1">
                  <c:v>2019</c:v>
                </c:pt>
                <c:pt idx="2">
                  <c:v>2020</c:v>
                </c:pt>
                <c:pt idx="3">
                  <c:v>2021</c:v>
                </c:pt>
                <c:pt idx="4">
                  <c:v>2022</c:v>
                </c:pt>
                <c:pt idx="5">
                  <c:v>Future EPS</c:v>
                </c:pt>
              </c:strCache>
            </c:strRef>
          </c:cat>
          <c:val>
            <c:numRef>
              <c:f>'Earnings Model'!$C$4:$H$4</c:f>
              <c:numCache>
                <c:formatCode>General</c:formatCode>
                <c:ptCount val="6"/>
                <c:pt idx="0">
                  <c:v>0.76900000000000002</c:v>
                </c:pt>
                <c:pt idx="1">
                  <c:v>0.71400000000000008</c:v>
                </c:pt>
                <c:pt idx="2">
                  <c:v>0.63200000000000001</c:v>
                </c:pt>
                <c:pt idx="3">
                  <c:v>0.75800000000000001</c:v>
                </c:pt>
                <c:pt idx="4">
                  <c:v>0.84699999999999998</c:v>
                </c:pt>
                <c:pt idx="5">
                  <c:v>1.5649999999999999</c:v>
                </c:pt>
              </c:numCache>
            </c:numRef>
          </c:val>
          <c:smooth val="0"/>
          <c:extLst>
            <c:ext xmlns:c16="http://schemas.microsoft.com/office/drawing/2014/chart" uri="{C3380CC4-5D6E-409C-BE32-E72D297353CC}">
              <c16:uniqueId val="{00000000-7357-40FC-93CA-B417B74BCE18}"/>
            </c:ext>
          </c:extLst>
        </c:ser>
        <c:dLbls>
          <c:dLblPos val="t"/>
          <c:showLegendKey val="0"/>
          <c:showVal val="1"/>
          <c:showCatName val="0"/>
          <c:showSerName val="0"/>
          <c:showPercent val="0"/>
          <c:showBubbleSize val="0"/>
        </c:dLbls>
        <c:marker val="1"/>
        <c:smooth val="0"/>
        <c:axId val="588263295"/>
        <c:axId val="1075054511"/>
      </c:lineChart>
      <c:catAx>
        <c:axId val="588263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75054511"/>
        <c:crosses val="autoZero"/>
        <c:auto val="1"/>
        <c:lblAlgn val="ctr"/>
        <c:lblOffset val="100"/>
        <c:noMultiLvlLbl val="0"/>
      </c:catAx>
      <c:valAx>
        <c:axId val="1075054511"/>
        <c:scaling>
          <c:orientation val="minMax"/>
          <c:min val="0.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882632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'Free Cash Flows Valuation'!$I$22:$N$22</c:f>
              <c:strCache>
                <c:ptCount val="6"/>
                <c:pt idx="0">
                  <c:v>2023</c:v>
                </c:pt>
                <c:pt idx="1">
                  <c:v>2024</c:v>
                </c:pt>
                <c:pt idx="2">
                  <c:v>2025</c:v>
                </c:pt>
                <c:pt idx="3">
                  <c:v>2026</c:v>
                </c:pt>
                <c:pt idx="4">
                  <c:v>2027</c:v>
                </c:pt>
                <c:pt idx="5">
                  <c:v>Terminal Value</c:v>
                </c:pt>
              </c:strCache>
            </c:strRef>
          </c:cat>
          <c:val>
            <c:numRef>
              <c:f>'Free Cash Flows Valuation'!$I$23:$N$23</c:f>
              <c:numCache>
                <c:formatCode>#,##0.00</c:formatCode>
                <c:ptCount val="6"/>
                <c:pt idx="0">
                  <c:v>8365.6352732953692</c:v>
                </c:pt>
                <c:pt idx="1">
                  <c:v>8827.7121164310756</c:v>
                </c:pt>
                <c:pt idx="2">
                  <c:v>9234.5745838931871</c:v>
                </c:pt>
                <c:pt idx="3">
                  <c:v>9978.0998775207663</c:v>
                </c:pt>
                <c:pt idx="4">
                  <c:v>10270.961390104047</c:v>
                </c:pt>
                <c:pt idx="5">
                  <c:v>39792</c:v>
                </c:pt>
              </c:numCache>
            </c:numRef>
          </c:val>
          <c:extLst>
            <c:ext xmlns:c16="http://schemas.microsoft.com/office/drawing/2014/chart" uri="{C3380CC4-5D6E-409C-BE32-E72D297353CC}">
              <c16:uniqueId val="{00000000-860E-4531-AB30-E84858D07A7C}"/>
            </c:ext>
          </c:extLst>
        </c:ser>
        <c:dLbls>
          <c:dLblPos val="outEnd"/>
          <c:showLegendKey val="0"/>
          <c:showVal val="1"/>
          <c:showCatName val="0"/>
          <c:showSerName val="0"/>
          <c:showPercent val="0"/>
          <c:showBubbleSize val="0"/>
        </c:dLbls>
        <c:gapWidth val="219"/>
        <c:overlap val="-27"/>
        <c:axId val="848461407"/>
        <c:axId val="1243865263"/>
      </c:barChart>
      <c:catAx>
        <c:axId val="848461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243865263"/>
        <c:crosses val="autoZero"/>
        <c:auto val="1"/>
        <c:lblAlgn val="ctr"/>
        <c:lblOffset val="100"/>
        <c:noMultiLvlLbl val="0"/>
      </c:catAx>
      <c:valAx>
        <c:axId val="1243865263"/>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84846140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solidFill>
              <a:schemeClr val="accent1"/>
            </a:solidFill>
            <a:ln>
              <a:noFill/>
            </a:ln>
            <a:effectLst/>
          </c:spPr>
          <c:invertIfNegative val="0"/>
          <c:dLbls>
            <c:dLbl>
              <c:idx val="0"/>
              <c:layout>
                <c:manualLayout>
                  <c:x val="-4.3751705283001192E-3"/>
                  <c:y val="-8.73110356370465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4-4405-8A28-B9D0FB4C131A}"/>
                </c:ext>
              </c:extLst>
            </c:dLbl>
            <c:dLbl>
              <c:idx val="1"/>
              <c:layout>
                <c:manualLayout>
                  <c:x val="6.5627557924501784E-3"/>
                  <c:y val="-8.579807431407793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2E4-4405-8A28-B9D0FB4C131A}"/>
                </c:ext>
              </c:extLst>
            </c:dLbl>
            <c:dLbl>
              <c:idx val="2"/>
              <c:layout>
                <c:manualLayout>
                  <c:x val="4.3751705283001192E-3"/>
                  <c:y val="-8.723784845010951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4-4405-8A28-B9D0FB4C131A}"/>
                </c:ext>
              </c:extLst>
            </c:dLbl>
            <c:dLbl>
              <c:idx val="3"/>
              <c:layout>
                <c:manualLayout>
                  <c:x val="2.1875852641500596E-3"/>
                  <c:y val="-8.454718064739012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2E4-4405-8A28-B9D0FB4C131A}"/>
                </c:ext>
              </c:extLst>
            </c:dLbl>
            <c:dLbl>
              <c:idx val="4"/>
              <c:layout>
                <c:manualLayout>
                  <c:x val="2.1875852641499794E-3"/>
                  <c:y val="-8.614898929773218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4-4405-8A28-B9D0FB4C131A}"/>
                </c:ext>
              </c:extLst>
            </c:dLbl>
            <c:dLbl>
              <c:idx val="5"/>
              <c:layout>
                <c:manualLayout>
                  <c:x val="2.1875852641499794E-3"/>
                  <c:y val="-8.992947503693730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2E4-4405-8A28-B9D0FB4C131A}"/>
                </c:ext>
              </c:extLst>
            </c:dLbl>
            <c:dLbl>
              <c:idx val="6"/>
              <c:layout>
                <c:manualLayout>
                  <c:x val="-8.0210533086579334E-17"/>
                  <c:y val="-8.9715346586073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2E4-4405-8A28-B9D0FB4C131A}"/>
                </c:ext>
              </c:extLst>
            </c:dLbl>
            <c:dLbl>
              <c:idx val="7"/>
              <c:layout>
                <c:manualLayout>
                  <c:x val="2.1875852641499794E-3"/>
                  <c:y val="-9.715934640326523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E4-4405-8A28-B9D0FB4C131A}"/>
                </c:ext>
              </c:extLst>
            </c:dLbl>
            <c:dLbl>
              <c:idx val="8"/>
              <c:layout>
                <c:manualLayout>
                  <c:x val="6.5627557924501784E-3"/>
                  <c:y val="-0.10334574106501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2E4-4405-8A28-B9D0FB4C131A}"/>
                </c:ext>
              </c:extLst>
            </c:dLbl>
            <c:dLbl>
              <c:idx val="9"/>
              <c:layout>
                <c:manualLayout>
                  <c:x val="1.3125511584900357E-2"/>
                  <c:y val="-0.1098415033990494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E4-4405-8A28-B9D0FB4C131A}"/>
                </c:ext>
              </c:extLst>
            </c:dLbl>
            <c:dLbl>
              <c:idx val="10"/>
              <c:layout>
                <c:manualLayout>
                  <c:x val="-4.3751705283001192E-3"/>
                  <c:y val="-0.3595258237313768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4-4405-8A28-B9D0FB4C131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'Free Cash Flows Valuation'!$S$4:$AC$5</c:f>
              <c:multiLvlStrCache>
                <c:ptCount val="11"/>
                <c:lvl>
                  <c:pt idx="0">
                    <c:v>2018</c:v>
                  </c:pt>
                  <c:pt idx="1">
                    <c:v>2019</c:v>
                  </c:pt>
                  <c:pt idx="2">
                    <c:v>2020</c:v>
                  </c:pt>
                  <c:pt idx="3">
                    <c:v>2021</c:v>
                  </c:pt>
                  <c:pt idx="4">
                    <c:v>2022</c:v>
                  </c:pt>
                  <c:pt idx="5">
                    <c:v>2023</c:v>
                  </c:pt>
                  <c:pt idx="6">
                    <c:v>2024</c:v>
                  </c:pt>
                  <c:pt idx="7">
                    <c:v>2025</c:v>
                  </c:pt>
                  <c:pt idx="8">
                    <c:v>2026</c:v>
                  </c:pt>
                  <c:pt idx="9">
                    <c:v>2027</c:v>
                  </c:pt>
                  <c:pt idx="10">
                    <c:v>Terminal Value</c:v>
                  </c:pt>
                </c:lvl>
                <c:lvl>
                  <c:pt idx="0">
                    <c:v>Actual</c:v>
                  </c:pt>
                  <c:pt idx="5">
                    <c:v>Projected</c:v>
                  </c:pt>
                </c:lvl>
              </c:multiLvlStrCache>
            </c:multiLvlStrRef>
          </c:cat>
          <c:val>
            <c:numRef>
              <c:f>'Free Cash Flows Valuation'!$S$6:$AC$6</c:f>
              <c:numCache>
                <c:formatCode>#,##0.00</c:formatCode>
                <c:ptCount val="11"/>
                <c:pt idx="0">
                  <c:v>7075.2813953488376</c:v>
                </c:pt>
                <c:pt idx="1">
                  <c:v>7381.2474282620469</c:v>
                </c:pt>
                <c:pt idx="2">
                  <c:v>6578.662845583277</c:v>
                </c:pt>
                <c:pt idx="3">
                  <c:v>6743.0801335559263</c:v>
                </c:pt>
                <c:pt idx="4">
                  <c:v>7911.2531945101755</c:v>
                </c:pt>
                <c:pt idx="5">
                  <c:v>8365.6352732953692</c:v>
                </c:pt>
                <c:pt idx="6">
                  <c:v>8827.7121164310756</c:v>
                </c:pt>
                <c:pt idx="7">
                  <c:v>9234.5745838931871</c:v>
                </c:pt>
                <c:pt idx="8">
                  <c:v>9978.0998775207663</c:v>
                </c:pt>
                <c:pt idx="9">
                  <c:v>10270.961390104047</c:v>
                </c:pt>
                <c:pt idx="10">
                  <c:v>39792</c:v>
                </c:pt>
              </c:numCache>
            </c:numRef>
          </c:val>
          <c:extLst>
            <c:ext xmlns:c16="http://schemas.microsoft.com/office/drawing/2014/chart" uri="{C3380CC4-5D6E-409C-BE32-E72D297353CC}">
              <c16:uniqueId val="{00000000-02E4-4405-8A28-B9D0FB4C131A}"/>
            </c:ext>
          </c:extLst>
        </c:ser>
        <c:dLbls>
          <c:dLblPos val="ctr"/>
          <c:showLegendKey val="0"/>
          <c:showVal val="1"/>
          <c:showCatName val="0"/>
          <c:showSerName val="0"/>
          <c:showPercent val="0"/>
          <c:showBubbleSize val="0"/>
        </c:dLbls>
        <c:gapWidth val="150"/>
        <c:overlap val="100"/>
        <c:axId val="1437563487"/>
        <c:axId val="623432672"/>
      </c:barChart>
      <c:catAx>
        <c:axId val="14375634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23432672"/>
        <c:crosses val="autoZero"/>
        <c:auto val="1"/>
        <c:lblAlgn val="ctr"/>
        <c:lblOffset val="100"/>
        <c:noMultiLvlLbl val="0"/>
      </c:catAx>
      <c:valAx>
        <c:axId val="6234326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375634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'Price Earnings Multiplier'!$R$4</c:f>
              <c:strCache>
                <c:ptCount val="1"/>
                <c:pt idx="0">
                  <c:v>P/E</c:v>
                </c:pt>
              </c:strCache>
            </c:strRef>
          </c:tx>
          <c:spPr>
            <a:solidFill>
              <a:schemeClr val="accent1"/>
            </a:solidFill>
            <a:ln>
              <a:noFill/>
            </a:ln>
            <a:effectLst/>
          </c:spPr>
          <c:invertIfNegative val="0"/>
          <c:dLbls>
            <c:dLbl>
              <c:idx val="0"/>
              <c:layout>
                <c:manualLayout>
                  <c:x val="0"/>
                  <c:y val="9.24649106585103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548-42CE-9149-448519011458}"/>
                </c:ext>
              </c:extLst>
            </c:dLbl>
            <c:dLbl>
              <c:idx val="1"/>
              <c:layout>
                <c:manualLayout>
                  <c:x val="-5.0951415128011632E-17"/>
                  <c:y val="9.24649106585103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548-42CE-9149-448519011458}"/>
                </c:ext>
              </c:extLst>
            </c:dLbl>
            <c:dLbl>
              <c:idx val="2"/>
              <c:layout>
                <c:manualLayout>
                  <c:x val="0"/>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548-42CE-9149-448519011458}"/>
                </c:ext>
              </c:extLst>
            </c:dLbl>
            <c:dLbl>
              <c:idx val="3"/>
              <c:layout>
                <c:manualLayout>
                  <c:x val="-1.0190283025602326E-16"/>
                  <c:y val="4.62324553292543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548-42CE-9149-448519011458}"/>
                </c:ext>
              </c:extLst>
            </c:dLbl>
            <c:dLbl>
              <c:idx val="4"/>
              <c:layout>
                <c:manualLayout>
                  <c:x val="2.779200203078566E-3"/>
                  <c:y val="9.24649106585094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548-42CE-9149-448519011458}"/>
                </c:ext>
              </c:extLst>
            </c:dLbl>
            <c:dLbl>
              <c:idx val="5"/>
              <c:layout>
                <c:manualLayout>
                  <c:x val="-1.0190283025602326E-16"/>
                  <c:y val="9.24649106585099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548-42CE-9149-44851901145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'Price Earnings Multiplier'!$Q$5:$Q$10</c:f>
              <c:strCache>
                <c:ptCount val="6"/>
                <c:pt idx="0">
                  <c:v>Relx Plc. </c:v>
                </c:pt>
                <c:pt idx="1">
                  <c:v>Rentokil Initial Plc.</c:v>
                </c:pt>
                <c:pt idx="2">
                  <c:v>RWS Holdings Plc.</c:v>
                </c:pt>
                <c:pt idx="3">
                  <c:v>Intertek Group Plc.</c:v>
                </c:pt>
                <c:pt idx="4">
                  <c:v>Johnson Service Group</c:v>
                </c:pt>
                <c:pt idx="5">
                  <c:v>Mitie Group Plc.</c:v>
                </c:pt>
              </c:strCache>
            </c:strRef>
          </c:cat>
          <c:val>
            <c:numRef>
              <c:f>'Price Earnings Multiplier'!$R$5:$R$10</c:f>
              <c:numCache>
                <c:formatCode>#,##0.00\x</c:formatCode>
                <c:ptCount val="6"/>
                <c:pt idx="0">
                  <c:v>35.02325581395349</c:v>
                </c:pt>
                <c:pt idx="1">
                  <c:v>50.489534482758621</c:v>
                </c:pt>
                <c:pt idx="2">
                  <c:v>14.4688995215311</c:v>
                </c:pt>
                <c:pt idx="3">
                  <c:v>21.257195290858725</c:v>
                </c:pt>
                <c:pt idx="4">
                  <c:v>19.384137931034481</c:v>
                </c:pt>
                <c:pt idx="5">
                  <c:v>28.047633136094674</c:v>
                </c:pt>
              </c:numCache>
            </c:numRef>
          </c:val>
          <c:extLst>
            <c:ext xmlns:c16="http://schemas.microsoft.com/office/drawing/2014/chart" uri="{C3380CC4-5D6E-409C-BE32-E72D297353CC}">
              <c16:uniqueId val="{00000000-5615-46D5-860C-B1A4686AE3C0}"/>
            </c:ext>
          </c:extLst>
        </c:ser>
        <c:ser>
          <c:idx val="1"/>
          <c:order val="1"/>
          <c:tx>
            <c:strRef>
              <c:f>'Price Earnings Multiplier'!$S$4</c:f>
              <c:strCache>
                <c:ptCount val="1"/>
                <c:pt idx="0">
                  <c:v>EV/EBITDA</c:v>
                </c:pt>
              </c:strCache>
            </c:strRef>
          </c:tx>
          <c:spPr>
            <a:solidFill>
              <a:schemeClr val="accent2"/>
            </a:solidFill>
            <a:ln>
              <a:noFill/>
            </a:ln>
            <a:effectLst/>
          </c:spPr>
          <c:invertIfNegative val="0"/>
          <c:dLbls>
            <c:dLbl>
              <c:idx val="0"/>
              <c:layout>
                <c:manualLayout>
                  <c:x val="2.499989058266917E-2"/>
                  <c:y val="4.623245532925516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48-42CE-9149-448519011458}"/>
                </c:ext>
              </c:extLst>
            </c:dLbl>
            <c:dLbl>
              <c:idx val="1"/>
              <c:layout>
                <c:manualLayout>
                  <c:x val="2.7777777777777776E-2"/>
                  <c:y val="4.62324553292543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48-42CE-9149-448519011458}"/>
                </c:ext>
              </c:extLst>
            </c:dLbl>
            <c:dLbl>
              <c:idx val="2"/>
              <c:layout>
                <c:manualLayout>
                  <c:x val="1.6666666666666666E-2"/>
                  <c:y val="9.24649106585103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48-42CE-9149-448519011458}"/>
                </c:ext>
              </c:extLst>
            </c:dLbl>
            <c:dLbl>
              <c:idx val="3"/>
              <c:layout>
                <c:manualLayout>
                  <c:x val="2.2233601624628528E-2"/>
                  <c:y val="9.24649106585103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548-42CE-9149-448519011458}"/>
                </c:ext>
              </c:extLst>
            </c:dLbl>
            <c:dLbl>
              <c:idx val="4"/>
              <c:layout>
                <c:manualLayout>
                  <c:x val="1.3896001015392831E-2"/>
                  <c:y val="4.62324553292543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548-42CE-9149-448519011458}"/>
                </c:ext>
              </c:extLst>
            </c:dLbl>
            <c:dLbl>
              <c:idx val="5"/>
              <c:layout>
                <c:manualLayout>
                  <c:x val="2.5012801827706991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548-42CE-9149-44851901145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'Price Earnings Multiplier'!$Q$5:$Q$10</c:f>
              <c:strCache>
                <c:ptCount val="6"/>
                <c:pt idx="0">
                  <c:v>Relx Plc. </c:v>
                </c:pt>
                <c:pt idx="1">
                  <c:v>Rentokil Initial Plc.</c:v>
                </c:pt>
                <c:pt idx="2">
                  <c:v>RWS Holdings Plc.</c:v>
                </c:pt>
                <c:pt idx="3">
                  <c:v>Intertek Group Plc.</c:v>
                </c:pt>
                <c:pt idx="4">
                  <c:v>Johnson Service Group</c:v>
                </c:pt>
                <c:pt idx="5">
                  <c:v>Mitie Group Plc.</c:v>
                </c:pt>
              </c:strCache>
            </c:strRef>
          </c:cat>
          <c:val>
            <c:numRef>
              <c:f>'Price Earnings Multiplier'!$S$5:$S$10</c:f>
              <c:numCache>
                <c:formatCode>0.00\x</c:formatCode>
                <c:ptCount val="6"/>
                <c:pt idx="0">
                  <c:v>23.972871137905049</c:v>
                </c:pt>
                <c:pt idx="1">
                  <c:v>21.289762039660058</c:v>
                </c:pt>
                <c:pt idx="2">
                  <c:v>8.7413280475718516</c:v>
                </c:pt>
                <c:pt idx="3">
                  <c:v>10.580655496766608</c:v>
                </c:pt>
                <c:pt idx="4">
                  <c:v>6.2195718654434256</c:v>
                </c:pt>
                <c:pt idx="5">
                  <c:v>11.189398862713244</c:v>
                </c:pt>
              </c:numCache>
            </c:numRef>
          </c:val>
          <c:extLst>
            <c:ext xmlns:c16="http://schemas.microsoft.com/office/drawing/2014/chart" uri="{C3380CC4-5D6E-409C-BE32-E72D297353CC}">
              <c16:uniqueId val="{00000001-5615-46D5-860C-B1A4686AE3C0}"/>
            </c:ext>
          </c:extLst>
        </c:ser>
        <c:ser>
          <c:idx val="2"/>
          <c:order val="2"/>
          <c:tx>
            <c:strRef>
              <c:f>'Price Earnings Multiplier'!$T$4</c:f>
              <c:strCache>
                <c:ptCount val="1"/>
                <c:pt idx="0">
                  <c:v>EV/Revenue</c:v>
                </c:pt>
              </c:strCache>
            </c:strRef>
          </c:tx>
          <c:spPr>
            <a:solidFill>
              <a:schemeClr val="accent3"/>
            </a:solidFill>
            <a:ln>
              <a:noFill/>
            </a:ln>
            <a:effectLst/>
          </c:spPr>
          <c:invertIfNegative val="0"/>
          <c:dLbls>
            <c:dLbl>
              <c:idx val="0"/>
              <c:layout>
                <c:manualLayout>
                  <c:x val="2.2222222222222223E-2"/>
                  <c:y val="4.616692901461443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48-42CE-9149-448519011458}"/>
                </c:ext>
              </c:extLst>
            </c:dLbl>
            <c:dLbl>
              <c:idx val="1"/>
              <c:layout>
                <c:manualLayout>
                  <c:x val="1.9444553861775276E-2"/>
                  <c:y val="4.623245532925516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548-42CE-9149-448519011458}"/>
                </c:ext>
              </c:extLst>
            </c:dLbl>
            <c:dLbl>
              <c:idx val="2"/>
              <c:layout>
                <c:manualLayout>
                  <c:x val="1.9444335027113614E-2"/>
                  <c:y val="4.616692901461528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48-42CE-9149-448519011458}"/>
                </c:ext>
              </c:extLst>
            </c:dLbl>
            <c:dLbl>
              <c:idx val="3"/>
              <c:layout>
                <c:manualLayout>
                  <c:x val="1.3896001015392831E-2"/>
                  <c:y val="4.623245532925516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548-42CE-9149-448519011458}"/>
                </c:ext>
              </c:extLst>
            </c:dLbl>
            <c:dLbl>
              <c:idx val="4"/>
              <c:layout>
                <c:manualLayout>
                  <c:x val="1.3896001015392831E-2"/>
                  <c:y val="4.623245532925516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548-42CE-9149-448519011458}"/>
                </c:ext>
              </c:extLst>
            </c:dLbl>
            <c:dLbl>
              <c:idx val="5"/>
              <c:layout>
                <c:manualLayout>
                  <c:x val="1.945440142154976E-2"/>
                  <c:y val="4.623245532925431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548-42CE-9149-448519011458}"/>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'Price Earnings Multiplier'!$Q$5:$Q$10</c:f>
              <c:strCache>
                <c:ptCount val="6"/>
                <c:pt idx="0">
                  <c:v>Relx Plc. </c:v>
                </c:pt>
                <c:pt idx="1">
                  <c:v>Rentokil Initial Plc.</c:v>
                </c:pt>
                <c:pt idx="2">
                  <c:v>RWS Holdings Plc.</c:v>
                </c:pt>
                <c:pt idx="3">
                  <c:v>Intertek Group Plc.</c:v>
                </c:pt>
                <c:pt idx="4">
                  <c:v>Johnson Service Group</c:v>
                </c:pt>
                <c:pt idx="5">
                  <c:v>Mitie Group Plc.</c:v>
                </c:pt>
              </c:strCache>
            </c:strRef>
          </c:cat>
          <c:val>
            <c:numRef>
              <c:f>'Price Earnings Multiplier'!$T$5:$T$10</c:f>
              <c:numCache>
                <c:formatCode>0.00\x</c:formatCode>
                <c:ptCount val="6"/>
                <c:pt idx="0">
                  <c:v>7.4387934058225182</c:v>
                </c:pt>
                <c:pt idx="1">
                  <c:v>4.0470037695207326</c:v>
                </c:pt>
                <c:pt idx="2">
                  <c:v>1.1772557394554188</c:v>
                </c:pt>
                <c:pt idx="3">
                  <c:v>2.2553502506265666</c:v>
                </c:pt>
                <c:pt idx="4">
                  <c:v>1.5819030334456832</c:v>
                </c:pt>
                <c:pt idx="5">
                  <c:v>0.35288473855455643</c:v>
                </c:pt>
              </c:numCache>
            </c:numRef>
          </c:val>
          <c:extLst>
            <c:ext xmlns:c16="http://schemas.microsoft.com/office/drawing/2014/chart" uri="{C3380CC4-5D6E-409C-BE32-E72D297353CC}">
              <c16:uniqueId val="{00000002-5615-46D5-860C-B1A4686AE3C0}"/>
            </c:ext>
          </c:extLst>
        </c:ser>
        <c:dLbls>
          <c:dLblPos val="outEnd"/>
          <c:showLegendKey val="0"/>
          <c:showVal val="1"/>
          <c:showCatName val="0"/>
          <c:showSerName val="0"/>
          <c:showPercent val="0"/>
          <c:showBubbleSize val="0"/>
        </c:dLbls>
        <c:gapWidth val="219"/>
        <c:overlap val="-27"/>
        <c:axId val="644499503"/>
        <c:axId val="575626591"/>
      </c:barChart>
      <c:catAx>
        <c:axId val="644499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5626591"/>
        <c:crosses val="autoZero"/>
        <c:auto val="1"/>
        <c:lblAlgn val="ctr"/>
        <c:lblOffset val="100"/>
        <c:noMultiLvlLbl val="0"/>
      </c:catAx>
      <c:valAx>
        <c:axId val="575626591"/>
        <c:scaling>
          <c:orientation val="minMax"/>
        </c:scaling>
        <c:delete val="0"/>
        <c:axPos val="l"/>
        <c:numFmt formatCode="#,##0\x"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44499503"/>
        <c:crosses val="autoZero"/>
        <c:crossBetween val="between"/>
      </c:valAx>
      <c:spPr>
        <a:noFill/>
        <a:ln>
          <a:noFill/>
        </a:ln>
        <a:effectLst/>
      </c:spPr>
    </c:plotArea>
    <c:legend>
      <c:legendPos val="b"/>
      <c:layout>
        <c:manualLayout>
          <c:xMode val="edge"/>
          <c:yMode val="edge"/>
          <c:x val="0.2640748112893409"/>
          <c:y val="0.92020691976386071"/>
          <c:w val="0.43295088731530945"/>
          <c:h val="7.9793080236139319E-2"/>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Income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Highlights'!$U$24:$U$26</c:f>
              <c:strCache>
                <c:ptCount val="3"/>
                <c:pt idx="0">
                  <c:v>Revenue</c:v>
                </c:pt>
                <c:pt idx="1">
                  <c:v>Operating Profit </c:v>
                </c:pt>
                <c:pt idx="2">
                  <c:v>Net Profit</c:v>
                </c:pt>
              </c:strCache>
            </c:strRef>
          </c:cat>
          <c:val>
            <c:numRef>
              <c:f>'Financial Highlights'!$V$24:$V$26</c:f>
              <c:numCache>
                <c:formatCode>#,##0;\(#,##0\)</c:formatCode>
                <c:ptCount val="3"/>
                <c:pt idx="0">
                  <c:v>7244</c:v>
                </c:pt>
                <c:pt idx="1">
                  <c:v>1884</c:v>
                </c:pt>
                <c:pt idx="2">
                  <c:v>1471</c:v>
                </c:pt>
              </c:numCache>
            </c:numRef>
          </c:val>
          <c:extLst>
            <c:ext xmlns:c16="http://schemas.microsoft.com/office/drawing/2014/chart" uri="{C3380CC4-5D6E-409C-BE32-E72D297353CC}">
              <c16:uniqueId val="{00000000-3D55-45BC-9C30-51D3E2B8247A}"/>
            </c:ext>
          </c:extLst>
        </c:ser>
        <c:dLbls>
          <c:dLblPos val="outEnd"/>
          <c:showLegendKey val="0"/>
          <c:showVal val="1"/>
          <c:showCatName val="0"/>
          <c:showSerName val="0"/>
          <c:showPercent val="0"/>
          <c:showBubbleSize val="0"/>
        </c:dLbls>
        <c:gapWidth val="219"/>
        <c:overlap val="-27"/>
        <c:axId val="285458751"/>
        <c:axId val="596101263"/>
      </c:barChart>
      <c:catAx>
        <c:axId val="285458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rPr>
              <a:t>Balance</a:t>
            </a:r>
            <a:r>
              <a:rPr lang="en-IN" b="1" baseline="0">
                <a:solidFill>
                  <a:sysClr val="windowText" lastClr="000000"/>
                </a:solidFill>
              </a:rPr>
              <a:t> Sheet</a:t>
            </a:r>
            <a:r>
              <a:rPr lang="en-IN" b="1">
                <a:solidFill>
                  <a:sysClr val="windowText" lastClr="000000"/>
                </a:solidFill>
              </a:rPr>
              <a: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Highlights'!$U$27:$U$29</c:f>
              <c:strCache>
                <c:ptCount val="3"/>
                <c:pt idx="0">
                  <c:v>Total Assets</c:v>
                </c:pt>
                <c:pt idx="1">
                  <c:v>Total Liabilities </c:v>
                </c:pt>
                <c:pt idx="2">
                  <c:v>Total Equity</c:v>
                </c:pt>
              </c:strCache>
            </c:strRef>
          </c:cat>
          <c:val>
            <c:numRef>
              <c:f>'Financial Highlights'!$V$27:$V$29</c:f>
              <c:numCache>
                <c:formatCode>#,##0;\(#,##0\)</c:formatCode>
                <c:ptCount val="3"/>
                <c:pt idx="0">
                  <c:v>13858</c:v>
                </c:pt>
                <c:pt idx="1">
                  <c:v>10634</c:v>
                </c:pt>
                <c:pt idx="2">
                  <c:v>3224</c:v>
                </c:pt>
              </c:numCache>
            </c:numRef>
          </c:val>
          <c:extLst>
            <c:ext xmlns:c16="http://schemas.microsoft.com/office/drawing/2014/chart" uri="{C3380CC4-5D6E-409C-BE32-E72D297353CC}">
              <c16:uniqueId val="{00000000-95F2-4BC2-B37A-BB47FB4D1A90}"/>
            </c:ext>
          </c:extLst>
        </c:ser>
        <c:dLbls>
          <c:dLblPos val="outEnd"/>
          <c:showLegendKey val="0"/>
          <c:showVal val="1"/>
          <c:showCatName val="0"/>
          <c:showSerName val="0"/>
          <c:showPercent val="0"/>
          <c:showBubbleSize val="0"/>
        </c:dLbls>
        <c:gapWidth val="219"/>
        <c:overlap val="-27"/>
        <c:axId val="285458751"/>
        <c:axId val="596101263"/>
      </c:barChart>
      <c:catAx>
        <c:axId val="285458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baseline="0">
                <a:solidFill>
                  <a:sysClr val="windowText" lastClr="000000"/>
                </a:solidFill>
              </a:rPr>
              <a:t>Cash Flows Statements (</a:t>
            </a:r>
            <a:r>
              <a:rPr lang="en-IN" b="1">
                <a:solidFill>
                  <a:sysClr val="windowText" lastClr="000000"/>
                </a:solidFill>
              </a:rPr>
              <a:t>£m)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Highlights'!$U$30:$U$32</c:f>
              <c:strCache>
                <c:ptCount val="3"/>
                <c:pt idx="0">
                  <c:v>Operating</c:v>
                </c:pt>
                <c:pt idx="1">
                  <c:v>Investing</c:v>
                </c:pt>
                <c:pt idx="2">
                  <c:v>Financing</c:v>
                </c:pt>
              </c:strCache>
            </c:strRef>
          </c:cat>
          <c:val>
            <c:numRef>
              <c:f>'Financial Highlights'!$V$30:$V$32</c:f>
              <c:numCache>
                <c:formatCode>#,##0;\(#,##0\)</c:formatCode>
                <c:ptCount val="3"/>
                <c:pt idx="0">
                  <c:v>2016</c:v>
                </c:pt>
                <c:pt idx="1">
                  <c:v>-384</c:v>
                </c:pt>
                <c:pt idx="2">
                  <c:v>-1606</c:v>
                </c:pt>
              </c:numCache>
            </c:numRef>
          </c:val>
          <c:extLst>
            <c:ext xmlns:c16="http://schemas.microsoft.com/office/drawing/2014/chart" uri="{C3380CC4-5D6E-409C-BE32-E72D297353CC}">
              <c16:uniqueId val="{00000000-0EF0-4FCF-9F02-A94CEEC7AC97}"/>
            </c:ext>
          </c:extLst>
        </c:ser>
        <c:dLbls>
          <c:dLblPos val="outEnd"/>
          <c:showLegendKey val="0"/>
          <c:showVal val="1"/>
          <c:showCatName val="0"/>
          <c:showSerName val="0"/>
          <c:showPercent val="0"/>
          <c:showBubbleSize val="0"/>
        </c:dLbls>
        <c:gapWidth val="219"/>
        <c:overlap val="-27"/>
        <c:axId val="285458751"/>
        <c:axId val="596101263"/>
      </c:barChart>
      <c:catAx>
        <c:axId val="285458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baseline="0">
                <a:solidFill>
                  <a:sysClr val="windowText" lastClr="000000"/>
                </a:solidFill>
              </a:rPr>
              <a:t>Profit Margin (%)</a:t>
            </a:r>
            <a:endParaRPr lang="en-IN"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2"/>
              </a:solidFill>
              <a:round/>
            </a:ln>
            <a:effectLst/>
          </c:spPr>
          <c:marker>
            <c:symbol val="circle"/>
            <c:size val="5"/>
            <c:spPr>
              <a:solidFill>
                <a:schemeClr val="accent2"/>
              </a:solidFill>
              <a:ln w="9525">
                <a:solidFill>
                  <a:schemeClr val="accent2"/>
                </a:solidFill>
              </a:ln>
              <a:effectLst/>
            </c:spPr>
          </c:marker>
          <c:dLbls>
            <c:dLbl>
              <c:idx val="0"/>
              <c:layout>
                <c:manualLayout>
                  <c:x val="-9.6618972880694418E-2"/>
                  <c:y val="-7.10217740456239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3A5-4EBC-BDEE-6B59A86D2A72}"/>
                </c:ext>
              </c:extLst>
            </c:dLbl>
            <c:dLbl>
              <c:idx val="1"/>
              <c:layout>
                <c:manualLayout>
                  <c:x val="-6.1111111111111109E-2"/>
                  <c:y val="5.09259259259257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3A5-4EBC-BDEE-6B59A86D2A72}"/>
                </c:ext>
              </c:extLst>
            </c:dLbl>
            <c:dLbl>
              <c:idx val="2"/>
              <c:layout>
                <c:manualLayout>
                  <c:x val="-5.8333333333333334E-2"/>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3A5-4EBC-BDEE-6B59A86D2A7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Highlights'!$U$33:$U$36</c:f>
              <c:strCache>
                <c:ptCount val="4"/>
                <c:pt idx="0">
                  <c:v>Gross Margin </c:v>
                </c:pt>
                <c:pt idx="1">
                  <c:v>Operating Margin </c:v>
                </c:pt>
                <c:pt idx="2">
                  <c:v>EBIDTA Margin </c:v>
                </c:pt>
                <c:pt idx="3">
                  <c:v>Net Margin </c:v>
                </c:pt>
              </c:strCache>
            </c:strRef>
          </c:cat>
          <c:val>
            <c:numRef>
              <c:f>'Financial Highlights'!$V$33:$V$36</c:f>
              <c:numCache>
                <c:formatCode>0.00%</c:formatCode>
                <c:ptCount val="4"/>
                <c:pt idx="0">
                  <c:v>0.64632799558255105</c:v>
                </c:pt>
                <c:pt idx="1">
                  <c:v>0.25662617338487026</c:v>
                </c:pt>
                <c:pt idx="2">
                  <c:v>0.36526780784097185</c:v>
                </c:pt>
                <c:pt idx="3">
                  <c:v>0.20306460519050248</c:v>
                </c:pt>
              </c:numCache>
            </c:numRef>
          </c:val>
          <c:smooth val="0"/>
          <c:extLst>
            <c:ext xmlns:c16="http://schemas.microsoft.com/office/drawing/2014/chart" uri="{C3380CC4-5D6E-409C-BE32-E72D297353CC}">
              <c16:uniqueId val="{00000002-23A5-4EBC-BDEE-6B59A86D2A72}"/>
            </c:ext>
          </c:extLst>
        </c:ser>
        <c:dLbls>
          <c:showLegendKey val="0"/>
          <c:showVal val="1"/>
          <c:showCatName val="0"/>
          <c:showSerName val="0"/>
          <c:showPercent val="0"/>
          <c:showBubbleSize val="0"/>
        </c:dLbls>
        <c:marker val="1"/>
        <c:smooth val="0"/>
        <c:axId val="285458751"/>
        <c:axId val="596101263"/>
      </c:lineChart>
      <c:catAx>
        <c:axId val="285458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baseline="0">
                <a:solidFill>
                  <a:sysClr val="windowText" lastClr="000000"/>
                </a:solidFill>
              </a:rPr>
              <a:t>Valuation</a:t>
            </a:r>
            <a:endParaRPr lang="en-IN"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'Financial Highlights'!$U$37:$U$39</c:f>
              <c:strCache>
                <c:ptCount val="3"/>
                <c:pt idx="0">
                  <c:v>Price Earnings</c:v>
                </c:pt>
                <c:pt idx="1">
                  <c:v>Price/ Sales</c:v>
                </c:pt>
                <c:pt idx="2">
                  <c:v>Price/ Cash Flows</c:v>
                </c:pt>
              </c:strCache>
            </c:strRef>
          </c:cat>
          <c:val>
            <c:numRef>
              <c:f>'Financial Highlights'!$V$37:$V$39</c:f>
              <c:numCache>
                <c:formatCode>#,##0.00;\(#,##0.00\)</c:formatCode>
                <c:ptCount val="3"/>
                <c:pt idx="0">
                  <c:v>31.5</c:v>
                </c:pt>
                <c:pt idx="1">
                  <c:v>6.65</c:v>
                </c:pt>
                <c:pt idx="2">
                  <c:v>24.83</c:v>
                </c:pt>
              </c:numCache>
            </c:numRef>
          </c:val>
          <c:smooth val="0"/>
          <c:extLst>
            <c:ext xmlns:c16="http://schemas.microsoft.com/office/drawing/2014/chart" uri="{C3380CC4-5D6E-409C-BE32-E72D297353CC}">
              <c16:uniqueId val="{00000000-C774-4475-A039-D65F2DE3833E}"/>
            </c:ext>
          </c:extLst>
        </c:ser>
        <c:dLbls>
          <c:showLegendKey val="0"/>
          <c:showVal val="1"/>
          <c:showCatName val="0"/>
          <c:showSerName val="0"/>
          <c:showPercent val="0"/>
          <c:showBubbleSize val="0"/>
        </c:dLbls>
        <c:marker val="1"/>
        <c:smooth val="0"/>
        <c:axId val="285458751"/>
        <c:axId val="596101263"/>
      </c:lineChart>
      <c:catAx>
        <c:axId val="285458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96101263"/>
        <c:crosses val="autoZero"/>
        <c:auto val="1"/>
        <c:lblAlgn val="ctr"/>
        <c:lblOffset val="100"/>
        <c:noMultiLvlLbl val="0"/>
      </c:catAx>
      <c:valAx>
        <c:axId val="596101263"/>
        <c:scaling>
          <c:orientation val="minMax"/>
        </c:scaling>
        <c:delete val="1"/>
        <c:axPos val="l"/>
        <c:numFmt formatCode="#,##0.00;\(#,##0.00\)" sourceLinked="1"/>
        <c:majorTickMark val="none"/>
        <c:minorTickMark val="none"/>
        <c:tickLblPos val="nextTo"/>
        <c:crossAx val="285458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spPr>
            <a:ln w="28575" cap="rnd">
              <a:solidFill>
                <a:schemeClr val="accent1"/>
              </a:solidFill>
              <a:round/>
            </a:ln>
            <a:effectLst/>
          </c:spPr>
          <c:marker>
            <c:symbol val="none"/>
          </c:marker>
          <c:cat>
            <c:numRef>
              <c:f>'Share Price Perfromance'!$AW$9:$AW$45</c:f>
              <c:numCache>
                <c:formatCode>mmm\-yy</c:formatCode>
                <c:ptCount val="37"/>
                <c:pt idx="0">
                  <c:v>44136</c:v>
                </c:pt>
                <c:pt idx="1">
                  <c:v>44166</c:v>
                </c:pt>
                <c:pt idx="2">
                  <c:v>44197</c:v>
                </c:pt>
                <c:pt idx="3">
                  <c:v>44228</c:v>
                </c:pt>
                <c:pt idx="4">
                  <c:v>44256</c:v>
                </c:pt>
                <c:pt idx="5">
                  <c:v>44287</c:v>
                </c:pt>
                <c:pt idx="6">
                  <c:v>44317</c:v>
                </c:pt>
                <c:pt idx="7">
                  <c:v>44348</c:v>
                </c:pt>
                <c:pt idx="8">
                  <c:v>44378</c:v>
                </c:pt>
                <c:pt idx="9">
                  <c:v>44409</c:v>
                </c:pt>
                <c:pt idx="10">
                  <c:v>44440</c:v>
                </c:pt>
                <c:pt idx="11">
                  <c:v>44470</c:v>
                </c:pt>
                <c:pt idx="12">
                  <c:v>44501</c:v>
                </c:pt>
                <c:pt idx="13">
                  <c:v>44531</c:v>
                </c:pt>
                <c:pt idx="14">
                  <c:v>44562</c:v>
                </c:pt>
                <c:pt idx="15">
                  <c:v>44593</c:v>
                </c:pt>
                <c:pt idx="16">
                  <c:v>44621</c:v>
                </c:pt>
                <c:pt idx="17">
                  <c:v>44652</c:v>
                </c:pt>
                <c:pt idx="18">
                  <c:v>44682</c:v>
                </c:pt>
                <c:pt idx="19">
                  <c:v>44713</c:v>
                </c:pt>
                <c:pt idx="20">
                  <c:v>44743</c:v>
                </c:pt>
                <c:pt idx="21">
                  <c:v>44774</c:v>
                </c:pt>
                <c:pt idx="22">
                  <c:v>44805</c:v>
                </c:pt>
                <c:pt idx="23">
                  <c:v>44835</c:v>
                </c:pt>
                <c:pt idx="24">
                  <c:v>44866</c:v>
                </c:pt>
                <c:pt idx="25">
                  <c:v>44896</c:v>
                </c:pt>
                <c:pt idx="26">
                  <c:v>44927</c:v>
                </c:pt>
                <c:pt idx="27">
                  <c:v>44958</c:v>
                </c:pt>
                <c:pt idx="28">
                  <c:v>44986</c:v>
                </c:pt>
                <c:pt idx="29">
                  <c:v>45017</c:v>
                </c:pt>
                <c:pt idx="30">
                  <c:v>45047</c:v>
                </c:pt>
                <c:pt idx="31">
                  <c:v>45078</c:v>
                </c:pt>
                <c:pt idx="32">
                  <c:v>45108</c:v>
                </c:pt>
                <c:pt idx="33">
                  <c:v>45139</c:v>
                </c:pt>
                <c:pt idx="34">
                  <c:v>45170</c:v>
                </c:pt>
                <c:pt idx="35">
                  <c:v>45200</c:v>
                </c:pt>
                <c:pt idx="36">
                  <c:v>45231</c:v>
                </c:pt>
              </c:numCache>
            </c:numRef>
          </c:cat>
          <c:val>
            <c:numRef>
              <c:f>'Share Price Perfromance'!$BB$9:$BB$45</c:f>
              <c:numCache>
                <c:formatCode>\£0.00</c:formatCode>
                <c:ptCount val="37"/>
                <c:pt idx="0">
                  <c:v>17.475000000000001</c:v>
                </c:pt>
                <c:pt idx="1">
                  <c:v>17.925000000000001</c:v>
                </c:pt>
                <c:pt idx="2">
                  <c:v>18.125</c:v>
                </c:pt>
                <c:pt idx="3">
                  <c:v>16.925000000000001</c:v>
                </c:pt>
                <c:pt idx="4">
                  <c:v>18.190000000000001</c:v>
                </c:pt>
                <c:pt idx="5">
                  <c:v>18.795000000000002</c:v>
                </c:pt>
                <c:pt idx="6">
                  <c:v>18.39</c:v>
                </c:pt>
                <c:pt idx="7">
                  <c:v>19.190000000000001</c:v>
                </c:pt>
                <c:pt idx="8">
                  <c:v>21.14</c:v>
                </c:pt>
                <c:pt idx="9">
                  <c:v>21.82</c:v>
                </c:pt>
                <c:pt idx="10">
                  <c:v>21.47</c:v>
                </c:pt>
                <c:pt idx="11">
                  <c:v>22.64</c:v>
                </c:pt>
                <c:pt idx="12">
                  <c:v>23.37</c:v>
                </c:pt>
                <c:pt idx="13">
                  <c:v>24.02</c:v>
                </c:pt>
                <c:pt idx="14">
                  <c:v>22.7</c:v>
                </c:pt>
                <c:pt idx="15">
                  <c:v>22.81</c:v>
                </c:pt>
                <c:pt idx="16">
                  <c:v>23.83</c:v>
                </c:pt>
                <c:pt idx="17">
                  <c:v>23.93</c:v>
                </c:pt>
                <c:pt idx="18">
                  <c:v>22.76</c:v>
                </c:pt>
                <c:pt idx="19">
                  <c:v>22.26</c:v>
                </c:pt>
                <c:pt idx="20">
                  <c:v>24.26</c:v>
                </c:pt>
                <c:pt idx="21">
                  <c:v>22.62</c:v>
                </c:pt>
                <c:pt idx="22">
                  <c:v>22.02</c:v>
                </c:pt>
                <c:pt idx="23">
                  <c:v>23.41</c:v>
                </c:pt>
                <c:pt idx="24">
                  <c:v>23.12</c:v>
                </c:pt>
                <c:pt idx="25">
                  <c:v>22.88</c:v>
                </c:pt>
                <c:pt idx="26">
                  <c:v>24.02</c:v>
                </c:pt>
                <c:pt idx="27">
                  <c:v>25.03</c:v>
                </c:pt>
                <c:pt idx="28">
                  <c:v>26.18</c:v>
                </c:pt>
                <c:pt idx="29">
                  <c:v>26.46</c:v>
                </c:pt>
                <c:pt idx="30">
                  <c:v>25.1</c:v>
                </c:pt>
                <c:pt idx="31">
                  <c:v>26.21</c:v>
                </c:pt>
                <c:pt idx="32">
                  <c:v>26.2</c:v>
                </c:pt>
                <c:pt idx="33">
                  <c:v>25.78</c:v>
                </c:pt>
                <c:pt idx="34">
                  <c:v>27.75</c:v>
                </c:pt>
                <c:pt idx="35">
                  <c:v>28.68</c:v>
                </c:pt>
                <c:pt idx="36">
                  <c:v>30.6</c:v>
                </c:pt>
              </c:numCache>
            </c:numRef>
          </c:val>
          <c:smooth val="0"/>
          <c:extLst>
            <c:ext xmlns:c16="http://schemas.microsoft.com/office/drawing/2014/chart" uri="{C3380CC4-5D6E-409C-BE32-E72D297353CC}">
              <c16:uniqueId val="{00000000-13D7-4CDF-9B91-5BADEF068423}"/>
            </c:ext>
          </c:extLst>
        </c:ser>
        <c:dLbls>
          <c:showLegendKey val="0"/>
          <c:showVal val="0"/>
          <c:showCatName val="0"/>
          <c:showSerName val="0"/>
          <c:showPercent val="0"/>
          <c:showBubbleSize val="0"/>
        </c:dLbls>
        <c:smooth val="0"/>
        <c:axId val="363318752"/>
        <c:axId val="461183328"/>
      </c:lineChart>
      <c:dateAx>
        <c:axId val="363318752"/>
        <c:scaling>
          <c:orientation val="minMax"/>
        </c:scaling>
        <c:delete val="0"/>
        <c:axPos val="b"/>
        <c:numFmt formatCode="mmm\-yy"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461183328"/>
        <c:crosses val="autoZero"/>
        <c:auto val="1"/>
        <c:lblOffset val="100"/>
        <c:baseTimeUnit val="months"/>
        <c:majorUnit val="6"/>
        <c:majorTimeUnit val="months"/>
      </c:dateAx>
      <c:valAx>
        <c:axId val="461183328"/>
        <c:scaling>
          <c:orientation val="minMax"/>
          <c:min val="15"/>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3633187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withinLinear" id="15">
  <a:schemeClr val="accent2"/>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20.xml><?xml version="1.0" encoding="utf-8"?>
<cs:colorStyle xmlns:cs="http://schemas.microsoft.com/office/drawing/2012/chartStyle" xmlns:a="http://schemas.openxmlformats.org/drawingml/2006/main" meth="withinLinear" id="14">
  <a:schemeClr val="accent1"/>
</cs:colorStyle>
</file>

<file path=xl/charts/colors21.xml><?xml version="1.0" encoding="utf-8"?>
<cs:colorStyle xmlns:cs="http://schemas.microsoft.com/office/drawing/2012/chartStyle" xmlns:a="http://schemas.openxmlformats.org/drawingml/2006/main" meth="withinLinear" id="14">
  <a:schemeClr val="accent1"/>
</cs:colorStyle>
</file>

<file path=xl/charts/colors22.xml><?xml version="1.0" encoding="utf-8"?>
<cs:colorStyle xmlns:cs="http://schemas.microsoft.com/office/drawing/2012/chartStyle" xmlns:a="http://schemas.openxmlformats.org/drawingml/2006/main" meth="withinLinear" id="14">
  <a:schemeClr val="accent1"/>
</cs:colorStyle>
</file>

<file path=xl/charts/colors23.xml><?xml version="1.0" encoding="utf-8"?>
<cs:colorStyle xmlns:cs="http://schemas.microsoft.com/office/drawing/2012/chartStyle" xmlns:a="http://schemas.openxmlformats.org/drawingml/2006/main" meth="withinLinear" id="14">
  <a:schemeClr val="accent1"/>
</cs:colorStyle>
</file>

<file path=xl/charts/colors24.xml><?xml version="1.0" encoding="utf-8"?>
<cs:colorStyle xmlns:cs="http://schemas.microsoft.com/office/drawing/2012/chartStyle" xmlns:a="http://schemas.openxmlformats.org/drawingml/2006/main" meth="withinLinear" id="14">
  <a:schemeClr val="accent1"/>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6.xml><?xml version="1.0" encoding="utf-8"?>
<cs:colorStyle xmlns:cs="http://schemas.microsoft.com/office/drawing/2012/chartStyle" xmlns:a="http://schemas.openxmlformats.org/drawingml/2006/main" meth="withinLinear" id="15">
  <a:schemeClr val="accent2"/>
</cs:colorStyle>
</file>

<file path=xl/charts/colors7.xml><?xml version="1.0" encoding="utf-8"?>
<cs:colorStyle xmlns:cs="http://schemas.microsoft.com/office/drawing/2012/chartStyle" xmlns:a="http://schemas.openxmlformats.org/drawingml/2006/main" meth="withinLinear" id="15">
  <a:schemeClr val="accent2"/>
</cs:colorStyle>
</file>

<file path=xl/charts/colors8.xml><?xml version="1.0" encoding="utf-8"?>
<cs:colorStyle xmlns:cs="http://schemas.microsoft.com/office/drawing/2012/chartStyle" xmlns:a="http://schemas.openxmlformats.org/drawingml/2006/main" meth="withinLinear" id="15">
  <a:schemeClr val="accent2"/>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0">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styleClr val="0"/>
    </cs:lnRef>
    <cs:fillRef idx="0"/>
    <cs:effectRef idx="0"/>
    <cs:fontRef idx="minor">
      <cs:styleClr val="0"/>
    </cs:fontRef>
    <cs:defRPr sz="900" b="1" kern="1200"/>
  </cs:dataLabel>
  <cs:dataLabelCallout>
    <cs:lnRef idx="0">
      <cs:styleClr val="0"/>
    </cs:lnRef>
    <cs:fillRef idx="0"/>
    <cs:effectRef idx="0"/>
    <cs:fontRef idx="minor">
      <cs:styleClr val="0"/>
    </cs:fontRef>
    <cs:spPr>
      <a:solidFill>
        <a:schemeClr val="lt1"/>
      </a:solidFill>
      <a:ln>
        <a:solidFill>
          <a:schemeClr val="phClr"/>
        </a:solidFill>
      </a:ln>
    </cs:spPr>
    <cs:defRPr sz="900" b="1" kern="1200"/>
    <cs:bodyPr rot="0" spcFirstLastPara="1" vertOverflow="clip" horzOverflow="clip" vert="horz" wrap="square" lIns="36576" tIns="18288" rIns="36576" bIns="18288" anchor="ctr" anchorCtr="1">
      <a:spAutoFit/>
    </cs:bodyPr>
  </cs:dataLabelCallout>
  <cs:dataPoint>
    <cs:lnRef idx="0">
      <cs:styleClr val="0"/>
    </cs:lnRef>
    <cs:fillRef idx="0"/>
    <cs:effectRef idx="0"/>
    <cs:fontRef idx="minor">
      <a:schemeClr val="dk1"/>
    </cs:fontRef>
    <cs:spPr>
      <a:solidFill>
        <a:schemeClr val="lt1"/>
      </a:solidFill>
      <a:ln w="19050">
        <a:solidFill>
          <a:schemeClr val="phClr"/>
        </a:solidFill>
      </a:ln>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60">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styleClr val="0"/>
    </cs:lnRef>
    <cs:fillRef idx="0"/>
    <cs:effectRef idx="0"/>
    <cs:fontRef idx="minor">
      <cs:styleClr val="0"/>
    </cs:fontRef>
    <cs:defRPr sz="900" b="1" kern="1200"/>
  </cs:dataLabel>
  <cs:dataLabelCallout>
    <cs:lnRef idx="0">
      <cs:styleClr val="0"/>
    </cs:lnRef>
    <cs:fillRef idx="0"/>
    <cs:effectRef idx="0"/>
    <cs:fontRef idx="minor">
      <cs:styleClr val="0"/>
    </cs:fontRef>
    <cs:spPr>
      <a:solidFill>
        <a:schemeClr val="lt1"/>
      </a:solidFill>
      <a:ln>
        <a:solidFill>
          <a:schemeClr val="phClr"/>
        </a:solidFill>
      </a:ln>
    </cs:spPr>
    <cs:defRPr sz="900" b="1" kern="1200"/>
    <cs:bodyPr rot="0" spcFirstLastPara="1" vertOverflow="clip" horzOverflow="clip" vert="horz" wrap="square" lIns="36576" tIns="18288" rIns="36576" bIns="18288" anchor="ctr" anchorCtr="1">
      <a:spAutoFit/>
    </cs:bodyPr>
  </cs:dataLabelCallout>
  <cs:dataPoint>
    <cs:lnRef idx="0">
      <cs:styleClr val="0"/>
    </cs:lnRef>
    <cs:fillRef idx="0"/>
    <cs:effectRef idx="0"/>
    <cs:fontRef idx="minor">
      <a:schemeClr val="dk1"/>
    </cs:fontRef>
    <cs:spPr>
      <a:solidFill>
        <a:schemeClr val="lt1"/>
      </a:solidFill>
      <a:ln w="19050">
        <a:solidFill>
          <a:schemeClr val="phClr"/>
        </a:solidFill>
      </a:ln>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2" fmlaLink="'Financial Highlights'!$V$23" fmlaRange="'Financial Highlights'!$Z$23:$Z$27" sel="4" val="0"/>
</file>

<file path=xl/ctrlProps/ctrlProp2.xml><?xml version="1.0" encoding="utf-8"?>
<formControlPr xmlns="http://schemas.microsoft.com/office/spreadsheetml/2009/9/main" objectType="Drop" dropLines="5" dropStyle="combo" dx="22" fmlaLink="$V$23" fmlaRange="$Z$23:$Z$27" sel="4" val="0"/>
</file>

<file path=xl/drawings/_rels/drawing1.xml.rels><?xml version="1.0" encoding="UTF-8" standalone="yes"?>
<Relationships xmlns="http://schemas.openxmlformats.org/package/2006/relationships"><Relationship Id="rId8" Type="http://schemas.openxmlformats.org/officeDocument/2006/relationships/image" Target="../media/image6.svg"/><Relationship Id="rId3" Type="http://schemas.openxmlformats.org/officeDocument/2006/relationships/hyperlink" Target="#'Detailed Report'!A1"/><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hyperlink" Target="#Dashboard!A1"/><Relationship Id="rId11" Type="http://schemas.openxmlformats.org/officeDocument/2006/relationships/image" Target="../media/image8.svg"/><Relationship Id="rId5" Type="http://schemas.openxmlformats.org/officeDocument/2006/relationships/image" Target="../media/image4.svg"/><Relationship Id="rId10" Type="http://schemas.openxmlformats.org/officeDocument/2006/relationships/image" Target="../media/image7.png"/><Relationship Id="rId4" Type="http://schemas.openxmlformats.org/officeDocument/2006/relationships/image" Target="../media/image3.png"/><Relationship Id="rId9" Type="http://schemas.openxmlformats.org/officeDocument/2006/relationships/hyperlink" Target="#'Cover Page'!A1"/></Relationships>
</file>

<file path=xl/drawings/_rels/drawing10.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1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12.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13.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image" Target="../media/image9.gif"/><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14.xml.rels><?xml version="1.0" encoding="UTF-8" standalone="yes"?>
<Relationships xmlns="http://schemas.openxmlformats.org/package/2006/relationships"><Relationship Id="rId8" Type="http://schemas.openxmlformats.org/officeDocument/2006/relationships/hyperlink" Target="#'Detailed Report'!A1"/><Relationship Id="rId13" Type="http://schemas.openxmlformats.org/officeDocument/2006/relationships/image" Target="../media/image6.svg"/><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image" Target="../media/image5.png"/><Relationship Id="rId2" Type="http://schemas.openxmlformats.org/officeDocument/2006/relationships/chart" Target="../charts/chart19.xml"/><Relationship Id="rId16" Type="http://schemas.openxmlformats.org/officeDocument/2006/relationships/image" Target="../media/image8.svg"/><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hyperlink" Target="#Dashboard!A1"/><Relationship Id="rId5" Type="http://schemas.openxmlformats.org/officeDocument/2006/relationships/chart" Target="../charts/chart22.xml"/><Relationship Id="rId15" Type="http://schemas.openxmlformats.org/officeDocument/2006/relationships/image" Target="../media/image7.png"/><Relationship Id="rId10" Type="http://schemas.openxmlformats.org/officeDocument/2006/relationships/image" Target="../media/image4.svg"/><Relationship Id="rId4" Type="http://schemas.openxmlformats.org/officeDocument/2006/relationships/chart" Target="../charts/chart21.xml"/><Relationship Id="rId9" Type="http://schemas.openxmlformats.org/officeDocument/2006/relationships/image" Target="../media/image3.png"/><Relationship Id="rId14" Type="http://schemas.openxmlformats.org/officeDocument/2006/relationships/hyperlink" Target="#'Cover Page'!A1"/></Relationships>
</file>

<file path=xl/drawings/_rels/drawing15.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hyperlink" Target="#'Cover Page'!A1"/><Relationship Id="rId3" Type="http://schemas.openxmlformats.org/officeDocument/2006/relationships/chart" Target="../charts/chart27.xml"/><Relationship Id="rId7" Type="http://schemas.openxmlformats.org/officeDocument/2006/relationships/hyperlink" Target="#'Detailed Report'!A1"/><Relationship Id="rId12" Type="http://schemas.openxmlformats.org/officeDocument/2006/relationships/image" Target="../media/image6.svg"/><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image" Target="../media/image5.png"/><Relationship Id="rId5" Type="http://schemas.openxmlformats.org/officeDocument/2006/relationships/chart" Target="../charts/chart29.xml"/><Relationship Id="rId15" Type="http://schemas.openxmlformats.org/officeDocument/2006/relationships/image" Target="../media/image8.svg"/><Relationship Id="rId10" Type="http://schemas.openxmlformats.org/officeDocument/2006/relationships/hyperlink" Target="#Dashboard!A1"/><Relationship Id="rId4" Type="http://schemas.openxmlformats.org/officeDocument/2006/relationships/chart" Target="../charts/chart28.xml"/><Relationship Id="rId9" Type="http://schemas.openxmlformats.org/officeDocument/2006/relationships/image" Target="../media/image4.svg"/><Relationship Id="rId14" Type="http://schemas.openxmlformats.org/officeDocument/2006/relationships/image" Target="../media/image7.png"/></Relationships>
</file>

<file path=xl/drawings/_rels/drawing16.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chart" Target="../charts/chart31.xml"/><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17.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chart" Target="../charts/chart32.xml"/><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18.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hyperlink" Target="#'Earnings Model'!A1"/><Relationship Id="rId3" Type="http://schemas.openxmlformats.org/officeDocument/2006/relationships/image" Target="../media/image8.svg"/><Relationship Id="rId7" Type="http://schemas.openxmlformats.org/officeDocument/2006/relationships/hyperlink" Target="#'Detailed Report'!A1"/><Relationship Id="rId12" Type="http://schemas.openxmlformats.org/officeDocument/2006/relationships/hyperlink" Target="#'Price Earnings Multiplier'!A1"/><Relationship Id="rId2" Type="http://schemas.openxmlformats.org/officeDocument/2006/relationships/image" Target="../media/image7.png"/><Relationship Id="rId16" Type="http://schemas.openxmlformats.org/officeDocument/2006/relationships/image" Target="../media/image11.png"/><Relationship Id="rId1" Type="http://schemas.openxmlformats.org/officeDocument/2006/relationships/hyperlink" Target="#'Cover Page'!A1"/><Relationship Id="rId6" Type="http://schemas.openxmlformats.org/officeDocument/2006/relationships/image" Target="../media/image6.svg"/><Relationship Id="rId11" Type="http://schemas.openxmlformats.org/officeDocument/2006/relationships/hyperlink" Target="#'Free Cash Flows Valuation'!A1"/><Relationship Id="rId5" Type="http://schemas.openxmlformats.org/officeDocument/2006/relationships/image" Target="../media/image5.png"/><Relationship Id="rId15" Type="http://schemas.openxmlformats.org/officeDocument/2006/relationships/image" Target="../media/image10.png"/><Relationship Id="rId10" Type="http://schemas.openxmlformats.org/officeDocument/2006/relationships/hyperlink" Target="#'DDM Valuation'!A1"/><Relationship Id="rId4" Type="http://schemas.openxmlformats.org/officeDocument/2006/relationships/hyperlink" Target="#Dashboard!A1"/><Relationship Id="rId9" Type="http://schemas.openxmlformats.org/officeDocument/2006/relationships/image" Target="../media/image4.svg"/><Relationship Id="rId14" Type="http://schemas.openxmlformats.org/officeDocument/2006/relationships/hyperlink" Target="#WACC!A1"/></Relationships>
</file>

<file path=xl/drawings/_rels/drawing19.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chart" Target="../charts/chart33.xml"/><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2.xml.rels><?xml version="1.0" encoding="UTF-8" standalone="yes"?>
<Relationships xmlns="http://schemas.openxmlformats.org/package/2006/relationships"><Relationship Id="rId8" Type="http://schemas.openxmlformats.org/officeDocument/2006/relationships/chart" Target="../charts/chart2.xml"/><Relationship Id="rId13" Type="http://schemas.openxmlformats.org/officeDocument/2006/relationships/chart" Target="../charts/chart7.xml"/><Relationship Id="rId18" Type="http://schemas.openxmlformats.org/officeDocument/2006/relationships/chart" Target="../charts/chart9.xml"/><Relationship Id="rId3" Type="http://schemas.openxmlformats.org/officeDocument/2006/relationships/image" Target="../media/image8.svg"/><Relationship Id="rId7" Type="http://schemas.openxmlformats.org/officeDocument/2006/relationships/chart" Target="../charts/chart1.xml"/><Relationship Id="rId12" Type="http://schemas.openxmlformats.org/officeDocument/2006/relationships/chart" Target="../charts/chart6.xml"/><Relationship Id="rId17" Type="http://schemas.openxmlformats.org/officeDocument/2006/relationships/image" Target="../media/image6.svg"/><Relationship Id="rId2" Type="http://schemas.openxmlformats.org/officeDocument/2006/relationships/image" Target="../media/image7.png"/><Relationship Id="rId16" Type="http://schemas.openxmlformats.org/officeDocument/2006/relationships/image" Target="../media/image5.png"/><Relationship Id="rId1" Type="http://schemas.openxmlformats.org/officeDocument/2006/relationships/hyperlink" Target="#'Cover Page'!A1"/><Relationship Id="rId6" Type="http://schemas.openxmlformats.org/officeDocument/2006/relationships/image" Target="../media/image4.svg"/><Relationship Id="rId11" Type="http://schemas.openxmlformats.org/officeDocument/2006/relationships/chart" Target="../charts/chart5.xml"/><Relationship Id="rId5" Type="http://schemas.openxmlformats.org/officeDocument/2006/relationships/image" Target="../media/image3.png"/><Relationship Id="rId15" Type="http://schemas.openxmlformats.org/officeDocument/2006/relationships/hyperlink" Target="#Dashboard!A1"/><Relationship Id="rId10" Type="http://schemas.openxmlformats.org/officeDocument/2006/relationships/chart" Target="../charts/chart4.xml"/><Relationship Id="rId4" Type="http://schemas.openxmlformats.org/officeDocument/2006/relationships/hyperlink" Target="#'Detailed Report'!A1"/><Relationship Id="rId9" Type="http://schemas.openxmlformats.org/officeDocument/2006/relationships/chart" Target="../charts/chart3.xml"/><Relationship Id="rId1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21.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chart" Target="../charts/chart34.xml"/><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22.xml.rels><?xml version="1.0" encoding="UTF-8" standalone="yes"?>
<Relationships xmlns="http://schemas.openxmlformats.org/package/2006/relationships"><Relationship Id="rId8" Type="http://schemas.openxmlformats.org/officeDocument/2006/relationships/image" Target="../media/image6.svg"/><Relationship Id="rId3" Type="http://schemas.openxmlformats.org/officeDocument/2006/relationships/hyperlink" Target="#'Detailed Report'!A1"/><Relationship Id="rId7" Type="http://schemas.openxmlformats.org/officeDocument/2006/relationships/image" Target="../media/image5.png"/><Relationship Id="rId2" Type="http://schemas.openxmlformats.org/officeDocument/2006/relationships/chart" Target="../charts/chart36.xml"/><Relationship Id="rId1" Type="http://schemas.openxmlformats.org/officeDocument/2006/relationships/chart" Target="../charts/chart35.xml"/><Relationship Id="rId6" Type="http://schemas.openxmlformats.org/officeDocument/2006/relationships/hyperlink" Target="#Dashboard!A1"/><Relationship Id="rId11" Type="http://schemas.openxmlformats.org/officeDocument/2006/relationships/image" Target="../media/image8.svg"/><Relationship Id="rId5" Type="http://schemas.openxmlformats.org/officeDocument/2006/relationships/image" Target="../media/image4.svg"/><Relationship Id="rId10" Type="http://schemas.openxmlformats.org/officeDocument/2006/relationships/image" Target="../media/image7.png"/><Relationship Id="rId4" Type="http://schemas.openxmlformats.org/officeDocument/2006/relationships/image" Target="../media/image3.png"/><Relationship Id="rId9" Type="http://schemas.openxmlformats.org/officeDocument/2006/relationships/hyperlink" Target="#'Cover Page'!A1"/></Relationships>
</file>

<file path=xl/drawings/_rels/drawing23.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hyperlink" Target="#'Detailed Report'!A1"/><Relationship Id="rId1" Type="http://schemas.openxmlformats.org/officeDocument/2006/relationships/chart" Target="../charts/chart37.xml"/><Relationship Id="rId6" Type="http://schemas.openxmlformats.org/officeDocument/2006/relationships/image" Target="../media/image5.png"/><Relationship Id="rId5" Type="http://schemas.openxmlformats.org/officeDocument/2006/relationships/hyperlink" Target="#Dashboard!A1"/><Relationship Id="rId10" Type="http://schemas.openxmlformats.org/officeDocument/2006/relationships/image" Target="../media/image8.svg"/><Relationship Id="rId4" Type="http://schemas.openxmlformats.org/officeDocument/2006/relationships/image" Target="../media/image4.svg"/><Relationship Id="rId9" Type="http://schemas.openxmlformats.org/officeDocument/2006/relationships/image" Target="../media/image7.png"/></Relationships>
</file>

<file path=xl/drawings/_rels/drawing3.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hyperlink" Target="#'Peers Ratio Analysis'!A1"/><Relationship Id="rId18" Type="http://schemas.openxmlformats.org/officeDocument/2006/relationships/chart" Target="../charts/chart10.xml"/><Relationship Id="rId3" Type="http://schemas.openxmlformats.org/officeDocument/2006/relationships/image" Target="../media/image8.svg"/><Relationship Id="rId7" Type="http://schemas.openxmlformats.org/officeDocument/2006/relationships/hyperlink" Target="#'Detailed Report'!A1"/><Relationship Id="rId12" Type="http://schemas.openxmlformats.org/officeDocument/2006/relationships/hyperlink" Target="#'Ratio Analysis'!A1"/><Relationship Id="rId17" Type="http://schemas.openxmlformats.org/officeDocument/2006/relationships/hyperlink" Target="#'Shareholders Information'!A1"/><Relationship Id="rId2" Type="http://schemas.openxmlformats.org/officeDocument/2006/relationships/image" Target="../media/image7.png"/><Relationship Id="rId16" Type="http://schemas.openxmlformats.org/officeDocument/2006/relationships/hyperlink" Target="#'Share Price Perfromance'!A1"/><Relationship Id="rId1" Type="http://schemas.openxmlformats.org/officeDocument/2006/relationships/hyperlink" Target="#'Cover Page'!A1"/><Relationship Id="rId6" Type="http://schemas.openxmlformats.org/officeDocument/2006/relationships/image" Target="../media/image6.svg"/><Relationship Id="rId11" Type="http://schemas.openxmlformats.org/officeDocument/2006/relationships/hyperlink" Target="#'Financial Statements'!A1"/><Relationship Id="rId5" Type="http://schemas.openxmlformats.org/officeDocument/2006/relationships/image" Target="../media/image5.png"/><Relationship Id="rId15" Type="http://schemas.openxmlformats.org/officeDocument/2006/relationships/hyperlink" Target="#'Peers Comparison'!A1"/><Relationship Id="rId10" Type="http://schemas.openxmlformats.org/officeDocument/2006/relationships/hyperlink" Target="#'Financial Highlights'!A1"/><Relationship Id="rId19" Type="http://schemas.openxmlformats.org/officeDocument/2006/relationships/chart" Target="../charts/chart11.xml"/><Relationship Id="rId4" Type="http://schemas.openxmlformats.org/officeDocument/2006/relationships/hyperlink" Target="#Dashboard!A1"/><Relationship Id="rId9" Type="http://schemas.openxmlformats.org/officeDocument/2006/relationships/image" Target="../media/image4.svg"/><Relationship Id="rId14" Type="http://schemas.openxmlformats.org/officeDocument/2006/relationships/hyperlink" Target="#Valuations!A1"/></Relationships>
</file>

<file path=xl/drawings/_rels/drawing4.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hyperlink" Target="#'Cover Page'!A1"/><Relationship Id="rId3" Type="http://schemas.openxmlformats.org/officeDocument/2006/relationships/chart" Target="../charts/chart14.xml"/><Relationship Id="rId7" Type="http://schemas.openxmlformats.org/officeDocument/2006/relationships/hyperlink" Target="#'Detailed Report'!A1"/><Relationship Id="rId12" Type="http://schemas.openxmlformats.org/officeDocument/2006/relationships/image" Target="../media/image6.svg"/><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image" Target="../media/image5.png"/><Relationship Id="rId5" Type="http://schemas.openxmlformats.org/officeDocument/2006/relationships/chart" Target="../charts/chart16.xml"/><Relationship Id="rId15" Type="http://schemas.openxmlformats.org/officeDocument/2006/relationships/image" Target="../media/image8.svg"/><Relationship Id="rId10" Type="http://schemas.openxmlformats.org/officeDocument/2006/relationships/hyperlink" Target="#Dashboard!A1"/><Relationship Id="rId4" Type="http://schemas.openxmlformats.org/officeDocument/2006/relationships/chart" Target="../charts/chart15.xml"/><Relationship Id="rId9" Type="http://schemas.openxmlformats.org/officeDocument/2006/relationships/image" Target="../media/image4.svg"/><Relationship Id="rId14" Type="http://schemas.openxmlformats.org/officeDocument/2006/relationships/image" Target="../media/image7.png"/></Relationships>
</file>

<file path=xl/drawings/_rels/drawing5.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hyperlink" Target="#'Balance Sheet'!A1"/><Relationship Id="rId3" Type="http://schemas.openxmlformats.org/officeDocument/2006/relationships/image" Target="../media/image8.svg"/><Relationship Id="rId7" Type="http://schemas.openxmlformats.org/officeDocument/2006/relationships/hyperlink" Target="#'Detailed Report'!A1"/><Relationship Id="rId12" Type="http://schemas.openxmlformats.org/officeDocument/2006/relationships/hyperlink" Target="#'Cash Flows'!A1"/><Relationship Id="rId2" Type="http://schemas.openxmlformats.org/officeDocument/2006/relationships/image" Target="../media/image7.png"/><Relationship Id="rId16" Type="http://schemas.openxmlformats.org/officeDocument/2006/relationships/hyperlink" Target="#Appendix!A1"/><Relationship Id="rId1" Type="http://schemas.openxmlformats.org/officeDocument/2006/relationships/hyperlink" Target="#'Cover Page'!A1"/><Relationship Id="rId6" Type="http://schemas.openxmlformats.org/officeDocument/2006/relationships/image" Target="../media/image6.svg"/><Relationship Id="rId11" Type="http://schemas.openxmlformats.org/officeDocument/2006/relationships/hyperlink" Target="#'Standardized Income Statement'!A1"/><Relationship Id="rId5" Type="http://schemas.openxmlformats.org/officeDocument/2006/relationships/image" Target="../media/image5.png"/><Relationship Id="rId15" Type="http://schemas.openxmlformats.org/officeDocument/2006/relationships/hyperlink" Target="#'Standardized Cash Flows'!A1"/><Relationship Id="rId10" Type="http://schemas.openxmlformats.org/officeDocument/2006/relationships/hyperlink" Target="#'Income Statement'!A1"/><Relationship Id="rId4" Type="http://schemas.openxmlformats.org/officeDocument/2006/relationships/hyperlink" Target="#Dashboard!A1"/><Relationship Id="rId9" Type="http://schemas.openxmlformats.org/officeDocument/2006/relationships/image" Target="../media/image4.svg"/><Relationship Id="rId14" Type="http://schemas.openxmlformats.org/officeDocument/2006/relationships/hyperlink" Target="#'Standardized Balance Sheet'!A1"/></Relationships>
</file>

<file path=xl/drawings/_rels/drawing6.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7.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8.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_rels/drawing9.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svg"/><Relationship Id="rId7" Type="http://schemas.openxmlformats.org/officeDocument/2006/relationships/hyperlink" Target="#'Cover Page'!A1"/><Relationship Id="rId2" Type="http://schemas.openxmlformats.org/officeDocument/2006/relationships/image" Target="../media/image3.png"/><Relationship Id="rId1" Type="http://schemas.openxmlformats.org/officeDocument/2006/relationships/hyperlink" Target="#'Detailed Report'!A1"/><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hyperlink" Target="#Dashboard!A1"/><Relationship Id="rId9"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editAs="oneCell">
    <xdr:from>
      <xdr:col>12</xdr:col>
      <xdr:colOff>209550</xdr:colOff>
      <xdr:row>0</xdr:row>
      <xdr:rowOff>19050</xdr:rowOff>
    </xdr:from>
    <xdr:to>
      <xdr:col>20</xdr:col>
      <xdr:colOff>447674</xdr:colOff>
      <xdr:row>21</xdr:row>
      <xdr:rowOff>66675</xdr:rowOff>
    </xdr:to>
    <xdr:pic>
      <xdr:nvPicPr>
        <xdr:cNvPr id="2" name="Picture 1" descr="SDGs – RELX - Information-based analytics and decision tools">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9663" b="28030"/>
        <a:stretch/>
      </xdr:blipFill>
      <xdr:spPr bwMode="auto">
        <a:xfrm>
          <a:off x="7524750" y="19050"/>
          <a:ext cx="5114924" cy="452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542925</xdr:colOff>
      <xdr:row>10</xdr:row>
      <xdr:rowOff>142875</xdr:rowOff>
    </xdr:from>
    <xdr:to>
      <xdr:col>13</xdr:col>
      <xdr:colOff>323850</xdr:colOff>
      <xdr:row>14</xdr:row>
      <xdr:rowOff>114300</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7248525" y="2524125"/>
          <a:ext cx="1000125" cy="733425"/>
        </a:xfrm>
        <a:prstGeom prst="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1</xdr:col>
      <xdr:colOff>1</xdr:colOff>
      <xdr:row>2</xdr:row>
      <xdr:rowOff>38100</xdr:rowOff>
    </xdr:from>
    <xdr:to>
      <xdr:col>5</xdr:col>
      <xdr:colOff>359878</xdr:colOff>
      <xdr:row>5</xdr:row>
      <xdr:rowOff>180975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609601" y="419100"/>
          <a:ext cx="2798277" cy="714375"/>
        </a:xfrm>
        <a:prstGeom prst="rect">
          <a:avLst/>
        </a:prstGeom>
      </xdr:spPr>
    </xdr:pic>
    <xdr:clientData/>
  </xdr:twoCellAnchor>
  <xdr:twoCellAnchor>
    <xdr:from>
      <xdr:col>2</xdr:col>
      <xdr:colOff>466724</xdr:colOff>
      <xdr:row>11</xdr:row>
      <xdr:rowOff>57150</xdr:rowOff>
    </xdr:from>
    <xdr:to>
      <xdr:col>9</xdr:col>
      <xdr:colOff>400049</xdr:colOff>
      <xdr:row>16</xdr:row>
      <xdr:rowOff>95250</xdr:rowOff>
    </xdr:to>
    <xdr:sp macro="" textlink="">
      <xdr:nvSpPr>
        <xdr:cNvPr id="15" name="Rectangle: Rounded Corners 14">
          <a:extLst>
            <a:ext uri="{FF2B5EF4-FFF2-40B4-BE49-F238E27FC236}">
              <a16:creationId xmlns:a16="http://schemas.microsoft.com/office/drawing/2014/main" id="{00000000-0008-0000-0000-00000F000000}"/>
            </a:ext>
          </a:extLst>
        </xdr:cNvPr>
        <xdr:cNvSpPr/>
      </xdr:nvSpPr>
      <xdr:spPr>
        <a:xfrm>
          <a:off x="5953124" y="2724150"/>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4</xdr:col>
      <xdr:colOff>561975</xdr:colOff>
      <xdr:row>11</xdr:row>
      <xdr:rowOff>47625</xdr:rowOff>
    </xdr:from>
    <xdr:to>
      <xdr:col>7</xdr:col>
      <xdr:colOff>267927</xdr:colOff>
      <xdr:row>16</xdr:row>
      <xdr:rowOff>41270</xdr:rowOff>
    </xdr:to>
    <xdr:grpSp>
      <xdr:nvGrpSpPr>
        <xdr:cNvPr id="16" name="Group 15">
          <a:hlinkClick xmlns:r="http://schemas.openxmlformats.org/officeDocument/2006/relationships" r:id="rId3"/>
          <a:extLst>
            <a:ext uri="{FF2B5EF4-FFF2-40B4-BE49-F238E27FC236}">
              <a16:creationId xmlns:a16="http://schemas.microsoft.com/office/drawing/2014/main" id="{00000000-0008-0000-0000-000010000000}"/>
            </a:ext>
          </a:extLst>
        </xdr:cNvPr>
        <xdr:cNvGrpSpPr/>
      </xdr:nvGrpSpPr>
      <xdr:grpSpPr>
        <a:xfrm>
          <a:off x="3000375" y="2619375"/>
          <a:ext cx="1534752" cy="946145"/>
          <a:chOff x="700068" y="1990708"/>
          <a:chExt cx="1533561" cy="931263"/>
        </a:xfrm>
      </xdr:grpSpPr>
      <xdr:pic>
        <xdr:nvPicPr>
          <xdr:cNvPr id="17" name="Graphic 16" descr="Table with solid fill">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003299" y="1990708"/>
            <a:ext cx="792969" cy="792969"/>
          </a:xfrm>
          <a:prstGeom prst="rect">
            <a:avLst/>
          </a:prstGeom>
        </xdr:spPr>
      </xdr:pic>
      <xdr:sp macro="" textlink="">
        <xdr:nvSpPr>
          <xdr:cNvPr id="18" name="Rectangle 17">
            <a:extLst>
              <a:ext uri="{FF2B5EF4-FFF2-40B4-BE49-F238E27FC236}">
                <a16:creationId xmlns:a16="http://schemas.microsoft.com/office/drawing/2014/main" id="{00000000-0008-0000-0000-000012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7</xdr:col>
      <xdr:colOff>371475</xdr:colOff>
      <xdr:row>11</xdr:row>
      <xdr:rowOff>76200</xdr:rowOff>
    </xdr:from>
    <xdr:to>
      <xdr:col>9</xdr:col>
      <xdr:colOff>265502</xdr:colOff>
      <xdr:row>16</xdr:row>
      <xdr:rowOff>55937</xdr:rowOff>
    </xdr:to>
    <xdr:grpSp>
      <xdr:nvGrpSpPr>
        <xdr:cNvPr id="19" name="Group 18">
          <a:hlinkClick xmlns:r="http://schemas.openxmlformats.org/officeDocument/2006/relationships" r:id="rId6"/>
          <a:extLst>
            <a:ext uri="{FF2B5EF4-FFF2-40B4-BE49-F238E27FC236}">
              <a16:creationId xmlns:a16="http://schemas.microsoft.com/office/drawing/2014/main" id="{00000000-0008-0000-0000-000013000000}"/>
            </a:ext>
          </a:extLst>
        </xdr:cNvPr>
        <xdr:cNvGrpSpPr/>
      </xdr:nvGrpSpPr>
      <xdr:grpSpPr>
        <a:xfrm>
          <a:off x="4638675" y="2647950"/>
          <a:ext cx="1113227" cy="932237"/>
          <a:chOff x="847332" y="3084117"/>
          <a:chExt cx="1112036" cy="917354"/>
        </a:xfrm>
      </xdr:grpSpPr>
      <xdr:pic>
        <xdr:nvPicPr>
          <xdr:cNvPr id="20" name="Graphic 19" descr="Upward trend with solid fill">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990601" y="3084117"/>
            <a:ext cx="749300" cy="749301"/>
          </a:xfrm>
          <a:prstGeom prst="rect">
            <a:avLst/>
          </a:prstGeom>
        </xdr:spPr>
      </xdr:pic>
      <xdr:sp macro="" textlink="">
        <xdr:nvSpPr>
          <xdr:cNvPr id="21" name="Rectangle 20">
            <a:extLst>
              <a:ext uri="{FF2B5EF4-FFF2-40B4-BE49-F238E27FC236}">
                <a16:creationId xmlns:a16="http://schemas.microsoft.com/office/drawing/2014/main" id="{00000000-0008-0000-0000-000015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3</xdr:col>
      <xdr:colOff>0</xdr:colOff>
      <xdr:row>11</xdr:row>
      <xdr:rowOff>85725</xdr:rowOff>
    </xdr:from>
    <xdr:to>
      <xdr:col>4</xdr:col>
      <xdr:colOff>525940</xdr:colOff>
      <xdr:row>16</xdr:row>
      <xdr:rowOff>40475</xdr:rowOff>
    </xdr:to>
    <xdr:grpSp>
      <xdr:nvGrpSpPr>
        <xdr:cNvPr id="22" name="Group 21">
          <a:hlinkClick xmlns:r="http://schemas.openxmlformats.org/officeDocument/2006/relationships" r:id="rId9"/>
          <a:extLst>
            <a:ext uri="{FF2B5EF4-FFF2-40B4-BE49-F238E27FC236}">
              <a16:creationId xmlns:a16="http://schemas.microsoft.com/office/drawing/2014/main" id="{00000000-0008-0000-0000-000016000000}"/>
            </a:ext>
          </a:extLst>
        </xdr:cNvPr>
        <xdr:cNvGrpSpPr/>
      </xdr:nvGrpSpPr>
      <xdr:grpSpPr>
        <a:xfrm>
          <a:off x="1828800" y="2657475"/>
          <a:ext cx="1135540" cy="907250"/>
          <a:chOff x="785374" y="1089804"/>
          <a:chExt cx="1134349" cy="892367"/>
        </a:xfrm>
      </xdr:grpSpPr>
      <xdr:pic>
        <xdr:nvPicPr>
          <xdr:cNvPr id="23" name="Graphic 22" descr="Paper with solid fill">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1006470" y="1089804"/>
            <a:ext cx="672159" cy="671527"/>
          </a:xfrm>
          <a:prstGeom prst="rect">
            <a:avLst/>
          </a:prstGeom>
        </xdr:spPr>
      </xdr:pic>
      <xdr:sp macro="" textlink="">
        <xdr:nvSpPr>
          <xdr:cNvPr id="24" name="Rectangle 23">
            <a:extLst>
              <a:ext uri="{FF2B5EF4-FFF2-40B4-BE49-F238E27FC236}">
                <a16:creationId xmlns:a16="http://schemas.microsoft.com/office/drawing/2014/main" id="{00000000-0008-0000-0000-000018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466724</xdr:colOff>
      <xdr:row>3</xdr:row>
      <xdr:rowOff>57150</xdr:rowOff>
    </xdr:from>
    <xdr:to>
      <xdr:col>15</xdr:col>
      <xdr:colOff>400049</xdr:colOff>
      <xdr:row>8</xdr:row>
      <xdr:rowOff>95250</xdr:rowOff>
    </xdr:to>
    <xdr:sp macro="" textlink="">
      <xdr:nvSpPr>
        <xdr:cNvPr id="2" name="Rectangle: Rounded Corners 1">
          <a:extLst>
            <a:ext uri="{FF2B5EF4-FFF2-40B4-BE49-F238E27FC236}">
              <a16:creationId xmlns:a16="http://schemas.microsoft.com/office/drawing/2014/main" id="{00000000-0008-0000-0900-000002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10</xdr:col>
      <xdr:colOff>561975</xdr:colOff>
      <xdr:row>3</xdr:row>
      <xdr:rowOff>47625</xdr:rowOff>
    </xdr:from>
    <xdr:to>
      <xdr:col>13</xdr:col>
      <xdr:colOff>267927</xdr:colOff>
      <xdr:row>8</xdr:row>
      <xdr:rowOff>41270</xdr:rowOff>
    </xdr:to>
    <xdr:grpSp>
      <xdr:nvGrpSpPr>
        <xdr:cNvPr id="3" name="Group 2">
          <a:hlinkClick xmlns:r="http://schemas.openxmlformats.org/officeDocument/2006/relationships" r:id="rId1"/>
          <a:extLst>
            <a:ext uri="{FF2B5EF4-FFF2-40B4-BE49-F238E27FC236}">
              <a16:creationId xmlns:a16="http://schemas.microsoft.com/office/drawing/2014/main" id="{00000000-0008-0000-0900-000003000000}"/>
            </a:ext>
          </a:extLst>
        </xdr:cNvPr>
        <xdr:cNvGrpSpPr/>
      </xdr:nvGrpSpPr>
      <xdr:grpSpPr>
        <a:xfrm>
          <a:off x="10753725" y="647700"/>
          <a:ext cx="1534752" cy="993770"/>
          <a:chOff x="700068" y="1990708"/>
          <a:chExt cx="1533561" cy="931263"/>
        </a:xfrm>
      </xdr:grpSpPr>
      <xdr:pic>
        <xdr:nvPicPr>
          <xdr:cNvPr id="4" name="Graphic 3" descr="Table with solid fill">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5" name="Rectangle 4">
            <a:extLst>
              <a:ext uri="{FF2B5EF4-FFF2-40B4-BE49-F238E27FC236}">
                <a16:creationId xmlns:a16="http://schemas.microsoft.com/office/drawing/2014/main" id="{00000000-0008-0000-0900-000005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13</xdr:col>
      <xdr:colOff>371475</xdr:colOff>
      <xdr:row>3</xdr:row>
      <xdr:rowOff>76200</xdr:rowOff>
    </xdr:from>
    <xdr:to>
      <xdr:col>15</xdr:col>
      <xdr:colOff>265502</xdr:colOff>
      <xdr:row>8</xdr:row>
      <xdr:rowOff>55937</xdr:rowOff>
    </xdr:to>
    <xdr:grpSp>
      <xdr:nvGrpSpPr>
        <xdr:cNvPr id="6" name="Group 5">
          <a:hlinkClick xmlns:r="http://schemas.openxmlformats.org/officeDocument/2006/relationships" r:id="rId4"/>
          <a:extLst>
            <a:ext uri="{FF2B5EF4-FFF2-40B4-BE49-F238E27FC236}">
              <a16:creationId xmlns:a16="http://schemas.microsoft.com/office/drawing/2014/main" id="{00000000-0008-0000-0900-000006000000}"/>
            </a:ext>
          </a:extLst>
        </xdr:cNvPr>
        <xdr:cNvGrpSpPr/>
      </xdr:nvGrpSpPr>
      <xdr:grpSpPr>
        <a:xfrm>
          <a:off x="12392025" y="676275"/>
          <a:ext cx="1113227" cy="979862"/>
          <a:chOff x="847332" y="3084117"/>
          <a:chExt cx="1112036" cy="917354"/>
        </a:xfrm>
      </xdr:grpSpPr>
      <xdr:pic>
        <xdr:nvPicPr>
          <xdr:cNvPr id="7" name="Graphic 6" descr="Upward trend with solid fill">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8" name="Rectangle 7">
            <a:extLst>
              <a:ext uri="{FF2B5EF4-FFF2-40B4-BE49-F238E27FC236}">
                <a16:creationId xmlns:a16="http://schemas.microsoft.com/office/drawing/2014/main" id="{00000000-0008-0000-0900-000008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9</xdr:col>
      <xdr:colOff>0</xdr:colOff>
      <xdr:row>3</xdr:row>
      <xdr:rowOff>85725</xdr:rowOff>
    </xdr:from>
    <xdr:to>
      <xdr:col>10</xdr:col>
      <xdr:colOff>525940</xdr:colOff>
      <xdr:row>8</xdr:row>
      <xdr:rowOff>40475</xdr:rowOff>
    </xdr:to>
    <xdr:grpSp>
      <xdr:nvGrpSpPr>
        <xdr:cNvPr id="9" name="Group 8">
          <a:hlinkClick xmlns:r="http://schemas.openxmlformats.org/officeDocument/2006/relationships" r:id="rId7"/>
          <a:extLst>
            <a:ext uri="{FF2B5EF4-FFF2-40B4-BE49-F238E27FC236}">
              <a16:creationId xmlns:a16="http://schemas.microsoft.com/office/drawing/2014/main" id="{00000000-0008-0000-0900-000009000000}"/>
            </a:ext>
          </a:extLst>
        </xdr:cNvPr>
        <xdr:cNvGrpSpPr/>
      </xdr:nvGrpSpPr>
      <xdr:grpSpPr>
        <a:xfrm>
          <a:off x="9582150" y="685800"/>
          <a:ext cx="1135540" cy="954875"/>
          <a:chOff x="785374" y="1089804"/>
          <a:chExt cx="1134349" cy="892367"/>
        </a:xfrm>
      </xdr:grpSpPr>
      <xdr:pic>
        <xdr:nvPicPr>
          <xdr:cNvPr id="10" name="Graphic 9" descr="Paper with solid fill">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11" name="Rectangle 10">
            <a:extLst>
              <a:ext uri="{FF2B5EF4-FFF2-40B4-BE49-F238E27FC236}">
                <a16:creationId xmlns:a16="http://schemas.microsoft.com/office/drawing/2014/main" id="{00000000-0008-0000-0900-00000B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466724</xdr:colOff>
      <xdr:row>5</xdr:row>
      <xdr:rowOff>57150</xdr:rowOff>
    </xdr:from>
    <xdr:to>
      <xdr:col>22</xdr:col>
      <xdr:colOff>400049</xdr:colOff>
      <xdr:row>10</xdr:row>
      <xdr:rowOff>95250</xdr:rowOff>
    </xdr:to>
    <xdr:sp macro="" textlink="">
      <xdr:nvSpPr>
        <xdr:cNvPr id="12" name="Rectangle: Rounded Corners 11">
          <a:extLst>
            <a:ext uri="{FF2B5EF4-FFF2-40B4-BE49-F238E27FC236}">
              <a16:creationId xmlns:a16="http://schemas.microsoft.com/office/drawing/2014/main" id="{00000000-0008-0000-0A00-00000C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17</xdr:col>
      <xdr:colOff>561975</xdr:colOff>
      <xdr:row>5</xdr:row>
      <xdr:rowOff>47625</xdr:rowOff>
    </xdr:from>
    <xdr:to>
      <xdr:col>20</xdr:col>
      <xdr:colOff>267927</xdr:colOff>
      <xdr:row>10</xdr:row>
      <xdr:rowOff>41270</xdr:rowOff>
    </xdr:to>
    <xdr:grpSp>
      <xdr:nvGrpSpPr>
        <xdr:cNvPr id="13" name="Group 12">
          <a:hlinkClick xmlns:r="http://schemas.openxmlformats.org/officeDocument/2006/relationships" r:id="rId1"/>
          <a:extLst>
            <a:ext uri="{FF2B5EF4-FFF2-40B4-BE49-F238E27FC236}">
              <a16:creationId xmlns:a16="http://schemas.microsoft.com/office/drawing/2014/main" id="{00000000-0008-0000-0A00-00000D000000}"/>
            </a:ext>
          </a:extLst>
        </xdr:cNvPr>
        <xdr:cNvGrpSpPr/>
      </xdr:nvGrpSpPr>
      <xdr:grpSpPr>
        <a:xfrm>
          <a:off x="13668375" y="1047750"/>
          <a:ext cx="1534752" cy="993770"/>
          <a:chOff x="700068" y="1990708"/>
          <a:chExt cx="1533561" cy="931263"/>
        </a:xfrm>
      </xdr:grpSpPr>
      <xdr:pic>
        <xdr:nvPicPr>
          <xdr:cNvPr id="14" name="Graphic 13" descr="Table with solid fill">
            <a:extLst>
              <a:ext uri="{FF2B5EF4-FFF2-40B4-BE49-F238E27FC236}">
                <a16:creationId xmlns:a16="http://schemas.microsoft.com/office/drawing/2014/main" id="{00000000-0008-0000-0A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15" name="Rectangle 14">
            <a:extLst>
              <a:ext uri="{FF2B5EF4-FFF2-40B4-BE49-F238E27FC236}">
                <a16:creationId xmlns:a16="http://schemas.microsoft.com/office/drawing/2014/main" id="{00000000-0008-0000-0A00-00000F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20</xdr:col>
      <xdr:colOff>371475</xdr:colOff>
      <xdr:row>5</xdr:row>
      <xdr:rowOff>76200</xdr:rowOff>
    </xdr:from>
    <xdr:to>
      <xdr:col>22</xdr:col>
      <xdr:colOff>265502</xdr:colOff>
      <xdr:row>10</xdr:row>
      <xdr:rowOff>55937</xdr:rowOff>
    </xdr:to>
    <xdr:grpSp>
      <xdr:nvGrpSpPr>
        <xdr:cNvPr id="16" name="Group 15">
          <a:hlinkClick xmlns:r="http://schemas.openxmlformats.org/officeDocument/2006/relationships" r:id="rId4"/>
          <a:extLst>
            <a:ext uri="{FF2B5EF4-FFF2-40B4-BE49-F238E27FC236}">
              <a16:creationId xmlns:a16="http://schemas.microsoft.com/office/drawing/2014/main" id="{00000000-0008-0000-0A00-000010000000}"/>
            </a:ext>
          </a:extLst>
        </xdr:cNvPr>
        <xdr:cNvGrpSpPr/>
      </xdr:nvGrpSpPr>
      <xdr:grpSpPr>
        <a:xfrm>
          <a:off x="15306675" y="1076325"/>
          <a:ext cx="1113227" cy="979862"/>
          <a:chOff x="847332" y="3084117"/>
          <a:chExt cx="1112036" cy="917354"/>
        </a:xfrm>
      </xdr:grpSpPr>
      <xdr:pic>
        <xdr:nvPicPr>
          <xdr:cNvPr id="17" name="Graphic 16" descr="Upward trend with solid fill">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18" name="Rectangle 17">
            <a:extLst>
              <a:ext uri="{FF2B5EF4-FFF2-40B4-BE49-F238E27FC236}">
                <a16:creationId xmlns:a16="http://schemas.microsoft.com/office/drawing/2014/main" id="{00000000-0008-0000-0A00-000012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16</xdr:col>
      <xdr:colOff>0</xdr:colOff>
      <xdr:row>5</xdr:row>
      <xdr:rowOff>85725</xdr:rowOff>
    </xdr:from>
    <xdr:to>
      <xdr:col>17</xdr:col>
      <xdr:colOff>525940</xdr:colOff>
      <xdr:row>10</xdr:row>
      <xdr:rowOff>40475</xdr:rowOff>
    </xdr:to>
    <xdr:grpSp>
      <xdr:nvGrpSpPr>
        <xdr:cNvPr id="19" name="Group 18">
          <a:hlinkClick xmlns:r="http://schemas.openxmlformats.org/officeDocument/2006/relationships" r:id="rId7"/>
          <a:extLst>
            <a:ext uri="{FF2B5EF4-FFF2-40B4-BE49-F238E27FC236}">
              <a16:creationId xmlns:a16="http://schemas.microsoft.com/office/drawing/2014/main" id="{00000000-0008-0000-0A00-000013000000}"/>
            </a:ext>
          </a:extLst>
        </xdr:cNvPr>
        <xdr:cNvGrpSpPr/>
      </xdr:nvGrpSpPr>
      <xdr:grpSpPr>
        <a:xfrm>
          <a:off x="12496800" y="1085850"/>
          <a:ext cx="1135540" cy="954875"/>
          <a:chOff x="785374" y="1089804"/>
          <a:chExt cx="1134349" cy="892367"/>
        </a:xfrm>
      </xdr:grpSpPr>
      <xdr:pic>
        <xdr:nvPicPr>
          <xdr:cNvPr id="20" name="Graphic 19" descr="Paper with solid fill">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21" name="Rectangle 20">
            <a:extLst>
              <a:ext uri="{FF2B5EF4-FFF2-40B4-BE49-F238E27FC236}">
                <a16:creationId xmlns:a16="http://schemas.microsoft.com/office/drawing/2014/main" id="{00000000-0008-0000-0A00-000015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466724</xdr:colOff>
      <xdr:row>3</xdr:row>
      <xdr:rowOff>57150</xdr:rowOff>
    </xdr:from>
    <xdr:to>
      <xdr:col>15</xdr:col>
      <xdr:colOff>400049</xdr:colOff>
      <xdr:row>8</xdr:row>
      <xdr:rowOff>95250</xdr:rowOff>
    </xdr:to>
    <xdr:sp macro="" textlink="">
      <xdr:nvSpPr>
        <xdr:cNvPr id="2" name="Rectangle: Rounded Corners 1">
          <a:extLst>
            <a:ext uri="{FF2B5EF4-FFF2-40B4-BE49-F238E27FC236}">
              <a16:creationId xmlns:a16="http://schemas.microsoft.com/office/drawing/2014/main" id="{00000000-0008-0000-0B00-000002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10</xdr:col>
      <xdr:colOff>561975</xdr:colOff>
      <xdr:row>3</xdr:row>
      <xdr:rowOff>47625</xdr:rowOff>
    </xdr:from>
    <xdr:to>
      <xdr:col>13</xdr:col>
      <xdr:colOff>267927</xdr:colOff>
      <xdr:row>8</xdr:row>
      <xdr:rowOff>41270</xdr:rowOff>
    </xdr:to>
    <xdr:grpSp>
      <xdr:nvGrpSpPr>
        <xdr:cNvPr id="3" name="Group 2">
          <a:hlinkClick xmlns:r="http://schemas.openxmlformats.org/officeDocument/2006/relationships" r:id="rId1"/>
          <a:extLst>
            <a:ext uri="{FF2B5EF4-FFF2-40B4-BE49-F238E27FC236}">
              <a16:creationId xmlns:a16="http://schemas.microsoft.com/office/drawing/2014/main" id="{00000000-0008-0000-0B00-000003000000}"/>
            </a:ext>
          </a:extLst>
        </xdr:cNvPr>
        <xdr:cNvGrpSpPr/>
      </xdr:nvGrpSpPr>
      <xdr:grpSpPr>
        <a:xfrm>
          <a:off x="9467850" y="676275"/>
          <a:ext cx="1534752" cy="993770"/>
          <a:chOff x="700068" y="1990708"/>
          <a:chExt cx="1533561" cy="931263"/>
        </a:xfrm>
      </xdr:grpSpPr>
      <xdr:pic>
        <xdr:nvPicPr>
          <xdr:cNvPr id="4" name="Graphic 3" descr="Table with solid fill">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5" name="Rectangle 4">
            <a:extLst>
              <a:ext uri="{FF2B5EF4-FFF2-40B4-BE49-F238E27FC236}">
                <a16:creationId xmlns:a16="http://schemas.microsoft.com/office/drawing/2014/main" id="{00000000-0008-0000-0B00-000005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13</xdr:col>
      <xdr:colOff>371475</xdr:colOff>
      <xdr:row>3</xdr:row>
      <xdr:rowOff>76200</xdr:rowOff>
    </xdr:from>
    <xdr:to>
      <xdr:col>15</xdr:col>
      <xdr:colOff>265502</xdr:colOff>
      <xdr:row>8</xdr:row>
      <xdr:rowOff>55937</xdr:rowOff>
    </xdr:to>
    <xdr:grpSp>
      <xdr:nvGrpSpPr>
        <xdr:cNvPr id="6" name="Group 5">
          <a:hlinkClick xmlns:r="http://schemas.openxmlformats.org/officeDocument/2006/relationships" r:id="rId4"/>
          <a:extLst>
            <a:ext uri="{FF2B5EF4-FFF2-40B4-BE49-F238E27FC236}">
              <a16:creationId xmlns:a16="http://schemas.microsoft.com/office/drawing/2014/main" id="{00000000-0008-0000-0B00-000006000000}"/>
            </a:ext>
          </a:extLst>
        </xdr:cNvPr>
        <xdr:cNvGrpSpPr/>
      </xdr:nvGrpSpPr>
      <xdr:grpSpPr>
        <a:xfrm>
          <a:off x="11106150" y="704850"/>
          <a:ext cx="1113227" cy="979862"/>
          <a:chOff x="847332" y="3084117"/>
          <a:chExt cx="1112036" cy="917354"/>
        </a:xfrm>
      </xdr:grpSpPr>
      <xdr:pic>
        <xdr:nvPicPr>
          <xdr:cNvPr id="7" name="Graphic 6" descr="Upward trend with solid fill">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8" name="Rectangle 7">
            <a:extLst>
              <a:ext uri="{FF2B5EF4-FFF2-40B4-BE49-F238E27FC236}">
                <a16:creationId xmlns:a16="http://schemas.microsoft.com/office/drawing/2014/main" id="{00000000-0008-0000-0B00-000008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9</xdr:col>
      <xdr:colOff>0</xdr:colOff>
      <xdr:row>3</xdr:row>
      <xdr:rowOff>85725</xdr:rowOff>
    </xdr:from>
    <xdr:to>
      <xdr:col>10</xdr:col>
      <xdr:colOff>525940</xdr:colOff>
      <xdr:row>8</xdr:row>
      <xdr:rowOff>40475</xdr:rowOff>
    </xdr:to>
    <xdr:grpSp>
      <xdr:nvGrpSpPr>
        <xdr:cNvPr id="9" name="Group 8">
          <a:hlinkClick xmlns:r="http://schemas.openxmlformats.org/officeDocument/2006/relationships" r:id="rId7"/>
          <a:extLst>
            <a:ext uri="{FF2B5EF4-FFF2-40B4-BE49-F238E27FC236}">
              <a16:creationId xmlns:a16="http://schemas.microsoft.com/office/drawing/2014/main" id="{00000000-0008-0000-0B00-000009000000}"/>
            </a:ext>
          </a:extLst>
        </xdr:cNvPr>
        <xdr:cNvGrpSpPr/>
      </xdr:nvGrpSpPr>
      <xdr:grpSpPr>
        <a:xfrm>
          <a:off x="8296275" y="714375"/>
          <a:ext cx="1135540" cy="954875"/>
          <a:chOff x="785374" y="1089804"/>
          <a:chExt cx="1134349" cy="892367"/>
        </a:xfrm>
      </xdr:grpSpPr>
      <xdr:pic>
        <xdr:nvPicPr>
          <xdr:cNvPr id="10" name="Graphic 9" descr="Paper with solid fill">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11" name="Rectangle 10">
            <a:extLst>
              <a:ext uri="{FF2B5EF4-FFF2-40B4-BE49-F238E27FC236}">
                <a16:creationId xmlns:a16="http://schemas.microsoft.com/office/drawing/2014/main" id="{00000000-0008-0000-0B00-00000B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0</xdr:colOff>
      <xdr:row>32</xdr:row>
      <xdr:rowOff>0</xdr:rowOff>
    </xdr:from>
    <xdr:to>
      <xdr:col>9</xdr:col>
      <xdr:colOff>9525</xdr:colOff>
      <xdr:row>32</xdr:row>
      <xdr:rowOff>9525</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39100" y="725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32</xdr:row>
      <xdr:rowOff>0</xdr:rowOff>
    </xdr:from>
    <xdr:to>
      <xdr:col>10</xdr:col>
      <xdr:colOff>9525</xdr:colOff>
      <xdr:row>32</xdr:row>
      <xdr:rowOff>9525</xdr:rowOff>
    </xdr:to>
    <xdr:pic>
      <xdr:nvPicPr>
        <xdr:cNvPr id="3" name="Picture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53450" y="725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32</xdr:row>
      <xdr:rowOff>0</xdr:rowOff>
    </xdr:from>
    <xdr:to>
      <xdr:col>11</xdr:col>
      <xdr:colOff>9525</xdr:colOff>
      <xdr:row>32</xdr:row>
      <xdr:rowOff>9525</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725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32</xdr:row>
      <xdr:rowOff>0</xdr:rowOff>
    </xdr:from>
    <xdr:to>
      <xdr:col>12</xdr:col>
      <xdr:colOff>9525</xdr:colOff>
      <xdr:row>32</xdr:row>
      <xdr:rowOff>9525</xdr:rowOff>
    </xdr:to>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72650" y="725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32</xdr:row>
      <xdr:rowOff>0</xdr:rowOff>
    </xdr:from>
    <xdr:to>
      <xdr:col>13</xdr:col>
      <xdr:colOff>9525</xdr:colOff>
      <xdr:row>32</xdr:row>
      <xdr:rowOff>9525</xdr:rowOff>
    </xdr:to>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82250" y="7258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7" name="Picture 6">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39100" y="7648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34</xdr:row>
      <xdr:rowOff>0</xdr:rowOff>
    </xdr:from>
    <xdr:to>
      <xdr:col>10</xdr:col>
      <xdr:colOff>9525</xdr:colOff>
      <xdr:row>34</xdr:row>
      <xdr:rowOff>9525</xdr:rowOff>
    </xdr:to>
    <xdr:pic>
      <xdr:nvPicPr>
        <xdr:cNvPr id="8" name="Picture 7">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53450" y="7648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34</xdr:row>
      <xdr:rowOff>0</xdr:rowOff>
    </xdr:from>
    <xdr:to>
      <xdr:col>11</xdr:col>
      <xdr:colOff>9525</xdr:colOff>
      <xdr:row>34</xdr:row>
      <xdr:rowOff>9525</xdr:rowOff>
    </xdr:to>
    <xdr:pic>
      <xdr:nvPicPr>
        <xdr:cNvPr id="9" name="Picture 8">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7648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34</xdr:row>
      <xdr:rowOff>0</xdr:rowOff>
    </xdr:from>
    <xdr:to>
      <xdr:col>12</xdr:col>
      <xdr:colOff>9525</xdr:colOff>
      <xdr:row>34</xdr:row>
      <xdr:rowOff>9525</xdr:rowOff>
    </xdr:to>
    <xdr:pic>
      <xdr:nvPicPr>
        <xdr:cNvPr id="10" name="Picture 9">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72650" y="7648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34</xdr:row>
      <xdr:rowOff>0</xdr:rowOff>
    </xdr:from>
    <xdr:to>
      <xdr:col>13</xdr:col>
      <xdr:colOff>9525</xdr:colOff>
      <xdr:row>34</xdr:row>
      <xdr:rowOff>9525</xdr:rowOff>
    </xdr:to>
    <xdr:pic>
      <xdr:nvPicPr>
        <xdr:cNvPr id="11" name="Picture 10">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82250" y="7648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466724</xdr:colOff>
      <xdr:row>36</xdr:row>
      <xdr:rowOff>57150</xdr:rowOff>
    </xdr:from>
    <xdr:to>
      <xdr:col>15</xdr:col>
      <xdr:colOff>1085850</xdr:colOff>
      <xdr:row>41</xdr:row>
      <xdr:rowOff>95250</xdr:rowOff>
    </xdr:to>
    <xdr:sp macro="" textlink="">
      <xdr:nvSpPr>
        <xdr:cNvPr id="12" name="Rectangle: Rounded Corners 11">
          <a:extLst>
            <a:ext uri="{FF2B5EF4-FFF2-40B4-BE49-F238E27FC236}">
              <a16:creationId xmlns:a16="http://schemas.microsoft.com/office/drawing/2014/main" id="{00000000-0008-0000-0C00-00000C000000}"/>
            </a:ext>
          </a:extLst>
        </xdr:cNvPr>
        <xdr:cNvSpPr/>
      </xdr:nvSpPr>
      <xdr:spPr>
        <a:xfrm>
          <a:off x="7800974" y="7086600"/>
          <a:ext cx="4438651"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11</xdr:col>
      <xdr:colOff>561975</xdr:colOff>
      <xdr:row>36</xdr:row>
      <xdr:rowOff>47625</xdr:rowOff>
    </xdr:from>
    <xdr:to>
      <xdr:col>14</xdr:col>
      <xdr:colOff>267927</xdr:colOff>
      <xdr:row>41</xdr:row>
      <xdr:rowOff>41270</xdr:rowOff>
    </xdr:to>
    <xdr:grpSp>
      <xdr:nvGrpSpPr>
        <xdr:cNvPr id="13" name="Group 12">
          <a:hlinkClick xmlns:r="http://schemas.openxmlformats.org/officeDocument/2006/relationships" r:id="rId2"/>
          <a:extLst>
            <a:ext uri="{FF2B5EF4-FFF2-40B4-BE49-F238E27FC236}">
              <a16:creationId xmlns:a16="http://schemas.microsoft.com/office/drawing/2014/main" id="{00000000-0008-0000-0C00-00000D000000}"/>
            </a:ext>
          </a:extLst>
        </xdr:cNvPr>
        <xdr:cNvGrpSpPr/>
      </xdr:nvGrpSpPr>
      <xdr:grpSpPr>
        <a:xfrm>
          <a:off x="9296400" y="7077075"/>
          <a:ext cx="1515702" cy="946145"/>
          <a:chOff x="700068" y="1990708"/>
          <a:chExt cx="1533561" cy="931263"/>
        </a:xfrm>
      </xdr:grpSpPr>
      <xdr:pic>
        <xdr:nvPicPr>
          <xdr:cNvPr id="14" name="Graphic 13" descr="Table with solid fill">
            <a:extLst>
              <a:ext uri="{FF2B5EF4-FFF2-40B4-BE49-F238E27FC236}">
                <a16:creationId xmlns:a16="http://schemas.microsoft.com/office/drawing/2014/main" id="{00000000-0008-0000-0C00-00000E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15" name="Rectangle 14">
            <a:extLst>
              <a:ext uri="{FF2B5EF4-FFF2-40B4-BE49-F238E27FC236}">
                <a16:creationId xmlns:a16="http://schemas.microsoft.com/office/drawing/2014/main" id="{00000000-0008-0000-0C00-00000F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14</xdr:col>
      <xdr:colOff>28575</xdr:colOff>
      <xdr:row>36</xdr:row>
      <xdr:rowOff>66675</xdr:rowOff>
    </xdr:from>
    <xdr:to>
      <xdr:col>15</xdr:col>
      <xdr:colOff>1322777</xdr:colOff>
      <xdr:row>41</xdr:row>
      <xdr:rowOff>46412</xdr:rowOff>
    </xdr:to>
    <xdr:grpSp>
      <xdr:nvGrpSpPr>
        <xdr:cNvPr id="16" name="Group 15">
          <a:hlinkClick xmlns:r="http://schemas.openxmlformats.org/officeDocument/2006/relationships" r:id="rId5"/>
          <a:extLst>
            <a:ext uri="{FF2B5EF4-FFF2-40B4-BE49-F238E27FC236}">
              <a16:creationId xmlns:a16="http://schemas.microsoft.com/office/drawing/2014/main" id="{00000000-0008-0000-0C00-000010000000}"/>
            </a:ext>
          </a:extLst>
        </xdr:cNvPr>
        <xdr:cNvGrpSpPr/>
      </xdr:nvGrpSpPr>
      <xdr:grpSpPr>
        <a:xfrm>
          <a:off x="10572750" y="7096125"/>
          <a:ext cx="1903802" cy="932237"/>
          <a:chOff x="847332" y="3084117"/>
          <a:chExt cx="1112036" cy="917354"/>
        </a:xfrm>
      </xdr:grpSpPr>
      <xdr:pic>
        <xdr:nvPicPr>
          <xdr:cNvPr id="17" name="Graphic 16" descr="Upward trend with solid fill">
            <a:extLst>
              <a:ext uri="{FF2B5EF4-FFF2-40B4-BE49-F238E27FC236}">
                <a16:creationId xmlns:a16="http://schemas.microsoft.com/office/drawing/2014/main" id="{00000000-0008-0000-0C00-00001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18" name="Rectangle 17">
            <a:extLst>
              <a:ext uri="{FF2B5EF4-FFF2-40B4-BE49-F238E27FC236}">
                <a16:creationId xmlns:a16="http://schemas.microsoft.com/office/drawing/2014/main" id="{00000000-0008-0000-0C00-000012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10</xdr:col>
      <xdr:colOff>0</xdr:colOff>
      <xdr:row>36</xdr:row>
      <xdr:rowOff>85725</xdr:rowOff>
    </xdr:from>
    <xdr:to>
      <xdr:col>11</xdr:col>
      <xdr:colOff>525940</xdr:colOff>
      <xdr:row>41</xdr:row>
      <xdr:rowOff>40475</xdr:rowOff>
    </xdr:to>
    <xdr:grpSp>
      <xdr:nvGrpSpPr>
        <xdr:cNvPr id="19" name="Group 18">
          <a:hlinkClick xmlns:r="http://schemas.openxmlformats.org/officeDocument/2006/relationships" r:id="rId8"/>
          <a:extLst>
            <a:ext uri="{FF2B5EF4-FFF2-40B4-BE49-F238E27FC236}">
              <a16:creationId xmlns:a16="http://schemas.microsoft.com/office/drawing/2014/main" id="{00000000-0008-0000-0C00-000013000000}"/>
            </a:ext>
          </a:extLst>
        </xdr:cNvPr>
        <xdr:cNvGrpSpPr/>
      </xdr:nvGrpSpPr>
      <xdr:grpSpPr>
        <a:xfrm>
          <a:off x="8001000" y="7115175"/>
          <a:ext cx="1259365" cy="907250"/>
          <a:chOff x="785374" y="1089804"/>
          <a:chExt cx="1134349" cy="892367"/>
        </a:xfrm>
      </xdr:grpSpPr>
      <xdr:pic>
        <xdr:nvPicPr>
          <xdr:cNvPr id="20" name="Graphic 19" descr="Paper with solid fill">
            <a:extLst>
              <a:ext uri="{FF2B5EF4-FFF2-40B4-BE49-F238E27FC236}">
                <a16:creationId xmlns:a16="http://schemas.microsoft.com/office/drawing/2014/main" id="{00000000-0008-0000-0C00-000014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21" name="Rectangle 20">
            <a:extLst>
              <a:ext uri="{FF2B5EF4-FFF2-40B4-BE49-F238E27FC236}">
                <a16:creationId xmlns:a16="http://schemas.microsoft.com/office/drawing/2014/main" id="{00000000-0008-0000-0C00-000015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257174</xdr:colOff>
      <xdr:row>1</xdr:row>
      <xdr:rowOff>185738</xdr:rowOff>
    </xdr:from>
    <xdr:to>
      <xdr:col>14</xdr:col>
      <xdr:colOff>534330</xdr:colOff>
      <xdr:row>12</xdr:row>
      <xdr:rowOff>116160</xdr:rowOff>
    </xdr:to>
    <xdr:graphicFrame macro="">
      <xdr:nvGraphicFramePr>
        <xdr:cNvPr id="2" name="Chart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309756</xdr:colOff>
      <xdr:row>13</xdr:row>
      <xdr:rowOff>154879</xdr:rowOff>
    </xdr:from>
    <xdr:to>
      <xdr:col>14</xdr:col>
      <xdr:colOff>599378</xdr:colOff>
      <xdr:row>27</xdr:row>
      <xdr:rowOff>172225</xdr:rowOff>
    </xdr:to>
    <xdr:graphicFrame macro="">
      <xdr:nvGraphicFramePr>
        <xdr:cNvPr id="4" name="Chart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312079</xdr:colOff>
      <xdr:row>28</xdr:row>
      <xdr:rowOff>142333</xdr:rowOff>
    </xdr:from>
    <xdr:to>
      <xdr:col>14</xdr:col>
      <xdr:colOff>601701</xdr:colOff>
      <xdr:row>42</xdr:row>
      <xdr:rowOff>151935</xdr:rowOff>
    </xdr:to>
    <xdr:graphicFrame macro="">
      <xdr:nvGraphicFramePr>
        <xdr:cNvPr id="5" name="Chart 4">
          <a:extLst>
            <a:ext uri="{FF2B5EF4-FFF2-40B4-BE49-F238E27FC236}">
              <a16:creationId xmlns:a16="http://schemas.microsoft.com/office/drawing/2014/main" id="{00000000-0008-0000-0D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273360</xdr:colOff>
      <xdr:row>1</xdr:row>
      <xdr:rowOff>142332</xdr:rowOff>
    </xdr:from>
    <xdr:to>
      <xdr:col>30</xdr:col>
      <xdr:colOff>562982</xdr:colOff>
      <xdr:row>15</xdr:row>
      <xdr:rowOff>113215</xdr:rowOff>
    </xdr:to>
    <xdr:graphicFrame macro="">
      <xdr:nvGraphicFramePr>
        <xdr:cNvPr id="6" name="Chart 5">
          <a:extLst>
            <a:ext uri="{FF2B5EF4-FFF2-40B4-BE49-F238E27FC236}">
              <a16:creationId xmlns:a16="http://schemas.microsoft.com/office/drawing/2014/main" id="{00000000-0008-0000-0D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464638</xdr:colOff>
      <xdr:row>44</xdr:row>
      <xdr:rowOff>0</xdr:rowOff>
    </xdr:from>
    <xdr:to>
      <xdr:col>15</xdr:col>
      <xdr:colOff>142491</xdr:colOff>
      <xdr:row>58</xdr:row>
      <xdr:rowOff>17347</xdr:rowOff>
    </xdr:to>
    <xdr:graphicFrame macro="">
      <xdr:nvGraphicFramePr>
        <xdr:cNvPr id="8" name="Chart 7">
          <a:extLst>
            <a:ext uri="{FF2B5EF4-FFF2-40B4-BE49-F238E27FC236}">
              <a16:creationId xmlns:a16="http://schemas.microsoft.com/office/drawing/2014/main" id="{00000000-0008-0000-0D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23</xdr:col>
      <xdr:colOff>363968</xdr:colOff>
      <xdr:row>17</xdr:row>
      <xdr:rowOff>0</xdr:rowOff>
    </xdr:from>
    <xdr:to>
      <xdr:col>31</xdr:col>
      <xdr:colOff>41822</xdr:colOff>
      <xdr:row>30</xdr:row>
      <xdr:rowOff>164481</xdr:rowOff>
    </xdr:to>
    <xdr:graphicFrame macro="">
      <xdr:nvGraphicFramePr>
        <xdr:cNvPr id="10" name="Chart 9">
          <a:extLst>
            <a:ext uri="{FF2B5EF4-FFF2-40B4-BE49-F238E27FC236}">
              <a16:creationId xmlns:a16="http://schemas.microsoft.com/office/drawing/2014/main" id="{00000000-0008-0000-0D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0</xdr:colOff>
      <xdr:row>2</xdr:row>
      <xdr:rowOff>0</xdr:rowOff>
    </xdr:from>
    <xdr:to>
      <xdr:col>47</xdr:col>
      <xdr:colOff>289622</xdr:colOff>
      <xdr:row>15</xdr:row>
      <xdr:rowOff>164480</xdr:rowOff>
    </xdr:to>
    <xdr:graphicFrame macro="">
      <xdr:nvGraphicFramePr>
        <xdr:cNvPr id="7" name="Chart 6">
          <a:extLst>
            <a:ext uri="{FF2B5EF4-FFF2-40B4-BE49-F238E27FC236}">
              <a16:creationId xmlns:a16="http://schemas.microsoft.com/office/drawing/2014/main" id="{00000000-0008-0000-0D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466724</xdr:colOff>
      <xdr:row>43</xdr:row>
      <xdr:rowOff>57150</xdr:rowOff>
    </xdr:from>
    <xdr:to>
      <xdr:col>29</xdr:col>
      <xdr:colOff>400049</xdr:colOff>
      <xdr:row>48</xdr:row>
      <xdr:rowOff>95250</xdr:rowOff>
    </xdr:to>
    <xdr:sp macro="" textlink="">
      <xdr:nvSpPr>
        <xdr:cNvPr id="3" name="Rectangle: Rounded Corners 2">
          <a:extLst>
            <a:ext uri="{FF2B5EF4-FFF2-40B4-BE49-F238E27FC236}">
              <a16:creationId xmlns:a16="http://schemas.microsoft.com/office/drawing/2014/main" id="{00000000-0008-0000-0D00-000003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24</xdr:col>
      <xdr:colOff>561975</xdr:colOff>
      <xdr:row>43</xdr:row>
      <xdr:rowOff>47625</xdr:rowOff>
    </xdr:from>
    <xdr:to>
      <xdr:col>27</xdr:col>
      <xdr:colOff>267927</xdr:colOff>
      <xdr:row>48</xdr:row>
      <xdr:rowOff>41270</xdr:rowOff>
    </xdr:to>
    <xdr:grpSp>
      <xdr:nvGrpSpPr>
        <xdr:cNvPr id="9" name="Group 8">
          <a:hlinkClick xmlns:r="http://schemas.openxmlformats.org/officeDocument/2006/relationships" r:id="rId8"/>
          <a:extLst>
            <a:ext uri="{FF2B5EF4-FFF2-40B4-BE49-F238E27FC236}">
              <a16:creationId xmlns:a16="http://schemas.microsoft.com/office/drawing/2014/main" id="{00000000-0008-0000-0D00-000009000000}"/>
            </a:ext>
          </a:extLst>
        </xdr:cNvPr>
        <xdr:cNvGrpSpPr/>
      </xdr:nvGrpSpPr>
      <xdr:grpSpPr>
        <a:xfrm>
          <a:off x="17784414" y="8534942"/>
          <a:ext cx="1541257" cy="977121"/>
          <a:chOff x="700068" y="1990708"/>
          <a:chExt cx="1533561" cy="931263"/>
        </a:xfrm>
      </xdr:grpSpPr>
      <xdr:pic>
        <xdr:nvPicPr>
          <xdr:cNvPr id="11" name="Graphic 10" descr="Table with solid fill">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3299" y="1990708"/>
            <a:ext cx="792969" cy="792969"/>
          </a:xfrm>
          <a:prstGeom prst="rect">
            <a:avLst/>
          </a:prstGeom>
        </xdr:spPr>
      </xdr:pic>
      <xdr:sp macro="" textlink="">
        <xdr:nvSpPr>
          <xdr:cNvPr id="12" name="Rectangle 11">
            <a:extLst>
              <a:ext uri="{FF2B5EF4-FFF2-40B4-BE49-F238E27FC236}">
                <a16:creationId xmlns:a16="http://schemas.microsoft.com/office/drawing/2014/main" id="{00000000-0008-0000-0D00-00000C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27</xdr:col>
      <xdr:colOff>371475</xdr:colOff>
      <xdr:row>43</xdr:row>
      <xdr:rowOff>76200</xdr:rowOff>
    </xdr:from>
    <xdr:to>
      <xdr:col>29</xdr:col>
      <xdr:colOff>265502</xdr:colOff>
      <xdr:row>48</xdr:row>
      <xdr:rowOff>55937</xdr:rowOff>
    </xdr:to>
    <xdr:grpSp>
      <xdr:nvGrpSpPr>
        <xdr:cNvPr id="13" name="Group 12">
          <a:hlinkClick xmlns:r="http://schemas.openxmlformats.org/officeDocument/2006/relationships" r:id="rId11"/>
          <a:extLst>
            <a:ext uri="{FF2B5EF4-FFF2-40B4-BE49-F238E27FC236}">
              <a16:creationId xmlns:a16="http://schemas.microsoft.com/office/drawing/2014/main" id="{00000000-0008-0000-0D00-00000D000000}"/>
            </a:ext>
          </a:extLst>
        </xdr:cNvPr>
        <xdr:cNvGrpSpPr/>
      </xdr:nvGrpSpPr>
      <xdr:grpSpPr>
        <a:xfrm>
          <a:off x="19429219" y="8563517"/>
          <a:ext cx="1117563" cy="963213"/>
          <a:chOff x="847332" y="3084117"/>
          <a:chExt cx="1112036" cy="917354"/>
        </a:xfrm>
      </xdr:grpSpPr>
      <xdr:pic>
        <xdr:nvPicPr>
          <xdr:cNvPr id="14" name="Graphic 13" descr="Upward trend with solid fill">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990601" y="3084117"/>
            <a:ext cx="749300" cy="749301"/>
          </a:xfrm>
          <a:prstGeom prst="rect">
            <a:avLst/>
          </a:prstGeom>
        </xdr:spPr>
      </xdr:pic>
      <xdr:sp macro="" textlink="">
        <xdr:nvSpPr>
          <xdr:cNvPr id="15" name="Rectangle 14">
            <a:extLst>
              <a:ext uri="{FF2B5EF4-FFF2-40B4-BE49-F238E27FC236}">
                <a16:creationId xmlns:a16="http://schemas.microsoft.com/office/drawing/2014/main" id="{00000000-0008-0000-0D00-00000F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23</xdr:col>
      <xdr:colOff>0</xdr:colOff>
      <xdr:row>43</xdr:row>
      <xdr:rowOff>85725</xdr:rowOff>
    </xdr:from>
    <xdr:to>
      <xdr:col>24</xdr:col>
      <xdr:colOff>525940</xdr:colOff>
      <xdr:row>48</xdr:row>
      <xdr:rowOff>40475</xdr:rowOff>
    </xdr:to>
    <xdr:grpSp>
      <xdr:nvGrpSpPr>
        <xdr:cNvPr id="16" name="Group 15">
          <a:hlinkClick xmlns:r="http://schemas.openxmlformats.org/officeDocument/2006/relationships" r:id="rId14"/>
          <a:extLst>
            <a:ext uri="{FF2B5EF4-FFF2-40B4-BE49-F238E27FC236}">
              <a16:creationId xmlns:a16="http://schemas.microsoft.com/office/drawing/2014/main" id="{00000000-0008-0000-0D00-000010000000}"/>
            </a:ext>
          </a:extLst>
        </xdr:cNvPr>
        <xdr:cNvGrpSpPr/>
      </xdr:nvGrpSpPr>
      <xdr:grpSpPr>
        <a:xfrm>
          <a:off x="16610671" y="8573042"/>
          <a:ext cx="1137708" cy="938226"/>
          <a:chOff x="785374" y="1089804"/>
          <a:chExt cx="1134349" cy="892367"/>
        </a:xfrm>
      </xdr:grpSpPr>
      <xdr:pic>
        <xdr:nvPicPr>
          <xdr:cNvPr id="17" name="Graphic 16" descr="Paper with solid fill">
            <a:extLst>
              <a:ext uri="{FF2B5EF4-FFF2-40B4-BE49-F238E27FC236}">
                <a16:creationId xmlns:a16="http://schemas.microsoft.com/office/drawing/2014/main" id="{00000000-0008-0000-0D00-000011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1006470" y="1089804"/>
            <a:ext cx="672159" cy="671527"/>
          </a:xfrm>
          <a:prstGeom prst="rect">
            <a:avLst/>
          </a:prstGeom>
        </xdr:spPr>
      </xdr:pic>
      <xdr:sp macro="" textlink="">
        <xdr:nvSpPr>
          <xdr:cNvPr id="18" name="Rectangle 17">
            <a:extLst>
              <a:ext uri="{FF2B5EF4-FFF2-40B4-BE49-F238E27FC236}">
                <a16:creationId xmlns:a16="http://schemas.microsoft.com/office/drawing/2014/main" id="{00000000-0008-0000-0D00-000012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16</xdr:col>
      <xdr:colOff>0</xdr:colOff>
      <xdr:row>5</xdr:row>
      <xdr:rowOff>0</xdr:rowOff>
    </xdr:from>
    <xdr:to>
      <xdr:col>25</xdr:col>
      <xdr:colOff>494886</xdr:colOff>
      <xdr:row>22</xdr:row>
      <xdr:rowOff>4970</xdr:rowOff>
    </xdr:to>
    <xdr:graphicFrame macro="">
      <xdr:nvGraphicFramePr>
        <xdr:cNvPr id="3" name="Chart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609832</xdr:colOff>
      <xdr:row>1</xdr:row>
      <xdr:rowOff>0</xdr:rowOff>
    </xdr:from>
    <xdr:to>
      <xdr:col>43</xdr:col>
      <xdr:colOff>303136</xdr:colOff>
      <xdr:row>15</xdr:row>
      <xdr:rowOff>52805</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26991867" y="188285"/>
          <a:ext cx="4566560" cy="2688793"/>
          <a:chOff x="26135266" y="399937"/>
          <a:chExt cx="4571963" cy="2736067"/>
        </a:xfrm>
      </xdr:grpSpPr>
      <xdr:graphicFrame macro="">
        <xdr:nvGraphicFramePr>
          <xdr:cNvPr id="5" name="Chart 4">
            <a:extLst>
              <a:ext uri="{FF2B5EF4-FFF2-40B4-BE49-F238E27FC236}">
                <a16:creationId xmlns:a16="http://schemas.microsoft.com/office/drawing/2014/main" id="{00000000-0008-0000-0E00-000005000000}"/>
              </a:ext>
            </a:extLst>
          </xdr:cNvPr>
          <xdr:cNvGraphicFramePr>
            <a:graphicFrameLocks/>
          </xdr:cNvGraphicFramePr>
        </xdr:nvGraphicFramePr>
        <xdr:xfrm>
          <a:off x="26135266" y="399937"/>
          <a:ext cx="4571963" cy="2736067"/>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7" name="Group 6">
            <a:extLst>
              <a:ext uri="{FF2B5EF4-FFF2-40B4-BE49-F238E27FC236}">
                <a16:creationId xmlns:a16="http://schemas.microsoft.com/office/drawing/2014/main" id="{00000000-0008-0000-0E00-000007000000}"/>
              </a:ext>
            </a:extLst>
          </xdr:cNvPr>
          <xdr:cNvGrpSpPr/>
        </xdr:nvGrpSpPr>
        <xdr:grpSpPr>
          <a:xfrm>
            <a:off x="29699288" y="839047"/>
            <a:ext cx="865506" cy="367294"/>
            <a:chOff x="29699288" y="839047"/>
            <a:chExt cx="865506" cy="367294"/>
          </a:xfrm>
        </xdr:grpSpPr>
        <xdr:cxnSp macro="">
          <xdr:nvCxnSpPr>
            <xdr:cNvPr id="8" name="Straight Connector 7">
              <a:extLst>
                <a:ext uri="{FF2B5EF4-FFF2-40B4-BE49-F238E27FC236}">
                  <a16:creationId xmlns:a16="http://schemas.microsoft.com/office/drawing/2014/main" id="{00000000-0008-0000-0E00-000008000000}"/>
                </a:ext>
              </a:extLst>
            </xdr:cNvPr>
            <xdr:cNvCxnSpPr/>
          </xdr:nvCxnSpPr>
          <xdr:spPr>
            <a:xfrm flipV="1">
              <a:off x="29699288" y="839047"/>
              <a:ext cx="865506" cy="93301"/>
            </a:xfrm>
            <a:prstGeom prst="line">
              <a:avLst/>
            </a:prstGeom>
            <a:ln w="9525" cap="flat" cmpd="sng" algn="ctr">
              <a:solidFill>
                <a:schemeClr val="accent1">
                  <a:lumMod val="75000"/>
                </a:schemeClr>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10" name="Straight Connector 9">
              <a:extLst>
                <a:ext uri="{FF2B5EF4-FFF2-40B4-BE49-F238E27FC236}">
                  <a16:creationId xmlns:a16="http://schemas.microsoft.com/office/drawing/2014/main" id="{00000000-0008-0000-0E00-00000A000000}"/>
                </a:ext>
              </a:extLst>
            </xdr:cNvPr>
            <xdr:cNvCxnSpPr/>
          </xdr:nvCxnSpPr>
          <xdr:spPr>
            <a:xfrm>
              <a:off x="29707734" y="938199"/>
              <a:ext cx="844054" cy="122947"/>
            </a:xfrm>
            <a:prstGeom prst="line">
              <a:avLst/>
            </a:prstGeom>
            <a:ln w="9525" cap="flat" cmpd="sng" algn="ctr">
              <a:solidFill>
                <a:schemeClr val="bg1">
                  <a:lumMod val="50000"/>
                </a:schemeClr>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12" name="Straight Connector 11">
              <a:extLst>
                <a:ext uri="{FF2B5EF4-FFF2-40B4-BE49-F238E27FC236}">
                  <a16:creationId xmlns:a16="http://schemas.microsoft.com/office/drawing/2014/main" id="{00000000-0008-0000-0E00-00000C000000}"/>
                </a:ext>
              </a:extLst>
            </xdr:cNvPr>
            <xdr:cNvCxnSpPr/>
          </xdr:nvCxnSpPr>
          <xdr:spPr>
            <a:xfrm>
              <a:off x="29708596" y="946718"/>
              <a:ext cx="814148" cy="259623"/>
            </a:xfrm>
            <a:prstGeom prst="line">
              <a:avLst/>
            </a:prstGeom>
            <a:ln w="9525" cap="flat" cmpd="sng" algn="ctr">
              <a:solidFill>
                <a:srgbClr val="7030A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grpSp>
    <xdr:clientData/>
  </xdr:twoCellAnchor>
  <xdr:twoCellAnchor>
    <xdr:from>
      <xdr:col>55</xdr:col>
      <xdr:colOff>609933</xdr:colOff>
      <xdr:row>7</xdr:row>
      <xdr:rowOff>0</xdr:rowOff>
    </xdr:from>
    <xdr:to>
      <xdr:col>67</xdr:col>
      <xdr:colOff>284078</xdr:colOff>
      <xdr:row>24</xdr:row>
      <xdr:rowOff>108619</xdr:rowOff>
    </xdr:to>
    <xdr:graphicFrame macro="">
      <xdr:nvGraphicFramePr>
        <xdr:cNvPr id="6" name="Chart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76</xdr:col>
      <xdr:colOff>608318</xdr:colOff>
      <xdr:row>1</xdr:row>
      <xdr:rowOff>0</xdr:rowOff>
    </xdr:from>
    <xdr:to>
      <xdr:col>85</xdr:col>
      <xdr:colOff>496260</xdr:colOff>
      <xdr:row>15</xdr:row>
      <xdr:rowOff>24012</xdr:rowOff>
    </xdr:to>
    <xdr:graphicFrame macro="">
      <xdr:nvGraphicFramePr>
        <xdr:cNvPr id="13" name="Chart 12">
          <a:extLst>
            <a:ext uri="{FF2B5EF4-FFF2-40B4-BE49-F238E27FC236}">
              <a16:creationId xmlns:a16="http://schemas.microsoft.com/office/drawing/2014/main" id="{00000000-0008-0000-0E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211311</xdr:colOff>
      <xdr:row>23</xdr:row>
      <xdr:rowOff>37140</xdr:rowOff>
    </xdr:from>
    <xdr:to>
      <xdr:col>25</xdr:col>
      <xdr:colOff>525076</xdr:colOff>
      <xdr:row>37</xdr:row>
      <xdr:rowOff>90928</xdr:rowOff>
    </xdr:to>
    <xdr:graphicFrame macro="">
      <xdr:nvGraphicFramePr>
        <xdr:cNvPr id="4" name="Chart 3">
          <a:extLst>
            <a:ext uri="{FF2B5EF4-FFF2-40B4-BE49-F238E27FC236}">
              <a16:creationId xmlns:a16="http://schemas.microsoft.com/office/drawing/2014/main" id="{00000000-0008-0000-0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1027739</xdr:colOff>
      <xdr:row>52</xdr:row>
      <xdr:rowOff>69156</xdr:rowOff>
    </xdr:from>
    <xdr:to>
      <xdr:col>14</xdr:col>
      <xdr:colOff>248131</xdr:colOff>
      <xdr:row>68</xdr:row>
      <xdr:rowOff>80042</xdr:rowOff>
    </xdr:to>
    <xdr:graphicFrame macro="">
      <xdr:nvGraphicFramePr>
        <xdr:cNvPr id="9" name="Chart 8">
          <a:extLst>
            <a:ext uri="{FF2B5EF4-FFF2-40B4-BE49-F238E27FC236}">
              <a16:creationId xmlns:a16="http://schemas.microsoft.com/office/drawing/2014/main" id="{00000000-0008-0000-0E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77</xdr:col>
      <xdr:colOff>466724</xdr:colOff>
      <xdr:row>21</xdr:row>
      <xdr:rowOff>57150</xdr:rowOff>
    </xdr:from>
    <xdr:to>
      <xdr:col>84</xdr:col>
      <xdr:colOff>400049</xdr:colOff>
      <xdr:row>26</xdr:row>
      <xdr:rowOff>95250</xdr:rowOff>
    </xdr:to>
    <xdr:sp macro="" textlink="">
      <xdr:nvSpPr>
        <xdr:cNvPr id="11" name="Rectangle: Rounded Corners 10">
          <a:extLst>
            <a:ext uri="{FF2B5EF4-FFF2-40B4-BE49-F238E27FC236}">
              <a16:creationId xmlns:a16="http://schemas.microsoft.com/office/drawing/2014/main" id="{00000000-0008-0000-0E00-00000B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79</xdr:col>
      <xdr:colOff>561975</xdr:colOff>
      <xdr:row>21</xdr:row>
      <xdr:rowOff>47625</xdr:rowOff>
    </xdr:from>
    <xdr:to>
      <xdr:col>82</xdr:col>
      <xdr:colOff>267927</xdr:colOff>
      <xdr:row>26</xdr:row>
      <xdr:rowOff>41270</xdr:rowOff>
    </xdr:to>
    <xdr:grpSp>
      <xdr:nvGrpSpPr>
        <xdr:cNvPr id="14" name="Group 13">
          <a:hlinkClick xmlns:r="http://schemas.openxmlformats.org/officeDocument/2006/relationships" r:id="rId7"/>
          <a:extLst>
            <a:ext uri="{FF2B5EF4-FFF2-40B4-BE49-F238E27FC236}">
              <a16:creationId xmlns:a16="http://schemas.microsoft.com/office/drawing/2014/main" id="{00000000-0008-0000-0E00-00000E000000}"/>
            </a:ext>
          </a:extLst>
        </xdr:cNvPr>
        <xdr:cNvGrpSpPr/>
      </xdr:nvGrpSpPr>
      <xdr:grpSpPr>
        <a:xfrm>
          <a:off x="55219969" y="4001608"/>
          <a:ext cx="1533423" cy="935069"/>
          <a:chOff x="700068" y="1990708"/>
          <a:chExt cx="1533561" cy="931263"/>
        </a:xfrm>
      </xdr:grpSpPr>
      <xdr:pic>
        <xdr:nvPicPr>
          <xdr:cNvPr id="15" name="Graphic 14" descr="Table with solid fill">
            <a:extLst>
              <a:ext uri="{FF2B5EF4-FFF2-40B4-BE49-F238E27FC236}">
                <a16:creationId xmlns:a16="http://schemas.microsoft.com/office/drawing/2014/main" id="{00000000-0008-0000-0E00-00000F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3299" y="1990708"/>
            <a:ext cx="792969" cy="792969"/>
          </a:xfrm>
          <a:prstGeom prst="rect">
            <a:avLst/>
          </a:prstGeom>
        </xdr:spPr>
      </xdr:pic>
      <xdr:sp macro="" textlink="">
        <xdr:nvSpPr>
          <xdr:cNvPr id="16" name="Rectangle 15">
            <a:extLst>
              <a:ext uri="{FF2B5EF4-FFF2-40B4-BE49-F238E27FC236}">
                <a16:creationId xmlns:a16="http://schemas.microsoft.com/office/drawing/2014/main" id="{00000000-0008-0000-0E00-000010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82</xdr:col>
      <xdr:colOff>371475</xdr:colOff>
      <xdr:row>21</xdr:row>
      <xdr:rowOff>76200</xdr:rowOff>
    </xdr:from>
    <xdr:to>
      <xdr:col>84</xdr:col>
      <xdr:colOff>265502</xdr:colOff>
      <xdr:row>26</xdr:row>
      <xdr:rowOff>55937</xdr:rowOff>
    </xdr:to>
    <xdr:grpSp>
      <xdr:nvGrpSpPr>
        <xdr:cNvPr id="17" name="Group 16">
          <a:hlinkClick xmlns:r="http://schemas.openxmlformats.org/officeDocument/2006/relationships" r:id="rId10"/>
          <a:extLst>
            <a:ext uri="{FF2B5EF4-FFF2-40B4-BE49-F238E27FC236}">
              <a16:creationId xmlns:a16="http://schemas.microsoft.com/office/drawing/2014/main" id="{00000000-0008-0000-0E00-000011000000}"/>
            </a:ext>
          </a:extLst>
        </xdr:cNvPr>
        <xdr:cNvGrpSpPr/>
      </xdr:nvGrpSpPr>
      <xdr:grpSpPr>
        <a:xfrm>
          <a:off x="56856940" y="4030183"/>
          <a:ext cx="1112341" cy="921161"/>
          <a:chOff x="847332" y="3084117"/>
          <a:chExt cx="1112036" cy="917354"/>
        </a:xfrm>
      </xdr:grpSpPr>
      <xdr:pic>
        <xdr:nvPicPr>
          <xdr:cNvPr id="18" name="Graphic 17" descr="Upward trend with solid fill">
            <a:extLst>
              <a:ext uri="{FF2B5EF4-FFF2-40B4-BE49-F238E27FC236}">
                <a16:creationId xmlns:a16="http://schemas.microsoft.com/office/drawing/2014/main" id="{00000000-0008-0000-0E00-0000120000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990601" y="3084117"/>
            <a:ext cx="749300" cy="749301"/>
          </a:xfrm>
          <a:prstGeom prst="rect">
            <a:avLst/>
          </a:prstGeom>
        </xdr:spPr>
      </xdr:pic>
      <xdr:sp macro="" textlink="">
        <xdr:nvSpPr>
          <xdr:cNvPr id="19" name="Rectangle 18">
            <a:extLst>
              <a:ext uri="{FF2B5EF4-FFF2-40B4-BE49-F238E27FC236}">
                <a16:creationId xmlns:a16="http://schemas.microsoft.com/office/drawing/2014/main" id="{00000000-0008-0000-0E00-000013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78</xdr:col>
      <xdr:colOff>0</xdr:colOff>
      <xdr:row>21</xdr:row>
      <xdr:rowOff>85725</xdr:rowOff>
    </xdr:from>
    <xdr:to>
      <xdr:col>79</xdr:col>
      <xdr:colOff>525940</xdr:colOff>
      <xdr:row>26</xdr:row>
      <xdr:rowOff>40475</xdr:rowOff>
    </xdr:to>
    <xdr:grpSp>
      <xdr:nvGrpSpPr>
        <xdr:cNvPr id="20" name="Group 19">
          <a:hlinkClick xmlns:r="http://schemas.openxmlformats.org/officeDocument/2006/relationships" r:id="rId13"/>
          <a:extLst>
            <a:ext uri="{FF2B5EF4-FFF2-40B4-BE49-F238E27FC236}">
              <a16:creationId xmlns:a16="http://schemas.microsoft.com/office/drawing/2014/main" id="{00000000-0008-0000-0E00-000014000000}"/>
            </a:ext>
          </a:extLst>
        </xdr:cNvPr>
        <xdr:cNvGrpSpPr/>
      </xdr:nvGrpSpPr>
      <xdr:grpSpPr>
        <a:xfrm>
          <a:off x="54048837" y="4039708"/>
          <a:ext cx="1135097" cy="896174"/>
          <a:chOff x="785374" y="1089804"/>
          <a:chExt cx="1134349" cy="892367"/>
        </a:xfrm>
      </xdr:grpSpPr>
      <xdr:pic>
        <xdr:nvPicPr>
          <xdr:cNvPr id="21" name="Graphic 20" descr="Paper with solid fill">
            <a:extLst>
              <a:ext uri="{FF2B5EF4-FFF2-40B4-BE49-F238E27FC236}">
                <a16:creationId xmlns:a16="http://schemas.microsoft.com/office/drawing/2014/main" id="{00000000-0008-0000-0E00-0000150000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06470" y="1089804"/>
            <a:ext cx="672159" cy="671527"/>
          </a:xfrm>
          <a:prstGeom prst="rect">
            <a:avLst/>
          </a:prstGeom>
        </xdr:spPr>
      </xdr:pic>
      <xdr:sp macro="" textlink="">
        <xdr:nvSpPr>
          <xdr:cNvPr id="22" name="Rectangle 21">
            <a:extLst>
              <a:ext uri="{FF2B5EF4-FFF2-40B4-BE49-F238E27FC236}">
                <a16:creationId xmlns:a16="http://schemas.microsoft.com/office/drawing/2014/main" id="{00000000-0008-0000-0E00-000016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xdr:row>
      <xdr:rowOff>114300</xdr:rowOff>
    </xdr:from>
    <xdr:to>
      <xdr:col>7</xdr:col>
      <xdr:colOff>466725</xdr:colOff>
      <xdr:row>15</xdr:row>
      <xdr:rowOff>166687</xdr:rowOff>
    </xdr:to>
    <xdr:graphicFrame macro="">
      <xdr:nvGraphicFramePr>
        <xdr:cNvPr id="5" name="Chart 4">
          <a:extLst>
            <a:ext uri="{FF2B5EF4-FFF2-40B4-BE49-F238E27FC236}">
              <a16:creationId xmlns:a16="http://schemas.microsoft.com/office/drawing/2014/main" id="{00000000-0008-0000-0F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2543175</xdr:colOff>
      <xdr:row>20</xdr:row>
      <xdr:rowOff>57150</xdr:rowOff>
    </xdr:from>
    <xdr:to>
      <xdr:col>15</xdr:col>
      <xdr:colOff>400049</xdr:colOff>
      <xdr:row>25</xdr:row>
      <xdr:rowOff>95250</xdr:rowOff>
    </xdr:to>
    <xdr:sp macro="" textlink="">
      <xdr:nvSpPr>
        <xdr:cNvPr id="2" name="Rectangle: Rounded Corners 1">
          <a:extLst>
            <a:ext uri="{FF2B5EF4-FFF2-40B4-BE49-F238E27FC236}">
              <a16:creationId xmlns:a16="http://schemas.microsoft.com/office/drawing/2014/main" id="{00000000-0008-0000-0F00-000002000000}"/>
            </a:ext>
          </a:extLst>
        </xdr:cNvPr>
        <xdr:cNvSpPr/>
      </xdr:nvSpPr>
      <xdr:spPr>
        <a:xfrm>
          <a:off x="7419975" y="3962400"/>
          <a:ext cx="4257674"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10</xdr:col>
      <xdr:colOff>561975</xdr:colOff>
      <xdr:row>20</xdr:row>
      <xdr:rowOff>47625</xdr:rowOff>
    </xdr:from>
    <xdr:to>
      <xdr:col>13</xdr:col>
      <xdr:colOff>267927</xdr:colOff>
      <xdr:row>25</xdr:row>
      <xdr:rowOff>41270</xdr:rowOff>
    </xdr:to>
    <xdr:grpSp>
      <xdr:nvGrpSpPr>
        <xdr:cNvPr id="3" name="Group 2">
          <a:hlinkClick xmlns:r="http://schemas.openxmlformats.org/officeDocument/2006/relationships" r:id="rId2"/>
          <a:extLst>
            <a:ext uri="{FF2B5EF4-FFF2-40B4-BE49-F238E27FC236}">
              <a16:creationId xmlns:a16="http://schemas.microsoft.com/office/drawing/2014/main" id="{00000000-0008-0000-0F00-000003000000}"/>
            </a:ext>
          </a:extLst>
        </xdr:cNvPr>
        <xdr:cNvGrpSpPr/>
      </xdr:nvGrpSpPr>
      <xdr:grpSpPr>
        <a:xfrm>
          <a:off x="8791575" y="3952875"/>
          <a:ext cx="1534752" cy="946145"/>
          <a:chOff x="700068" y="1990708"/>
          <a:chExt cx="1533561" cy="931263"/>
        </a:xfrm>
      </xdr:grpSpPr>
      <xdr:pic>
        <xdr:nvPicPr>
          <xdr:cNvPr id="4" name="Graphic 3" descr="Table with solid fill">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6" name="Rectangle 5">
            <a:extLst>
              <a:ext uri="{FF2B5EF4-FFF2-40B4-BE49-F238E27FC236}">
                <a16:creationId xmlns:a16="http://schemas.microsoft.com/office/drawing/2014/main" id="{00000000-0008-0000-0F00-00000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13</xdr:col>
      <xdr:colOff>371475</xdr:colOff>
      <xdr:row>20</xdr:row>
      <xdr:rowOff>76200</xdr:rowOff>
    </xdr:from>
    <xdr:to>
      <xdr:col>15</xdr:col>
      <xdr:colOff>265502</xdr:colOff>
      <xdr:row>25</xdr:row>
      <xdr:rowOff>55937</xdr:rowOff>
    </xdr:to>
    <xdr:grpSp>
      <xdr:nvGrpSpPr>
        <xdr:cNvPr id="7" name="Group 6">
          <a:hlinkClick xmlns:r="http://schemas.openxmlformats.org/officeDocument/2006/relationships" r:id="rId5"/>
          <a:extLst>
            <a:ext uri="{FF2B5EF4-FFF2-40B4-BE49-F238E27FC236}">
              <a16:creationId xmlns:a16="http://schemas.microsoft.com/office/drawing/2014/main" id="{00000000-0008-0000-0F00-000007000000}"/>
            </a:ext>
          </a:extLst>
        </xdr:cNvPr>
        <xdr:cNvGrpSpPr/>
      </xdr:nvGrpSpPr>
      <xdr:grpSpPr>
        <a:xfrm>
          <a:off x="10429875" y="3981450"/>
          <a:ext cx="1113227" cy="932237"/>
          <a:chOff x="847332" y="3084117"/>
          <a:chExt cx="1112036" cy="917354"/>
        </a:xfrm>
      </xdr:grpSpPr>
      <xdr:pic>
        <xdr:nvPicPr>
          <xdr:cNvPr id="8" name="Graphic 7" descr="Upward trend with solid fill">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9" name="Rectangle 8">
            <a:extLst>
              <a:ext uri="{FF2B5EF4-FFF2-40B4-BE49-F238E27FC236}">
                <a16:creationId xmlns:a16="http://schemas.microsoft.com/office/drawing/2014/main" id="{00000000-0008-0000-0F00-000009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9</xdr:col>
      <xdr:colOff>0</xdr:colOff>
      <xdr:row>20</xdr:row>
      <xdr:rowOff>85725</xdr:rowOff>
    </xdr:from>
    <xdr:to>
      <xdr:col>10</xdr:col>
      <xdr:colOff>525940</xdr:colOff>
      <xdr:row>25</xdr:row>
      <xdr:rowOff>40475</xdr:rowOff>
    </xdr:to>
    <xdr:grpSp>
      <xdr:nvGrpSpPr>
        <xdr:cNvPr id="10" name="Group 9">
          <a:hlinkClick xmlns:r="http://schemas.openxmlformats.org/officeDocument/2006/relationships" r:id="rId8"/>
          <a:extLst>
            <a:ext uri="{FF2B5EF4-FFF2-40B4-BE49-F238E27FC236}">
              <a16:creationId xmlns:a16="http://schemas.microsoft.com/office/drawing/2014/main" id="{00000000-0008-0000-0F00-00000A000000}"/>
            </a:ext>
          </a:extLst>
        </xdr:cNvPr>
        <xdr:cNvGrpSpPr/>
      </xdr:nvGrpSpPr>
      <xdr:grpSpPr>
        <a:xfrm>
          <a:off x="7620000" y="3990975"/>
          <a:ext cx="1135540" cy="907250"/>
          <a:chOff x="785374" y="1089804"/>
          <a:chExt cx="1134349" cy="892367"/>
        </a:xfrm>
      </xdr:grpSpPr>
      <xdr:pic>
        <xdr:nvPicPr>
          <xdr:cNvPr id="11" name="Graphic 10" descr="Paper with solid fill">
            <a:extLst>
              <a:ext uri="{FF2B5EF4-FFF2-40B4-BE49-F238E27FC236}">
                <a16:creationId xmlns:a16="http://schemas.microsoft.com/office/drawing/2014/main" id="{00000000-0008-0000-0F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12" name="Rectangle 11">
            <a:extLst>
              <a:ext uri="{FF2B5EF4-FFF2-40B4-BE49-F238E27FC236}">
                <a16:creationId xmlns:a16="http://schemas.microsoft.com/office/drawing/2014/main" id="{00000000-0008-0000-0F00-00000C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220487</xdr:colOff>
      <xdr:row>4</xdr:row>
      <xdr:rowOff>8819</xdr:rowOff>
    </xdr:from>
    <xdr:to>
      <xdr:col>46</xdr:col>
      <xdr:colOff>561975</xdr:colOff>
      <xdr:row>17</xdr:row>
      <xdr:rowOff>194027</xdr:rowOff>
    </xdr:to>
    <xdr:graphicFrame macro="">
      <xdr:nvGraphicFramePr>
        <xdr:cNvPr id="3" name="Chart 2">
          <a:extLst>
            <a:ext uri="{FF2B5EF4-FFF2-40B4-BE49-F238E27FC236}">
              <a16:creationId xmlns:a16="http://schemas.microsoft.com/office/drawing/2014/main" id="{00000000-0008-0000-1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53</xdr:col>
      <xdr:colOff>466724</xdr:colOff>
      <xdr:row>15</xdr:row>
      <xdr:rowOff>57150</xdr:rowOff>
    </xdr:from>
    <xdr:to>
      <xdr:col>60</xdr:col>
      <xdr:colOff>400049</xdr:colOff>
      <xdr:row>20</xdr:row>
      <xdr:rowOff>95250</xdr:rowOff>
    </xdr:to>
    <xdr:sp macro="" textlink="">
      <xdr:nvSpPr>
        <xdr:cNvPr id="2" name="Rectangle: Rounded Corners 1">
          <a:extLst>
            <a:ext uri="{FF2B5EF4-FFF2-40B4-BE49-F238E27FC236}">
              <a16:creationId xmlns:a16="http://schemas.microsoft.com/office/drawing/2014/main" id="{00000000-0008-0000-1000-000002000000}"/>
            </a:ext>
          </a:extLst>
        </xdr:cNvPr>
        <xdr:cNvSpPr/>
      </xdr:nvSpPr>
      <xdr:spPr>
        <a:xfrm>
          <a:off x="36312474" y="2914650"/>
          <a:ext cx="415607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55</xdr:col>
      <xdr:colOff>561975</xdr:colOff>
      <xdr:row>15</xdr:row>
      <xdr:rowOff>47625</xdr:rowOff>
    </xdr:from>
    <xdr:to>
      <xdr:col>58</xdr:col>
      <xdr:colOff>267927</xdr:colOff>
      <xdr:row>20</xdr:row>
      <xdr:rowOff>41270</xdr:rowOff>
    </xdr:to>
    <xdr:grpSp>
      <xdr:nvGrpSpPr>
        <xdr:cNvPr id="4" name="Group 3">
          <a:hlinkClick xmlns:r="http://schemas.openxmlformats.org/officeDocument/2006/relationships" r:id="rId2"/>
          <a:extLst>
            <a:ext uri="{FF2B5EF4-FFF2-40B4-BE49-F238E27FC236}">
              <a16:creationId xmlns:a16="http://schemas.microsoft.com/office/drawing/2014/main" id="{00000000-0008-0000-1000-000004000000}"/>
            </a:ext>
          </a:extLst>
        </xdr:cNvPr>
        <xdr:cNvGrpSpPr/>
      </xdr:nvGrpSpPr>
      <xdr:grpSpPr>
        <a:xfrm>
          <a:off x="37899975" y="2905125"/>
          <a:ext cx="1534752" cy="946145"/>
          <a:chOff x="700068" y="1990708"/>
          <a:chExt cx="1533561" cy="931263"/>
        </a:xfrm>
      </xdr:grpSpPr>
      <xdr:pic>
        <xdr:nvPicPr>
          <xdr:cNvPr id="5" name="Graphic 4" descr="Table with solid fill">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6" name="Rectangle 5">
            <a:extLst>
              <a:ext uri="{FF2B5EF4-FFF2-40B4-BE49-F238E27FC236}">
                <a16:creationId xmlns:a16="http://schemas.microsoft.com/office/drawing/2014/main" id="{00000000-0008-0000-1000-00000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58</xdr:col>
      <xdr:colOff>371475</xdr:colOff>
      <xdr:row>15</xdr:row>
      <xdr:rowOff>76200</xdr:rowOff>
    </xdr:from>
    <xdr:to>
      <xdr:col>60</xdr:col>
      <xdr:colOff>265502</xdr:colOff>
      <xdr:row>20</xdr:row>
      <xdr:rowOff>55937</xdr:rowOff>
    </xdr:to>
    <xdr:grpSp>
      <xdr:nvGrpSpPr>
        <xdr:cNvPr id="7" name="Group 6">
          <a:hlinkClick xmlns:r="http://schemas.openxmlformats.org/officeDocument/2006/relationships" r:id="rId5"/>
          <a:extLst>
            <a:ext uri="{FF2B5EF4-FFF2-40B4-BE49-F238E27FC236}">
              <a16:creationId xmlns:a16="http://schemas.microsoft.com/office/drawing/2014/main" id="{00000000-0008-0000-1000-000007000000}"/>
            </a:ext>
          </a:extLst>
        </xdr:cNvPr>
        <xdr:cNvGrpSpPr/>
      </xdr:nvGrpSpPr>
      <xdr:grpSpPr>
        <a:xfrm>
          <a:off x="39538275" y="2933700"/>
          <a:ext cx="1113227" cy="932237"/>
          <a:chOff x="847332" y="3084117"/>
          <a:chExt cx="1112036" cy="917354"/>
        </a:xfrm>
      </xdr:grpSpPr>
      <xdr:pic>
        <xdr:nvPicPr>
          <xdr:cNvPr id="8" name="Graphic 7" descr="Upward trend with solid fill">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9" name="Rectangle 8">
            <a:extLst>
              <a:ext uri="{FF2B5EF4-FFF2-40B4-BE49-F238E27FC236}">
                <a16:creationId xmlns:a16="http://schemas.microsoft.com/office/drawing/2014/main" id="{00000000-0008-0000-1000-000009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54</xdr:col>
      <xdr:colOff>0</xdr:colOff>
      <xdr:row>15</xdr:row>
      <xdr:rowOff>85725</xdr:rowOff>
    </xdr:from>
    <xdr:to>
      <xdr:col>55</xdr:col>
      <xdr:colOff>525940</xdr:colOff>
      <xdr:row>20</xdr:row>
      <xdr:rowOff>40475</xdr:rowOff>
    </xdr:to>
    <xdr:grpSp>
      <xdr:nvGrpSpPr>
        <xdr:cNvPr id="10" name="Group 9">
          <a:hlinkClick xmlns:r="http://schemas.openxmlformats.org/officeDocument/2006/relationships" r:id="rId8"/>
          <a:extLst>
            <a:ext uri="{FF2B5EF4-FFF2-40B4-BE49-F238E27FC236}">
              <a16:creationId xmlns:a16="http://schemas.microsoft.com/office/drawing/2014/main" id="{00000000-0008-0000-1000-00000A000000}"/>
            </a:ext>
          </a:extLst>
        </xdr:cNvPr>
        <xdr:cNvGrpSpPr/>
      </xdr:nvGrpSpPr>
      <xdr:grpSpPr>
        <a:xfrm>
          <a:off x="36728400" y="2943225"/>
          <a:ext cx="1135540" cy="907250"/>
          <a:chOff x="785374" y="1089804"/>
          <a:chExt cx="1134349" cy="892367"/>
        </a:xfrm>
      </xdr:grpSpPr>
      <xdr:pic>
        <xdr:nvPicPr>
          <xdr:cNvPr id="11" name="Graphic 10" descr="Paper with solid fill">
            <a:extLst>
              <a:ext uri="{FF2B5EF4-FFF2-40B4-BE49-F238E27FC236}">
                <a16:creationId xmlns:a16="http://schemas.microsoft.com/office/drawing/2014/main" id="{00000000-0008-0000-10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12" name="Rectangle 11">
            <a:extLst>
              <a:ext uri="{FF2B5EF4-FFF2-40B4-BE49-F238E27FC236}">
                <a16:creationId xmlns:a16="http://schemas.microsoft.com/office/drawing/2014/main" id="{00000000-0008-0000-1000-00000C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106706</xdr:colOff>
      <xdr:row>2</xdr:row>
      <xdr:rowOff>0</xdr:rowOff>
    </xdr:from>
    <xdr:to>
      <xdr:col>16</xdr:col>
      <xdr:colOff>106551</xdr:colOff>
      <xdr:row>26</xdr:row>
      <xdr:rowOff>35706</xdr:rowOff>
    </xdr:to>
    <xdr:sp macro="" textlink="">
      <xdr:nvSpPr>
        <xdr:cNvPr id="13" name="Rectangle: Rounded Corners 12">
          <a:extLst>
            <a:ext uri="{FF2B5EF4-FFF2-40B4-BE49-F238E27FC236}">
              <a16:creationId xmlns:a16="http://schemas.microsoft.com/office/drawing/2014/main" id="{00000000-0008-0000-1100-00000D000000}"/>
            </a:ext>
          </a:extLst>
        </xdr:cNvPr>
        <xdr:cNvSpPr/>
      </xdr:nvSpPr>
      <xdr:spPr>
        <a:xfrm>
          <a:off x="1325906" y="381000"/>
          <a:ext cx="8534245" cy="4607706"/>
        </a:xfrm>
        <a:prstGeom prst="roundRect">
          <a:avLst/>
        </a:prstGeom>
        <a:solidFill>
          <a:sysClr val="window" lastClr="FFFFFF"/>
        </a:solidFill>
        <a:ln>
          <a:solidFill>
            <a:schemeClr val="bg2"/>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14</xdr:col>
      <xdr:colOff>276225</xdr:colOff>
      <xdr:row>3</xdr:row>
      <xdr:rowOff>68040</xdr:rowOff>
    </xdr:from>
    <xdr:to>
      <xdr:col>17</xdr:col>
      <xdr:colOff>257175</xdr:colOff>
      <xdr:row>24</xdr:row>
      <xdr:rowOff>10015</xdr:rowOff>
    </xdr:to>
    <xdr:sp macro="" textlink="">
      <xdr:nvSpPr>
        <xdr:cNvPr id="14" name="Rectangle: Rounded Corners 13">
          <a:extLst>
            <a:ext uri="{FF2B5EF4-FFF2-40B4-BE49-F238E27FC236}">
              <a16:creationId xmlns:a16="http://schemas.microsoft.com/office/drawing/2014/main" id="{00000000-0008-0000-1100-00000E000000}"/>
            </a:ext>
          </a:extLst>
        </xdr:cNvPr>
        <xdr:cNvSpPr/>
      </xdr:nvSpPr>
      <xdr:spPr>
        <a:xfrm>
          <a:off x="8810625" y="639540"/>
          <a:ext cx="1809750" cy="394247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solidFill>
              <a:sysClr val="windowText" lastClr="000000"/>
            </a:solidFill>
          </a:endParaRPr>
        </a:p>
      </xdr:txBody>
    </xdr:sp>
    <xdr:clientData/>
  </xdr:twoCellAnchor>
  <xdr:twoCellAnchor>
    <xdr:from>
      <xdr:col>0</xdr:col>
      <xdr:colOff>476251</xdr:colOff>
      <xdr:row>4</xdr:row>
      <xdr:rowOff>182906</xdr:rowOff>
    </xdr:from>
    <xdr:to>
      <xdr:col>3</xdr:col>
      <xdr:colOff>123825</xdr:colOff>
      <xdr:row>23</xdr:row>
      <xdr:rowOff>123909</xdr:rowOff>
    </xdr:to>
    <xdr:sp macro="" textlink="">
      <xdr:nvSpPr>
        <xdr:cNvPr id="15" name="Rectangle: Rounded Corners 14">
          <a:extLst>
            <a:ext uri="{FF2B5EF4-FFF2-40B4-BE49-F238E27FC236}">
              <a16:creationId xmlns:a16="http://schemas.microsoft.com/office/drawing/2014/main" id="{00000000-0008-0000-1100-00000F000000}"/>
            </a:ext>
          </a:extLst>
        </xdr:cNvPr>
        <xdr:cNvSpPr/>
      </xdr:nvSpPr>
      <xdr:spPr>
        <a:xfrm>
          <a:off x="476251" y="944906"/>
          <a:ext cx="1476374" cy="3560503"/>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xdr:col>
      <xdr:colOff>40031</xdr:colOff>
      <xdr:row>6</xdr:row>
      <xdr:rowOff>9525</xdr:rowOff>
    </xdr:from>
    <xdr:to>
      <xdr:col>2</xdr:col>
      <xdr:colOff>474638</xdr:colOff>
      <xdr:row>10</xdr:row>
      <xdr:rowOff>153697</xdr:rowOff>
    </xdr:to>
    <xdr:grpSp>
      <xdr:nvGrpSpPr>
        <xdr:cNvPr id="16" name="Group 15">
          <a:hlinkClick xmlns:r="http://schemas.openxmlformats.org/officeDocument/2006/relationships" r:id="rId1"/>
          <a:extLst>
            <a:ext uri="{FF2B5EF4-FFF2-40B4-BE49-F238E27FC236}">
              <a16:creationId xmlns:a16="http://schemas.microsoft.com/office/drawing/2014/main" id="{00000000-0008-0000-1100-000010000000}"/>
            </a:ext>
          </a:extLst>
        </xdr:cNvPr>
        <xdr:cNvGrpSpPr/>
      </xdr:nvGrpSpPr>
      <xdr:grpSpPr>
        <a:xfrm>
          <a:off x="649631" y="1152525"/>
          <a:ext cx="1044207" cy="906172"/>
          <a:chOff x="785374" y="1089804"/>
          <a:chExt cx="1134349" cy="892367"/>
        </a:xfrm>
      </xdr:grpSpPr>
      <xdr:pic>
        <xdr:nvPicPr>
          <xdr:cNvPr id="17" name="Graphic 16" descr="Paper with solid fill">
            <a:extLst>
              <a:ext uri="{FF2B5EF4-FFF2-40B4-BE49-F238E27FC236}">
                <a16:creationId xmlns:a16="http://schemas.microsoft.com/office/drawing/2014/main" id="{00000000-0008-0000-11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6470" y="1089804"/>
            <a:ext cx="672159" cy="671527"/>
          </a:xfrm>
          <a:prstGeom prst="rect">
            <a:avLst/>
          </a:prstGeom>
        </xdr:spPr>
      </xdr:pic>
      <xdr:sp macro="" textlink="">
        <xdr:nvSpPr>
          <xdr:cNvPr id="18" name="Rectangle 17">
            <a:extLst>
              <a:ext uri="{FF2B5EF4-FFF2-40B4-BE49-F238E27FC236}">
                <a16:creationId xmlns:a16="http://schemas.microsoft.com/office/drawing/2014/main" id="{00000000-0008-0000-1100-000012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xdr:col>
      <xdr:colOff>135281</xdr:colOff>
      <xdr:row>17</xdr:row>
      <xdr:rowOff>123825</xdr:rowOff>
    </xdr:from>
    <xdr:to>
      <xdr:col>2</xdr:col>
      <xdr:colOff>499950</xdr:colOff>
      <xdr:row>22</xdr:row>
      <xdr:rowOff>102483</xdr:rowOff>
    </xdr:to>
    <xdr:grpSp>
      <xdr:nvGrpSpPr>
        <xdr:cNvPr id="19" name="Group 18">
          <a:hlinkClick xmlns:r="http://schemas.openxmlformats.org/officeDocument/2006/relationships" r:id="rId4"/>
          <a:extLst>
            <a:ext uri="{FF2B5EF4-FFF2-40B4-BE49-F238E27FC236}">
              <a16:creationId xmlns:a16="http://schemas.microsoft.com/office/drawing/2014/main" id="{00000000-0008-0000-1100-000013000000}"/>
            </a:ext>
          </a:extLst>
        </xdr:cNvPr>
        <xdr:cNvGrpSpPr/>
      </xdr:nvGrpSpPr>
      <xdr:grpSpPr>
        <a:xfrm>
          <a:off x="744881" y="3362325"/>
          <a:ext cx="974269" cy="931158"/>
          <a:chOff x="847332" y="3084117"/>
          <a:chExt cx="1112036" cy="917354"/>
        </a:xfrm>
      </xdr:grpSpPr>
      <xdr:pic>
        <xdr:nvPicPr>
          <xdr:cNvPr id="20" name="Graphic 19" descr="Upward trend with solid fill">
            <a:extLst>
              <a:ext uri="{FF2B5EF4-FFF2-40B4-BE49-F238E27FC236}">
                <a16:creationId xmlns:a16="http://schemas.microsoft.com/office/drawing/2014/main" id="{00000000-0008-0000-1100-000014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21" name="Rectangle 20">
            <a:extLst>
              <a:ext uri="{FF2B5EF4-FFF2-40B4-BE49-F238E27FC236}">
                <a16:creationId xmlns:a16="http://schemas.microsoft.com/office/drawing/2014/main" id="{00000000-0008-0000-1100-000015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xdr:col>
      <xdr:colOff>11456</xdr:colOff>
      <xdr:row>11</xdr:row>
      <xdr:rowOff>142875</xdr:rowOff>
    </xdr:from>
    <xdr:to>
      <xdr:col>2</xdr:col>
      <xdr:colOff>607150</xdr:colOff>
      <xdr:row>16</xdr:row>
      <xdr:rowOff>135442</xdr:rowOff>
    </xdr:to>
    <xdr:grpSp>
      <xdr:nvGrpSpPr>
        <xdr:cNvPr id="22" name="Group 21">
          <a:hlinkClick xmlns:r="http://schemas.openxmlformats.org/officeDocument/2006/relationships" r:id="rId7"/>
          <a:extLst>
            <a:ext uri="{FF2B5EF4-FFF2-40B4-BE49-F238E27FC236}">
              <a16:creationId xmlns:a16="http://schemas.microsoft.com/office/drawing/2014/main" id="{00000000-0008-0000-1100-000016000000}"/>
            </a:ext>
          </a:extLst>
        </xdr:cNvPr>
        <xdr:cNvGrpSpPr/>
      </xdr:nvGrpSpPr>
      <xdr:grpSpPr>
        <a:xfrm>
          <a:off x="621056" y="2238375"/>
          <a:ext cx="1205294" cy="945067"/>
          <a:chOff x="700068" y="1990708"/>
          <a:chExt cx="1533561" cy="931263"/>
        </a:xfrm>
      </xdr:grpSpPr>
      <xdr:pic>
        <xdr:nvPicPr>
          <xdr:cNvPr id="23" name="Graphic 22" descr="Table with solid fill">
            <a:extLst>
              <a:ext uri="{FF2B5EF4-FFF2-40B4-BE49-F238E27FC236}">
                <a16:creationId xmlns:a16="http://schemas.microsoft.com/office/drawing/2014/main" id="{00000000-0008-0000-1100-000017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3299" y="1990708"/>
            <a:ext cx="792969" cy="792969"/>
          </a:xfrm>
          <a:prstGeom prst="rect">
            <a:avLst/>
          </a:prstGeom>
        </xdr:spPr>
      </xdr:pic>
      <xdr:sp macro="" textlink="">
        <xdr:nvSpPr>
          <xdr:cNvPr id="24" name="Rectangle 23">
            <a:extLst>
              <a:ext uri="{FF2B5EF4-FFF2-40B4-BE49-F238E27FC236}">
                <a16:creationId xmlns:a16="http://schemas.microsoft.com/office/drawing/2014/main" id="{00000000-0008-0000-1100-000018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3</xdr:col>
      <xdr:colOff>334918</xdr:colOff>
      <xdr:row>3</xdr:row>
      <xdr:rowOff>118265</xdr:rowOff>
    </xdr:from>
    <xdr:to>
      <xdr:col>7</xdr:col>
      <xdr:colOff>590550</xdr:colOff>
      <xdr:row>9</xdr:row>
      <xdr:rowOff>157555</xdr:rowOff>
    </xdr:to>
    <xdr:grpSp>
      <xdr:nvGrpSpPr>
        <xdr:cNvPr id="46" name="Group 45">
          <a:hlinkClick xmlns:r="http://schemas.openxmlformats.org/officeDocument/2006/relationships" r:id="rId10"/>
          <a:extLst>
            <a:ext uri="{FF2B5EF4-FFF2-40B4-BE49-F238E27FC236}">
              <a16:creationId xmlns:a16="http://schemas.microsoft.com/office/drawing/2014/main" id="{00000000-0008-0000-1100-00002E000000}"/>
            </a:ext>
          </a:extLst>
        </xdr:cNvPr>
        <xdr:cNvGrpSpPr/>
      </xdr:nvGrpSpPr>
      <xdr:grpSpPr>
        <a:xfrm>
          <a:off x="2163718" y="689765"/>
          <a:ext cx="2694032" cy="1182290"/>
          <a:chOff x="0" y="0"/>
          <a:chExt cx="2476500" cy="1536700"/>
        </a:xfrm>
      </xdr:grpSpPr>
      <xdr:sp macro="" textlink="">
        <xdr:nvSpPr>
          <xdr:cNvPr id="47" name="Rectangle: Rounded Corners 46">
            <a:extLst>
              <a:ext uri="{FF2B5EF4-FFF2-40B4-BE49-F238E27FC236}">
                <a16:creationId xmlns:a16="http://schemas.microsoft.com/office/drawing/2014/main" id="{00000000-0008-0000-1100-00002F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Dividend</a:t>
            </a:r>
            <a:r>
              <a:rPr lang="en-IN" sz="2000" b="1" baseline="0">
                <a:solidFill>
                  <a:sysClr val="windowText" lastClr="000000"/>
                </a:solidFill>
              </a:rPr>
              <a:t> Discount Model</a:t>
            </a:r>
            <a:endParaRPr lang="en-IN" sz="2000" b="1">
              <a:solidFill>
                <a:sysClr val="windowText" lastClr="000000"/>
              </a:solidFill>
            </a:endParaRPr>
          </a:p>
        </xdr:txBody>
      </xdr:sp>
      <xdr:sp macro="" textlink="">
        <xdr:nvSpPr>
          <xdr:cNvPr id="48" name="Rectangle: Rounded Corners 47">
            <a:extLst>
              <a:ext uri="{FF2B5EF4-FFF2-40B4-BE49-F238E27FC236}">
                <a16:creationId xmlns:a16="http://schemas.microsoft.com/office/drawing/2014/main" id="{00000000-0008-0000-1100-000030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9</xdr:col>
      <xdr:colOff>401593</xdr:colOff>
      <xdr:row>3</xdr:row>
      <xdr:rowOff>137315</xdr:rowOff>
    </xdr:from>
    <xdr:to>
      <xdr:col>14</xdr:col>
      <xdr:colOff>47625</xdr:colOff>
      <xdr:row>9</xdr:row>
      <xdr:rowOff>176605</xdr:rowOff>
    </xdr:to>
    <xdr:grpSp>
      <xdr:nvGrpSpPr>
        <xdr:cNvPr id="53" name="Group 52">
          <a:hlinkClick xmlns:r="http://schemas.openxmlformats.org/officeDocument/2006/relationships" r:id="rId11"/>
          <a:extLst>
            <a:ext uri="{FF2B5EF4-FFF2-40B4-BE49-F238E27FC236}">
              <a16:creationId xmlns:a16="http://schemas.microsoft.com/office/drawing/2014/main" id="{00000000-0008-0000-1100-000035000000}"/>
            </a:ext>
          </a:extLst>
        </xdr:cNvPr>
        <xdr:cNvGrpSpPr/>
      </xdr:nvGrpSpPr>
      <xdr:grpSpPr>
        <a:xfrm>
          <a:off x="5887993" y="708815"/>
          <a:ext cx="2694032" cy="1182290"/>
          <a:chOff x="0" y="0"/>
          <a:chExt cx="2476500" cy="1536700"/>
        </a:xfrm>
      </xdr:grpSpPr>
      <xdr:sp macro="" textlink="">
        <xdr:nvSpPr>
          <xdr:cNvPr id="54" name="Rectangle: Rounded Corners 53">
            <a:extLst>
              <a:ext uri="{FF2B5EF4-FFF2-40B4-BE49-F238E27FC236}">
                <a16:creationId xmlns:a16="http://schemas.microsoft.com/office/drawing/2014/main" id="{00000000-0008-0000-1100-000036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baseline="0">
                <a:solidFill>
                  <a:sysClr val="windowText" lastClr="000000"/>
                </a:solidFill>
              </a:rPr>
              <a:t>Free Cash Flows Model</a:t>
            </a:r>
            <a:endParaRPr lang="en-IN" sz="2000" b="1">
              <a:solidFill>
                <a:sysClr val="windowText" lastClr="000000"/>
              </a:solidFill>
            </a:endParaRPr>
          </a:p>
        </xdr:txBody>
      </xdr:sp>
      <xdr:sp macro="" textlink="">
        <xdr:nvSpPr>
          <xdr:cNvPr id="55" name="Rectangle: Rounded Corners 54">
            <a:extLst>
              <a:ext uri="{FF2B5EF4-FFF2-40B4-BE49-F238E27FC236}">
                <a16:creationId xmlns:a16="http://schemas.microsoft.com/office/drawing/2014/main" id="{00000000-0008-0000-1100-000037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9</xdr:col>
      <xdr:colOff>172993</xdr:colOff>
      <xdr:row>18</xdr:row>
      <xdr:rowOff>99215</xdr:rowOff>
    </xdr:from>
    <xdr:to>
      <xdr:col>13</xdr:col>
      <xdr:colOff>428625</xdr:colOff>
      <xdr:row>24</xdr:row>
      <xdr:rowOff>138505</xdr:rowOff>
    </xdr:to>
    <xdr:grpSp>
      <xdr:nvGrpSpPr>
        <xdr:cNvPr id="56" name="Group 55">
          <a:hlinkClick xmlns:r="http://schemas.openxmlformats.org/officeDocument/2006/relationships" r:id="rId12"/>
          <a:extLst>
            <a:ext uri="{FF2B5EF4-FFF2-40B4-BE49-F238E27FC236}">
              <a16:creationId xmlns:a16="http://schemas.microsoft.com/office/drawing/2014/main" id="{00000000-0008-0000-1100-000038000000}"/>
            </a:ext>
          </a:extLst>
        </xdr:cNvPr>
        <xdr:cNvGrpSpPr/>
      </xdr:nvGrpSpPr>
      <xdr:grpSpPr>
        <a:xfrm>
          <a:off x="5659393" y="3528215"/>
          <a:ext cx="2694032" cy="1182290"/>
          <a:chOff x="0" y="0"/>
          <a:chExt cx="2476500" cy="1536700"/>
        </a:xfrm>
      </xdr:grpSpPr>
      <xdr:sp macro="" textlink="">
        <xdr:nvSpPr>
          <xdr:cNvPr id="57" name="Rectangle: Rounded Corners 56">
            <a:extLst>
              <a:ext uri="{FF2B5EF4-FFF2-40B4-BE49-F238E27FC236}">
                <a16:creationId xmlns:a16="http://schemas.microsoft.com/office/drawing/2014/main" id="{00000000-0008-0000-1100-000039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Price-Earnings</a:t>
            </a:r>
            <a:r>
              <a:rPr lang="en-IN" sz="2000" b="1" baseline="0">
                <a:solidFill>
                  <a:sysClr val="windowText" lastClr="000000"/>
                </a:solidFill>
              </a:rPr>
              <a:t> Multiplier</a:t>
            </a:r>
            <a:endParaRPr lang="en-IN" sz="2000" b="1">
              <a:solidFill>
                <a:sysClr val="windowText" lastClr="000000"/>
              </a:solidFill>
            </a:endParaRPr>
          </a:p>
        </xdr:txBody>
      </xdr:sp>
      <xdr:sp macro="" textlink="">
        <xdr:nvSpPr>
          <xdr:cNvPr id="58" name="Rectangle: Rounded Corners 57">
            <a:extLst>
              <a:ext uri="{FF2B5EF4-FFF2-40B4-BE49-F238E27FC236}">
                <a16:creationId xmlns:a16="http://schemas.microsoft.com/office/drawing/2014/main" id="{00000000-0008-0000-1100-00003A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3</xdr:col>
      <xdr:colOff>420643</xdr:colOff>
      <xdr:row>18</xdr:row>
      <xdr:rowOff>80165</xdr:rowOff>
    </xdr:from>
    <xdr:to>
      <xdr:col>8</xdr:col>
      <xdr:colOff>66675</xdr:colOff>
      <xdr:row>24</xdr:row>
      <xdr:rowOff>119455</xdr:rowOff>
    </xdr:to>
    <xdr:grpSp>
      <xdr:nvGrpSpPr>
        <xdr:cNvPr id="59" name="Group 58">
          <a:hlinkClick xmlns:r="http://schemas.openxmlformats.org/officeDocument/2006/relationships" r:id="rId13"/>
          <a:extLst>
            <a:ext uri="{FF2B5EF4-FFF2-40B4-BE49-F238E27FC236}">
              <a16:creationId xmlns:a16="http://schemas.microsoft.com/office/drawing/2014/main" id="{00000000-0008-0000-1100-00003B000000}"/>
            </a:ext>
          </a:extLst>
        </xdr:cNvPr>
        <xdr:cNvGrpSpPr/>
      </xdr:nvGrpSpPr>
      <xdr:grpSpPr>
        <a:xfrm>
          <a:off x="2249443" y="3509165"/>
          <a:ext cx="2694032" cy="1182290"/>
          <a:chOff x="0" y="0"/>
          <a:chExt cx="2476500" cy="1536700"/>
        </a:xfrm>
      </xdr:grpSpPr>
      <xdr:sp macro="" textlink="">
        <xdr:nvSpPr>
          <xdr:cNvPr id="60" name="Rectangle: Rounded Corners 59">
            <a:extLst>
              <a:ext uri="{FF2B5EF4-FFF2-40B4-BE49-F238E27FC236}">
                <a16:creationId xmlns:a16="http://schemas.microsoft.com/office/drawing/2014/main" id="{00000000-0008-0000-1100-00003C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baseline="0">
                <a:solidFill>
                  <a:sysClr val="windowText" lastClr="000000"/>
                </a:solidFill>
              </a:rPr>
              <a:t>Earnings Model</a:t>
            </a:r>
            <a:endParaRPr lang="en-IN" sz="2000" b="1">
              <a:solidFill>
                <a:sysClr val="windowText" lastClr="000000"/>
              </a:solidFill>
            </a:endParaRPr>
          </a:p>
        </xdr:txBody>
      </xdr:sp>
      <xdr:sp macro="" textlink="">
        <xdr:nvSpPr>
          <xdr:cNvPr id="61" name="Rectangle: Rounded Corners 60">
            <a:extLst>
              <a:ext uri="{FF2B5EF4-FFF2-40B4-BE49-F238E27FC236}">
                <a16:creationId xmlns:a16="http://schemas.microsoft.com/office/drawing/2014/main" id="{00000000-0008-0000-1100-00003D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6</xdr:col>
      <xdr:colOff>468268</xdr:colOff>
      <xdr:row>10</xdr:row>
      <xdr:rowOff>175415</xdr:rowOff>
    </xdr:from>
    <xdr:to>
      <xdr:col>11</xdr:col>
      <xdr:colOff>114300</xdr:colOff>
      <xdr:row>17</xdr:row>
      <xdr:rowOff>24205</xdr:rowOff>
    </xdr:to>
    <xdr:grpSp>
      <xdr:nvGrpSpPr>
        <xdr:cNvPr id="62" name="Group 61">
          <a:hlinkClick xmlns:r="http://schemas.openxmlformats.org/officeDocument/2006/relationships" r:id="rId14"/>
          <a:extLst>
            <a:ext uri="{FF2B5EF4-FFF2-40B4-BE49-F238E27FC236}">
              <a16:creationId xmlns:a16="http://schemas.microsoft.com/office/drawing/2014/main" id="{00000000-0008-0000-1100-00003E000000}"/>
            </a:ext>
          </a:extLst>
        </xdr:cNvPr>
        <xdr:cNvGrpSpPr/>
      </xdr:nvGrpSpPr>
      <xdr:grpSpPr>
        <a:xfrm>
          <a:off x="4125868" y="2080415"/>
          <a:ext cx="2694032" cy="1182290"/>
          <a:chOff x="0" y="0"/>
          <a:chExt cx="2476500" cy="1536700"/>
        </a:xfrm>
      </xdr:grpSpPr>
      <xdr:sp macro="" textlink="">
        <xdr:nvSpPr>
          <xdr:cNvPr id="63" name="Rectangle: Rounded Corners 62">
            <a:extLst>
              <a:ext uri="{FF2B5EF4-FFF2-40B4-BE49-F238E27FC236}">
                <a16:creationId xmlns:a16="http://schemas.microsoft.com/office/drawing/2014/main" id="{00000000-0008-0000-1100-00003F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Weighted Average Cost of Capital (WACC)</a:t>
            </a:r>
          </a:p>
        </xdr:txBody>
      </xdr:sp>
      <xdr:sp macro="" textlink="">
        <xdr:nvSpPr>
          <xdr:cNvPr id="64" name="Rectangle: Rounded Corners 63">
            <a:extLst>
              <a:ext uri="{FF2B5EF4-FFF2-40B4-BE49-F238E27FC236}">
                <a16:creationId xmlns:a16="http://schemas.microsoft.com/office/drawing/2014/main" id="{00000000-0008-0000-1100-000040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15</xdr:col>
      <xdr:colOff>68606</xdr:colOff>
      <xdr:row>3</xdr:row>
      <xdr:rowOff>135539</xdr:rowOff>
    </xdr:from>
    <xdr:to>
      <xdr:col>16</xdr:col>
      <xdr:colOff>433275</xdr:colOff>
      <xdr:row>7</xdr:row>
      <xdr:rowOff>19051</xdr:rowOff>
    </xdr:to>
    <xdr:sp macro="" textlink="">
      <xdr:nvSpPr>
        <xdr:cNvPr id="67" name="Rectangle 66">
          <a:extLst>
            <a:ext uri="{FF2B5EF4-FFF2-40B4-BE49-F238E27FC236}">
              <a16:creationId xmlns:a16="http://schemas.microsoft.com/office/drawing/2014/main" id="{00000000-0008-0000-1100-000043000000}"/>
            </a:ext>
          </a:extLst>
        </xdr:cNvPr>
        <xdr:cNvSpPr/>
      </xdr:nvSpPr>
      <xdr:spPr>
        <a:xfrm>
          <a:off x="9212606" y="707039"/>
          <a:ext cx="974269" cy="645512"/>
        </a:xfrm>
        <a:prstGeom prst="rect">
          <a:avLst/>
        </a:prstGeom>
        <a:noFill/>
      </xdr:spPr>
      <xdr:txBody>
        <a:bodyPr wrap="none" lIns="91440" tIns="45720" rIns="91440" bIns="45720">
          <a:noAutofit/>
        </a:bodyPr>
        <a:lstStyle/>
        <a:p>
          <a:pPr algn="ctr"/>
          <a:r>
            <a:rPr lang="en-US" sz="1400" b="1" cap="none" spc="0">
              <a:ln w="0"/>
              <a:solidFill>
                <a:schemeClr val="tx1"/>
              </a:solidFill>
              <a:effectLst>
                <a:outerShdw blurRad="38100" dist="19050" dir="2700000" algn="tl" rotWithShape="0">
                  <a:schemeClr val="dk1">
                    <a:alpha val="40000"/>
                  </a:schemeClr>
                </a:outerShdw>
              </a:effectLst>
            </a:rPr>
            <a:t>Valuation </a:t>
          </a:r>
        </a:p>
        <a:p>
          <a:pPr algn="ctr"/>
          <a:r>
            <a:rPr lang="en-US" sz="1400" b="1" cap="none" spc="0">
              <a:ln w="0"/>
              <a:solidFill>
                <a:schemeClr val="tx1"/>
              </a:solidFill>
              <a:effectLst>
                <a:outerShdw blurRad="38100" dist="19050" dir="2700000" algn="tl" rotWithShape="0">
                  <a:schemeClr val="dk1">
                    <a:alpha val="40000"/>
                  </a:schemeClr>
                </a:outerShdw>
              </a:effectLst>
            </a:rPr>
            <a:t>Summary</a:t>
          </a:r>
        </a:p>
      </xdr:txBody>
    </xdr:sp>
    <xdr:clientData/>
  </xdr:twoCellAnchor>
  <xdr:twoCellAnchor editAs="oneCell">
    <xdr:from>
      <xdr:col>14</xdr:col>
      <xdr:colOff>466725</xdr:colOff>
      <xdr:row>6</xdr:row>
      <xdr:rowOff>133350</xdr:rowOff>
    </xdr:from>
    <xdr:to>
      <xdr:col>17</xdr:col>
      <xdr:colOff>38100</xdr:colOff>
      <xdr:row>10</xdr:row>
      <xdr:rowOff>137409</xdr:rowOff>
    </xdr:to>
    <xdr:pic>
      <xdr:nvPicPr>
        <xdr:cNvPr id="69" name="Picture 68">
          <a:extLst>
            <a:ext uri="{FF2B5EF4-FFF2-40B4-BE49-F238E27FC236}">
              <a16:creationId xmlns:a16="http://schemas.microsoft.com/office/drawing/2014/main" id="{00000000-0008-0000-1100-000045000000}"/>
            </a:ext>
          </a:extLst>
        </xdr:cNvPr>
        <xdr:cNvPicPr>
          <a:picLocks noChangeAspect="1"/>
        </xdr:cNvPicPr>
      </xdr:nvPicPr>
      <xdr:blipFill rotWithShape="1">
        <a:blip xmlns:r="http://schemas.openxmlformats.org/officeDocument/2006/relationships" r:embed="rId15"/>
        <a:srcRect l="666" t="4738" r="1333"/>
        <a:stretch/>
      </xdr:blipFill>
      <xdr:spPr>
        <a:xfrm>
          <a:off x="9001125" y="1276350"/>
          <a:ext cx="1400175" cy="766059"/>
        </a:xfrm>
        <a:prstGeom prst="rect">
          <a:avLst/>
        </a:prstGeom>
      </xdr:spPr>
    </xdr:pic>
    <xdr:clientData/>
  </xdr:twoCellAnchor>
  <xdr:twoCellAnchor>
    <xdr:from>
      <xdr:col>14</xdr:col>
      <xdr:colOff>504825</xdr:colOff>
      <xdr:row>10</xdr:row>
      <xdr:rowOff>145064</xdr:rowOff>
    </xdr:from>
    <xdr:to>
      <xdr:col>16</xdr:col>
      <xdr:colOff>600075</xdr:colOff>
      <xdr:row>12</xdr:row>
      <xdr:rowOff>57150</xdr:rowOff>
    </xdr:to>
    <xdr:sp macro="" textlink="">
      <xdr:nvSpPr>
        <xdr:cNvPr id="70" name="Rectangle 69">
          <a:extLst>
            <a:ext uri="{FF2B5EF4-FFF2-40B4-BE49-F238E27FC236}">
              <a16:creationId xmlns:a16="http://schemas.microsoft.com/office/drawing/2014/main" id="{00000000-0008-0000-1100-000046000000}"/>
            </a:ext>
          </a:extLst>
        </xdr:cNvPr>
        <xdr:cNvSpPr/>
      </xdr:nvSpPr>
      <xdr:spPr>
        <a:xfrm>
          <a:off x="9039225" y="2050064"/>
          <a:ext cx="1314450" cy="293086"/>
        </a:xfrm>
        <a:prstGeom prst="rect">
          <a:avLst/>
        </a:prstGeom>
        <a:noFill/>
      </xdr:spPr>
      <xdr:txBody>
        <a:bodyPr wrap="none" lIns="91440" tIns="45720" rIns="91440" bIns="45720">
          <a:noAutofit/>
        </a:bodyPr>
        <a:lstStyle/>
        <a:p>
          <a:pPr algn="ctr"/>
          <a:r>
            <a:rPr lang="en-US" sz="1050" b="1" cap="none" spc="0">
              <a:ln w="0"/>
              <a:solidFill>
                <a:schemeClr val="tx1"/>
              </a:solidFill>
              <a:effectLst>
                <a:outerShdw blurRad="38100" dist="19050" dir="2700000" algn="tl" rotWithShape="0">
                  <a:schemeClr val="dk1">
                    <a:alpha val="40000"/>
                  </a:schemeClr>
                </a:outerShdw>
              </a:effectLst>
            </a:rPr>
            <a:t>Current</a:t>
          </a:r>
          <a:r>
            <a:rPr lang="en-US" sz="1050" b="1" cap="none" spc="0" baseline="0">
              <a:ln w="0"/>
              <a:solidFill>
                <a:schemeClr val="tx1"/>
              </a:solidFill>
              <a:effectLst>
                <a:outerShdw blurRad="38100" dist="19050" dir="2700000" algn="tl" rotWithShape="0">
                  <a:schemeClr val="dk1">
                    <a:alpha val="40000"/>
                  </a:schemeClr>
                </a:outerShdw>
              </a:effectLst>
            </a:rPr>
            <a:t> Price: £30.40</a:t>
          </a:r>
          <a:endParaRPr lang="en-US" sz="105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14</xdr:col>
      <xdr:colOff>533401</xdr:colOff>
      <xdr:row>12</xdr:row>
      <xdr:rowOff>77565</xdr:rowOff>
    </xdr:from>
    <xdr:to>
      <xdr:col>17</xdr:col>
      <xdr:colOff>28575</xdr:colOff>
      <xdr:row>15</xdr:row>
      <xdr:rowOff>151577</xdr:rowOff>
    </xdr:to>
    <xdr:sp macro="" textlink="">
      <xdr:nvSpPr>
        <xdr:cNvPr id="71" name="Rectangle 70">
          <a:extLst>
            <a:ext uri="{FF2B5EF4-FFF2-40B4-BE49-F238E27FC236}">
              <a16:creationId xmlns:a16="http://schemas.microsoft.com/office/drawing/2014/main" id="{00000000-0008-0000-1100-000047000000}"/>
            </a:ext>
          </a:extLst>
        </xdr:cNvPr>
        <xdr:cNvSpPr/>
      </xdr:nvSpPr>
      <xdr:spPr>
        <a:xfrm>
          <a:off x="9067801" y="2363565"/>
          <a:ext cx="1323974" cy="645512"/>
        </a:xfrm>
        <a:prstGeom prst="rect">
          <a:avLst/>
        </a:prstGeom>
        <a:noFill/>
      </xdr:spPr>
      <xdr:txBody>
        <a:bodyPr wrap="none" lIns="91440" tIns="45720" rIns="91440" bIns="45720">
          <a:noAutofit/>
        </a:bodyPr>
        <a:lstStyle/>
        <a:p>
          <a:pPr algn="ctr"/>
          <a:r>
            <a:rPr lang="en-US" sz="1400" b="1" cap="none" spc="0">
              <a:ln w="0"/>
              <a:solidFill>
                <a:schemeClr val="tx1"/>
              </a:solidFill>
              <a:effectLst>
                <a:outerShdw blurRad="38100" dist="19050" dir="2700000" algn="tl" rotWithShape="0">
                  <a:schemeClr val="dk1">
                    <a:alpha val="40000"/>
                  </a:schemeClr>
                </a:outerShdw>
              </a:effectLst>
            </a:rPr>
            <a:t>Key Valuation </a:t>
          </a:r>
        </a:p>
        <a:p>
          <a:pPr algn="ctr"/>
          <a:r>
            <a:rPr lang="en-US" sz="1400" b="1" cap="none" spc="0">
              <a:ln w="0"/>
              <a:solidFill>
                <a:schemeClr val="tx1"/>
              </a:solidFill>
              <a:effectLst>
                <a:outerShdw blurRad="38100" dist="19050" dir="2700000" algn="tl" rotWithShape="0">
                  <a:schemeClr val="dk1">
                    <a:alpha val="40000"/>
                  </a:schemeClr>
                </a:outerShdw>
              </a:effectLst>
            </a:rPr>
            <a:t>Metrics</a:t>
          </a:r>
        </a:p>
      </xdr:txBody>
    </xdr:sp>
    <xdr:clientData/>
  </xdr:twoCellAnchor>
  <xdr:twoCellAnchor editAs="oneCell">
    <xdr:from>
      <xdr:col>14</xdr:col>
      <xdr:colOff>419100</xdr:colOff>
      <xdr:row>15</xdr:row>
      <xdr:rowOff>47625</xdr:rowOff>
    </xdr:from>
    <xdr:to>
      <xdr:col>17</xdr:col>
      <xdr:colOff>123825</xdr:colOff>
      <xdr:row>23</xdr:row>
      <xdr:rowOff>19050</xdr:rowOff>
    </xdr:to>
    <xdr:pic>
      <xdr:nvPicPr>
        <xdr:cNvPr id="73" name="Picture 72">
          <a:extLst>
            <a:ext uri="{FF2B5EF4-FFF2-40B4-BE49-F238E27FC236}">
              <a16:creationId xmlns:a16="http://schemas.microsoft.com/office/drawing/2014/main" id="{00000000-0008-0000-1100-000049000000}"/>
            </a:ext>
          </a:extLst>
        </xdr:cNvPr>
        <xdr:cNvPicPr>
          <a:picLocks noChangeAspect="1"/>
        </xdr:cNvPicPr>
      </xdr:nvPicPr>
      <xdr:blipFill>
        <a:blip xmlns:r="http://schemas.openxmlformats.org/officeDocument/2006/relationships" r:embed="rId16"/>
        <a:stretch>
          <a:fillRect/>
        </a:stretch>
      </xdr:blipFill>
      <xdr:spPr>
        <a:xfrm>
          <a:off x="8953500" y="2905125"/>
          <a:ext cx="1533525" cy="14954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9</xdr:col>
      <xdr:colOff>252412</xdr:colOff>
      <xdr:row>2</xdr:row>
      <xdr:rowOff>4762</xdr:rowOff>
    </xdr:from>
    <xdr:to>
      <xdr:col>16</xdr:col>
      <xdr:colOff>557212</xdr:colOff>
      <xdr:row>16</xdr:row>
      <xdr:rowOff>4762</xdr:rowOff>
    </xdr:to>
    <xdr:graphicFrame macro="">
      <xdr:nvGraphicFramePr>
        <xdr:cNvPr id="3" name="Chart 2">
          <a:extLst>
            <a:ext uri="{FF2B5EF4-FFF2-40B4-BE49-F238E27FC236}">
              <a16:creationId xmlns:a16="http://schemas.microsoft.com/office/drawing/2014/main" id="{00000000-0008-0000-1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466724</xdr:colOff>
      <xdr:row>2</xdr:row>
      <xdr:rowOff>57150</xdr:rowOff>
    </xdr:from>
    <xdr:to>
      <xdr:col>25</xdr:col>
      <xdr:colOff>400049</xdr:colOff>
      <xdr:row>7</xdr:row>
      <xdr:rowOff>95250</xdr:rowOff>
    </xdr:to>
    <xdr:sp macro="" textlink="">
      <xdr:nvSpPr>
        <xdr:cNvPr id="2" name="Rectangle: Rounded Corners 1">
          <a:extLst>
            <a:ext uri="{FF2B5EF4-FFF2-40B4-BE49-F238E27FC236}">
              <a16:creationId xmlns:a16="http://schemas.microsoft.com/office/drawing/2014/main" id="{00000000-0008-0000-1200-000002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20</xdr:col>
      <xdr:colOff>561975</xdr:colOff>
      <xdr:row>2</xdr:row>
      <xdr:rowOff>47625</xdr:rowOff>
    </xdr:from>
    <xdr:to>
      <xdr:col>23</xdr:col>
      <xdr:colOff>267927</xdr:colOff>
      <xdr:row>7</xdr:row>
      <xdr:rowOff>41270</xdr:rowOff>
    </xdr:to>
    <xdr:grpSp>
      <xdr:nvGrpSpPr>
        <xdr:cNvPr id="4" name="Group 3">
          <a:hlinkClick xmlns:r="http://schemas.openxmlformats.org/officeDocument/2006/relationships" r:id="rId2"/>
          <a:extLst>
            <a:ext uri="{FF2B5EF4-FFF2-40B4-BE49-F238E27FC236}">
              <a16:creationId xmlns:a16="http://schemas.microsoft.com/office/drawing/2014/main" id="{00000000-0008-0000-1200-000004000000}"/>
            </a:ext>
          </a:extLst>
        </xdr:cNvPr>
        <xdr:cNvGrpSpPr/>
      </xdr:nvGrpSpPr>
      <xdr:grpSpPr>
        <a:xfrm>
          <a:off x="14535150" y="514350"/>
          <a:ext cx="1534752" cy="965195"/>
          <a:chOff x="700068" y="1990708"/>
          <a:chExt cx="1533561" cy="931263"/>
        </a:xfrm>
      </xdr:grpSpPr>
      <xdr:pic>
        <xdr:nvPicPr>
          <xdr:cNvPr id="5" name="Graphic 4" descr="Table with solid fill">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6" name="Rectangle 5">
            <a:extLst>
              <a:ext uri="{FF2B5EF4-FFF2-40B4-BE49-F238E27FC236}">
                <a16:creationId xmlns:a16="http://schemas.microsoft.com/office/drawing/2014/main" id="{00000000-0008-0000-1200-00000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23</xdr:col>
      <xdr:colOff>371475</xdr:colOff>
      <xdr:row>2</xdr:row>
      <xdr:rowOff>76200</xdr:rowOff>
    </xdr:from>
    <xdr:to>
      <xdr:col>25</xdr:col>
      <xdr:colOff>265502</xdr:colOff>
      <xdr:row>7</xdr:row>
      <xdr:rowOff>55937</xdr:rowOff>
    </xdr:to>
    <xdr:grpSp>
      <xdr:nvGrpSpPr>
        <xdr:cNvPr id="7" name="Group 6">
          <a:hlinkClick xmlns:r="http://schemas.openxmlformats.org/officeDocument/2006/relationships" r:id="rId5"/>
          <a:extLst>
            <a:ext uri="{FF2B5EF4-FFF2-40B4-BE49-F238E27FC236}">
              <a16:creationId xmlns:a16="http://schemas.microsoft.com/office/drawing/2014/main" id="{00000000-0008-0000-1200-000007000000}"/>
            </a:ext>
          </a:extLst>
        </xdr:cNvPr>
        <xdr:cNvGrpSpPr/>
      </xdr:nvGrpSpPr>
      <xdr:grpSpPr>
        <a:xfrm>
          <a:off x="16173450" y="542925"/>
          <a:ext cx="1113227" cy="951287"/>
          <a:chOff x="847332" y="3084117"/>
          <a:chExt cx="1112036" cy="917354"/>
        </a:xfrm>
      </xdr:grpSpPr>
      <xdr:pic>
        <xdr:nvPicPr>
          <xdr:cNvPr id="8" name="Graphic 7" descr="Upward trend with solid fill">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9" name="Rectangle 8">
            <a:extLst>
              <a:ext uri="{FF2B5EF4-FFF2-40B4-BE49-F238E27FC236}">
                <a16:creationId xmlns:a16="http://schemas.microsoft.com/office/drawing/2014/main" id="{00000000-0008-0000-1200-000009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19</xdr:col>
      <xdr:colOff>0</xdr:colOff>
      <xdr:row>2</xdr:row>
      <xdr:rowOff>85725</xdr:rowOff>
    </xdr:from>
    <xdr:to>
      <xdr:col>20</xdr:col>
      <xdr:colOff>525940</xdr:colOff>
      <xdr:row>7</xdr:row>
      <xdr:rowOff>40475</xdr:rowOff>
    </xdr:to>
    <xdr:grpSp>
      <xdr:nvGrpSpPr>
        <xdr:cNvPr id="10" name="Group 9">
          <a:hlinkClick xmlns:r="http://schemas.openxmlformats.org/officeDocument/2006/relationships" r:id="rId8"/>
          <a:extLst>
            <a:ext uri="{FF2B5EF4-FFF2-40B4-BE49-F238E27FC236}">
              <a16:creationId xmlns:a16="http://schemas.microsoft.com/office/drawing/2014/main" id="{00000000-0008-0000-1200-00000A000000}"/>
            </a:ext>
          </a:extLst>
        </xdr:cNvPr>
        <xdr:cNvGrpSpPr/>
      </xdr:nvGrpSpPr>
      <xdr:grpSpPr>
        <a:xfrm>
          <a:off x="13363575" y="552450"/>
          <a:ext cx="1135540" cy="926300"/>
          <a:chOff x="785374" y="1089804"/>
          <a:chExt cx="1134349" cy="892367"/>
        </a:xfrm>
      </xdr:grpSpPr>
      <xdr:pic>
        <xdr:nvPicPr>
          <xdr:cNvPr id="11" name="Graphic 10" descr="Paper with solid fill">
            <a:extLst>
              <a:ext uri="{FF2B5EF4-FFF2-40B4-BE49-F238E27FC236}">
                <a16:creationId xmlns:a16="http://schemas.microsoft.com/office/drawing/2014/main" id="{00000000-0008-0000-12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12" name="Rectangle 11">
            <a:extLst>
              <a:ext uri="{FF2B5EF4-FFF2-40B4-BE49-F238E27FC236}">
                <a16:creationId xmlns:a16="http://schemas.microsoft.com/office/drawing/2014/main" id="{00000000-0008-0000-1200-00000C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85724</xdr:colOff>
      <xdr:row>1</xdr:row>
      <xdr:rowOff>104775</xdr:rowOff>
    </xdr:from>
    <xdr:to>
      <xdr:col>21</xdr:col>
      <xdr:colOff>98960</xdr:colOff>
      <xdr:row>25</xdr:row>
      <xdr:rowOff>74220</xdr:rowOff>
    </xdr:to>
    <xdr:sp macro="" textlink="">
      <xdr:nvSpPr>
        <xdr:cNvPr id="11" name="Rectangle: Rounded Corners 10">
          <a:extLst>
            <a:ext uri="{FF2B5EF4-FFF2-40B4-BE49-F238E27FC236}">
              <a16:creationId xmlns:a16="http://schemas.microsoft.com/office/drawing/2014/main" id="{00000000-0008-0000-0100-00000B000000}"/>
            </a:ext>
          </a:extLst>
        </xdr:cNvPr>
        <xdr:cNvSpPr/>
      </xdr:nvSpPr>
      <xdr:spPr>
        <a:xfrm>
          <a:off x="1297997" y="290327"/>
          <a:ext cx="11529827" cy="4422692"/>
        </a:xfrm>
        <a:prstGeom prst="roundRect">
          <a:avLst/>
        </a:prstGeom>
        <a:solidFill>
          <a:sysClr val="window" lastClr="FFFFFF"/>
        </a:solidFill>
        <a:ln>
          <a:solidFill>
            <a:schemeClr val="bg2"/>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19</xdr:col>
      <xdr:colOff>369093</xdr:colOff>
      <xdr:row>2</xdr:row>
      <xdr:rowOff>170054</xdr:rowOff>
    </xdr:from>
    <xdr:to>
      <xdr:col>22</xdr:col>
      <xdr:colOff>119061</xdr:colOff>
      <xdr:row>23</xdr:row>
      <xdr:rowOff>54051</xdr:rowOff>
    </xdr:to>
    <xdr:sp macro="" textlink="">
      <xdr:nvSpPr>
        <xdr:cNvPr id="13" name="Rectangle: Rounded Corners 12">
          <a:extLst>
            <a:ext uri="{FF2B5EF4-FFF2-40B4-BE49-F238E27FC236}">
              <a16:creationId xmlns:a16="http://schemas.microsoft.com/office/drawing/2014/main" id="{00000000-0008-0000-0100-00000D000000}"/>
            </a:ext>
          </a:extLst>
        </xdr:cNvPr>
        <xdr:cNvSpPr/>
      </xdr:nvSpPr>
      <xdr:spPr>
        <a:xfrm>
          <a:off x="12031926" y="551054"/>
          <a:ext cx="1591468" cy="3884497"/>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solidFill>
              <a:sysClr val="windowText" lastClr="000000"/>
            </a:solidFill>
          </a:endParaRPr>
        </a:p>
      </xdr:txBody>
    </xdr:sp>
    <xdr:clientData/>
  </xdr:twoCellAnchor>
  <xdr:twoCellAnchor>
    <xdr:from>
      <xdr:col>0</xdr:col>
      <xdr:colOff>584201</xdr:colOff>
      <xdr:row>4</xdr:row>
      <xdr:rowOff>88899</xdr:rowOff>
    </xdr:from>
    <xdr:to>
      <xdr:col>3</xdr:col>
      <xdr:colOff>304801</xdr:colOff>
      <xdr:row>22</xdr:row>
      <xdr:rowOff>170706</xdr:rowOff>
    </xdr:to>
    <xdr:sp macro="" textlink="">
      <xdr:nvSpPr>
        <xdr:cNvPr id="27" name="Rectangle: Rounded Corners 26">
          <a:extLst>
            <a:ext uri="{FF2B5EF4-FFF2-40B4-BE49-F238E27FC236}">
              <a16:creationId xmlns:a16="http://schemas.microsoft.com/office/drawing/2014/main" id="{00000000-0008-0000-0100-00001B000000}"/>
            </a:ext>
          </a:extLst>
        </xdr:cNvPr>
        <xdr:cNvSpPr/>
      </xdr:nvSpPr>
      <xdr:spPr>
        <a:xfrm>
          <a:off x="584201" y="850899"/>
          <a:ext cx="1549400" cy="3510807"/>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xdr:col>
      <xdr:colOff>175774</xdr:colOff>
      <xdr:row>5</xdr:row>
      <xdr:rowOff>137304</xdr:rowOff>
    </xdr:from>
    <xdr:to>
      <xdr:col>3</xdr:col>
      <xdr:colOff>90923</xdr:colOff>
      <xdr:row>10</xdr:row>
      <xdr:rowOff>77171</xdr:rowOff>
    </xdr:to>
    <xdr:grpSp>
      <xdr:nvGrpSpPr>
        <xdr:cNvPr id="28" name="Group 27">
          <a:hlinkClick xmlns:r="http://schemas.openxmlformats.org/officeDocument/2006/relationships" r:id="rId1"/>
          <a:extLst>
            <a:ext uri="{FF2B5EF4-FFF2-40B4-BE49-F238E27FC236}">
              <a16:creationId xmlns:a16="http://schemas.microsoft.com/office/drawing/2014/main" id="{00000000-0008-0000-0100-00001C000000}"/>
            </a:ext>
          </a:extLst>
        </xdr:cNvPr>
        <xdr:cNvGrpSpPr/>
      </xdr:nvGrpSpPr>
      <xdr:grpSpPr>
        <a:xfrm>
          <a:off x="789607" y="1089804"/>
          <a:ext cx="1142816" cy="892367"/>
          <a:chOff x="785374" y="1089804"/>
          <a:chExt cx="1134349" cy="892367"/>
        </a:xfrm>
      </xdr:grpSpPr>
      <xdr:pic>
        <xdr:nvPicPr>
          <xdr:cNvPr id="17" name="Graphic 16" descr="Paper with solid fill">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6470" y="1089804"/>
            <a:ext cx="672159" cy="671527"/>
          </a:xfrm>
          <a:prstGeom prst="rect">
            <a:avLst/>
          </a:prstGeom>
        </xdr:spPr>
      </xdr:pic>
      <xdr:sp macro="" textlink="">
        <xdr:nvSpPr>
          <xdr:cNvPr id="20" name="Rectangle 19">
            <a:extLst>
              <a:ext uri="{FF2B5EF4-FFF2-40B4-BE49-F238E27FC236}">
                <a16:creationId xmlns:a16="http://schemas.microsoft.com/office/drawing/2014/main" id="{00000000-0008-0000-0100-000014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xdr:col>
      <xdr:colOff>14268</xdr:colOff>
      <xdr:row>10</xdr:row>
      <xdr:rowOff>136508</xdr:rowOff>
    </xdr:from>
    <xdr:to>
      <xdr:col>3</xdr:col>
      <xdr:colOff>328629</xdr:colOff>
      <xdr:row>15</xdr:row>
      <xdr:rowOff>115271</xdr:rowOff>
    </xdr:to>
    <xdr:grpSp>
      <xdr:nvGrpSpPr>
        <xdr:cNvPr id="25" name="Group 24">
          <a:hlinkClick xmlns:r="http://schemas.openxmlformats.org/officeDocument/2006/relationships" r:id="rId4"/>
          <a:extLst>
            <a:ext uri="{FF2B5EF4-FFF2-40B4-BE49-F238E27FC236}">
              <a16:creationId xmlns:a16="http://schemas.microsoft.com/office/drawing/2014/main" id="{00000000-0008-0000-0100-000019000000}"/>
            </a:ext>
          </a:extLst>
        </xdr:cNvPr>
        <xdr:cNvGrpSpPr/>
      </xdr:nvGrpSpPr>
      <xdr:grpSpPr>
        <a:xfrm>
          <a:off x="628101" y="2041508"/>
          <a:ext cx="1542028" cy="931263"/>
          <a:chOff x="700068" y="1990708"/>
          <a:chExt cx="1533561" cy="931263"/>
        </a:xfrm>
      </xdr:grpSpPr>
      <xdr:pic>
        <xdr:nvPicPr>
          <xdr:cNvPr id="15" name="Graphic 14" descr="Table with solid fill">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03299" y="1990708"/>
            <a:ext cx="792969" cy="792969"/>
          </a:xfrm>
          <a:prstGeom prst="rect">
            <a:avLst/>
          </a:prstGeom>
        </xdr:spPr>
      </xdr:pic>
      <xdr:sp macro="" textlink="">
        <xdr:nvSpPr>
          <xdr:cNvPr id="22" name="Rectangle 21">
            <a:extLst>
              <a:ext uri="{FF2B5EF4-FFF2-40B4-BE49-F238E27FC236}">
                <a16:creationId xmlns:a16="http://schemas.microsoft.com/office/drawing/2014/main" id="{00000000-0008-0000-0100-00001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4</xdr:col>
      <xdr:colOff>88900</xdr:colOff>
      <xdr:row>2</xdr:row>
      <xdr:rowOff>114300</xdr:rowOff>
    </xdr:from>
    <xdr:to>
      <xdr:col>8</xdr:col>
      <xdr:colOff>496957</xdr:colOff>
      <xdr:row>12</xdr:row>
      <xdr:rowOff>101600</xdr:rowOff>
    </xdr:to>
    <xdr:grpSp>
      <xdr:nvGrpSpPr>
        <xdr:cNvPr id="32" name="Group 31">
          <a:extLst>
            <a:ext uri="{FF2B5EF4-FFF2-40B4-BE49-F238E27FC236}">
              <a16:creationId xmlns:a16="http://schemas.microsoft.com/office/drawing/2014/main" id="{00000000-0008-0000-0100-000020000000}"/>
            </a:ext>
          </a:extLst>
        </xdr:cNvPr>
        <xdr:cNvGrpSpPr/>
      </xdr:nvGrpSpPr>
      <xdr:grpSpPr>
        <a:xfrm>
          <a:off x="2544233" y="495300"/>
          <a:ext cx="2863391" cy="1892300"/>
          <a:chOff x="2527300" y="495300"/>
          <a:chExt cx="2476500" cy="1536700"/>
        </a:xfrm>
      </xdr:grpSpPr>
      <xdr:sp macro="" textlink="">
        <xdr:nvSpPr>
          <xdr:cNvPr id="29" name="Rectangle: Rounded Corners 28">
            <a:extLst>
              <a:ext uri="{FF2B5EF4-FFF2-40B4-BE49-F238E27FC236}">
                <a16:creationId xmlns:a16="http://schemas.microsoft.com/office/drawing/2014/main" id="{00000000-0008-0000-0100-00001D000000}"/>
              </a:ext>
            </a:extLst>
          </xdr:cNvPr>
          <xdr:cNvSpPr/>
        </xdr:nvSpPr>
        <xdr:spPr>
          <a:xfrm>
            <a:off x="2527300" y="49530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sp macro="" textlink="">
        <xdr:nvSpPr>
          <xdr:cNvPr id="30" name="Rectangle: Rounded Corners 29">
            <a:extLst>
              <a:ext uri="{FF2B5EF4-FFF2-40B4-BE49-F238E27FC236}">
                <a16:creationId xmlns:a16="http://schemas.microsoft.com/office/drawing/2014/main" id="{00000000-0008-0000-0100-00001E000000}"/>
              </a:ext>
            </a:extLst>
          </xdr:cNvPr>
          <xdr:cNvSpPr/>
        </xdr:nvSpPr>
        <xdr:spPr>
          <a:xfrm>
            <a:off x="2540000" y="49530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grpSp>
    <xdr:clientData/>
  </xdr:twoCellAnchor>
  <xdr:twoCellAnchor>
    <xdr:from>
      <xdr:col>9</xdr:col>
      <xdr:colOff>228600</xdr:colOff>
      <xdr:row>2</xdr:row>
      <xdr:rowOff>88900</xdr:rowOff>
    </xdr:from>
    <xdr:to>
      <xdr:col>14</xdr:col>
      <xdr:colOff>27609</xdr:colOff>
      <xdr:row>12</xdr:row>
      <xdr:rowOff>114300</xdr:rowOff>
    </xdr:to>
    <xdr:grpSp>
      <xdr:nvGrpSpPr>
        <xdr:cNvPr id="40" name="Group 39">
          <a:extLst>
            <a:ext uri="{FF2B5EF4-FFF2-40B4-BE49-F238E27FC236}">
              <a16:creationId xmlns:a16="http://schemas.microsoft.com/office/drawing/2014/main" id="{00000000-0008-0000-0100-000028000000}"/>
            </a:ext>
          </a:extLst>
        </xdr:cNvPr>
        <xdr:cNvGrpSpPr/>
      </xdr:nvGrpSpPr>
      <xdr:grpSpPr>
        <a:xfrm>
          <a:off x="5753100" y="469900"/>
          <a:ext cx="2868176" cy="1930400"/>
          <a:chOff x="0" y="0"/>
          <a:chExt cx="2476500" cy="1536700"/>
        </a:xfrm>
      </xdr:grpSpPr>
      <xdr:sp macro="" textlink="">
        <xdr:nvSpPr>
          <xdr:cNvPr id="41" name="Rectangle: Rounded Corners 40">
            <a:extLst>
              <a:ext uri="{FF2B5EF4-FFF2-40B4-BE49-F238E27FC236}">
                <a16:creationId xmlns:a16="http://schemas.microsoft.com/office/drawing/2014/main" id="{00000000-0008-0000-0100-0000290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sp macro="" textlink="">
        <xdr:nvSpPr>
          <xdr:cNvPr id="42" name="Rectangle: Rounded Corners 41">
            <a:extLst>
              <a:ext uri="{FF2B5EF4-FFF2-40B4-BE49-F238E27FC236}">
                <a16:creationId xmlns:a16="http://schemas.microsoft.com/office/drawing/2014/main" id="{00000000-0008-0000-0100-00002A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14</xdr:col>
      <xdr:colOff>419100</xdr:colOff>
      <xdr:row>2</xdr:row>
      <xdr:rowOff>88900</xdr:rowOff>
    </xdr:from>
    <xdr:to>
      <xdr:col>19</xdr:col>
      <xdr:colOff>38100</xdr:colOff>
      <xdr:row>12</xdr:row>
      <xdr:rowOff>127000</xdr:rowOff>
    </xdr:to>
    <xdr:grpSp>
      <xdr:nvGrpSpPr>
        <xdr:cNvPr id="43" name="Group 42">
          <a:extLst>
            <a:ext uri="{FF2B5EF4-FFF2-40B4-BE49-F238E27FC236}">
              <a16:creationId xmlns:a16="http://schemas.microsoft.com/office/drawing/2014/main" id="{00000000-0008-0000-0100-00002B000000}"/>
            </a:ext>
          </a:extLst>
        </xdr:cNvPr>
        <xdr:cNvGrpSpPr/>
      </xdr:nvGrpSpPr>
      <xdr:grpSpPr>
        <a:xfrm>
          <a:off x="9012767" y="469900"/>
          <a:ext cx="2688166" cy="1943100"/>
          <a:chOff x="0" y="0"/>
          <a:chExt cx="2476500" cy="1536700"/>
        </a:xfrm>
      </xdr:grpSpPr>
      <xdr:sp macro="" textlink="">
        <xdr:nvSpPr>
          <xdr:cNvPr id="44" name="Rectangle: Rounded Corners 43">
            <a:extLst>
              <a:ext uri="{FF2B5EF4-FFF2-40B4-BE49-F238E27FC236}">
                <a16:creationId xmlns:a16="http://schemas.microsoft.com/office/drawing/2014/main" id="{00000000-0008-0000-0100-00002C0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sp macro="" textlink="">
        <xdr:nvSpPr>
          <xdr:cNvPr id="45" name="Rectangle: Rounded Corners 44">
            <a:extLst>
              <a:ext uri="{FF2B5EF4-FFF2-40B4-BE49-F238E27FC236}">
                <a16:creationId xmlns:a16="http://schemas.microsoft.com/office/drawing/2014/main" id="{00000000-0008-0000-0100-00002D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4</xdr:col>
      <xdr:colOff>101600</xdr:colOff>
      <xdr:row>2</xdr:row>
      <xdr:rowOff>114300</xdr:rowOff>
    </xdr:from>
    <xdr:to>
      <xdr:col>8</xdr:col>
      <xdr:colOff>292100</xdr:colOff>
      <xdr:row>12</xdr:row>
      <xdr:rowOff>38100</xdr:rowOff>
    </xdr:to>
    <xdr:graphicFrame macro="">
      <xdr:nvGraphicFramePr>
        <xdr:cNvPr id="46" name="Chart 45">
          <a:extLst>
            <a:ext uri="{FF2B5EF4-FFF2-40B4-BE49-F238E27FC236}">
              <a16:creationId xmlns:a16="http://schemas.microsoft.com/office/drawing/2014/main" id="{00000000-0008-0000-01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256596</xdr:colOff>
      <xdr:row>2</xdr:row>
      <xdr:rowOff>99827</xdr:rowOff>
    </xdr:from>
    <xdr:to>
      <xdr:col>13</xdr:col>
      <xdr:colOff>579222</xdr:colOff>
      <xdr:row>12</xdr:row>
      <xdr:rowOff>50800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512825</xdr:colOff>
      <xdr:row>2</xdr:row>
      <xdr:rowOff>122996</xdr:rowOff>
    </xdr:from>
    <xdr:to>
      <xdr:col>19</xdr:col>
      <xdr:colOff>154460</xdr:colOff>
      <xdr:row>12</xdr:row>
      <xdr:rowOff>64358</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78988</xdr:colOff>
      <xdr:row>13</xdr:row>
      <xdr:rowOff>90293</xdr:rowOff>
    </xdr:from>
    <xdr:to>
      <xdr:col>8</xdr:col>
      <xdr:colOff>453018</xdr:colOff>
      <xdr:row>23</xdr:row>
      <xdr:rowOff>115694</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2534321" y="2566793"/>
          <a:ext cx="2829364" cy="1930401"/>
          <a:chOff x="0" y="0"/>
          <a:chExt cx="2476500" cy="1536700"/>
        </a:xfrm>
      </xdr:grpSpPr>
      <xdr:sp macro="" textlink="">
        <xdr:nvSpPr>
          <xdr:cNvPr id="6" name="Rectangle: Rounded Corners 5">
            <a:extLst>
              <a:ext uri="{FF2B5EF4-FFF2-40B4-BE49-F238E27FC236}">
                <a16:creationId xmlns:a16="http://schemas.microsoft.com/office/drawing/2014/main" id="{00000000-0008-0000-0100-0000060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sp macro="" textlink="">
        <xdr:nvSpPr>
          <xdr:cNvPr id="7" name="Rectangle: Rounded Corners 6">
            <a:extLst>
              <a:ext uri="{FF2B5EF4-FFF2-40B4-BE49-F238E27FC236}">
                <a16:creationId xmlns:a16="http://schemas.microsoft.com/office/drawing/2014/main" id="{00000000-0008-0000-0100-000007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9</xdr:col>
      <xdr:colOff>226217</xdr:colOff>
      <xdr:row>13</xdr:row>
      <xdr:rowOff>104693</xdr:rowOff>
    </xdr:from>
    <xdr:to>
      <xdr:col>19</xdr:col>
      <xdr:colOff>95730</xdr:colOff>
      <xdr:row>23</xdr:row>
      <xdr:rowOff>130094</xdr:rowOff>
    </xdr:to>
    <xdr:grpSp>
      <xdr:nvGrpSpPr>
        <xdr:cNvPr id="12" name="Group 11">
          <a:extLst>
            <a:ext uri="{FF2B5EF4-FFF2-40B4-BE49-F238E27FC236}">
              <a16:creationId xmlns:a16="http://schemas.microsoft.com/office/drawing/2014/main" id="{00000000-0008-0000-0100-00000C000000}"/>
            </a:ext>
          </a:extLst>
        </xdr:cNvPr>
        <xdr:cNvGrpSpPr/>
      </xdr:nvGrpSpPr>
      <xdr:grpSpPr>
        <a:xfrm>
          <a:off x="5750717" y="2581193"/>
          <a:ext cx="6007846" cy="1930401"/>
          <a:chOff x="-7406" y="0"/>
          <a:chExt cx="2483906" cy="1536700"/>
        </a:xfrm>
      </xdr:grpSpPr>
      <xdr:sp macro="" textlink="">
        <xdr:nvSpPr>
          <xdr:cNvPr id="14" name="Rectangle: Rounded Corners 13">
            <a:extLst>
              <a:ext uri="{FF2B5EF4-FFF2-40B4-BE49-F238E27FC236}">
                <a16:creationId xmlns:a16="http://schemas.microsoft.com/office/drawing/2014/main" id="{00000000-0008-0000-0100-00000E0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sp macro="" textlink="">
        <xdr:nvSpPr>
          <xdr:cNvPr id="16" name="Rectangle: Rounded Corners 15">
            <a:extLst>
              <a:ext uri="{FF2B5EF4-FFF2-40B4-BE49-F238E27FC236}">
                <a16:creationId xmlns:a16="http://schemas.microsoft.com/office/drawing/2014/main" id="{00000000-0008-0000-0100-000010000000}"/>
              </a:ext>
            </a:extLst>
          </xdr:cNvPr>
          <xdr:cNvSpPr/>
        </xdr:nvSpPr>
        <xdr:spPr>
          <a:xfrm>
            <a:off x="-7406" y="0"/>
            <a:ext cx="69683"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4</xdr:col>
      <xdr:colOff>165652</xdr:colOff>
      <xdr:row>2</xdr:row>
      <xdr:rowOff>138043</xdr:rowOff>
    </xdr:from>
    <xdr:to>
      <xdr:col>8</xdr:col>
      <xdr:colOff>524566</xdr:colOff>
      <xdr:row>12</xdr:row>
      <xdr:rowOff>41413</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386390</xdr:colOff>
      <xdr:row>2</xdr:row>
      <xdr:rowOff>110433</xdr:rowOff>
    </xdr:from>
    <xdr:to>
      <xdr:col>14</xdr:col>
      <xdr:colOff>165651</xdr:colOff>
      <xdr:row>12</xdr:row>
      <xdr:rowOff>41412</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579783</xdr:colOff>
      <xdr:row>2</xdr:row>
      <xdr:rowOff>96628</xdr:rowOff>
    </xdr:from>
    <xdr:to>
      <xdr:col>19</xdr:col>
      <xdr:colOff>53915</xdr:colOff>
      <xdr:row>12</xdr:row>
      <xdr:rowOff>124239</xdr:rowOff>
    </xdr:to>
    <xdr:graphicFrame macro="">
      <xdr:nvGraphicFramePr>
        <xdr:cNvPr id="10" name="Chart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mc:AlternateContent xmlns:mc="http://schemas.openxmlformats.org/markup-compatibility/2006">
    <mc:Choice xmlns:a14="http://schemas.microsoft.com/office/drawing/2010/main" Requires="a14">
      <xdr:twoCellAnchor editAs="oneCell">
        <xdr:from>
          <xdr:col>19</xdr:col>
          <xdr:colOff>485775</xdr:colOff>
          <xdr:row>4</xdr:row>
          <xdr:rowOff>114300</xdr:rowOff>
        </xdr:from>
        <xdr:to>
          <xdr:col>22</xdr:col>
          <xdr:colOff>9525</xdr:colOff>
          <xdr:row>5</xdr:row>
          <xdr:rowOff>161925</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9</xdr:col>
      <xdr:colOff>458277</xdr:colOff>
      <xdr:row>13</xdr:row>
      <xdr:rowOff>161745</xdr:rowOff>
    </xdr:from>
    <xdr:to>
      <xdr:col>18</xdr:col>
      <xdr:colOff>611037</xdr:colOff>
      <xdr:row>23</xdr:row>
      <xdr:rowOff>62901</xdr:rowOff>
    </xdr:to>
    <xdr:graphicFrame macro="">
      <xdr:nvGraphicFramePr>
        <xdr:cNvPr id="24" name="Chart 23">
          <a:extLst>
            <a:ext uri="{FF2B5EF4-FFF2-40B4-BE49-F238E27FC236}">
              <a16:creationId xmlns:a16="http://schemas.microsoft.com/office/drawing/2014/main" id="{00000000-0008-0000-01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224646</xdr:colOff>
      <xdr:row>13</xdr:row>
      <xdr:rowOff>116816</xdr:rowOff>
    </xdr:from>
    <xdr:to>
      <xdr:col>8</xdr:col>
      <xdr:colOff>449292</xdr:colOff>
      <xdr:row>23</xdr:row>
      <xdr:rowOff>44929</xdr:rowOff>
    </xdr:to>
    <xdr:graphicFrame macro="">
      <xdr:nvGraphicFramePr>
        <xdr:cNvPr id="31" name="Chart 30">
          <a:extLst>
            <a:ext uri="{FF2B5EF4-FFF2-40B4-BE49-F238E27FC236}">
              <a16:creationId xmlns:a16="http://schemas.microsoft.com/office/drawing/2014/main" id="{00000000-0008-0000-01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190500</xdr:colOff>
      <xdr:row>16</xdr:row>
      <xdr:rowOff>95250</xdr:rowOff>
    </xdr:from>
    <xdr:to>
      <xdr:col>3</xdr:col>
      <xdr:colOff>87254</xdr:colOff>
      <xdr:row>21</xdr:row>
      <xdr:rowOff>63986</xdr:rowOff>
    </xdr:to>
    <xdr:grpSp>
      <xdr:nvGrpSpPr>
        <xdr:cNvPr id="2" name="Group 1">
          <a:hlinkClick xmlns:r="http://schemas.openxmlformats.org/officeDocument/2006/relationships" r:id="rId15"/>
          <a:extLst>
            <a:ext uri="{FF2B5EF4-FFF2-40B4-BE49-F238E27FC236}">
              <a16:creationId xmlns:a16="http://schemas.microsoft.com/office/drawing/2014/main" id="{00000000-0008-0000-0100-000002000000}"/>
            </a:ext>
          </a:extLst>
        </xdr:cNvPr>
        <xdr:cNvGrpSpPr/>
      </xdr:nvGrpSpPr>
      <xdr:grpSpPr>
        <a:xfrm>
          <a:off x="804333" y="3143250"/>
          <a:ext cx="1124421" cy="921236"/>
          <a:chOff x="847332" y="3084117"/>
          <a:chExt cx="1112036" cy="917354"/>
        </a:xfrm>
      </xdr:grpSpPr>
      <xdr:pic>
        <xdr:nvPicPr>
          <xdr:cNvPr id="18" name="Graphic 17" descr="Upward trend with solid fill">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990601" y="3084117"/>
            <a:ext cx="749300" cy="749301"/>
          </a:xfrm>
          <a:prstGeom prst="rect">
            <a:avLst/>
          </a:prstGeom>
        </xdr:spPr>
      </xdr:pic>
      <xdr:sp macro="" textlink="">
        <xdr:nvSpPr>
          <xdr:cNvPr id="21" name="Rectangle 20">
            <a:extLst>
              <a:ext uri="{FF2B5EF4-FFF2-40B4-BE49-F238E27FC236}">
                <a16:creationId xmlns:a16="http://schemas.microsoft.com/office/drawing/2014/main" id="{00000000-0008-0000-0100-000015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19</xdr:col>
      <xdr:colOff>338667</xdr:colOff>
      <xdr:row>10</xdr:row>
      <xdr:rowOff>116414</xdr:rowOff>
    </xdr:from>
    <xdr:to>
      <xdr:col>22</xdr:col>
      <xdr:colOff>105834</xdr:colOff>
      <xdr:row>21</xdr:row>
      <xdr:rowOff>10580</xdr:rowOff>
    </xdr:to>
    <xdr:graphicFrame macro="">
      <xdr:nvGraphicFramePr>
        <xdr:cNvPr id="36" name="Chart 35">
          <a:extLst>
            <a:ext uri="{FF2B5EF4-FFF2-40B4-BE49-F238E27FC236}">
              <a16:creationId xmlns:a16="http://schemas.microsoft.com/office/drawing/2014/main" id="{00000000-0008-0000-01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19</xdr:col>
      <xdr:colOff>388890</xdr:colOff>
      <xdr:row>7</xdr:row>
      <xdr:rowOff>20134</xdr:rowOff>
    </xdr:from>
    <xdr:to>
      <xdr:col>22</xdr:col>
      <xdr:colOff>89418</xdr:colOff>
      <xdr:row>10</xdr:row>
      <xdr:rowOff>63498</xdr:rowOff>
    </xdr:to>
    <xdr:sp macro="" textlink="">
      <xdr:nvSpPr>
        <xdr:cNvPr id="47" name="Rectangle 46">
          <a:extLst>
            <a:ext uri="{FF2B5EF4-FFF2-40B4-BE49-F238E27FC236}">
              <a16:creationId xmlns:a16="http://schemas.microsoft.com/office/drawing/2014/main" id="{00000000-0008-0000-0100-00002F000000}"/>
            </a:ext>
          </a:extLst>
        </xdr:cNvPr>
        <xdr:cNvSpPr/>
      </xdr:nvSpPr>
      <xdr:spPr>
        <a:xfrm>
          <a:off x="12051723" y="1353634"/>
          <a:ext cx="1542028" cy="614864"/>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Share Price</a:t>
          </a:r>
        </a:p>
        <a:p>
          <a:pPr algn="ctr"/>
          <a:r>
            <a:rPr lang="en-US" sz="1600" b="1" cap="none" spc="0">
              <a:ln w="0"/>
              <a:solidFill>
                <a:schemeClr val="tx1"/>
              </a:solidFill>
              <a:effectLst>
                <a:outerShdw blurRad="38100" dist="19050" dir="2700000" algn="tl" rotWithShape="0">
                  <a:schemeClr val="dk1">
                    <a:alpha val="40000"/>
                  </a:schemeClr>
                </a:outerShdw>
              </a:effectLst>
            </a:rPr>
            <a:t> Performance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466724</xdr:colOff>
      <xdr:row>13</xdr:row>
      <xdr:rowOff>57150</xdr:rowOff>
    </xdr:from>
    <xdr:to>
      <xdr:col>18</xdr:col>
      <xdr:colOff>400049</xdr:colOff>
      <xdr:row>18</xdr:row>
      <xdr:rowOff>95250</xdr:rowOff>
    </xdr:to>
    <xdr:sp macro="" textlink="">
      <xdr:nvSpPr>
        <xdr:cNvPr id="2" name="Rectangle: Rounded Corners 1">
          <a:extLst>
            <a:ext uri="{FF2B5EF4-FFF2-40B4-BE49-F238E27FC236}">
              <a16:creationId xmlns:a16="http://schemas.microsoft.com/office/drawing/2014/main" id="{00000000-0008-0000-1300-000002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13</xdr:col>
      <xdr:colOff>561975</xdr:colOff>
      <xdr:row>13</xdr:row>
      <xdr:rowOff>47625</xdr:rowOff>
    </xdr:from>
    <xdr:to>
      <xdr:col>16</xdr:col>
      <xdr:colOff>267927</xdr:colOff>
      <xdr:row>18</xdr:row>
      <xdr:rowOff>41270</xdr:rowOff>
    </xdr:to>
    <xdr:grpSp>
      <xdr:nvGrpSpPr>
        <xdr:cNvPr id="3" name="Group 2">
          <a:hlinkClick xmlns:r="http://schemas.openxmlformats.org/officeDocument/2006/relationships" r:id="rId1"/>
          <a:extLst>
            <a:ext uri="{FF2B5EF4-FFF2-40B4-BE49-F238E27FC236}">
              <a16:creationId xmlns:a16="http://schemas.microsoft.com/office/drawing/2014/main" id="{00000000-0008-0000-1300-000003000000}"/>
            </a:ext>
          </a:extLst>
        </xdr:cNvPr>
        <xdr:cNvGrpSpPr/>
      </xdr:nvGrpSpPr>
      <xdr:grpSpPr>
        <a:xfrm>
          <a:off x="11991975" y="2524125"/>
          <a:ext cx="1877652" cy="946145"/>
          <a:chOff x="700068" y="1990708"/>
          <a:chExt cx="1533561" cy="931263"/>
        </a:xfrm>
      </xdr:grpSpPr>
      <xdr:pic>
        <xdr:nvPicPr>
          <xdr:cNvPr id="4" name="Graphic 3" descr="Table with solid fill">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5" name="Rectangle 4">
            <a:extLst>
              <a:ext uri="{FF2B5EF4-FFF2-40B4-BE49-F238E27FC236}">
                <a16:creationId xmlns:a16="http://schemas.microsoft.com/office/drawing/2014/main" id="{00000000-0008-0000-1300-000005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16</xdr:col>
      <xdr:colOff>371475</xdr:colOff>
      <xdr:row>13</xdr:row>
      <xdr:rowOff>76200</xdr:rowOff>
    </xdr:from>
    <xdr:to>
      <xdr:col>18</xdr:col>
      <xdr:colOff>265502</xdr:colOff>
      <xdr:row>18</xdr:row>
      <xdr:rowOff>55937</xdr:rowOff>
    </xdr:to>
    <xdr:grpSp>
      <xdr:nvGrpSpPr>
        <xdr:cNvPr id="6" name="Group 5">
          <a:hlinkClick xmlns:r="http://schemas.openxmlformats.org/officeDocument/2006/relationships" r:id="rId4"/>
          <a:extLst>
            <a:ext uri="{FF2B5EF4-FFF2-40B4-BE49-F238E27FC236}">
              <a16:creationId xmlns:a16="http://schemas.microsoft.com/office/drawing/2014/main" id="{00000000-0008-0000-1300-000006000000}"/>
            </a:ext>
          </a:extLst>
        </xdr:cNvPr>
        <xdr:cNvGrpSpPr/>
      </xdr:nvGrpSpPr>
      <xdr:grpSpPr>
        <a:xfrm>
          <a:off x="13973175" y="2552700"/>
          <a:ext cx="1341827" cy="932237"/>
          <a:chOff x="847332" y="3084117"/>
          <a:chExt cx="1112036" cy="917354"/>
        </a:xfrm>
      </xdr:grpSpPr>
      <xdr:pic>
        <xdr:nvPicPr>
          <xdr:cNvPr id="7" name="Graphic 6" descr="Upward trend with solid fill">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8" name="Rectangle 7">
            <a:extLst>
              <a:ext uri="{FF2B5EF4-FFF2-40B4-BE49-F238E27FC236}">
                <a16:creationId xmlns:a16="http://schemas.microsoft.com/office/drawing/2014/main" id="{00000000-0008-0000-1300-000008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12</xdr:col>
      <xdr:colOff>0</xdr:colOff>
      <xdr:row>13</xdr:row>
      <xdr:rowOff>85725</xdr:rowOff>
    </xdr:from>
    <xdr:to>
      <xdr:col>13</xdr:col>
      <xdr:colOff>525940</xdr:colOff>
      <xdr:row>18</xdr:row>
      <xdr:rowOff>40475</xdr:rowOff>
    </xdr:to>
    <xdr:grpSp>
      <xdr:nvGrpSpPr>
        <xdr:cNvPr id="9" name="Group 8">
          <a:hlinkClick xmlns:r="http://schemas.openxmlformats.org/officeDocument/2006/relationships" r:id="rId7"/>
          <a:extLst>
            <a:ext uri="{FF2B5EF4-FFF2-40B4-BE49-F238E27FC236}">
              <a16:creationId xmlns:a16="http://schemas.microsoft.com/office/drawing/2014/main" id="{00000000-0008-0000-1300-000009000000}"/>
            </a:ext>
          </a:extLst>
        </xdr:cNvPr>
        <xdr:cNvGrpSpPr/>
      </xdr:nvGrpSpPr>
      <xdr:grpSpPr>
        <a:xfrm>
          <a:off x="10820400" y="2562225"/>
          <a:ext cx="1135540" cy="907250"/>
          <a:chOff x="785374" y="1089804"/>
          <a:chExt cx="1134349" cy="892367"/>
        </a:xfrm>
      </xdr:grpSpPr>
      <xdr:pic>
        <xdr:nvPicPr>
          <xdr:cNvPr id="10" name="Graphic 9" descr="Paper with solid fill">
            <a:extLst>
              <a:ext uri="{FF2B5EF4-FFF2-40B4-BE49-F238E27FC236}">
                <a16:creationId xmlns:a16="http://schemas.microsoft.com/office/drawing/2014/main" id="{00000000-0008-0000-1300-00000A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11" name="Rectangle 10">
            <a:extLst>
              <a:ext uri="{FF2B5EF4-FFF2-40B4-BE49-F238E27FC236}">
                <a16:creationId xmlns:a16="http://schemas.microsoft.com/office/drawing/2014/main" id="{00000000-0008-0000-1300-00000B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128587</xdr:colOff>
      <xdr:row>6</xdr:row>
      <xdr:rowOff>166687</xdr:rowOff>
    </xdr:from>
    <xdr:to>
      <xdr:col>14</xdr:col>
      <xdr:colOff>433387</xdr:colOff>
      <xdr:row>20</xdr:row>
      <xdr:rowOff>157162</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466724</xdr:colOff>
      <xdr:row>7</xdr:row>
      <xdr:rowOff>57150</xdr:rowOff>
    </xdr:from>
    <xdr:to>
      <xdr:col>23</xdr:col>
      <xdr:colOff>400049</xdr:colOff>
      <xdr:row>12</xdr:row>
      <xdr:rowOff>95250</xdr:rowOff>
    </xdr:to>
    <xdr:sp macro="" textlink="">
      <xdr:nvSpPr>
        <xdr:cNvPr id="3" name="Rectangle: Rounded Corners 2">
          <a:extLst>
            <a:ext uri="{FF2B5EF4-FFF2-40B4-BE49-F238E27FC236}">
              <a16:creationId xmlns:a16="http://schemas.microsoft.com/office/drawing/2014/main" id="{00000000-0008-0000-1400-000003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18</xdr:col>
      <xdr:colOff>561975</xdr:colOff>
      <xdr:row>7</xdr:row>
      <xdr:rowOff>47625</xdr:rowOff>
    </xdr:from>
    <xdr:to>
      <xdr:col>21</xdr:col>
      <xdr:colOff>267927</xdr:colOff>
      <xdr:row>12</xdr:row>
      <xdr:rowOff>41270</xdr:rowOff>
    </xdr:to>
    <xdr:grpSp>
      <xdr:nvGrpSpPr>
        <xdr:cNvPr id="4" name="Group 3">
          <a:hlinkClick xmlns:r="http://schemas.openxmlformats.org/officeDocument/2006/relationships" r:id="rId2"/>
          <a:extLst>
            <a:ext uri="{FF2B5EF4-FFF2-40B4-BE49-F238E27FC236}">
              <a16:creationId xmlns:a16="http://schemas.microsoft.com/office/drawing/2014/main" id="{00000000-0008-0000-1400-000004000000}"/>
            </a:ext>
          </a:extLst>
        </xdr:cNvPr>
        <xdr:cNvGrpSpPr/>
      </xdr:nvGrpSpPr>
      <xdr:grpSpPr>
        <a:xfrm>
          <a:off x="13239750" y="1495425"/>
          <a:ext cx="1534752" cy="955670"/>
          <a:chOff x="700068" y="1990708"/>
          <a:chExt cx="1533561" cy="931263"/>
        </a:xfrm>
      </xdr:grpSpPr>
      <xdr:pic>
        <xdr:nvPicPr>
          <xdr:cNvPr id="5" name="Graphic 4" descr="Table with solid fill">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6" name="Rectangle 5">
            <a:extLst>
              <a:ext uri="{FF2B5EF4-FFF2-40B4-BE49-F238E27FC236}">
                <a16:creationId xmlns:a16="http://schemas.microsoft.com/office/drawing/2014/main" id="{00000000-0008-0000-1400-00000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21</xdr:col>
      <xdr:colOff>371475</xdr:colOff>
      <xdr:row>7</xdr:row>
      <xdr:rowOff>76200</xdr:rowOff>
    </xdr:from>
    <xdr:to>
      <xdr:col>23</xdr:col>
      <xdr:colOff>265502</xdr:colOff>
      <xdr:row>12</xdr:row>
      <xdr:rowOff>55937</xdr:rowOff>
    </xdr:to>
    <xdr:grpSp>
      <xdr:nvGrpSpPr>
        <xdr:cNvPr id="7" name="Group 6">
          <a:hlinkClick xmlns:r="http://schemas.openxmlformats.org/officeDocument/2006/relationships" r:id="rId5"/>
          <a:extLst>
            <a:ext uri="{FF2B5EF4-FFF2-40B4-BE49-F238E27FC236}">
              <a16:creationId xmlns:a16="http://schemas.microsoft.com/office/drawing/2014/main" id="{00000000-0008-0000-1400-000007000000}"/>
            </a:ext>
          </a:extLst>
        </xdr:cNvPr>
        <xdr:cNvGrpSpPr/>
      </xdr:nvGrpSpPr>
      <xdr:grpSpPr>
        <a:xfrm>
          <a:off x="14878050" y="1524000"/>
          <a:ext cx="1113227" cy="941762"/>
          <a:chOff x="847332" y="3084117"/>
          <a:chExt cx="1112036" cy="917354"/>
        </a:xfrm>
      </xdr:grpSpPr>
      <xdr:pic>
        <xdr:nvPicPr>
          <xdr:cNvPr id="8" name="Graphic 7" descr="Upward trend with solid fill">
            <a:extLst>
              <a:ext uri="{FF2B5EF4-FFF2-40B4-BE49-F238E27FC236}">
                <a16:creationId xmlns:a16="http://schemas.microsoft.com/office/drawing/2014/main" id="{00000000-0008-0000-14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9" name="Rectangle 8">
            <a:extLst>
              <a:ext uri="{FF2B5EF4-FFF2-40B4-BE49-F238E27FC236}">
                <a16:creationId xmlns:a16="http://schemas.microsoft.com/office/drawing/2014/main" id="{00000000-0008-0000-1400-000009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17</xdr:col>
      <xdr:colOff>0</xdr:colOff>
      <xdr:row>7</xdr:row>
      <xdr:rowOff>85725</xdr:rowOff>
    </xdr:from>
    <xdr:to>
      <xdr:col>18</xdr:col>
      <xdr:colOff>525940</xdr:colOff>
      <xdr:row>12</xdr:row>
      <xdr:rowOff>40475</xdr:rowOff>
    </xdr:to>
    <xdr:grpSp>
      <xdr:nvGrpSpPr>
        <xdr:cNvPr id="10" name="Group 9">
          <a:hlinkClick xmlns:r="http://schemas.openxmlformats.org/officeDocument/2006/relationships" r:id="rId8"/>
          <a:extLst>
            <a:ext uri="{FF2B5EF4-FFF2-40B4-BE49-F238E27FC236}">
              <a16:creationId xmlns:a16="http://schemas.microsoft.com/office/drawing/2014/main" id="{00000000-0008-0000-1400-00000A000000}"/>
            </a:ext>
          </a:extLst>
        </xdr:cNvPr>
        <xdr:cNvGrpSpPr/>
      </xdr:nvGrpSpPr>
      <xdr:grpSpPr>
        <a:xfrm>
          <a:off x="12068175" y="1533525"/>
          <a:ext cx="1135540" cy="916775"/>
          <a:chOff x="785374" y="1089804"/>
          <a:chExt cx="1134349" cy="892367"/>
        </a:xfrm>
      </xdr:grpSpPr>
      <xdr:pic>
        <xdr:nvPicPr>
          <xdr:cNvPr id="11" name="Graphic 10" descr="Paper with solid fill">
            <a:extLst>
              <a:ext uri="{FF2B5EF4-FFF2-40B4-BE49-F238E27FC236}">
                <a16:creationId xmlns:a16="http://schemas.microsoft.com/office/drawing/2014/main" id="{00000000-0008-0000-14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12" name="Rectangle 11">
            <a:extLst>
              <a:ext uri="{FF2B5EF4-FFF2-40B4-BE49-F238E27FC236}">
                <a16:creationId xmlns:a16="http://schemas.microsoft.com/office/drawing/2014/main" id="{00000000-0008-0000-1400-00000C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228600</xdr:colOff>
      <xdr:row>26</xdr:row>
      <xdr:rowOff>14287</xdr:rowOff>
    </xdr:from>
    <xdr:to>
      <xdr:col>15</xdr:col>
      <xdr:colOff>171450</xdr:colOff>
      <xdr:row>40</xdr:row>
      <xdr:rowOff>23812</xdr:rowOff>
    </xdr:to>
    <xdr:graphicFrame macro="">
      <xdr:nvGraphicFramePr>
        <xdr:cNvPr id="4" name="Chart 3">
          <a:extLst>
            <a:ext uri="{FF2B5EF4-FFF2-40B4-BE49-F238E27FC236}">
              <a16:creationId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319087</xdr:colOff>
      <xdr:row>7</xdr:row>
      <xdr:rowOff>119061</xdr:rowOff>
    </xdr:from>
    <xdr:to>
      <xdr:col>28</xdr:col>
      <xdr:colOff>28575</xdr:colOff>
      <xdr:row>23</xdr:row>
      <xdr:rowOff>190499</xdr:rowOff>
    </xdr:to>
    <xdr:graphicFrame macro="">
      <xdr:nvGraphicFramePr>
        <xdr:cNvPr id="3" name="Chart 2">
          <a:extLst>
            <a:ext uri="{FF2B5EF4-FFF2-40B4-BE49-F238E27FC236}">
              <a16:creationId xmlns:a16="http://schemas.microsoft.com/office/drawing/2014/main" id="{00000000-0008-0000-1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466724</xdr:colOff>
      <xdr:row>27</xdr:row>
      <xdr:rowOff>57150</xdr:rowOff>
    </xdr:from>
    <xdr:to>
      <xdr:col>26</xdr:col>
      <xdr:colOff>400049</xdr:colOff>
      <xdr:row>32</xdr:row>
      <xdr:rowOff>95250</xdr:rowOff>
    </xdr:to>
    <xdr:sp macro="" textlink="">
      <xdr:nvSpPr>
        <xdr:cNvPr id="2" name="Rectangle: Rounded Corners 1">
          <a:extLst>
            <a:ext uri="{FF2B5EF4-FFF2-40B4-BE49-F238E27FC236}">
              <a16:creationId xmlns:a16="http://schemas.microsoft.com/office/drawing/2014/main" id="{00000000-0008-0000-1500-000002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21</xdr:col>
      <xdr:colOff>561975</xdr:colOff>
      <xdr:row>27</xdr:row>
      <xdr:rowOff>47625</xdr:rowOff>
    </xdr:from>
    <xdr:to>
      <xdr:col>24</xdr:col>
      <xdr:colOff>267927</xdr:colOff>
      <xdr:row>32</xdr:row>
      <xdr:rowOff>41270</xdr:rowOff>
    </xdr:to>
    <xdr:grpSp>
      <xdr:nvGrpSpPr>
        <xdr:cNvPr id="5" name="Group 4">
          <a:hlinkClick xmlns:r="http://schemas.openxmlformats.org/officeDocument/2006/relationships" r:id="rId3"/>
          <a:extLst>
            <a:ext uri="{FF2B5EF4-FFF2-40B4-BE49-F238E27FC236}">
              <a16:creationId xmlns:a16="http://schemas.microsoft.com/office/drawing/2014/main" id="{00000000-0008-0000-1500-000005000000}"/>
            </a:ext>
          </a:extLst>
        </xdr:cNvPr>
        <xdr:cNvGrpSpPr/>
      </xdr:nvGrpSpPr>
      <xdr:grpSpPr>
        <a:xfrm>
          <a:off x="16363950" y="5295900"/>
          <a:ext cx="1534752" cy="1012820"/>
          <a:chOff x="700068" y="1990708"/>
          <a:chExt cx="1533561" cy="931263"/>
        </a:xfrm>
      </xdr:grpSpPr>
      <xdr:pic>
        <xdr:nvPicPr>
          <xdr:cNvPr id="6" name="Graphic 5" descr="Table with solid fill">
            <a:extLst>
              <a:ext uri="{FF2B5EF4-FFF2-40B4-BE49-F238E27FC236}">
                <a16:creationId xmlns:a16="http://schemas.microsoft.com/office/drawing/2014/main" id="{00000000-0008-0000-1500-000006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003299" y="1990708"/>
            <a:ext cx="792969" cy="792969"/>
          </a:xfrm>
          <a:prstGeom prst="rect">
            <a:avLst/>
          </a:prstGeom>
        </xdr:spPr>
      </xdr:pic>
      <xdr:sp macro="" textlink="">
        <xdr:nvSpPr>
          <xdr:cNvPr id="7" name="Rectangle 6">
            <a:extLst>
              <a:ext uri="{FF2B5EF4-FFF2-40B4-BE49-F238E27FC236}">
                <a16:creationId xmlns:a16="http://schemas.microsoft.com/office/drawing/2014/main" id="{00000000-0008-0000-1500-000007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24</xdr:col>
      <xdr:colOff>371475</xdr:colOff>
      <xdr:row>27</xdr:row>
      <xdr:rowOff>76200</xdr:rowOff>
    </xdr:from>
    <xdr:to>
      <xdr:col>26</xdr:col>
      <xdr:colOff>265502</xdr:colOff>
      <xdr:row>32</xdr:row>
      <xdr:rowOff>55937</xdr:rowOff>
    </xdr:to>
    <xdr:grpSp>
      <xdr:nvGrpSpPr>
        <xdr:cNvPr id="8" name="Group 7">
          <a:hlinkClick xmlns:r="http://schemas.openxmlformats.org/officeDocument/2006/relationships" r:id="rId6"/>
          <a:extLst>
            <a:ext uri="{FF2B5EF4-FFF2-40B4-BE49-F238E27FC236}">
              <a16:creationId xmlns:a16="http://schemas.microsoft.com/office/drawing/2014/main" id="{00000000-0008-0000-1500-000008000000}"/>
            </a:ext>
          </a:extLst>
        </xdr:cNvPr>
        <xdr:cNvGrpSpPr/>
      </xdr:nvGrpSpPr>
      <xdr:grpSpPr>
        <a:xfrm>
          <a:off x="18002250" y="5324475"/>
          <a:ext cx="1113227" cy="998912"/>
          <a:chOff x="847332" y="3084117"/>
          <a:chExt cx="1112036" cy="917354"/>
        </a:xfrm>
      </xdr:grpSpPr>
      <xdr:pic>
        <xdr:nvPicPr>
          <xdr:cNvPr id="9" name="Graphic 8" descr="Upward trend with solid fill">
            <a:extLst>
              <a:ext uri="{FF2B5EF4-FFF2-40B4-BE49-F238E27FC236}">
                <a16:creationId xmlns:a16="http://schemas.microsoft.com/office/drawing/2014/main" id="{00000000-0008-0000-1500-000009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990601" y="3084117"/>
            <a:ext cx="749300" cy="749301"/>
          </a:xfrm>
          <a:prstGeom prst="rect">
            <a:avLst/>
          </a:prstGeom>
        </xdr:spPr>
      </xdr:pic>
      <xdr:sp macro="" textlink="">
        <xdr:nvSpPr>
          <xdr:cNvPr id="10" name="Rectangle 9">
            <a:extLst>
              <a:ext uri="{FF2B5EF4-FFF2-40B4-BE49-F238E27FC236}">
                <a16:creationId xmlns:a16="http://schemas.microsoft.com/office/drawing/2014/main" id="{00000000-0008-0000-1500-00000A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20</xdr:col>
      <xdr:colOff>0</xdr:colOff>
      <xdr:row>27</xdr:row>
      <xdr:rowOff>85725</xdr:rowOff>
    </xdr:from>
    <xdr:to>
      <xdr:col>21</xdr:col>
      <xdr:colOff>525940</xdr:colOff>
      <xdr:row>32</xdr:row>
      <xdr:rowOff>40475</xdr:rowOff>
    </xdr:to>
    <xdr:grpSp>
      <xdr:nvGrpSpPr>
        <xdr:cNvPr id="11" name="Group 10">
          <a:hlinkClick xmlns:r="http://schemas.openxmlformats.org/officeDocument/2006/relationships" r:id="rId9"/>
          <a:extLst>
            <a:ext uri="{FF2B5EF4-FFF2-40B4-BE49-F238E27FC236}">
              <a16:creationId xmlns:a16="http://schemas.microsoft.com/office/drawing/2014/main" id="{00000000-0008-0000-1500-00000B000000}"/>
            </a:ext>
          </a:extLst>
        </xdr:cNvPr>
        <xdr:cNvGrpSpPr/>
      </xdr:nvGrpSpPr>
      <xdr:grpSpPr>
        <a:xfrm>
          <a:off x="15192375" y="5334000"/>
          <a:ext cx="1135540" cy="973925"/>
          <a:chOff x="785374" y="1089804"/>
          <a:chExt cx="1134349" cy="892367"/>
        </a:xfrm>
      </xdr:grpSpPr>
      <xdr:pic>
        <xdr:nvPicPr>
          <xdr:cNvPr id="12" name="Graphic 11" descr="Paper with solid fill">
            <a:extLst>
              <a:ext uri="{FF2B5EF4-FFF2-40B4-BE49-F238E27FC236}">
                <a16:creationId xmlns:a16="http://schemas.microsoft.com/office/drawing/2014/main" id="{00000000-0008-0000-1500-00000C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1006470" y="1089804"/>
            <a:ext cx="672159" cy="671527"/>
          </a:xfrm>
          <a:prstGeom prst="rect">
            <a:avLst/>
          </a:prstGeom>
        </xdr:spPr>
      </xdr:pic>
      <xdr:sp macro="" textlink="">
        <xdr:nvSpPr>
          <xdr:cNvPr id="13" name="Rectangle 12">
            <a:extLst>
              <a:ext uri="{FF2B5EF4-FFF2-40B4-BE49-F238E27FC236}">
                <a16:creationId xmlns:a16="http://schemas.microsoft.com/office/drawing/2014/main" id="{00000000-0008-0000-1500-00000D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16</xdr:col>
      <xdr:colOff>674627</xdr:colOff>
      <xdr:row>10</xdr:row>
      <xdr:rowOff>166064</xdr:rowOff>
    </xdr:from>
    <xdr:to>
      <xdr:col>19</xdr:col>
      <xdr:colOff>465077</xdr:colOff>
      <xdr:row>24</xdr:row>
      <xdr:rowOff>127964</xdr:rowOff>
    </xdr:to>
    <xdr:graphicFrame macro="">
      <xdr:nvGraphicFramePr>
        <xdr:cNvPr id="2" name="Chart 1">
          <a:extLst>
            <a:ext uri="{FF2B5EF4-FFF2-40B4-BE49-F238E27FC236}">
              <a16:creationId xmlns:a16="http://schemas.microsoft.com/office/drawing/2014/main" id="{00000000-0008-0000-1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466724</xdr:colOff>
      <xdr:row>13</xdr:row>
      <xdr:rowOff>57150</xdr:rowOff>
    </xdr:from>
    <xdr:to>
      <xdr:col>27</xdr:col>
      <xdr:colOff>400049</xdr:colOff>
      <xdr:row>18</xdr:row>
      <xdr:rowOff>95250</xdr:rowOff>
    </xdr:to>
    <xdr:sp macro="" textlink="">
      <xdr:nvSpPr>
        <xdr:cNvPr id="3" name="Rectangle: Rounded Corners 2">
          <a:extLst>
            <a:ext uri="{FF2B5EF4-FFF2-40B4-BE49-F238E27FC236}">
              <a16:creationId xmlns:a16="http://schemas.microsoft.com/office/drawing/2014/main" id="{00000000-0008-0000-1600-000003000000}"/>
            </a:ext>
          </a:extLst>
        </xdr:cNvPr>
        <xdr:cNvSpPr/>
      </xdr:nvSpPr>
      <xdr:spPr>
        <a:xfrm>
          <a:off x="9439274" y="657225"/>
          <a:ext cx="4200525" cy="103822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22</xdr:col>
      <xdr:colOff>561975</xdr:colOff>
      <xdr:row>13</xdr:row>
      <xdr:rowOff>47625</xdr:rowOff>
    </xdr:from>
    <xdr:to>
      <xdr:col>25</xdr:col>
      <xdr:colOff>267927</xdr:colOff>
      <xdr:row>18</xdr:row>
      <xdr:rowOff>41270</xdr:rowOff>
    </xdr:to>
    <xdr:grpSp>
      <xdr:nvGrpSpPr>
        <xdr:cNvPr id="4" name="Group 3">
          <a:hlinkClick xmlns:r="http://schemas.openxmlformats.org/officeDocument/2006/relationships" r:id="rId2"/>
          <a:extLst>
            <a:ext uri="{FF2B5EF4-FFF2-40B4-BE49-F238E27FC236}">
              <a16:creationId xmlns:a16="http://schemas.microsoft.com/office/drawing/2014/main" id="{00000000-0008-0000-1600-000004000000}"/>
            </a:ext>
          </a:extLst>
        </xdr:cNvPr>
        <xdr:cNvGrpSpPr/>
      </xdr:nvGrpSpPr>
      <xdr:grpSpPr>
        <a:xfrm>
          <a:off x="21436858" y="2798303"/>
          <a:ext cx="1521933" cy="963948"/>
          <a:chOff x="700068" y="1990708"/>
          <a:chExt cx="1533561" cy="931263"/>
        </a:xfrm>
      </xdr:grpSpPr>
      <xdr:pic>
        <xdr:nvPicPr>
          <xdr:cNvPr id="5" name="Graphic 4" descr="Table with solid fill">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03299" y="1990708"/>
            <a:ext cx="792969" cy="792969"/>
          </a:xfrm>
          <a:prstGeom prst="rect">
            <a:avLst/>
          </a:prstGeom>
        </xdr:spPr>
      </xdr:pic>
      <xdr:sp macro="" textlink="">
        <xdr:nvSpPr>
          <xdr:cNvPr id="6" name="Rectangle 5">
            <a:extLst>
              <a:ext uri="{FF2B5EF4-FFF2-40B4-BE49-F238E27FC236}">
                <a16:creationId xmlns:a16="http://schemas.microsoft.com/office/drawing/2014/main" id="{00000000-0008-0000-1600-000006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25</xdr:col>
      <xdr:colOff>371475</xdr:colOff>
      <xdr:row>13</xdr:row>
      <xdr:rowOff>76200</xdr:rowOff>
    </xdr:from>
    <xdr:to>
      <xdr:col>27</xdr:col>
      <xdr:colOff>265502</xdr:colOff>
      <xdr:row>18</xdr:row>
      <xdr:rowOff>55937</xdr:rowOff>
    </xdr:to>
    <xdr:grpSp>
      <xdr:nvGrpSpPr>
        <xdr:cNvPr id="7" name="Group 6">
          <a:hlinkClick xmlns:r="http://schemas.openxmlformats.org/officeDocument/2006/relationships" r:id="rId5"/>
          <a:extLst>
            <a:ext uri="{FF2B5EF4-FFF2-40B4-BE49-F238E27FC236}">
              <a16:creationId xmlns:a16="http://schemas.microsoft.com/office/drawing/2014/main" id="{00000000-0008-0000-1600-000007000000}"/>
            </a:ext>
          </a:extLst>
        </xdr:cNvPr>
        <xdr:cNvGrpSpPr/>
      </xdr:nvGrpSpPr>
      <xdr:grpSpPr>
        <a:xfrm>
          <a:off x="23062339" y="2826878"/>
          <a:ext cx="1104682" cy="950040"/>
          <a:chOff x="847332" y="3084117"/>
          <a:chExt cx="1112036" cy="917354"/>
        </a:xfrm>
      </xdr:grpSpPr>
      <xdr:pic>
        <xdr:nvPicPr>
          <xdr:cNvPr id="8" name="Graphic 7" descr="Upward trend with solid fill">
            <a:extLst>
              <a:ext uri="{FF2B5EF4-FFF2-40B4-BE49-F238E27FC236}">
                <a16:creationId xmlns:a16="http://schemas.microsoft.com/office/drawing/2014/main" id="{00000000-0008-0000-16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90601" y="3084117"/>
            <a:ext cx="749300" cy="749301"/>
          </a:xfrm>
          <a:prstGeom prst="rect">
            <a:avLst/>
          </a:prstGeom>
        </xdr:spPr>
      </xdr:pic>
      <xdr:sp macro="" textlink="">
        <xdr:nvSpPr>
          <xdr:cNvPr id="9" name="Rectangle 8">
            <a:extLst>
              <a:ext uri="{FF2B5EF4-FFF2-40B4-BE49-F238E27FC236}">
                <a16:creationId xmlns:a16="http://schemas.microsoft.com/office/drawing/2014/main" id="{00000000-0008-0000-1600-000009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21</xdr:col>
      <xdr:colOff>0</xdr:colOff>
      <xdr:row>13</xdr:row>
      <xdr:rowOff>85725</xdr:rowOff>
    </xdr:from>
    <xdr:to>
      <xdr:col>22</xdr:col>
      <xdr:colOff>525940</xdr:colOff>
      <xdr:row>18</xdr:row>
      <xdr:rowOff>40475</xdr:rowOff>
    </xdr:to>
    <xdr:grpSp>
      <xdr:nvGrpSpPr>
        <xdr:cNvPr id="10" name="Group 9">
          <a:hlinkClick xmlns:r="http://schemas.openxmlformats.org/officeDocument/2006/relationships" r:id="rId8"/>
          <a:extLst>
            <a:ext uri="{FF2B5EF4-FFF2-40B4-BE49-F238E27FC236}">
              <a16:creationId xmlns:a16="http://schemas.microsoft.com/office/drawing/2014/main" id="{00000000-0008-0000-1600-00000A000000}"/>
            </a:ext>
          </a:extLst>
        </xdr:cNvPr>
        <xdr:cNvGrpSpPr/>
      </xdr:nvGrpSpPr>
      <xdr:grpSpPr>
        <a:xfrm>
          <a:off x="20269556" y="2836403"/>
          <a:ext cx="1131267" cy="925053"/>
          <a:chOff x="785374" y="1089804"/>
          <a:chExt cx="1134349" cy="892367"/>
        </a:xfrm>
      </xdr:grpSpPr>
      <xdr:pic>
        <xdr:nvPicPr>
          <xdr:cNvPr id="11" name="Graphic 10" descr="Paper with solid fill">
            <a:extLst>
              <a:ext uri="{FF2B5EF4-FFF2-40B4-BE49-F238E27FC236}">
                <a16:creationId xmlns:a16="http://schemas.microsoft.com/office/drawing/2014/main" id="{00000000-0008-0000-1600-00000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006470" y="1089804"/>
            <a:ext cx="672159" cy="671527"/>
          </a:xfrm>
          <a:prstGeom prst="rect">
            <a:avLst/>
          </a:prstGeom>
        </xdr:spPr>
      </xdr:pic>
      <xdr:sp macro="" textlink="">
        <xdr:nvSpPr>
          <xdr:cNvPr id="12" name="Rectangle 11">
            <a:extLst>
              <a:ext uri="{FF2B5EF4-FFF2-40B4-BE49-F238E27FC236}">
                <a16:creationId xmlns:a16="http://schemas.microsoft.com/office/drawing/2014/main" id="{00000000-0008-0000-1600-00000C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106706</xdr:colOff>
      <xdr:row>10</xdr:row>
      <xdr:rowOff>0</xdr:rowOff>
    </xdr:from>
    <xdr:to>
      <xdr:col>16</xdr:col>
      <xdr:colOff>106551</xdr:colOff>
      <xdr:row>34</xdr:row>
      <xdr:rowOff>35706</xdr:rowOff>
    </xdr:to>
    <xdr:sp macro="" textlink="">
      <xdr:nvSpPr>
        <xdr:cNvPr id="24616" name="Rectangle: Rounded Corners 24615">
          <a:extLst>
            <a:ext uri="{FF2B5EF4-FFF2-40B4-BE49-F238E27FC236}">
              <a16:creationId xmlns:a16="http://schemas.microsoft.com/office/drawing/2014/main" id="{00000000-0008-0000-0200-000028600000}"/>
            </a:ext>
          </a:extLst>
        </xdr:cNvPr>
        <xdr:cNvSpPr/>
      </xdr:nvSpPr>
      <xdr:spPr>
        <a:xfrm>
          <a:off x="1325906" y="2419350"/>
          <a:ext cx="11553670" cy="4607706"/>
        </a:xfrm>
        <a:prstGeom prst="roundRect">
          <a:avLst/>
        </a:prstGeom>
        <a:solidFill>
          <a:sysClr val="window" lastClr="FFFFFF"/>
        </a:solidFill>
        <a:ln>
          <a:solidFill>
            <a:schemeClr val="bg2"/>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14</xdr:col>
      <xdr:colOff>327939</xdr:colOff>
      <xdr:row>11</xdr:row>
      <xdr:rowOff>152215</xdr:rowOff>
    </xdr:from>
    <xdr:to>
      <xdr:col>17</xdr:col>
      <xdr:colOff>71281</xdr:colOff>
      <xdr:row>32</xdr:row>
      <xdr:rowOff>94190</xdr:rowOff>
    </xdr:to>
    <xdr:sp macro="" textlink="">
      <xdr:nvSpPr>
        <xdr:cNvPr id="24617" name="Rectangle: Rounded Corners 24616">
          <a:extLst>
            <a:ext uri="{FF2B5EF4-FFF2-40B4-BE49-F238E27FC236}">
              <a16:creationId xmlns:a16="http://schemas.microsoft.com/office/drawing/2014/main" id="{00000000-0008-0000-0200-000029600000}"/>
            </a:ext>
          </a:extLst>
        </xdr:cNvPr>
        <xdr:cNvSpPr/>
      </xdr:nvSpPr>
      <xdr:spPr>
        <a:xfrm>
          <a:off x="11899706" y="2761622"/>
          <a:ext cx="1577459" cy="394247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solidFill>
              <a:sysClr val="windowText" lastClr="000000"/>
            </a:solidFill>
          </a:endParaRPr>
        </a:p>
      </xdr:txBody>
    </xdr:sp>
    <xdr:clientData/>
  </xdr:twoCellAnchor>
  <xdr:twoCellAnchor>
    <xdr:from>
      <xdr:col>1</xdr:col>
      <xdr:colOff>0</xdr:colOff>
      <xdr:row>12</xdr:row>
      <xdr:rowOff>182906</xdr:rowOff>
    </xdr:from>
    <xdr:to>
      <xdr:col>2</xdr:col>
      <xdr:colOff>933174</xdr:colOff>
      <xdr:row>31</xdr:row>
      <xdr:rowOff>123909</xdr:rowOff>
    </xdr:to>
    <xdr:sp macro="" textlink="">
      <xdr:nvSpPr>
        <xdr:cNvPr id="24618" name="Rectangle: Rounded Corners 24617">
          <a:extLst>
            <a:ext uri="{FF2B5EF4-FFF2-40B4-BE49-F238E27FC236}">
              <a16:creationId xmlns:a16="http://schemas.microsoft.com/office/drawing/2014/main" id="{00000000-0008-0000-0200-00002A600000}"/>
            </a:ext>
          </a:extLst>
        </xdr:cNvPr>
        <xdr:cNvSpPr/>
      </xdr:nvSpPr>
      <xdr:spPr>
        <a:xfrm>
          <a:off x="609600" y="2983256"/>
          <a:ext cx="1542774" cy="3560503"/>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xdr:col>
      <xdr:colOff>173381</xdr:colOff>
      <xdr:row>13</xdr:row>
      <xdr:rowOff>161925</xdr:rowOff>
    </xdr:from>
    <xdr:to>
      <xdr:col>2</xdr:col>
      <xdr:colOff>693713</xdr:colOff>
      <xdr:row>18</xdr:row>
      <xdr:rowOff>115597</xdr:rowOff>
    </xdr:to>
    <xdr:grpSp>
      <xdr:nvGrpSpPr>
        <xdr:cNvPr id="24619" name="Group 24618">
          <a:hlinkClick xmlns:r="http://schemas.openxmlformats.org/officeDocument/2006/relationships" r:id="rId1"/>
          <a:extLst>
            <a:ext uri="{FF2B5EF4-FFF2-40B4-BE49-F238E27FC236}">
              <a16:creationId xmlns:a16="http://schemas.microsoft.com/office/drawing/2014/main" id="{00000000-0008-0000-0200-00002B600000}"/>
            </a:ext>
          </a:extLst>
        </xdr:cNvPr>
        <xdr:cNvGrpSpPr/>
      </xdr:nvGrpSpPr>
      <xdr:grpSpPr>
        <a:xfrm>
          <a:off x="783409" y="3169256"/>
          <a:ext cx="1130360" cy="916875"/>
          <a:chOff x="785374" y="1089804"/>
          <a:chExt cx="1134349" cy="892367"/>
        </a:xfrm>
      </xdr:grpSpPr>
      <xdr:pic>
        <xdr:nvPicPr>
          <xdr:cNvPr id="24620" name="Graphic 24619" descr="Paper with solid fill">
            <a:extLst>
              <a:ext uri="{FF2B5EF4-FFF2-40B4-BE49-F238E27FC236}">
                <a16:creationId xmlns:a16="http://schemas.microsoft.com/office/drawing/2014/main" id="{00000000-0008-0000-0200-00002C6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6470" y="1089804"/>
            <a:ext cx="672159" cy="671527"/>
          </a:xfrm>
          <a:prstGeom prst="rect">
            <a:avLst/>
          </a:prstGeom>
        </xdr:spPr>
      </xdr:pic>
      <xdr:sp macro="" textlink="">
        <xdr:nvSpPr>
          <xdr:cNvPr id="24621" name="Rectangle 24620">
            <a:extLst>
              <a:ext uri="{FF2B5EF4-FFF2-40B4-BE49-F238E27FC236}">
                <a16:creationId xmlns:a16="http://schemas.microsoft.com/office/drawing/2014/main" id="{00000000-0008-0000-0200-00002D6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xdr:col>
      <xdr:colOff>249581</xdr:colOff>
      <xdr:row>25</xdr:row>
      <xdr:rowOff>133350</xdr:rowOff>
    </xdr:from>
    <xdr:to>
      <xdr:col>2</xdr:col>
      <xdr:colOff>747600</xdr:colOff>
      <xdr:row>30</xdr:row>
      <xdr:rowOff>112008</xdr:rowOff>
    </xdr:to>
    <xdr:grpSp>
      <xdr:nvGrpSpPr>
        <xdr:cNvPr id="24622" name="Group 24621">
          <a:hlinkClick xmlns:r="http://schemas.openxmlformats.org/officeDocument/2006/relationships" r:id="rId4"/>
          <a:extLst>
            <a:ext uri="{FF2B5EF4-FFF2-40B4-BE49-F238E27FC236}">
              <a16:creationId xmlns:a16="http://schemas.microsoft.com/office/drawing/2014/main" id="{00000000-0008-0000-0200-00002E600000}"/>
            </a:ext>
          </a:extLst>
        </xdr:cNvPr>
        <xdr:cNvGrpSpPr/>
      </xdr:nvGrpSpPr>
      <xdr:grpSpPr>
        <a:xfrm>
          <a:off x="859609" y="5452367"/>
          <a:ext cx="1108047" cy="941860"/>
          <a:chOff x="847332" y="3084117"/>
          <a:chExt cx="1112036" cy="917354"/>
        </a:xfrm>
      </xdr:grpSpPr>
      <xdr:pic>
        <xdr:nvPicPr>
          <xdr:cNvPr id="24623" name="Graphic 24622" descr="Upward trend with solid fill">
            <a:extLst>
              <a:ext uri="{FF2B5EF4-FFF2-40B4-BE49-F238E27FC236}">
                <a16:creationId xmlns:a16="http://schemas.microsoft.com/office/drawing/2014/main" id="{00000000-0008-0000-0200-00002F6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24624" name="Rectangle 24623">
            <a:extLst>
              <a:ext uri="{FF2B5EF4-FFF2-40B4-BE49-F238E27FC236}">
                <a16:creationId xmlns:a16="http://schemas.microsoft.com/office/drawing/2014/main" id="{00000000-0008-0000-0200-0000306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xdr:col>
      <xdr:colOff>11456</xdr:colOff>
      <xdr:row>19</xdr:row>
      <xdr:rowOff>85725</xdr:rowOff>
    </xdr:from>
    <xdr:to>
      <xdr:col>2</xdr:col>
      <xdr:colOff>931000</xdr:colOff>
      <xdr:row>24</xdr:row>
      <xdr:rowOff>78292</xdr:rowOff>
    </xdr:to>
    <xdr:grpSp>
      <xdr:nvGrpSpPr>
        <xdr:cNvPr id="24625" name="Group 24624">
          <a:hlinkClick xmlns:r="http://schemas.openxmlformats.org/officeDocument/2006/relationships" r:id="rId7"/>
          <a:extLst>
            <a:ext uri="{FF2B5EF4-FFF2-40B4-BE49-F238E27FC236}">
              <a16:creationId xmlns:a16="http://schemas.microsoft.com/office/drawing/2014/main" id="{00000000-0008-0000-0200-000031600000}"/>
            </a:ext>
          </a:extLst>
        </xdr:cNvPr>
        <xdr:cNvGrpSpPr/>
      </xdr:nvGrpSpPr>
      <xdr:grpSpPr>
        <a:xfrm>
          <a:off x="621484" y="4248899"/>
          <a:ext cx="1529572" cy="955769"/>
          <a:chOff x="700068" y="1990708"/>
          <a:chExt cx="1533561" cy="931263"/>
        </a:xfrm>
      </xdr:grpSpPr>
      <xdr:pic>
        <xdr:nvPicPr>
          <xdr:cNvPr id="24626" name="Graphic 24625" descr="Table with solid fill">
            <a:extLst>
              <a:ext uri="{FF2B5EF4-FFF2-40B4-BE49-F238E27FC236}">
                <a16:creationId xmlns:a16="http://schemas.microsoft.com/office/drawing/2014/main" id="{00000000-0008-0000-0200-0000326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3299" y="1990708"/>
            <a:ext cx="792969" cy="792969"/>
          </a:xfrm>
          <a:prstGeom prst="rect">
            <a:avLst/>
          </a:prstGeom>
        </xdr:spPr>
      </xdr:pic>
      <xdr:sp macro="" textlink="">
        <xdr:nvSpPr>
          <xdr:cNvPr id="24627" name="Rectangle 24626">
            <a:extLst>
              <a:ext uri="{FF2B5EF4-FFF2-40B4-BE49-F238E27FC236}">
                <a16:creationId xmlns:a16="http://schemas.microsoft.com/office/drawing/2014/main" id="{00000000-0008-0000-0200-0000336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xdr:col>
      <xdr:colOff>1071110</xdr:colOff>
      <xdr:row>10</xdr:row>
      <xdr:rowOff>180975</xdr:rowOff>
    </xdr:from>
    <xdr:to>
      <xdr:col>6</xdr:col>
      <xdr:colOff>128982</xdr:colOff>
      <xdr:row>17</xdr:row>
      <xdr:rowOff>29766</xdr:rowOff>
    </xdr:to>
    <xdr:grpSp>
      <xdr:nvGrpSpPr>
        <xdr:cNvPr id="24628" name="Group 24627">
          <a:hlinkClick xmlns:r="http://schemas.openxmlformats.org/officeDocument/2006/relationships" r:id="rId10"/>
          <a:extLst>
            <a:ext uri="{FF2B5EF4-FFF2-40B4-BE49-F238E27FC236}">
              <a16:creationId xmlns:a16="http://schemas.microsoft.com/office/drawing/2014/main" id="{00000000-0008-0000-0200-000034600000}"/>
            </a:ext>
          </a:extLst>
        </xdr:cNvPr>
        <xdr:cNvGrpSpPr/>
      </xdr:nvGrpSpPr>
      <xdr:grpSpPr>
        <a:xfrm>
          <a:off x="2291166" y="2610385"/>
          <a:ext cx="3028406" cy="1197274"/>
          <a:chOff x="0" y="0"/>
          <a:chExt cx="2476500" cy="1536700"/>
        </a:xfrm>
      </xdr:grpSpPr>
      <xdr:sp macro="" textlink="">
        <xdr:nvSpPr>
          <xdr:cNvPr id="24629" name="Rectangle: Rounded Corners 24628">
            <a:extLst>
              <a:ext uri="{FF2B5EF4-FFF2-40B4-BE49-F238E27FC236}">
                <a16:creationId xmlns:a16="http://schemas.microsoft.com/office/drawing/2014/main" id="{00000000-0008-0000-0200-000035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Financial</a:t>
            </a:r>
            <a:r>
              <a:rPr lang="en-IN" sz="2000" b="1" baseline="0">
                <a:solidFill>
                  <a:sysClr val="windowText" lastClr="000000"/>
                </a:solidFill>
              </a:rPr>
              <a:t> Highlights</a:t>
            </a:r>
            <a:endParaRPr lang="en-IN" sz="2000" b="1">
              <a:solidFill>
                <a:sysClr val="windowText" lastClr="000000"/>
              </a:solidFill>
            </a:endParaRPr>
          </a:p>
        </xdr:txBody>
      </xdr:sp>
      <xdr:sp macro="" textlink="">
        <xdr:nvSpPr>
          <xdr:cNvPr id="24630" name="Rectangle: Rounded Corners 24629">
            <a:extLst>
              <a:ext uri="{FF2B5EF4-FFF2-40B4-BE49-F238E27FC236}">
                <a16:creationId xmlns:a16="http://schemas.microsoft.com/office/drawing/2014/main" id="{00000000-0008-0000-0200-000036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6</xdr:col>
      <xdr:colOff>330546</xdr:colOff>
      <xdr:row>11</xdr:row>
      <xdr:rowOff>5952</xdr:rowOff>
    </xdr:from>
    <xdr:to>
      <xdr:col>9</xdr:col>
      <xdr:colOff>43262</xdr:colOff>
      <xdr:row>17</xdr:row>
      <xdr:rowOff>43258</xdr:rowOff>
    </xdr:to>
    <xdr:grpSp>
      <xdr:nvGrpSpPr>
        <xdr:cNvPr id="24631" name="Group 24630">
          <a:extLst>
            <a:ext uri="{FF2B5EF4-FFF2-40B4-BE49-F238E27FC236}">
              <a16:creationId xmlns:a16="http://schemas.microsoft.com/office/drawing/2014/main" id="{00000000-0008-0000-0200-000037600000}"/>
            </a:ext>
          </a:extLst>
        </xdr:cNvPr>
        <xdr:cNvGrpSpPr/>
      </xdr:nvGrpSpPr>
      <xdr:grpSpPr>
        <a:xfrm>
          <a:off x="5521136" y="2628003"/>
          <a:ext cx="3030413" cy="1193148"/>
          <a:chOff x="0" y="0"/>
          <a:chExt cx="2476500" cy="1536700"/>
        </a:xfrm>
      </xdr:grpSpPr>
      <xdr:sp macro="" textlink="">
        <xdr:nvSpPr>
          <xdr:cNvPr id="24632" name="Rectangle: Rounded Corners 24631">
            <a:hlinkClick xmlns:r="http://schemas.openxmlformats.org/officeDocument/2006/relationships" r:id="rId11"/>
            <a:extLst>
              <a:ext uri="{FF2B5EF4-FFF2-40B4-BE49-F238E27FC236}">
                <a16:creationId xmlns:a16="http://schemas.microsoft.com/office/drawing/2014/main" id="{00000000-0008-0000-0200-000038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Financial</a:t>
            </a:r>
            <a:r>
              <a:rPr lang="en-IN" sz="2000" b="1" baseline="0">
                <a:solidFill>
                  <a:sysClr val="windowText" lastClr="000000"/>
                </a:solidFill>
              </a:rPr>
              <a:t> Statements</a:t>
            </a:r>
            <a:endParaRPr lang="en-IN" sz="2000" b="1">
              <a:solidFill>
                <a:sysClr val="windowText" lastClr="000000"/>
              </a:solidFill>
            </a:endParaRPr>
          </a:p>
        </xdr:txBody>
      </xdr:sp>
      <xdr:sp macro="" textlink="">
        <xdr:nvSpPr>
          <xdr:cNvPr id="24633" name="Rectangle: Rounded Corners 24632">
            <a:extLst>
              <a:ext uri="{FF2B5EF4-FFF2-40B4-BE49-F238E27FC236}">
                <a16:creationId xmlns:a16="http://schemas.microsoft.com/office/drawing/2014/main" id="{00000000-0008-0000-0200-000039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9</xdr:col>
      <xdr:colOff>205145</xdr:colOff>
      <xdr:row>10</xdr:row>
      <xdr:rowOff>168271</xdr:rowOff>
    </xdr:from>
    <xdr:to>
      <xdr:col>14</xdr:col>
      <xdr:colOff>195673</xdr:colOff>
      <xdr:row>17</xdr:row>
      <xdr:rowOff>17062</xdr:rowOff>
    </xdr:to>
    <xdr:grpSp>
      <xdr:nvGrpSpPr>
        <xdr:cNvPr id="24634" name="Group 24633">
          <a:hlinkClick xmlns:r="http://schemas.openxmlformats.org/officeDocument/2006/relationships" r:id="rId12"/>
          <a:extLst>
            <a:ext uri="{FF2B5EF4-FFF2-40B4-BE49-F238E27FC236}">
              <a16:creationId xmlns:a16="http://schemas.microsoft.com/office/drawing/2014/main" id="{00000000-0008-0000-0200-00003A600000}"/>
            </a:ext>
          </a:extLst>
        </xdr:cNvPr>
        <xdr:cNvGrpSpPr/>
      </xdr:nvGrpSpPr>
      <xdr:grpSpPr>
        <a:xfrm>
          <a:off x="8713432" y="2597681"/>
          <a:ext cx="3040668" cy="1197274"/>
          <a:chOff x="0" y="0"/>
          <a:chExt cx="2476500" cy="1536700"/>
        </a:xfrm>
      </xdr:grpSpPr>
      <xdr:sp macro="" textlink="">
        <xdr:nvSpPr>
          <xdr:cNvPr id="24635" name="Rectangle: Rounded Corners 24634">
            <a:extLst>
              <a:ext uri="{FF2B5EF4-FFF2-40B4-BE49-F238E27FC236}">
                <a16:creationId xmlns:a16="http://schemas.microsoft.com/office/drawing/2014/main" id="{00000000-0008-0000-0200-00003B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Ratio</a:t>
            </a:r>
            <a:r>
              <a:rPr lang="en-IN" sz="2000" b="1" baseline="0">
                <a:solidFill>
                  <a:sysClr val="windowText" lastClr="000000"/>
                </a:solidFill>
              </a:rPr>
              <a:t> Analysis</a:t>
            </a:r>
            <a:endParaRPr lang="en-IN" sz="2000" b="1">
              <a:solidFill>
                <a:sysClr val="windowText" lastClr="000000"/>
              </a:solidFill>
            </a:endParaRPr>
          </a:p>
        </xdr:txBody>
      </xdr:sp>
      <xdr:sp macro="" textlink="">
        <xdr:nvSpPr>
          <xdr:cNvPr id="24636" name="Rectangle: Rounded Corners 24635">
            <a:extLst>
              <a:ext uri="{FF2B5EF4-FFF2-40B4-BE49-F238E27FC236}">
                <a16:creationId xmlns:a16="http://schemas.microsoft.com/office/drawing/2014/main" id="{00000000-0008-0000-0200-00003C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2</xdr:col>
      <xdr:colOff>1054836</xdr:colOff>
      <xdr:row>18</xdr:row>
      <xdr:rowOff>65484</xdr:rowOff>
    </xdr:from>
    <xdr:to>
      <xdr:col>6</xdr:col>
      <xdr:colOff>112708</xdr:colOff>
      <xdr:row>24</xdr:row>
      <xdr:rowOff>102791</xdr:rowOff>
    </xdr:to>
    <xdr:grpSp>
      <xdr:nvGrpSpPr>
        <xdr:cNvPr id="24637" name="Group 24636">
          <a:hlinkClick xmlns:r="http://schemas.openxmlformats.org/officeDocument/2006/relationships" r:id="rId13"/>
          <a:extLst>
            <a:ext uri="{FF2B5EF4-FFF2-40B4-BE49-F238E27FC236}">
              <a16:creationId xmlns:a16="http://schemas.microsoft.com/office/drawing/2014/main" id="{00000000-0008-0000-0200-00003D600000}"/>
            </a:ext>
          </a:extLst>
        </xdr:cNvPr>
        <xdr:cNvGrpSpPr/>
      </xdr:nvGrpSpPr>
      <xdr:grpSpPr>
        <a:xfrm>
          <a:off x="2274892" y="4036018"/>
          <a:ext cx="3028406" cy="1193149"/>
          <a:chOff x="0" y="0"/>
          <a:chExt cx="2476500" cy="1536700"/>
        </a:xfrm>
      </xdr:grpSpPr>
      <xdr:sp macro="" textlink="">
        <xdr:nvSpPr>
          <xdr:cNvPr id="24638" name="Rectangle: Rounded Corners 24637">
            <a:extLst>
              <a:ext uri="{FF2B5EF4-FFF2-40B4-BE49-F238E27FC236}">
                <a16:creationId xmlns:a16="http://schemas.microsoft.com/office/drawing/2014/main" id="{00000000-0008-0000-0200-00003E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Peers Ratio</a:t>
            </a:r>
            <a:r>
              <a:rPr lang="en-IN" sz="2000" b="1" baseline="0">
                <a:solidFill>
                  <a:sysClr val="windowText" lastClr="000000"/>
                </a:solidFill>
              </a:rPr>
              <a:t> Analysis</a:t>
            </a:r>
            <a:endParaRPr lang="en-IN" sz="2000" b="1">
              <a:solidFill>
                <a:sysClr val="windowText" lastClr="000000"/>
              </a:solidFill>
            </a:endParaRPr>
          </a:p>
        </xdr:txBody>
      </xdr:sp>
      <xdr:sp macro="" textlink="">
        <xdr:nvSpPr>
          <xdr:cNvPr id="24639" name="Rectangle: Rounded Corners 24638">
            <a:extLst>
              <a:ext uri="{FF2B5EF4-FFF2-40B4-BE49-F238E27FC236}">
                <a16:creationId xmlns:a16="http://schemas.microsoft.com/office/drawing/2014/main" id="{00000000-0008-0000-0200-00003F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6</xdr:col>
      <xdr:colOff>334120</xdr:colOff>
      <xdr:row>17</xdr:row>
      <xdr:rowOff>188116</xdr:rowOff>
    </xdr:from>
    <xdr:to>
      <xdr:col>9</xdr:col>
      <xdr:colOff>46836</xdr:colOff>
      <xdr:row>24</xdr:row>
      <xdr:rowOff>36907</xdr:rowOff>
    </xdr:to>
    <xdr:grpSp>
      <xdr:nvGrpSpPr>
        <xdr:cNvPr id="24640" name="Group 24639">
          <a:hlinkClick xmlns:r="http://schemas.openxmlformats.org/officeDocument/2006/relationships" r:id="rId14"/>
          <a:extLst>
            <a:ext uri="{FF2B5EF4-FFF2-40B4-BE49-F238E27FC236}">
              <a16:creationId xmlns:a16="http://schemas.microsoft.com/office/drawing/2014/main" id="{00000000-0008-0000-0200-000040600000}"/>
            </a:ext>
          </a:extLst>
        </xdr:cNvPr>
        <xdr:cNvGrpSpPr/>
      </xdr:nvGrpSpPr>
      <xdr:grpSpPr>
        <a:xfrm>
          <a:off x="5524710" y="3966009"/>
          <a:ext cx="3030413" cy="1197274"/>
          <a:chOff x="0" y="0"/>
          <a:chExt cx="2476500" cy="1536700"/>
        </a:xfrm>
      </xdr:grpSpPr>
      <xdr:sp macro="" textlink="">
        <xdr:nvSpPr>
          <xdr:cNvPr id="24641" name="Rectangle: Rounded Corners 24640">
            <a:extLst>
              <a:ext uri="{FF2B5EF4-FFF2-40B4-BE49-F238E27FC236}">
                <a16:creationId xmlns:a16="http://schemas.microsoft.com/office/drawing/2014/main" id="{00000000-0008-0000-0200-000041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Valuations</a:t>
            </a:r>
          </a:p>
        </xdr:txBody>
      </xdr:sp>
      <xdr:sp macro="" textlink="">
        <xdr:nvSpPr>
          <xdr:cNvPr id="24642" name="Rectangle: Rounded Corners 24641">
            <a:extLst>
              <a:ext uri="{FF2B5EF4-FFF2-40B4-BE49-F238E27FC236}">
                <a16:creationId xmlns:a16="http://schemas.microsoft.com/office/drawing/2014/main" id="{00000000-0008-0000-0200-000042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2</xdr:col>
      <xdr:colOff>1058406</xdr:colOff>
      <xdr:row>25</xdr:row>
      <xdr:rowOff>118667</xdr:rowOff>
    </xdr:from>
    <xdr:to>
      <xdr:col>6</xdr:col>
      <xdr:colOff>116278</xdr:colOff>
      <xdr:row>31</xdr:row>
      <xdr:rowOff>155973</xdr:rowOff>
    </xdr:to>
    <xdr:grpSp>
      <xdr:nvGrpSpPr>
        <xdr:cNvPr id="24643" name="Group 24642">
          <a:hlinkClick xmlns:r="http://schemas.openxmlformats.org/officeDocument/2006/relationships" r:id="rId15"/>
          <a:extLst>
            <a:ext uri="{FF2B5EF4-FFF2-40B4-BE49-F238E27FC236}">
              <a16:creationId xmlns:a16="http://schemas.microsoft.com/office/drawing/2014/main" id="{00000000-0008-0000-0200-000043600000}"/>
            </a:ext>
          </a:extLst>
        </xdr:cNvPr>
        <xdr:cNvGrpSpPr/>
      </xdr:nvGrpSpPr>
      <xdr:grpSpPr>
        <a:xfrm>
          <a:off x="2278462" y="5437684"/>
          <a:ext cx="3028406" cy="1193149"/>
          <a:chOff x="0" y="0"/>
          <a:chExt cx="2476500" cy="1536700"/>
        </a:xfrm>
      </xdr:grpSpPr>
      <xdr:sp macro="" textlink="">
        <xdr:nvSpPr>
          <xdr:cNvPr id="24644" name="Rectangle: Rounded Corners 24643">
            <a:extLst>
              <a:ext uri="{FF2B5EF4-FFF2-40B4-BE49-F238E27FC236}">
                <a16:creationId xmlns:a16="http://schemas.microsoft.com/office/drawing/2014/main" id="{00000000-0008-0000-0200-000044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Peers Comparison</a:t>
            </a:r>
          </a:p>
        </xdr:txBody>
      </xdr:sp>
      <xdr:sp macro="" textlink="">
        <xdr:nvSpPr>
          <xdr:cNvPr id="24645" name="Rectangle: Rounded Corners 24644">
            <a:extLst>
              <a:ext uri="{FF2B5EF4-FFF2-40B4-BE49-F238E27FC236}">
                <a16:creationId xmlns:a16="http://schemas.microsoft.com/office/drawing/2014/main" id="{00000000-0008-0000-0200-000045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6</xdr:col>
      <xdr:colOff>347611</xdr:colOff>
      <xdr:row>25</xdr:row>
      <xdr:rowOff>42861</xdr:rowOff>
    </xdr:from>
    <xdr:to>
      <xdr:col>9</xdr:col>
      <xdr:colOff>60327</xdr:colOff>
      <xdr:row>31</xdr:row>
      <xdr:rowOff>80167</xdr:rowOff>
    </xdr:to>
    <xdr:grpSp>
      <xdr:nvGrpSpPr>
        <xdr:cNvPr id="24646" name="Group 24645">
          <a:hlinkClick xmlns:r="http://schemas.openxmlformats.org/officeDocument/2006/relationships" r:id="rId16"/>
          <a:extLst>
            <a:ext uri="{FF2B5EF4-FFF2-40B4-BE49-F238E27FC236}">
              <a16:creationId xmlns:a16="http://schemas.microsoft.com/office/drawing/2014/main" id="{00000000-0008-0000-0200-000046600000}"/>
            </a:ext>
          </a:extLst>
        </xdr:cNvPr>
        <xdr:cNvGrpSpPr/>
      </xdr:nvGrpSpPr>
      <xdr:grpSpPr>
        <a:xfrm>
          <a:off x="5538201" y="5361878"/>
          <a:ext cx="3030413" cy="1193149"/>
          <a:chOff x="0" y="0"/>
          <a:chExt cx="2476500" cy="1536700"/>
        </a:xfrm>
      </xdr:grpSpPr>
      <xdr:sp macro="" textlink="">
        <xdr:nvSpPr>
          <xdr:cNvPr id="24647" name="Rectangle: Rounded Corners 24646">
            <a:extLst>
              <a:ext uri="{FF2B5EF4-FFF2-40B4-BE49-F238E27FC236}">
                <a16:creationId xmlns:a16="http://schemas.microsoft.com/office/drawing/2014/main" id="{00000000-0008-0000-0200-000047600000}"/>
              </a:ext>
            </a:extLst>
          </xdr:cNvPr>
          <xdr:cNvSpPr/>
        </xdr:nvSpPr>
        <xdr:spPr>
          <a:xfrm>
            <a:off x="0" y="0"/>
            <a:ext cx="2476500" cy="1511300"/>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Share Price</a:t>
            </a:r>
            <a:r>
              <a:rPr lang="en-IN" sz="2000" b="1" baseline="0">
                <a:solidFill>
                  <a:sysClr val="windowText" lastClr="000000"/>
                </a:solidFill>
              </a:rPr>
              <a:t> Performance</a:t>
            </a:r>
            <a:endParaRPr lang="en-IN" sz="2000" b="1">
              <a:solidFill>
                <a:sysClr val="windowText" lastClr="000000"/>
              </a:solidFill>
            </a:endParaRPr>
          </a:p>
        </xdr:txBody>
      </xdr:sp>
      <xdr:sp macro="" textlink="">
        <xdr:nvSpPr>
          <xdr:cNvPr id="24648" name="Rectangle: Rounded Corners 24647">
            <a:extLst>
              <a:ext uri="{FF2B5EF4-FFF2-40B4-BE49-F238E27FC236}">
                <a16:creationId xmlns:a16="http://schemas.microsoft.com/office/drawing/2014/main" id="{00000000-0008-0000-0200-000048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9</xdr:col>
      <xdr:colOff>182518</xdr:colOff>
      <xdr:row>24</xdr:row>
      <xdr:rowOff>175415</xdr:rowOff>
    </xdr:from>
    <xdr:to>
      <xdr:col>14</xdr:col>
      <xdr:colOff>173046</xdr:colOff>
      <xdr:row>31</xdr:row>
      <xdr:rowOff>24205</xdr:rowOff>
    </xdr:to>
    <xdr:grpSp>
      <xdr:nvGrpSpPr>
        <xdr:cNvPr id="24649" name="Group 24648">
          <a:hlinkClick xmlns:r="http://schemas.openxmlformats.org/officeDocument/2006/relationships" r:id="rId17"/>
          <a:extLst>
            <a:ext uri="{FF2B5EF4-FFF2-40B4-BE49-F238E27FC236}">
              <a16:creationId xmlns:a16="http://schemas.microsoft.com/office/drawing/2014/main" id="{00000000-0008-0000-0200-000049600000}"/>
            </a:ext>
          </a:extLst>
        </xdr:cNvPr>
        <xdr:cNvGrpSpPr/>
      </xdr:nvGrpSpPr>
      <xdr:grpSpPr>
        <a:xfrm>
          <a:off x="8690805" y="5301791"/>
          <a:ext cx="3040668" cy="1197274"/>
          <a:chOff x="0" y="0"/>
          <a:chExt cx="2476500" cy="1536700"/>
        </a:xfrm>
      </xdr:grpSpPr>
      <xdr:sp macro="" textlink="">
        <xdr:nvSpPr>
          <xdr:cNvPr id="24650" name="Rectangle: Rounded Corners 24649">
            <a:extLst>
              <a:ext uri="{FF2B5EF4-FFF2-40B4-BE49-F238E27FC236}">
                <a16:creationId xmlns:a16="http://schemas.microsoft.com/office/drawing/2014/main" id="{00000000-0008-0000-0200-00004A6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Shareholders</a:t>
            </a:r>
            <a:r>
              <a:rPr lang="en-IN" sz="2000" b="1" baseline="0">
                <a:solidFill>
                  <a:sysClr val="windowText" lastClr="000000"/>
                </a:solidFill>
              </a:rPr>
              <a:t> Information</a:t>
            </a:r>
            <a:endParaRPr lang="en-IN" sz="2000" b="1">
              <a:solidFill>
                <a:sysClr val="windowText" lastClr="000000"/>
              </a:solidFill>
            </a:endParaRPr>
          </a:p>
        </xdr:txBody>
      </xdr:sp>
      <xdr:sp macro="" textlink="">
        <xdr:nvSpPr>
          <xdr:cNvPr id="24651" name="Rectangle: Rounded Corners 24650">
            <a:extLst>
              <a:ext uri="{FF2B5EF4-FFF2-40B4-BE49-F238E27FC236}">
                <a16:creationId xmlns:a16="http://schemas.microsoft.com/office/drawing/2014/main" id="{00000000-0008-0000-0200-00004B6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14</xdr:col>
      <xdr:colOff>371131</xdr:colOff>
      <xdr:row>12</xdr:row>
      <xdr:rowOff>13409</xdr:rowOff>
    </xdr:from>
    <xdr:to>
      <xdr:col>17</xdr:col>
      <xdr:colOff>97456</xdr:colOff>
      <xdr:row>15</xdr:row>
      <xdr:rowOff>62726</xdr:rowOff>
    </xdr:to>
    <xdr:sp macro="" textlink="">
      <xdr:nvSpPr>
        <xdr:cNvPr id="2" name="Rectangle 1">
          <a:extLst>
            <a:ext uri="{FF2B5EF4-FFF2-40B4-BE49-F238E27FC236}">
              <a16:creationId xmlns:a16="http://schemas.microsoft.com/office/drawing/2014/main" id="{00000000-0008-0000-0200-000002000000}"/>
            </a:ext>
          </a:extLst>
        </xdr:cNvPr>
        <xdr:cNvSpPr/>
      </xdr:nvSpPr>
      <xdr:spPr>
        <a:xfrm>
          <a:off x="11921266" y="2802260"/>
          <a:ext cx="1554095" cy="615669"/>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RELX</a:t>
          </a:r>
          <a:r>
            <a:rPr lang="en-US" sz="1600" b="1" cap="none" spc="0" baseline="0">
              <a:ln w="0"/>
              <a:solidFill>
                <a:schemeClr val="tx1"/>
              </a:solidFill>
              <a:effectLst>
                <a:outerShdw blurRad="38100" dist="19050" dir="2700000" algn="tl" rotWithShape="0">
                  <a:schemeClr val="dk1">
                    <a:alpha val="40000"/>
                  </a:schemeClr>
                </a:outerShdw>
              </a:effectLst>
            </a:rPr>
            <a:t> Revenue </a:t>
          </a:r>
        </a:p>
        <a:p>
          <a:pPr algn="ctr"/>
          <a:r>
            <a:rPr lang="en-US" sz="1600" b="1" cap="none" spc="0" baseline="0">
              <a:ln w="0"/>
              <a:solidFill>
                <a:schemeClr val="tx1"/>
              </a:solidFill>
              <a:effectLst>
                <a:outerShdw blurRad="38100" dist="19050" dir="2700000" algn="tl" rotWithShape="0">
                  <a:schemeClr val="dk1">
                    <a:alpha val="40000"/>
                  </a:schemeClr>
                </a:outerShdw>
              </a:effectLst>
            </a:rPr>
            <a:t>by Segment</a:t>
          </a:r>
          <a:endParaRPr lang="en-US" sz="16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57</xdr:col>
      <xdr:colOff>224238</xdr:colOff>
      <xdr:row>22</xdr:row>
      <xdr:rowOff>96837</xdr:rowOff>
    </xdr:from>
    <xdr:to>
      <xdr:col>58</xdr:col>
      <xdr:colOff>1716484</xdr:colOff>
      <xdr:row>30</xdr:row>
      <xdr:rowOff>29766</xdr:rowOff>
    </xdr:to>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14</xdr:col>
      <xdr:colOff>72938</xdr:colOff>
      <xdr:row>14</xdr:row>
      <xdr:rowOff>101368</xdr:rowOff>
    </xdr:from>
    <xdr:to>
      <xdr:col>17</xdr:col>
      <xdr:colOff>368986</xdr:colOff>
      <xdr:row>23</xdr:row>
      <xdr:rowOff>51490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14</xdr:col>
      <xdr:colOff>343330</xdr:colOff>
      <xdr:row>22</xdr:row>
      <xdr:rowOff>131487</xdr:rowOff>
    </xdr:from>
    <xdr:to>
      <xdr:col>17</xdr:col>
      <xdr:colOff>69655</xdr:colOff>
      <xdr:row>24</xdr:row>
      <xdr:rowOff>111555</xdr:rowOff>
    </xdr:to>
    <xdr:sp macro="" textlink="">
      <xdr:nvSpPr>
        <xdr:cNvPr id="6" name="Rectangle 5">
          <a:extLst>
            <a:ext uri="{FF2B5EF4-FFF2-40B4-BE49-F238E27FC236}">
              <a16:creationId xmlns:a16="http://schemas.microsoft.com/office/drawing/2014/main" id="{00000000-0008-0000-0200-000006000000}"/>
            </a:ext>
          </a:extLst>
        </xdr:cNvPr>
        <xdr:cNvSpPr/>
      </xdr:nvSpPr>
      <xdr:spPr>
        <a:xfrm>
          <a:off x="11893465" y="4808176"/>
          <a:ext cx="1554095" cy="35763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ESG</a:t>
          </a:r>
          <a:r>
            <a:rPr lang="en-US" sz="1600" b="1" cap="none" spc="0" baseline="0">
              <a:ln w="0"/>
              <a:solidFill>
                <a:schemeClr val="tx1"/>
              </a:solidFill>
              <a:effectLst>
                <a:outerShdw blurRad="38100" dist="19050" dir="2700000" algn="tl" rotWithShape="0">
                  <a:schemeClr val="dk1">
                    <a:alpha val="40000"/>
                  </a:schemeClr>
                </a:outerShdw>
              </a:effectLst>
            </a:rPr>
            <a:t> Score</a:t>
          </a:r>
          <a:endParaRPr lang="en-US" sz="16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14</xdr:col>
      <xdr:colOff>349851</xdr:colOff>
      <xdr:row>24</xdr:row>
      <xdr:rowOff>35034</xdr:rowOff>
    </xdr:from>
    <xdr:to>
      <xdr:col>17</xdr:col>
      <xdr:colOff>76176</xdr:colOff>
      <xdr:row>26</xdr:row>
      <xdr:rowOff>15103</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11899986" y="5089291"/>
          <a:ext cx="1554095" cy="357636"/>
        </a:xfrm>
        <a:prstGeom prst="rect">
          <a:avLst/>
        </a:prstGeom>
        <a:noFill/>
      </xdr:spPr>
      <xdr:txBody>
        <a:bodyPr wrap="none" lIns="91440" tIns="45720" rIns="91440" bIns="45720">
          <a:noAutofit/>
        </a:bodyPr>
        <a:lstStyle/>
        <a:p>
          <a:pPr algn="l"/>
          <a:r>
            <a:rPr lang="en-US" sz="1000" b="1" cap="none" spc="0">
              <a:ln w="0"/>
              <a:solidFill>
                <a:schemeClr val="tx1"/>
              </a:solidFill>
              <a:effectLst>
                <a:outerShdw blurRad="38100" dist="19050" dir="2700000" algn="tl" rotWithShape="0">
                  <a:schemeClr val="dk1">
                    <a:alpha val="40000"/>
                  </a:schemeClr>
                </a:outerShdw>
              </a:effectLst>
            </a:rPr>
            <a:t>Environmental Risk Score</a:t>
          </a:r>
        </a:p>
        <a:p>
          <a:pPr algn="l"/>
          <a:r>
            <a:rPr lang="en-US" sz="1100" b="0" cap="none" spc="0">
              <a:ln w="0"/>
              <a:solidFill>
                <a:schemeClr val="tx1"/>
              </a:solidFill>
              <a:effectLst>
                <a:outerShdw blurRad="38100" dist="19050" dir="2700000" algn="tl" rotWithShape="0">
                  <a:schemeClr val="dk1">
                    <a:alpha val="40000"/>
                  </a:schemeClr>
                </a:outerShdw>
              </a:effectLst>
            </a:rPr>
            <a:t>0.0</a:t>
          </a:r>
          <a:endParaRPr lang="en-US" sz="16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14</xdr:col>
      <xdr:colOff>356373</xdr:colOff>
      <xdr:row>26</xdr:row>
      <xdr:rowOff>7232</xdr:rowOff>
    </xdr:from>
    <xdr:to>
      <xdr:col>17</xdr:col>
      <xdr:colOff>82698</xdr:colOff>
      <xdr:row>27</xdr:row>
      <xdr:rowOff>176084</xdr:rowOff>
    </xdr:to>
    <xdr:sp macro="" textlink="">
      <xdr:nvSpPr>
        <xdr:cNvPr id="11" name="Rectangle 10">
          <a:extLst>
            <a:ext uri="{FF2B5EF4-FFF2-40B4-BE49-F238E27FC236}">
              <a16:creationId xmlns:a16="http://schemas.microsoft.com/office/drawing/2014/main" id="{00000000-0008-0000-0200-00000B000000}"/>
            </a:ext>
          </a:extLst>
        </xdr:cNvPr>
        <xdr:cNvSpPr/>
      </xdr:nvSpPr>
      <xdr:spPr>
        <a:xfrm>
          <a:off x="11906508" y="5439056"/>
          <a:ext cx="1554095" cy="357636"/>
        </a:xfrm>
        <a:prstGeom prst="rect">
          <a:avLst/>
        </a:prstGeom>
        <a:noFill/>
      </xdr:spPr>
      <xdr:txBody>
        <a:bodyPr wrap="none" lIns="91440" tIns="45720" rIns="91440" bIns="45720">
          <a:noAutofit/>
        </a:bodyPr>
        <a:lstStyle/>
        <a:p>
          <a:pPr algn="l"/>
          <a:r>
            <a:rPr lang="en-US" sz="1000" b="1" cap="none" spc="0">
              <a:ln w="0"/>
              <a:solidFill>
                <a:schemeClr val="tx1"/>
              </a:solidFill>
              <a:effectLst>
                <a:outerShdw blurRad="38100" dist="19050" dir="2700000" algn="tl" rotWithShape="0">
                  <a:schemeClr val="dk1">
                    <a:alpha val="40000"/>
                  </a:schemeClr>
                </a:outerShdw>
              </a:effectLst>
            </a:rPr>
            <a:t>Social Risk Score</a:t>
          </a:r>
        </a:p>
        <a:p>
          <a:pPr algn="l"/>
          <a:r>
            <a:rPr lang="en-US" sz="1100" b="0" cap="none" spc="0">
              <a:ln w="0"/>
              <a:solidFill>
                <a:schemeClr val="tx1"/>
              </a:solidFill>
              <a:effectLst>
                <a:outerShdw blurRad="38100" dist="19050" dir="2700000" algn="tl" rotWithShape="0">
                  <a:schemeClr val="dk1">
                    <a:alpha val="40000"/>
                  </a:schemeClr>
                </a:outerShdw>
              </a:effectLst>
            </a:rPr>
            <a:t>2.1</a:t>
          </a:r>
          <a:endParaRPr lang="en-US" sz="16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14</xdr:col>
      <xdr:colOff>345732</xdr:colOff>
      <xdr:row>27</xdr:row>
      <xdr:rowOff>185375</xdr:rowOff>
    </xdr:from>
    <xdr:to>
      <xdr:col>17</xdr:col>
      <xdr:colOff>72057</xdr:colOff>
      <xdr:row>29</xdr:row>
      <xdr:rowOff>165443</xdr:rowOff>
    </xdr:to>
    <xdr:sp macro="" textlink="">
      <xdr:nvSpPr>
        <xdr:cNvPr id="12" name="Rectangle 11">
          <a:extLst>
            <a:ext uri="{FF2B5EF4-FFF2-40B4-BE49-F238E27FC236}">
              <a16:creationId xmlns:a16="http://schemas.microsoft.com/office/drawing/2014/main" id="{00000000-0008-0000-0200-00000C000000}"/>
            </a:ext>
          </a:extLst>
        </xdr:cNvPr>
        <xdr:cNvSpPr/>
      </xdr:nvSpPr>
      <xdr:spPr>
        <a:xfrm>
          <a:off x="11895867" y="5805983"/>
          <a:ext cx="1554095" cy="357636"/>
        </a:xfrm>
        <a:prstGeom prst="rect">
          <a:avLst/>
        </a:prstGeom>
        <a:noFill/>
      </xdr:spPr>
      <xdr:txBody>
        <a:bodyPr wrap="none" lIns="91440" tIns="45720" rIns="91440" bIns="45720">
          <a:noAutofit/>
        </a:bodyPr>
        <a:lstStyle/>
        <a:p>
          <a:pPr algn="l"/>
          <a:r>
            <a:rPr lang="en-US" sz="1000" b="1" cap="none" spc="0">
              <a:ln w="0"/>
              <a:solidFill>
                <a:schemeClr val="tx1"/>
              </a:solidFill>
              <a:effectLst>
                <a:outerShdw blurRad="38100" dist="19050" dir="2700000" algn="tl" rotWithShape="0">
                  <a:schemeClr val="dk1">
                    <a:alpha val="40000"/>
                  </a:schemeClr>
                </a:outerShdw>
              </a:effectLst>
            </a:rPr>
            <a:t>Governance Risk Score</a:t>
          </a:r>
        </a:p>
        <a:p>
          <a:pPr algn="l"/>
          <a:r>
            <a:rPr lang="en-US" sz="1100" b="0" cap="none" spc="0">
              <a:ln w="0"/>
              <a:solidFill>
                <a:schemeClr val="tx1"/>
              </a:solidFill>
              <a:effectLst>
                <a:outerShdw blurRad="38100" dist="19050" dir="2700000" algn="tl" rotWithShape="0">
                  <a:schemeClr val="dk1">
                    <a:alpha val="40000"/>
                  </a:schemeClr>
                </a:outerShdw>
              </a:effectLst>
            </a:rPr>
            <a:t>3.3</a:t>
          </a:r>
          <a:endParaRPr lang="en-US" sz="16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14</xdr:col>
      <xdr:colOff>360835</xdr:colOff>
      <xdr:row>29</xdr:row>
      <xdr:rowOff>183316</xdr:rowOff>
    </xdr:from>
    <xdr:to>
      <xdr:col>17</xdr:col>
      <xdr:colOff>87160</xdr:colOff>
      <xdr:row>31</xdr:row>
      <xdr:rowOff>163385</xdr:rowOff>
    </xdr:to>
    <xdr:sp macro="" textlink="">
      <xdr:nvSpPr>
        <xdr:cNvPr id="13" name="Rectangle 12">
          <a:extLst>
            <a:ext uri="{FF2B5EF4-FFF2-40B4-BE49-F238E27FC236}">
              <a16:creationId xmlns:a16="http://schemas.microsoft.com/office/drawing/2014/main" id="{00000000-0008-0000-0200-00000D000000}"/>
            </a:ext>
          </a:extLst>
        </xdr:cNvPr>
        <xdr:cNvSpPr/>
      </xdr:nvSpPr>
      <xdr:spPr>
        <a:xfrm>
          <a:off x="11910970" y="6181492"/>
          <a:ext cx="1554095" cy="357636"/>
        </a:xfrm>
        <a:prstGeom prst="rect">
          <a:avLst/>
        </a:prstGeom>
        <a:noFill/>
      </xdr:spPr>
      <xdr:txBody>
        <a:bodyPr wrap="none" lIns="91440" tIns="45720" rIns="91440" bIns="45720">
          <a:noAutofit/>
        </a:bodyPr>
        <a:lstStyle/>
        <a:p>
          <a:pPr algn="l"/>
          <a:r>
            <a:rPr lang="en-US" sz="1000" b="1" cap="none" spc="0">
              <a:ln w="0"/>
              <a:solidFill>
                <a:schemeClr val="tx1"/>
              </a:solidFill>
              <a:effectLst>
                <a:outerShdw blurRad="38100" dist="19050" dir="2700000" algn="tl" rotWithShape="0">
                  <a:schemeClr val="dk1">
                    <a:alpha val="40000"/>
                  </a:schemeClr>
                </a:outerShdw>
              </a:effectLst>
            </a:rPr>
            <a:t>Total</a:t>
          </a:r>
          <a:r>
            <a:rPr lang="en-US" sz="1000" b="1" cap="none" spc="0" baseline="0">
              <a:ln w="0"/>
              <a:solidFill>
                <a:schemeClr val="tx1"/>
              </a:solidFill>
              <a:effectLst>
                <a:outerShdw blurRad="38100" dist="19050" dir="2700000" algn="tl" rotWithShape="0">
                  <a:schemeClr val="dk1">
                    <a:alpha val="40000"/>
                  </a:schemeClr>
                </a:outerShdw>
              </a:effectLst>
            </a:rPr>
            <a:t> ESG</a:t>
          </a:r>
          <a:r>
            <a:rPr lang="en-US" sz="1000" b="1" cap="none" spc="0">
              <a:ln w="0"/>
              <a:solidFill>
                <a:schemeClr val="tx1"/>
              </a:solidFill>
              <a:effectLst>
                <a:outerShdw blurRad="38100" dist="19050" dir="2700000" algn="tl" rotWithShape="0">
                  <a:schemeClr val="dk1">
                    <a:alpha val="40000"/>
                  </a:schemeClr>
                </a:outerShdw>
              </a:effectLst>
            </a:rPr>
            <a:t> Risk Score</a:t>
          </a:r>
        </a:p>
        <a:p>
          <a:pPr algn="l"/>
          <a:r>
            <a:rPr lang="en-US" sz="1100" b="0" cap="none" spc="0">
              <a:ln w="0"/>
              <a:solidFill>
                <a:schemeClr val="tx1"/>
              </a:solidFill>
              <a:effectLst>
                <a:outerShdw blurRad="38100" dist="19050" dir="2700000" algn="tl" rotWithShape="0">
                  <a:schemeClr val="dk1">
                    <a:alpha val="40000"/>
                  </a:schemeClr>
                </a:outerShdw>
              </a:effectLst>
            </a:rPr>
            <a:t>5.5</a:t>
          </a:r>
          <a:r>
            <a:rPr lang="en-US" sz="1100" b="0" cap="none" spc="0" baseline="0">
              <a:ln w="0"/>
              <a:solidFill>
                <a:schemeClr val="tx1"/>
              </a:solidFill>
              <a:effectLst>
                <a:outerShdw blurRad="38100" dist="19050" dir="2700000" algn="tl" rotWithShape="0">
                  <a:schemeClr val="dk1">
                    <a:alpha val="40000"/>
                  </a:schemeClr>
                </a:outerShdw>
              </a:effectLst>
            </a:rPr>
            <a:t> | </a:t>
          </a:r>
          <a:r>
            <a:rPr lang="en-US" sz="900" b="0" cap="none" spc="0" baseline="0">
              <a:ln w="0"/>
              <a:solidFill>
                <a:schemeClr val="tx1"/>
              </a:solidFill>
              <a:effectLst>
                <a:outerShdw blurRad="38100" dist="19050" dir="2700000" algn="tl" rotWithShape="0">
                  <a:schemeClr val="dk1">
                    <a:alpha val="40000"/>
                  </a:schemeClr>
                </a:outerShdw>
              </a:effectLst>
            </a:rPr>
            <a:t>1st percentile</a:t>
          </a:r>
          <a:endParaRPr lang="en-US" sz="16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542924</xdr:colOff>
      <xdr:row>6</xdr:row>
      <xdr:rowOff>185737</xdr:rowOff>
    </xdr:from>
    <xdr:to>
      <xdr:col>6</xdr:col>
      <xdr:colOff>561974</xdr:colOff>
      <xdr:row>17</xdr:row>
      <xdr:rowOff>133350</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585788</xdr:colOff>
      <xdr:row>6</xdr:row>
      <xdr:rowOff>100013</xdr:rowOff>
    </xdr:from>
    <xdr:to>
      <xdr:col>14</xdr:col>
      <xdr:colOff>571501</xdr:colOff>
      <xdr:row>17</xdr:row>
      <xdr:rowOff>95251</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566738</xdr:colOff>
      <xdr:row>25</xdr:row>
      <xdr:rowOff>157162</xdr:rowOff>
    </xdr:from>
    <xdr:to>
      <xdr:col>6</xdr:col>
      <xdr:colOff>600076</xdr:colOff>
      <xdr:row>36</xdr:row>
      <xdr:rowOff>66675</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514350</xdr:colOff>
      <xdr:row>26</xdr:row>
      <xdr:rowOff>109537</xdr:rowOff>
    </xdr:from>
    <xdr:to>
      <xdr:col>14</xdr:col>
      <xdr:colOff>581025</xdr:colOff>
      <xdr:row>36</xdr:row>
      <xdr:rowOff>123825</xdr:rowOff>
    </xdr:to>
    <xdr:graphicFrame macro="">
      <xdr:nvGraphicFramePr>
        <xdr:cNvPr id="5" name="Chart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42862</xdr:colOff>
      <xdr:row>44</xdr:row>
      <xdr:rowOff>100012</xdr:rowOff>
    </xdr:from>
    <xdr:to>
      <xdr:col>7</xdr:col>
      <xdr:colOff>0</xdr:colOff>
      <xdr:row>55</xdr:row>
      <xdr:rowOff>38100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mc:AlternateContent xmlns:mc="http://schemas.openxmlformats.org/markup-compatibility/2006">
    <mc:Choice xmlns:a14="http://schemas.microsoft.com/office/drawing/2010/main" Requires="a14">
      <xdr:twoCellAnchor editAs="oneCell">
        <xdr:from>
          <xdr:col>23</xdr:col>
          <xdr:colOff>28575</xdr:colOff>
          <xdr:row>21</xdr:row>
          <xdr:rowOff>161925</xdr:rowOff>
        </xdr:from>
        <xdr:to>
          <xdr:col>24</xdr:col>
          <xdr:colOff>9525</xdr:colOff>
          <xdr:row>22</xdr:row>
          <xdr:rowOff>161925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27</xdr:col>
      <xdr:colOff>0</xdr:colOff>
      <xdr:row>22</xdr:row>
      <xdr:rowOff>0</xdr:rowOff>
    </xdr:from>
    <xdr:to>
      <xdr:col>34</xdr:col>
      <xdr:colOff>285750</xdr:colOff>
      <xdr:row>36</xdr:row>
      <xdr:rowOff>21772</xdr:rowOff>
    </xdr:to>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466724</xdr:colOff>
      <xdr:row>42</xdr:row>
      <xdr:rowOff>57150</xdr:rowOff>
    </xdr:from>
    <xdr:to>
      <xdr:col>31</xdr:col>
      <xdr:colOff>400049</xdr:colOff>
      <xdr:row>47</xdr:row>
      <xdr:rowOff>95250</xdr:rowOff>
    </xdr:to>
    <xdr:sp macro="" textlink="">
      <xdr:nvSpPr>
        <xdr:cNvPr id="9" name="Rectangle: Rounded Corners 8">
          <a:extLst>
            <a:ext uri="{FF2B5EF4-FFF2-40B4-BE49-F238E27FC236}">
              <a16:creationId xmlns:a16="http://schemas.microsoft.com/office/drawing/2014/main" id="{00000000-0008-0000-0300-000009000000}"/>
            </a:ext>
          </a:extLst>
        </xdr:cNvPr>
        <xdr:cNvSpPr/>
      </xdr:nvSpPr>
      <xdr:spPr>
        <a:xfrm>
          <a:off x="2295524" y="2628900"/>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26</xdr:col>
      <xdr:colOff>561975</xdr:colOff>
      <xdr:row>42</xdr:row>
      <xdr:rowOff>47625</xdr:rowOff>
    </xdr:from>
    <xdr:to>
      <xdr:col>29</xdr:col>
      <xdr:colOff>267927</xdr:colOff>
      <xdr:row>47</xdr:row>
      <xdr:rowOff>41270</xdr:rowOff>
    </xdr:to>
    <xdr:grpSp>
      <xdr:nvGrpSpPr>
        <xdr:cNvPr id="10" name="Group 9">
          <a:hlinkClick xmlns:r="http://schemas.openxmlformats.org/officeDocument/2006/relationships" r:id="rId7"/>
          <a:extLst>
            <a:ext uri="{FF2B5EF4-FFF2-40B4-BE49-F238E27FC236}">
              <a16:creationId xmlns:a16="http://schemas.microsoft.com/office/drawing/2014/main" id="{00000000-0008-0000-0300-00000A000000}"/>
            </a:ext>
          </a:extLst>
        </xdr:cNvPr>
        <xdr:cNvGrpSpPr/>
      </xdr:nvGrpSpPr>
      <xdr:grpSpPr>
        <a:xfrm>
          <a:off x="18565567" y="8003012"/>
          <a:ext cx="1517043" cy="932730"/>
          <a:chOff x="700068" y="1990708"/>
          <a:chExt cx="1533561" cy="931263"/>
        </a:xfrm>
      </xdr:grpSpPr>
      <xdr:pic>
        <xdr:nvPicPr>
          <xdr:cNvPr id="11" name="Graphic 10" descr="Table with solid fill">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3299" y="1990708"/>
            <a:ext cx="792969" cy="792969"/>
          </a:xfrm>
          <a:prstGeom prst="rect">
            <a:avLst/>
          </a:prstGeom>
        </xdr:spPr>
      </xdr:pic>
      <xdr:sp macro="" textlink="">
        <xdr:nvSpPr>
          <xdr:cNvPr id="12" name="Rectangle 11">
            <a:extLst>
              <a:ext uri="{FF2B5EF4-FFF2-40B4-BE49-F238E27FC236}">
                <a16:creationId xmlns:a16="http://schemas.microsoft.com/office/drawing/2014/main" id="{00000000-0008-0000-0300-00000C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29</xdr:col>
      <xdr:colOff>371475</xdr:colOff>
      <xdr:row>42</xdr:row>
      <xdr:rowOff>76200</xdr:rowOff>
    </xdr:from>
    <xdr:to>
      <xdr:col>31</xdr:col>
      <xdr:colOff>265502</xdr:colOff>
      <xdr:row>47</xdr:row>
      <xdr:rowOff>55937</xdr:rowOff>
    </xdr:to>
    <xdr:grpSp>
      <xdr:nvGrpSpPr>
        <xdr:cNvPr id="13" name="Group 12">
          <a:hlinkClick xmlns:r="http://schemas.openxmlformats.org/officeDocument/2006/relationships" r:id="rId10"/>
          <a:extLst>
            <a:ext uri="{FF2B5EF4-FFF2-40B4-BE49-F238E27FC236}">
              <a16:creationId xmlns:a16="http://schemas.microsoft.com/office/drawing/2014/main" id="{00000000-0008-0000-0300-00000D000000}"/>
            </a:ext>
          </a:extLst>
        </xdr:cNvPr>
        <xdr:cNvGrpSpPr/>
      </xdr:nvGrpSpPr>
      <xdr:grpSpPr>
        <a:xfrm>
          <a:off x="20186158" y="8031587"/>
          <a:ext cx="1101421" cy="918822"/>
          <a:chOff x="847332" y="3084117"/>
          <a:chExt cx="1112036" cy="917354"/>
        </a:xfrm>
      </xdr:grpSpPr>
      <xdr:pic>
        <xdr:nvPicPr>
          <xdr:cNvPr id="14" name="Graphic 13" descr="Upward trend with solid fill">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990601" y="3084117"/>
            <a:ext cx="749300" cy="749301"/>
          </a:xfrm>
          <a:prstGeom prst="rect">
            <a:avLst/>
          </a:prstGeom>
        </xdr:spPr>
      </xdr:pic>
      <xdr:sp macro="" textlink="">
        <xdr:nvSpPr>
          <xdr:cNvPr id="15" name="Rectangle 14">
            <a:extLst>
              <a:ext uri="{FF2B5EF4-FFF2-40B4-BE49-F238E27FC236}">
                <a16:creationId xmlns:a16="http://schemas.microsoft.com/office/drawing/2014/main" id="{00000000-0008-0000-0300-00000F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25</xdr:col>
      <xdr:colOff>0</xdr:colOff>
      <xdr:row>42</xdr:row>
      <xdr:rowOff>85725</xdr:rowOff>
    </xdr:from>
    <xdr:to>
      <xdr:col>26</xdr:col>
      <xdr:colOff>525940</xdr:colOff>
      <xdr:row>47</xdr:row>
      <xdr:rowOff>40475</xdr:rowOff>
    </xdr:to>
    <xdr:grpSp>
      <xdr:nvGrpSpPr>
        <xdr:cNvPr id="16" name="Group 15">
          <a:hlinkClick xmlns:r="http://schemas.openxmlformats.org/officeDocument/2006/relationships" r:id="rId13"/>
          <a:extLst>
            <a:ext uri="{FF2B5EF4-FFF2-40B4-BE49-F238E27FC236}">
              <a16:creationId xmlns:a16="http://schemas.microsoft.com/office/drawing/2014/main" id="{00000000-0008-0000-0300-000010000000}"/>
            </a:ext>
          </a:extLst>
        </xdr:cNvPr>
        <xdr:cNvGrpSpPr/>
      </xdr:nvGrpSpPr>
      <xdr:grpSpPr>
        <a:xfrm>
          <a:off x="17399894" y="8041112"/>
          <a:ext cx="1129638" cy="893835"/>
          <a:chOff x="785374" y="1089804"/>
          <a:chExt cx="1134349" cy="892367"/>
        </a:xfrm>
      </xdr:grpSpPr>
      <xdr:pic>
        <xdr:nvPicPr>
          <xdr:cNvPr id="17" name="Graphic 16" descr="Paper with solid fill">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06470" y="1089804"/>
            <a:ext cx="672159" cy="671527"/>
          </a:xfrm>
          <a:prstGeom prst="rect">
            <a:avLst/>
          </a:prstGeom>
        </xdr:spPr>
      </xdr:pic>
      <xdr:sp macro="" textlink="">
        <xdr:nvSpPr>
          <xdr:cNvPr id="18" name="Rectangle 17">
            <a:extLst>
              <a:ext uri="{FF2B5EF4-FFF2-40B4-BE49-F238E27FC236}">
                <a16:creationId xmlns:a16="http://schemas.microsoft.com/office/drawing/2014/main" id="{00000000-0008-0000-0300-000012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106706</xdr:colOff>
      <xdr:row>2</xdr:row>
      <xdr:rowOff>0</xdr:rowOff>
    </xdr:from>
    <xdr:to>
      <xdr:col>16</xdr:col>
      <xdr:colOff>106551</xdr:colOff>
      <xdr:row>26</xdr:row>
      <xdr:rowOff>35706</xdr:rowOff>
    </xdr:to>
    <xdr:sp macro="" textlink="">
      <xdr:nvSpPr>
        <xdr:cNvPr id="12" name="Rectangle: Rounded Corners 11">
          <a:extLst>
            <a:ext uri="{FF2B5EF4-FFF2-40B4-BE49-F238E27FC236}">
              <a16:creationId xmlns:a16="http://schemas.microsoft.com/office/drawing/2014/main" id="{00000000-0008-0000-0400-00000C000000}"/>
            </a:ext>
          </a:extLst>
        </xdr:cNvPr>
        <xdr:cNvSpPr/>
      </xdr:nvSpPr>
      <xdr:spPr>
        <a:xfrm>
          <a:off x="1321144" y="381000"/>
          <a:ext cx="8500907" cy="4607706"/>
        </a:xfrm>
        <a:prstGeom prst="roundRect">
          <a:avLst/>
        </a:prstGeom>
        <a:solidFill>
          <a:sysClr val="window" lastClr="FFFFFF"/>
        </a:solidFill>
        <a:ln>
          <a:solidFill>
            <a:schemeClr val="bg2"/>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14</xdr:col>
      <xdr:colOff>381102</xdr:colOff>
      <xdr:row>3</xdr:row>
      <xdr:rowOff>68040</xdr:rowOff>
    </xdr:from>
    <xdr:to>
      <xdr:col>17</xdr:col>
      <xdr:colOff>124444</xdr:colOff>
      <xdr:row>24</xdr:row>
      <xdr:rowOff>10015</xdr:rowOff>
    </xdr:to>
    <xdr:sp macro="" textlink="">
      <xdr:nvSpPr>
        <xdr:cNvPr id="13" name="Rectangle: Rounded Corners 12">
          <a:extLst>
            <a:ext uri="{FF2B5EF4-FFF2-40B4-BE49-F238E27FC236}">
              <a16:creationId xmlns:a16="http://schemas.microsoft.com/office/drawing/2014/main" id="{00000000-0008-0000-0400-00000D000000}"/>
            </a:ext>
          </a:extLst>
        </xdr:cNvPr>
        <xdr:cNvSpPr/>
      </xdr:nvSpPr>
      <xdr:spPr>
        <a:xfrm>
          <a:off x="11934927" y="2677890"/>
          <a:ext cx="1572142" cy="3942475"/>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solidFill>
              <a:sysClr val="windowText" lastClr="000000"/>
            </a:solidFill>
          </a:endParaRPr>
        </a:p>
      </xdr:txBody>
    </xdr:sp>
    <xdr:clientData/>
  </xdr:twoCellAnchor>
  <xdr:twoCellAnchor>
    <xdr:from>
      <xdr:col>0</xdr:col>
      <xdr:colOff>464344</xdr:colOff>
      <xdr:row>4</xdr:row>
      <xdr:rowOff>182906</xdr:rowOff>
    </xdr:from>
    <xdr:to>
      <xdr:col>3</xdr:col>
      <xdr:colOff>154781</xdr:colOff>
      <xdr:row>23</xdr:row>
      <xdr:rowOff>123909</xdr:rowOff>
    </xdr:to>
    <xdr:sp macro="" textlink="">
      <xdr:nvSpPr>
        <xdr:cNvPr id="14" name="Rectangle: Rounded Corners 13">
          <a:extLst>
            <a:ext uri="{FF2B5EF4-FFF2-40B4-BE49-F238E27FC236}">
              <a16:creationId xmlns:a16="http://schemas.microsoft.com/office/drawing/2014/main" id="{00000000-0008-0000-0400-00000E000000}"/>
            </a:ext>
          </a:extLst>
        </xdr:cNvPr>
        <xdr:cNvSpPr/>
      </xdr:nvSpPr>
      <xdr:spPr>
        <a:xfrm>
          <a:off x="464344" y="944906"/>
          <a:ext cx="1512093" cy="3560503"/>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xdr:col>
      <xdr:colOff>113851</xdr:colOff>
      <xdr:row>5</xdr:row>
      <xdr:rowOff>161925</xdr:rowOff>
    </xdr:from>
    <xdr:to>
      <xdr:col>2</xdr:col>
      <xdr:colOff>548458</xdr:colOff>
      <xdr:row>10</xdr:row>
      <xdr:rowOff>115597</xdr:rowOff>
    </xdr:to>
    <xdr:grpSp>
      <xdr:nvGrpSpPr>
        <xdr:cNvPr id="15" name="Group 14">
          <a:hlinkClick xmlns:r="http://schemas.openxmlformats.org/officeDocument/2006/relationships" r:id="rId1"/>
          <a:extLst>
            <a:ext uri="{FF2B5EF4-FFF2-40B4-BE49-F238E27FC236}">
              <a16:creationId xmlns:a16="http://schemas.microsoft.com/office/drawing/2014/main" id="{00000000-0008-0000-0400-00000F000000}"/>
            </a:ext>
          </a:extLst>
        </xdr:cNvPr>
        <xdr:cNvGrpSpPr/>
      </xdr:nvGrpSpPr>
      <xdr:grpSpPr>
        <a:xfrm>
          <a:off x="721070" y="1114425"/>
          <a:ext cx="1041826" cy="906172"/>
          <a:chOff x="785374" y="1089804"/>
          <a:chExt cx="1134349" cy="892367"/>
        </a:xfrm>
      </xdr:grpSpPr>
      <xdr:pic>
        <xdr:nvPicPr>
          <xdr:cNvPr id="16" name="Graphic 15" descr="Paper with solid fill">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6470" y="1089804"/>
            <a:ext cx="672159" cy="671527"/>
          </a:xfrm>
          <a:prstGeom prst="rect">
            <a:avLst/>
          </a:prstGeom>
        </xdr:spPr>
      </xdr:pic>
      <xdr:sp macro="" textlink="">
        <xdr:nvSpPr>
          <xdr:cNvPr id="17" name="Rectangle 16">
            <a:extLst>
              <a:ext uri="{FF2B5EF4-FFF2-40B4-BE49-F238E27FC236}">
                <a16:creationId xmlns:a16="http://schemas.microsoft.com/office/drawing/2014/main" id="{00000000-0008-0000-0400-000011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xdr:col>
      <xdr:colOff>106709</xdr:colOff>
      <xdr:row>17</xdr:row>
      <xdr:rowOff>133350</xdr:rowOff>
    </xdr:from>
    <xdr:to>
      <xdr:col>2</xdr:col>
      <xdr:colOff>468996</xdr:colOff>
      <xdr:row>22</xdr:row>
      <xdr:rowOff>112008</xdr:rowOff>
    </xdr:to>
    <xdr:grpSp>
      <xdr:nvGrpSpPr>
        <xdr:cNvPr id="18" name="Group 17">
          <a:hlinkClick xmlns:r="http://schemas.openxmlformats.org/officeDocument/2006/relationships" r:id="rId4"/>
          <a:extLst>
            <a:ext uri="{FF2B5EF4-FFF2-40B4-BE49-F238E27FC236}">
              <a16:creationId xmlns:a16="http://schemas.microsoft.com/office/drawing/2014/main" id="{00000000-0008-0000-0400-000012000000}"/>
            </a:ext>
          </a:extLst>
        </xdr:cNvPr>
        <xdr:cNvGrpSpPr/>
      </xdr:nvGrpSpPr>
      <xdr:grpSpPr>
        <a:xfrm>
          <a:off x="713928" y="3371850"/>
          <a:ext cx="969506" cy="931158"/>
          <a:chOff x="847332" y="3084117"/>
          <a:chExt cx="1112036" cy="917354"/>
        </a:xfrm>
      </xdr:grpSpPr>
      <xdr:pic>
        <xdr:nvPicPr>
          <xdr:cNvPr id="19" name="Graphic 18" descr="Upward trend with solid fill">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20" name="Rectangle 19">
            <a:extLst>
              <a:ext uri="{FF2B5EF4-FFF2-40B4-BE49-F238E27FC236}">
                <a16:creationId xmlns:a16="http://schemas.microsoft.com/office/drawing/2014/main" id="{00000000-0008-0000-0400-000014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xdr:col>
      <xdr:colOff>11456</xdr:colOff>
      <xdr:row>11</xdr:row>
      <xdr:rowOff>97631</xdr:rowOff>
    </xdr:from>
    <xdr:to>
      <xdr:col>2</xdr:col>
      <xdr:colOff>607150</xdr:colOff>
      <xdr:row>16</xdr:row>
      <xdr:rowOff>90198</xdr:rowOff>
    </xdr:to>
    <xdr:grpSp>
      <xdr:nvGrpSpPr>
        <xdr:cNvPr id="21" name="Group 20">
          <a:hlinkClick xmlns:r="http://schemas.openxmlformats.org/officeDocument/2006/relationships" r:id="rId7"/>
          <a:extLst>
            <a:ext uri="{FF2B5EF4-FFF2-40B4-BE49-F238E27FC236}">
              <a16:creationId xmlns:a16="http://schemas.microsoft.com/office/drawing/2014/main" id="{00000000-0008-0000-0400-000015000000}"/>
            </a:ext>
          </a:extLst>
        </xdr:cNvPr>
        <xdr:cNvGrpSpPr/>
      </xdr:nvGrpSpPr>
      <xdr:grpSpPr>
        <a:xfrm>
          <a:off x="618675" y="2193131"/>
          <a:ext cx="1202913" cy="945067"/>
          <a:chOff x="700068" y="1990708"/>
          <a:chExt cx="1533561" cy="931263"/>
        </a:xfrm>
      </xdr:grpSpPr>
      <xdr:pic>
        <xdr:nvPicPr>
          <xdr:cNvPr id="22" name="Graphic 21" descr="Table with solid fill">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3299" y="1990708"/>
            <a:ext cx="792969" cy="792969"/>
          </a:xfrm>
          <a:prstGeom prst="rect">
            <a:avLst/>
          </a:prstGeom>
        </xdr:spPr>
      </xdr:pic>
      <xdr:sp macro="" textlink="">
        <xdr:nvSpPr>
          <xdr:cNvPr id="23" name="Rectangle 22">
            <a:extLst>
              <a:ext uri="{FF2B5EF4-FFF2-40B4-BE49-F238E27FC236}">
                <a16:creationId xmlns:a16="http://schemas.microsoft.com/office/drawing/2014/main" id="{00000000-0008-0000-0400-000017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3</xdr:col>
      <xdr:colOff>456363</xdr:colOff>
      <xdr:row>2</xdr:row>
      <xdr:rowOff>187322</xdr:rowOff>
    </xdr:from>
    <xdr:to>
      <xdr:col>7</xdr:col>
      <xdr:colOff>23814</xdr:colOff>
      <xdr:row>9</xdr:row>
      <xdr:rowOff>36112</xdr:rowOff>
    </xdr:to>
    <xdr:grpSp>
      <xdr:nvGrpSpPr>
        <xdr:cNvPr id="45" name="Group 44">
          <a:hlinkClick xmlns:r="http://schemas.openxmlformats.org/officeDocument/2006/relationships" r:id="rId10"/>
          <a:extLst>
            <a:ext uri="{FF2B5EF4-FFF2-40B4-BE49-F238E27FC236}">
              <a16:creationId xmlns:a16="http://schemas.microsoft.com/office/drawing/2014/main" id="{00000000-0008-0000-0400-00002D000000}"/>
            </a:ext>
          </a:extLst>
        </xdr:cNvPr>
        <xdr:cNvGrpSpPr/>
      </xdr:nvGrpSpPr>
      <xdr:grpSpPr>
        <a:xfrm>
          <a:off x="2278019" y="568322"/>
          <a:ext cx="1996326" cy="1182290"/>
          <a:chOff x="0" y="0"/>
          <a:chExt cx="2476500" cy="1536700"/>
        </a:xfrm>
      </xdr:grpSpPr>
      <xdr:sp macro="" textlink="">
        <xdr:nvSpPr>
          <xdr:cNvPr id="46" name="Rectangle: Rounded Corners 45">
            <a:extLst>
              <a:ext uri="{FF2B5EF4-FFF2-40B4-BE49-F238E27FC236}">
                <a16:creationId xmlns:a16="http://schemas.microsoft.com/office/drawing/2014/main" id="{00000000-0008-0000-0400-00002E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a:t>
            </a:r>
            <a:r>
              <a:rPr lang="en-IN" sz="2000" b="1" baseline="0">
                <a:solidFill>
                  <a:sysClr val="windowText" lastClr="000000"/>
                </a:solidFill>
              </a:rPr>
              <a:t> Income Statement</a:t>
            </a:r>
            <a:endParaRPr lang="en-IN" sz="2000" b="1">
              <a:solidFill>
                <a:sysClr val="windowText" lastClr="000000"/>
              </a:solidFill>
            </a:endParaRPr>
          </a:p>
        </xdr:txBody>
      </xdr:sp>
      <xdr:sp macro="" textlink="">
        <xdr:nvSpPr>
          <xdr:cNvPr id="47" name="Rectangle: Rounded Corners 46">
            <a:extLst>
              <a:ext uri="{FF2B5EF4-FFF2-40B4-BE49-F238E27FC236}">
                <a16:creationId xmlns:a16="http://schemas.microsoft.com/office/drawing/2014/main" id="{00000000-0008-0000-0400-00002F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7</xdr:col>
      <xdr:colOff>215848</xdr:colOff>
      <xdr:row>2</xdr:row>
      <xdr:rowOff>173035</xdr:rowOff>
    </xdr:from>
    <xdr:to>
      <xdr:col>10</xdr:col>
      <xdr:colOff>390517</xdr:colOff>
      <xdr:row>9</xdr:row>
      <xdr:rowOff>21825</xdr:rowOff>
    </xdr:to>
    <xdr:grpSp>
      <xdr:nvGrpSpPr>
        <xdr:cNvPr id="51" name="Group 50">
          <a:hlinkClick xmlns:r="http://schemas.openxmlformats.org/officeDocument/2006/relationships" r:id="rId11"/>
          <a:extLst>
            <a:ext uri="{FF2B5EF4-FFF2-40B4-BE49-F238E27FC236}">
              <a16:creationId xmlns:a16="http://schemas.microsoft.com/office/drawing/2014/main" id="{00000000-0008-0000-0400-000033000000}"/>
            </a:ext>
          </a:extLst>
        </xdr:cNvPr>
        <xdr:cNvGrpSpPr/>
      </xdr:nvGrpSpPr>
      <xdr:grpSpPr>
        <a:xfrm>
          <a:off x="4466379" y="554035"/>
          <a:ext cx="1996326" cy="1182290"/>
          <a:chOff x="0" y="0"/>
          <a:chExt cx="2476500" cy="1536700"/>
        </a:xfrm>
      </xdr:grpSpPr>
      <xdr:sp macro="" textlink="">
        <xdr:nvSpPr>
          <xdr:cNvPr id="52" name="Rectangle: Rounded Corners 51">
            <a:extLst>
              <a:ext uri="{FF2B5EF4-FFF2-40B4-BE49-F238E27FC236}">
                <a16:creationId xmlns:a16="http://schemas.microsoft.com/office/drawing/2014/main" id="{00000000-0008-0000-0400-000034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Standardized</a:t>
            </a:r>
            <a:r>
              <a:rPr lang="en-IN" sz="2000" b="1" baseline="0">
                <a:solidFill>
                  <a:sysClr val="windowText" lastClr="000000"/>
                </a:solidFill>
              </a:rPr>
              <a:t> Income Statement</a:t>
            </a:r>
            <a:endParaRPr lang="en-IN" sz="2000" b="1">
              <a:solidFill>
                <a:sysClr val="windowText" lastClr="000000"/>
              </a:solidFill>
            </a:endParaRPr>
          </a:p>
        </xdr:txBody>
      </xdr:sp>
      <xdr:sp macro="" textlink="">
        <xdr:nvSpPr>
          <xdr:cNvPr id="53" name="Rectangle: Rounded Corners 52">
            <a:extLst>
              <a:ext uri="{FF2B5EF4-FFF2-40B4-BE49-F238E27FC236}">
                <a16:creationId xmlns:a16="http://schemas.microsoft.com/office/drawing/2014/main" id="{00000000-0008-0000-0400-000035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3</xdr:col>
      <xdr:colOff>442077</xdr:colOff>
      <xdr:row>18</xdr:row>
      <xdr:rowOff>65869</xdr:rowOff>
    </xdr:from>
    <xdr:to>
      <xdr:col>7</xdr:col>
      <xdr:colOff>9528</xdr:colOff>
      <xdr:row>24</xdr:row>
      <xdr:rowOff>105159</xdr:rowOff>
    </xdr:to>
    <xdr:grpSp>
      <xdr:nvGrpSpPr>
        <xdr:cNvPr id="54" name="Group 53">
          <a:extLst>
            <a:ext uri="{FF2B5EF4-FFF2-40B4-BE49-F238E27FC236}">
              <a16:creationId xmlns:a16="http://schemas.microsoft.com/office/drawing/2014/main" id="{00000000-0008-0000-0400-000036000000}"/>
            </a:ext>
          </a:extLst>
        </xdr:cNvPr>
        <xdr:cNvGrpSpPr/>
      </xdr:nvGrpSpPr>
      <xdr:grpSpPr>
        <a:xfrm>
          <a:off x="2263733" y="3494869"/>
          <a:ext cx="1996326" cy="1182290"/>
          <a:chOff x="0" y="0"/>
          <a:chExt cx="2476500" cy="1536700"/>
        </a:xfrm>
      </xdr:grpSpPr>
      <xdr:sp macro="" textlink="">
        <xdr:nvSpPr>
          <xdr:cNvPr id="55" name="Rectangle: Rounded Corners 54">
            <a:hlinkClick xmlns:r="http://schemas.openxmlformats.org/officeDocument/2006/relationships" r:id="rId12"/>
            <a:extLst>
              <a:ext uri="{FF2B5EF4-FFF2-40B4-BE49-F238E27FC236}">
                <a16:creationId xmlns:a16="http://schemas.microsoft.com/office/drawing/2014/main" id="{00000000-0008-0000-0400-000037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a:t>
            </a:r>
            <a:r>
              <a:rPr lang="en-IN" sz="2000" b="1" baseline="0">
                <a:solidFill>
                  <a:sysClr val="windowText" lastClr="000000"/>
                </a:solidFill>
              </a:rPr>
              <a:t> Cash Flows Statement</a:t>
            </a:r>
            <a:endParaRPr lang="en-IN" sz="2000" b="1">
              <a:solidFill>
                <a:sysClr val="windowText" lastClr="000000"/>
              </a:solidFill>
            </a:endParaRPr>
          </a:p>
        </xdr:txBody>
      </xdr:sp>
      <xdr:sp macro="" textlink="">
        <xdr:nvSpPr>
          <xdr:cNvPr id="56" name="Rectangle: Rounded Corners 55">
            <a:extLst>
              <a:ext uri="{FF2B5EF4-FFF2-40B4-BE49-F238E27FC236}">
                <a16:creationId xmlns:a16="http://schemas.microsoft.com/office/drawing/2014/main" id="{00000000-0008-0000-0400-000038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3</xdr:col>
      <xdr:colOff>451602</xdr:colOff>
      <xdr:row>10</xdr:row>
      <xdr:rowOff>123028</xdr:rowOff>
    </xdr:from>
    <xdr:to>
      <xdr:col>7</xdr:col>
      <xdr:colOff>19053</xdr:colOff>
      <xdr:row>16</xdr:row>
      <xdr:rowOff>162318</xdr:rowOff>
    </xdr:to>
    <xdr:grpSp>
      <xdr:nvGrpSpPr>
        <xdr:cNvPr id="57" name="Group 56">
          <a:hlinkClick xmlns:r="http://schemas.openxmlformats.org/officeDocument/2006/relationships" r:id="rId13"/>
          <a:extLst>
            <a:ext uri="{FF2B5EF4-FFF2-40B4-BE49-F238E27FC236}">
              <a16:creationId xmlns:a16="http://schemas.microsoft.com/office/drawing/2014/main" id="{00000000-0008-0000-0400-000039000000}"/>
            </a:ext>
          </a:extLst>
        </xdr:cNvPr>
        <xdr:cNvGrpSpPr/>
      </xdr:nvGrpSpPr>
      <xdr:grpSpPr>
        <a:xfrm>
          <a:off x="2273258" y="2028028"/>
          <a:ext cx="1996326" cy="1182290"/>
          <a:chOff x="0" y="0"/>
          <a:chExt cx="2476500" cy="1536700"/>
        </a:xfrm>
      </xdr:grpSpPr>
      <xdr:sp macro="" textlink="">
        <xdr:nvSpPr>
          <xdr:cNvPr id="58" name="Rectangle: Rounded Corners 57">
            <a:extLst>
              <a:ext uri="{FF2B5EF4-FFF2-40B4-BE49-F238E27FC236}">
                <a16:creationId xmlns:a16="http://schemas.microsoft.com/office/drawing/2014/main" id="{00000000-0008-0000-0400-00003A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a:t>
            </a:r>
            <a:r>
              <a:rPr lang="en-IN" sz="2000" b="1" baseline="0">
                <a:solidFill>
                  <a:sysClr val="windowText" lastClr="000000"/>
                </a:solidFill>
              </a:rPr>
              <a:t> Balance Sheet</a:t>
            </a:r>
            <a:endParaRPr lang="en-IN" sz="2000" b="1">
              <a:solidFill>
                <a:sysClr val="windowText" lastClr="000000"/>
              </a:solidFill>
            </a:endParaRPr>
          </a:p>
        </xdr:txBody>
      </xdr:sp>
      <xdr:sp macro="" textlink="">
        <xdr:nvSpPr>
          <xdr:cNvPr id="59" name="Rectangle: Rounded Corners 58">
            <a:extLst>
              <a:ext uri="{FF2B5EF4-FFF2-40B4-BE49-F238E27FC236}">
                <a16:creationId xmlns:a16="http://schemas.microsoft.com/office/drawing/2014/main" id="{00000000-0008-0000-0400-00003B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7</xdr:col>
      <xdr:colOff>222995</xdr:colOff>
      <xdr:row>10</xdr:row>
      <xdr:rowOff>73025</xdr:rowOff>
    </xdr:from>
    <xdr:to>
      <xdr:col>10</xdr:col>
      <xdr:colOff>397664</xdr:colOff>
      <xdr:row>16</xdr:row>
      <xdr:rowOff>112315</xdr:rowOff>
    </xdr:to>
    <xdr:grpSp>
      <xdr:nvGrpSpPr>
        <xdr:cNvPr id="60" name="Group 59">
          <a:hlinkClick xmlns:r="http://schemas.openxmlformats.org/officeDocument/2006/relationships" r:id="rId14"/>
          <a:extLst>
            <a:ext uri="{FF2B5EF4-FFF2-40B4-BE49-F238E27FC236}">
              <a16:creationId xmlns:a16="http://schemas.microsoft.com/office/drawing/2014/main" id="{00000000-0008-0000-0400-00003C000000}"/>
            </a:ext>
          </a:extLst>
        </xdr:cNvPr>
        <xdr:cNvGrpSpPr/>
      </xdr:nvGrpSpPr>
      <xdr:grpSpPr>
        <a:xfrm>
          <a:off x="4473526" y="1978025"/>
          <a:ext cx="1996326" cy="1182290"/>
          <a:chOff x="0" y="0"/>
          <a:chExt cx="2476500" cy="1536700"/>
        </a:xfrm>
      </xdr:grpSpPr>
      <xdr:sp macro="" textlink="">
        <xdr:nvSpPr>
          <xdr:cNvPr id="61" name="Rectangle: Rounded Corners 60">
            <a:extLst>
              <a:ext uri="{FF2B5EF4-FFF2-40B4-BE49-F238E27FC236}">
                <a16:creationId xmlns:a16="http://schemas.microsoft.com/office/drawing/2014/main" id="{00000000-0008-0000-0400-00003D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Standardized</a:t>
            </a:r>
            <a:r>
              <a:rPr lang="en-IN" sz="2000" b="1" baseline="0">
                <a:solidFill>
                  <a:sysClr val="windowText" lastClr="000000"/>
                </a:solidFill>
              </a:rPr>
              <a:t> Balance Sheet</a:t>
            </a:r>
            <a:endParaRPr lang="en-IN" sz="2000" b="1">
              <a:solidFill>
                <a:sysClr val="windowText" lastClr="000000"/>
              </a:solidFill>
            </a:endParaRPr>
          </a:p>
        </xdr:txBody>
      </xdr:sp>
      <xdr:sp macro="" textlink="">
        <xdr:nvSpPr>
          <xdr:cNvPr id="62" name="Rectangle: Rounded Corners 61">
            <a:extLst>
              <a:ext uri="{FF2B5EF4-FFF2-40B4-BE49-F238E27FC236}">
                <a16:creationId xmlns:a16="http://schemas.microsoft.com/office/drawing/2014/main" id="{00000000-0008-0000-0400-00003E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7</xdr:col>
      <xdr:colOff>177757</xdr:colOff>
      <xdr:row>18</xdr:row>
      <xdr:rowOff>99209</xdr:rowOff>
    </xdr:from>
    <xdr:to>
      <xdr:col>10</xdr:col>
      <xdr:colOff>352426</xdr:colOff>
      <xdr:row>24</xdr:row>
      <xdr:rowOff>138499</xdr:rowOff>
    </xdr:to>
    <xdr:grpSp>
      <xdr:nvGrpSpPr>
        <xdr:cNvPr id="63" name="Group 62">
          <a:hlinkClick xmlns:r="http://schemas.openxmlformats.org/officeDocument/2006/relationships" r:id="rId15"/>
          <a:extLst>
            <a:ext uri="{FF2B5EF4-FFF2-40B4-BE49-F238E27FC236}">
              <a16:creationId xmlns:a16="http://schemas.microsoft.com/office/drawing/2014/main" id="{00000000-0008-0000-0400-00003F000000}"/>
            </a:ext>
          </a:extLst>
        </xdr:cNvPr>
        <xdr:cNvGrpSpPr/>
      </xdr:nvGrpSpPr>
      <xdr:grpSpPr>
        <a:xfrm>
          <a:off x="4428288" y="3528209"/>
          <a:ext cx="1996326" cy="1182290"/>
          <a:chOff x="0" y="0"/>
          <a:chExt cx="2476500" cy="1536700"/>
        </a:xfrm>
      </xdr:grpSpPr>
      <xdr:sp macro="" textlink="">
        <xdr:nvSpPr>
          <xdr:cNvPr id="64" name="Rectangle: Rounded Corners 63">
            <a:extLst>
              <a:ext uri="{FF2B5EF4-FFF2-40B4-BE49-F238E27FC236}">
                <a16:creationId xmlns:a16="http://schemas.microsoft.com/office/drawing/2014/main" id="{00000000-0008-0000-0400-000040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Standardized</a:t>
            </a:r>
            <a:r>
              <a:rPr lang="en-IN" sz="2000" b="1" baseline="0">
                <a:solidFill>
                  <a:sysClr val="windowText" lastClr="000000"/>
                </a:solidFill>
              </a:rPr>
              <a:t> Cash Flows Statement</a:t>
            </a:r>
            <a:endParaRPr lang="en-IN" sz="2000" b="1">
              <a:solidFill>
                <a:sysClr val="windowText" lastClr="000000"/>
              </a:solidFill>
            </a:endParaRPr>
          </a:p>
        </xdr:txBody>
      </xdr:sp>
      <xdr:sp macro="" textlink="">
        <xdr:nvSpPr>
          <xdr:cNvPr id="65" name="Rectangle: Rounded Corners 64">
            <a:extLst>
              <a:ext uri="{FF2B5EF4-FFF2-40B4-BE49-F238E27FC236}">
                <a16:creationId xmlns:a16="http://schemas.microsoft.com/office/drawing/2014/main" id="{00000000-0008-0000-0400-000041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twoCellAnchor>
    <xdr:from>
      <xdr:col>10</xdr:col>
      <xdr:colOff>518262</xdr:colOff>
      <xdr:row>10</xdr:row>
      <xdr:rowOff>106365</xdr:rowOff>
    </xdr:from>
    <xdr:to>
      <xdr:col>14</xdr:col>
      <xdr:colOff>238125</xdr:colOff>
      <xdr:row>16</xdr:row>
      <xdr:rowOff>145655</xdr:rowOff>
    </xdr:to>
    <xdr:grpSp>
      <xdr:nvGrpSpPr>
        <xdr:cNvPr id="66" name="Group 65">
          <a:hlinkClick xmlns:r="http://schemas.openxmlformats.org/officeDocument/2006/relationships" r:id="rId16"/>
          <a:extLst>
            <a:ext uri="{FF2B5EF4-FFF2-40B4-BE49-F238E27FC236}">
              <a16:creationId xmlns:a16="http://schemas.microsoft.com/office/drawing/2014/main" id="{00000000-0008-0000-0400-000042000000}"/>
            </a:ext>
          </a:extLst>
        </xdr:cNvPr>
        <xdr:cNvGrpSpPr/>
      </xdr:nvGrpSpPr>
      <xdr:grpSpPr>
        <a:xfrm>
          <a:off x="6590450" y="2011365"/>
          <a:ext cx="2148738" cy="1182290"/>
          <a:chOff x="0" y="0"/>
          <a:chExt cx="2476500" cy="1536700"/>
        </a:xfrm>
      </xdr:grpSpPr>
      <xdr:sp macro="" textlink="">
        <xdr:nvSpPr>
          <xdr:cNvPr id="67" name="Rectangle: Rounded Corners 66">
            <a:extLst>
              <a:ext uri="{FF2B5EF4-FFF2-40B4-BE49-F238E27FC236}">
                <a16:creationId xmlns:a16="http://schemas.microsoft.com/office/drawing/2014/main" id="{00000000-0008-0000-0400-000043000000}"/>
              </a:ext>
            </a:extLst>
          </xdr:cNvPr>
          <xdr:cNvSpPr/>
        </xdr:nvSpPr>
        <xdr:spPr>
          <a:xfrm>
            <a:off x="0" y="0"/>
            <a:ext cx="2476500" cy="1511301"/>
          </a:xfrm>
          <a:prstGeom prst="roundRect">
            <a:avLst>
              <a:gd name="adj" fmla="val 13306"/>
            </a:avLst>
          </a:prstGeom>
          <a:gradFill>
            <a:gsLst>
              <a:gs pos="38000">
                <a:schemeClr val="bg1"/>
              </a:gs>
              <a:gs pos="59000">
                <a:schemeClr val="bg1"/>
              </a:gs>
              <a:gs pos="0">
                <a:schemeClr val="bg1">
                  <a:lumMod val="85000"/>
                </a:schemeClr>
              </a:gs>
              <a:gs pos="89000">
                <a:schemeClr val="bg1">
                  <a:lumMod val="85000"/>
                </a:schemeClr>
              </a:gs>
            </a:gsLst>
            <a:lin ang="5400000" scaled="1"/>
          </a:gra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IN" sz="2000" b="1">
                <a:solidFill>
                  <a:sysClr val="windowText" lastClr="000000"/>
                </a:solidFill>
              </a:rPr>
              <a:t>Appendix</a:t>
            </a:r>
          </a:p>
        </xdr:txBody>
      </xdr:sp>
      <xdr:sp macro="" textlink="">
        <xdr:nvSpPr>
          <xdr:cNvPr id="68" name="Rectangle: Rounded Corners 67">
            <a:extLst>
              <a:ext uri="{FF2B5EF4-FFF2-40B4-BE49-F238E27FC236}">
                <a16:creationId xmlns:a16="http://schemas.microsoft.com/office/drawing/2014/main" id="{00000000-0008-0000-0400-000044000000}"/>
              </a:ext>
            </a:extLst>
          </xdr:cNvPr>
          <xdr:cNvSpPr/>
        </xdr:nvSpPr>
        <xdr:spPr>
          <a:xfrm>
            <a:off x="12700" y="0"/>
            <a:ext cx="114300" cy="1536700"/>
          </a:xfrm>
          <a:prstGeom prst="roundRect">
            <a:avLst/>
          </a:prstGeom>
          <a:solidFill>
            <a:schemeClr val="accent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IN"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466724</xdr:colOff>
      <xdr:row>3</xdr:row>
      <xdr:rowOff>57150</xdr:rowOff>
    </xdr:from>
    <xdr:to>
      <xdr:col>15</xdr:col>
      <xdr:colOff>400049</xdr:colOff>
      <xdr:row>8</xdr:row>
      <xdr:rowOff>95250</xdr:rowOff>
    </xdr:to>
    <xdr:sp macro="" textlink="">
      <xdr:nvSpPr>
        <xdr:cNvPr id="2" name="Rectangle: Rounded Corners 1">
          <a:extLst>
            <a:ext uri="{FF2B5EF4-FFF2-40B4-BE49-F238E27FC236}">
              <a16:creationId xmlns:a16="http://schemas.microsoft.com/office/drawing/2014/main" id="{00000000-0008-0000-0500-000002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10</xdr:col>
      <xdr:colOff>561975</xdr:colOff>
      <xdr:row>3</xdr:row>
      <xdr:rowOff>47625</xdr:rowOff>
    </xdr:from>
    <xdr:to>
      <xdr:col>13</xdr:col>
      <xdr:colOff>267927</xdr:colOff>
      <xdr:row>8</xdr:row>
      <xdr:rowOff>41270</xdr:rowOff>
    </xdr:to>
    <xdr:grpSp>
      <xdr:nvGrpSpPr>
        <xdr:cNvPr id="3" name="Group 2">
          <a:hlinkClick xmlns:r="http://schemas.openxmlformats.org/officeDocument/2006/relationships" r:id="rId1"/>
          <a:extLst>
            <a:ext uri="{FF2B5EF4-FFF2-40B4-BE49-F238E27FC236}">
              <a16:creationId xmlns:a16="http://schemas.microsoft.com/office/drawing/2014/main" id="{00000000-0008-0000-0500-000003000000}"/>
            </a:ext>
          </a:extLst>
        </xdr:cNvPr>
        <xdr:cNvGrpSpPr/>
      </xdr:nvGrpSpPr>
      <xdr:grpSpPr>
        <a:xfrm>
          <a:off x="9906000" y="628650"/>
          <a:ext cx="1534752" cy="946145"/>
          <a:chOff x="700068" y="1990708"/>
          <a:chExt cx="1533561" cy="931263"/>
        </a:xfrm>
      </xdr:grpSpPr>
      <xdr:pic>
        <xdr:nvPicPr>
          <xdr:cNvPr id="4" name="Graphic 3" descr="Table with solid fill">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5" name="Rectangle 4">
            <a:extLst>
              <a:ext uri="{FF2B5EF4-FFF2-40B4-BE49-F238E27FC236}">
                <a16:creationId xmlns:a16="http://schemas.microsoft.com/office/drawing/2014/main" id="{00000000-0008-0000-0500-000005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13</xdr:col>
      <xdr:colOff>371475</xdr:colOff>
      <xdr:row>3</xdr:row>
      <xdr:rowOff>76200</xdr:rowOff>
    </xdr:from>
    <xdr:to>
      <xdr:col>15</xdr:col>
      <xdr:colOff>265502</xdr:colOff>
      <xdr:row>8</xdr:row>
      <xdr:rowOff>55937</xdr:rowOff>
    </xdr:to>
    <xdr:grpSp>
      <xdr:nvGrpSpPr>
        <xdr:cNvPr id="6" name="Group 5">
          <a:hlinkClick xmlns:r="http://schemas.openxmlformats.org/officeDocument/2006/relationships" r:id="rId4"/>
          <a:extLst>
            <a:ext uri="{FF2B5EF4-FFF2-40B4-BE49-F238E27FC236}">
              <a16:creationId xmlns:a16="http://schemas.microsoft.com/office/drawing/2014/main" id="{00000000-0008-0000-0500-000006000000}"/>
            </a:ext>
          </a:extLst>
        </xdr:cNvPr>
        <xdr:cNvGrpSpPr/>
      </xdr:nvGrpSpPr>
      <xdr:grpSpPr>
        <a:xfrm>
          <a:off x="11544300" y="657225"/>
          <a:ext cx="1113227" cy="932237"/>
          <a:chOff x="847332" y="3084117"/>
          <a:chExt cx="1112036" cy="917354"/>
        </a:xfrm>
      </xdr:grpSpPr>
      <xdr:pic>
        <xdr:nvPicPr>
          <xdr:cNvPr id="7" name="Graphic 6" descr="Upward trend with solid fill">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8" name="Rectangle 7">
            <a:extLst>
              <a:ext uri="{FF2B5EF4-FFF2-40B4-BE49-F238E27FC236}">
                <a16:creationId xmlns:a16="http://schemas.microsoft.com/office/drawing/2014/main" id="{00000000-0008-0000-0500-000008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9</xdr:col>
      <xdr:colOff>0</xdr:colOff>
      <xdr:row>3</xdr:row>
      <xdr:rowOff>85725</xdr:rowOff>
    </xdr:from>
    <xdr:to>
      <xdr:col>10</xdr:col>
      <xdr:colOff>525940</xdr:colOff>
      <xdr:row>8</xdr:row>
      <xdr:rowOff>40475</xdr:rowOff>
    </xdr:to>
    <xdr:grpSp>
      <xdr:nvGrpSpPr>
        <xdr:cNvPr id="9" name="Group 8">
          <a:hlinkClick xmlns:r="http://schemas.openxmlformats.org/officeDocument/2006/relationships" r:id="rId7"/>
          <a:extLst>
            <a:ext uri="{FF2B5EF4-FFF2-40B4-BE49-F238E27FC236}">
              <a16:creationId xmlns:a16="http://schemas.microsoft.com/office/drawing/2014/main" id="{00000000-0008-0000-0500-000009000000}"/>
            </a:ext>
          </a:extLst>
        </xdr:cNvPr>
        <xdr:cNvGrpSpPr/>
      </xdr:nvGrpSpPr>
      <xdr:grpSpPr>
        <a:xfrm>
          <a:off x="8734425" y="666750"/>
          <a:ext cx="1135540" cy="907250"/>
          <a:chOff x="785374" y="1089804"/>
          <a:chExt cx="1134349" cy="892367"/>
        </a:xfrm>
      </xdr:grpSpPr>
      <xdr:pic>
        <xdr:nvPicPr>
          <xdr:cNvPr id="10" name="Graphic 9" descr="Paper with solid fill">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11" name="Rectangle 10">
            <a:extLst>
              <a:ext uri="{FF2B5EF4-FFF2-40B4-BE49-F238E27FC236}">
                <a16:creationId xmlns:a16="http://schemas.microsoft.com/office/drawing/2014/main" id="{00000000-0008-0000-0500-00000B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466724</xdr:colOff>
      <xdr:row>15</xdr:row>
      <xdr:rowOff>57150</xdr:rowOff>
    </xdr:from>
    <xdr:to>
      <xdr:col>9</xdr:col>
      <xdr:colOff>400049</xdr:colOff>
      <xdr:row>20</xdr:row>
      <xdr:rowOff>95250</xdr:rowOff>
    </xdr:to>
    <xdr:sp macro="" textlink="">
      <xdr:nvSpPr>
        <xdr:cNvPr id="12" name="Rectangle: Rounded Corners 11">
          <a:extLst>
            <a:ext uri="{FF2B5EF4-FFF2-40B4-BE49-F238E27FC236}">
              <a16:creationId xmlns:a16="http://schemas.microsoft.com/office/drawing/2014/main" id="{00000000-0008-0000-0600-00000C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4</xdr:col>
      <xdr:colOff>561975</xdr:colOff>
      <xdr:row>15</xdr:row>
      <xdr:rowOff>47625</xdr:rowOff>
    </xdr:from>
    <xdr:to>
      <xdr:col>7</xdr:col>
      <xdr:colOff>267927</xdr:colOff>
      <xdr:row>20</xdr:row>
      <xdr:rowOff>41270</xdr:rowOff>
    </xdr:to>
    <xdr:grpSp>
      <xdr:nvGrpSpPr>
        <xdr:cNvPr id="13" name="Group 12">
          <a:hlinkClick xmlns:r="http://schemas.openxmlformats.org/officeDocument/2006/relationships" r:id="rId1"/>
          <a:extLst>
            <a:ext uri="{FF2B5EF4-FFF2-40B4-BE49-F238E27FC236}">
              <a16:creationId xmlns:a16="http://schemas.microsoft.com/office/drawing/2014/main" id="{00000000-0008-0000-0600-00000D000000}"/>
            </a:ext>
          </a:extLst>
        </xdr:cNvPr>
        <xdr:cNvGrpSpPr/>
      </xdr:nvGrpSpPr>
      <xdr:grpSpPr>
        <a:xfrm>
          <a:off x="5362575" y="3019425"/>
          <a:ext cx="1591902" cy="946145"/>
          <a:chOff x="700068" y="1990708"/>
          <a:chExt cx="1533561" cy="931263"/>
        </a:xfrm>
      </xdr:grpSpPr>
      <xdr:pic>
        <xdr:nvPicPr>
          <xdr:cNvPr id="14" name="Graphic 13" descr="Table with solid fill">
            <a:extLst>
              <a:ext uri="{FF2B5EF4-FFF2-40B4-BE49-F238E27FC236}">
                <a16:creationId xmlns:a16="http://schemas.microsoft.com/office/drawing/2014/main" id="{00000000-0008-0000-06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15" name="Rectangle 14">
            <a:extLst>
              <a:ext uri="{FF2B5EF4-FFF2-40B4-BE49-F238E27FC236}">
                <a16:creationId xmlns:a16="http://schemas.microsoft.com/office/drawing/2014/main" id="{00000000-0008-0000-0600-00000F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7</xdr:col>
      <xdr:colOff>371475</xdr:colOff>
      <xdr:row>15</xdr:row>
      <xdr:rowOff>76200</xdr:rowOff>
    </xdr:from>
    <xdr:to>
      <xdr:col>9</xdr:col>
      <xdr:colOff>265502</xdr:colOff>
      <xdr:row>20</xdr:row>
      <xdr:rowOff>55937</xdr:rowOff>
    </xdr:to>
    <xdr:grpSp>
      <xdr:nvGrpSpPr>
        <xdr:cNvPr id="16" name="Group 15">
          <a:hlinkClick xmlns:r="http://schemas.openxmlformats.org/officeDocument/2006/relationships" r:id="rId4"/>
          <a:extLst>
            <a:ext uri="{FF2B5EF4-FFF2-40B4-BE49-F238E27FC236}">
              <a16:creationId xmlns:a16="http://schemas.microsoft.com/office/drawing/2014/main" id="{00000000-0008-0000-0600-000010000000}"/>
            </a:ext>
          </a:extLst>
        </xdr:cNvPr>
        <xdr:cNvGrpSpPr/>
      </xdr:nvGrpSpPr>
      <xdr:grpSpPr>
        <a:xfrm>
          <a:off x="7058025" y="3048000"/>
          <a:ext cx="1113227" cy="932237"/>
          <a:chOff x="847332" y="3084117"/>
          <a:chExt cx="1112036" cy="917354"/>
        </a:xfrm>
      </xdr:grpSpPr>
      <xdr:pic>
        <xdr:nvPicPr>
          <xdr:cNvPr id="17" name="Graphic 16" descr="Upward trend with solid fill">
            <a:extLst>
              <a:ext uri="{FF2B5EF4-FFF2-40B4-BE49-F238E27FC236}">
                <a16:creationId xmlns:a16="http://schemas.microsoft.com/office/drawing/2014/main" id="{00000000-0008-0000-0600-000011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18" name="Rectangle 17">
            <a:extLst>
              <a:ext uri="{FF2B5EF4-FFF2-40B4-BE49-F238E27FC236}">
                <a16:creationId xmlns:a16="http://schemas.microsoft.com/office/drawing/2014/main" id="{00000000-0008-0000-0600-000012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3</xdr:col>
      <xdr:colOff>0</xdr:colOff>
      <xdr:row>15</xdr:row>
      <xdr:rowOff>85725</xdr:rowOff>
    </xdr:from>
    <xdr:to>
      <xdr:col>4</xdr:col>
      <xdr:colOff>525940</xdr:colOff>
      <xdr:row>20</xdr:row>
      <xdr:rowOff>40475</xdr:rowOff>
    </xdr:to>
    <xdr:grpSp>
      <xdr:nvGrpSpPr>
        <xdr:cNvPr id="19" name="Group 18">
          <a:hlinkClick xmlns:r="http://schemas.openxmlformats.org/officeDocument/2006/relationships" r:id="rId7"/>
          <a:extLst>
            <a:ext uri="{FF2B5EF4-FFF2-40B4-BE49-F238E27FC236}">
              <a16:creationId xmlns:a16="http://schemas.microsoft.com/office/drawing/2014/main" id="{00000000-0008-0000-0600-000013000000}"/>
            </a:ext>
          </a:extLst>
        </xdr:cNvPr>
        <xdr:cNvGrpSpPr/>
      </xdr:nvGrpSpPr>
      <xdr:grpSpPr>
        <a:xfrm>
          <a:off x="4162425" y="3057525"/>
          <a:ext cx="1164115" cy="907250"/>
          <a:chOff x="785374" y="1089804"/>
          <a:chExt cx="1134349" cy="892367"/>
        </a:xfrm>
      </xdr:grpSpPr>
      <xdr:pic>
        <xdr:nvPicPr>
          <xdr:cNvPr id="20" name="Graphic 19" descr="Paper with solid fill">
            <a:extLst>
              <a:ext uri="{FF2B5EF4-FFF2-40B4-BE49-F238E27FC236}">
                <a16:creationId xmlns:a16="http://schemas.microsoft.com/office/drawing/2014/main" id="{00000000-0008-0000-0600-000014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21" name="Rectangle 20">
            <a:extLst>
              <a:ext uri="{FF2B5EF4-FFF2-40B4-BE49-F238E27FC236}">
                <a16:creationId xmlns:a16="http://schemas.microsoft.com/office/drawing/2014/main" id="{00000000-0008-0000-0600-000015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466724</xdr:colOff>
      <xdr:row>4</xdr:row>
      <xdr:rowOff>57150</xdr:rowOff>
    </xdr:from>
    <xdr:to>
      <xdr:col>16</xdr:col>
      <xdr:colOff>400049</xdr:colOff>
      <xdr:row>9</xdr:row>
      <xdr:rowOff>95250</xdr:rowOff>
    </xdr:to>
    <xdr:sp macro="" textlink="">
      <xdr:nvSpPr>
        <xdr:cNvPr id="12" name="Rectangle: Rounded Corners 11">
          <a:extLst>
            <a:ext uri="{FF2B5EF4-FFF2-40B4-BE49-F238E27FC236}">
              <a16:creationId xmlns:a16="http://schemas.microsoft.com/office/drawing/2014/main" id="{00000000-0008-0000-0700-00000C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12</xdr:col>
      <xdr:colOff>0</xdr:colOff>
      <xdr:row>4</xdr:row>
      <xdr:rowOff>47625</xdr:rowOff>
    </xdr:from>
    <xdr:to>
      <xdr:col>14</xdr:col>
      <xdr:colOff>267927</xdr:colOff>
      <xdr:row>9</xdr:row>
      <xdr:rowOff>41270</xdr:rowOff>
    </xdr:to>
    <xdr:grpSp>
      <xdr:nvGrpSpPr>
        <xdr:cNvPr id="13" name="Group 12">
          <a:hlinkClick xmlns:r="http://schemas.openxmlformats.org/officeDocument/2006/relationships" r:id="rId1"/>
          <a:extLst>
            <a:ext uri="{FF2B5EF4-FFF2-40B4-BE49-F238E27FC236}">
              <a16:creationId xmlns:a16="http://schemas.microsoft.com/office/drawing/2014/main" id="{00000000-0008-0000-0700-00000D000000}"/>
            </a:ext>
          </a:extLst>
        </xdr:cNvPr>
        <xdr:cNvGrpSpPr/>
      </xdr:nvGrpSpPr>
      <xdr:grpSpPr>
        <a:xfrm>
          <a:off x="5829300" y="828675"/>
          <a:ext cx="1239477" cy="974720"/>
          <a:chOff x="700068" y="1990708"/>
          <a:chExt cx="1533561" cy="931263"/>
        </a:xfrm>
      </xdr:grpSpPr>
      <xdr:pic>
        <xdr:nvPicPr>
          <xdr:cNvPr id="14" name="Graphic 13" descr="Table with solid fill">
            <a:extLst>
              <a:ext uri="{FF2B5EF4-FFF2-40B4-BE49-F238E27FC236}">
                <a16:creationId xmlns:a16="http://schemas.microsoft.com/office/drawing/2014/main" id="{00000000-0008-0000-0700-00000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15" name="Rectangle 14">
            <a:extLst>
              <a:ext uri="{FF2B5EF4-FFF2-40B4-BE49-F238E27FC236}">
                <a16:creationId xmlns:a16="http://schemas.microsoft.com/office/drawing/2014/main" id="{00000000-0008-0000-0700-00000F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14</xdr:col>
      <xdr:colOff>371475</xdr:colOff>
      <xdr:row>4</xdr:row>
      <xdr:rowOff>76200</xdr:rowOff>
    </xdr:from>
    <xdr:to>
      <xdr:col>16</xdr:col>
      <xdr:colOff>265502</xdr:colOff>
      <xdr:row>9</xdr:row>
      <xdr:rowOff>55937</xdr:rowOff>
    </xdr:to>
    <xdr:grpSp>
      <xdr:nvGrpSpPr>
        <xdr:cNvPr id="16" name="Group 15">
          <a:hlinkClick xmlns:r="http://schemas.openxmlformats.org/officeDocument/2006/relationships" r:id="rId4"/>
          <a:extLst>
            <a:ext uri="{FF2B5EF4-FFF2-40B4-BE49-F238E27FC236}">
              <a16:creationId xmlns:a16="http://schemas.microsoft.com/office/drawing/2014/main" id="{00000000-0008-0000-0700-000010000000}"/>
            </a:ext>
          </a:extLst>
        </xdr:cNvPr>
        <xdr:cNvGrpSpPr/>
      </xdr:nvGrpSpPr>
      <xdr:grpSpPr>
        <a:xfrm>
          <a:off x="7172325" y="857250"/>
          <a:ext cx="865577" cy="960812"/>
          <a:chOff x="847332" y="3084117"/>
          <a:chExt cx="1112036" cy="917354"/>
        </a:xfrm>
      </xdr:grpSpPr>
      <xdr:pic>
        <xdr:nvPicPr>
          <xdr:cNvPr id="17" name="Graphic 16" descr="Upward trend with solid fill">
            <a:extLst>
              <a:ext uri="{FF2B5EF4-FFF2-40B4-BE49-F238E27FC236}">
                <a16:creationId xmlns:a16="http://schemas.microsoft.com/office/drawing/2014/main" id="{00000000-0008-0000-0700-000011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18" name="Rectangle 17">
            <a:extLst>
              <a:ext uri="{FF2B5EF4-FFF2-40B4-BE49-F238E27FC236}">
                <a16:creationId xmlns:a16="http://schemas.microsoft.com/office/drawing/2014/main" id="{00000000-0008-0000-0700-000012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10</xdr:col>
      <xdr:colOff>0</xdr:colOff>
      <xdr:row>4</xdr:row>
      <xdr:rowOff>85725</xdr:rowOff>
    </xdr:from>
    <xdr:to>
      <xdr:col>12</xdr:col>
      <xdr:colOff>2065</xdr:colOff>
      <xdr:row>9</xdr:row>
      <xdr:rowOff>40475</xdr:rowOff>
    </xdr:to>
    <xdr:grpSp>
      <xdr:nvGrpSpPr>
        <xdr:cNvPr id="19" name="Group 18">
          <a:hlinkClick xmlns:r="http://schemas.openxmlformats.org/officeDocument/2006/relationships" r:id="rId7"/>
          <a:extLst>
            <a:ext uri="{FF2B5EF4-FFF2-40B4-BE49-F238E27FC236}">
              <a16:creationId xmlns:a16="http://schemas.microsoft.com/office/drawing/2014/main" id="{00000000-0008-0000-0700-000013000000}"/>
            </a:ext>
          </a:extLst>
        </xdr:cNvPr>
        <xdr:cNvGrpSpPr/>
      </xdr:nvGrpSpPr>
      <xdr:grpSpPr>
        <a:xfrm>
          <a:off x="4857750" y="866775"/>
          <a:ext cx="973615" cy="935825"/>
          <a:chOff x="785374" y="1089804"/>
          <a:chExt cx="1134349" cy="892367"/>
        </a:xfrm>
      </xdr:grpSpPr>
      <xdr:pic>
        <xdr:nvPicPr>
          <xdr:cNvPr id="20" name="Graphic 19" descr="Paper with solid fill">
            <a:extLst>
              <a:ext uri="{FF2B5EF4-FFF2-40B4-BE49-F238E27FC236}">
                <a16:creationId xmlns:a16="http://schemas.microsoft.com/office/drawing/2014/main" id="{00000000-0008-0000-0700-000014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21" name="Rectangle 20">
            <a:extLst>
              <a:ext uri="{FF2B5EF4-FFF2-40B4-BE49-F238E27FC236}">
                <a16:creationId xmlns:a16="http://schemas.microsoft.com/office/drawing/2014/main" id="{00000000-0008-0000-0700-000015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466724</xdr:colOff>
      <xdr:row>3</xdr:row>
      <xdr:rowOff>57150</xdr:rowOff>
    </xdr:from>
    <xdr:to>
      <xdr:col>21</xdr:col>
      <xdr:colOff>400049</xdr:colOff>
      <xdr:row>8</xdr:row>
      <xdr:rowOff>95250</xdr:rowOff>
    </xdr:to>
    <xdr:sp macro="" textlink="">
      <xdr:nvSpPr>
        <xdr:cNvPr id="2" name="Rectangle: Rounded Corners 1">
          <a:extLst>
            <a:ext uri="{FF2B5EF4-FFF2-40B4-BE49-F238E27FC236}">
              <a16:creationId xmlns:a16="http://schemas.microsoft.com/office/drawing/2014/main" id="{00000000-0008-0000-0800-000002000000}"/>
            </a:ext>
          </a:extLst>
        </xdr:cNvPr>
        <xdr:cNvSpPr/>
      </xdr:nvSpPr>
      <xdr:spPr>
        <a:xfrm>
          <a:off x="17325974" y="8105775"/>
          <a:ext cx="4200525" cy="990600"/>
        </a:xfrm>
        <a:prstGeom prst="roundRect">
          <a:avLst>
            <a:gd name="adj" fmla="val 16296"/>
          </a:avLst>
        </a:prstGeom>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IN" sz="1100"/>
        </a:p>
      </xdr:txBody>
    </xdr:sp>
    <xdr:clientData/>
  </xdr:twoCellAnchor>
  <xdr:twoCellAnchor>
    <xdr:from>
      <xdr:col>16</xdr:col>
      <xdr:colOff>561975</xdr:colOff>
      <xdr:row>3</xdr:row>
      <xdr:rowOff>47625</xdr:rowOff>
    </xdr:from>
    <xdr:to>
      <xdr:col>19</xdr:col>
      <xdr:colOff>267927</xdr:colOff>
      <xdr:row>8</xdr:row>
      <xdr:rowOff>41270</xdr:rowOff>
    </xdr:to>
    <xdr:grpSp>
      <xdr:nvGrpSpPr>
        <xdr:cNvPr id="3" name="Group 2">
          <a:hlinkClick xmlns:r="http://schemas.openxmlformats.org/officeDocument/2006/relationships" r:id="rId1"/>
          <a:extLst>
            <a:ext uri="{FF2B5EF4-FFF2-40B4-BE49-F238E27FC236}">
              <a16:creationId xmlns:a16="http://schemas.microsoft.com/office/drawing/2014/main" id="{00000000-0008-0000-0800-000003000000}"/>
            </a:ext>
          </a:extLst>
        </xdr:cNvPr>
        <xdr:cNvGrpSpPr/>
      </xdr:nvGrpSpPr>
      <xdr:grpSpPr>
        <a:xfrm>
          <a:off x="13839825" y="638175"/>
          <a:ext cx="1534752" cy="1193795"/>
          <a:chOff x="700068" y="1990708"/>
          <a:chExt cx="1533561" cy="931263"/>
        </a:xfrm>
      </xdr:grpSpPr>
      <xdr:pic>
        <xdr:nvPicPr>
          <xdr:cNvPr id="4" name="Graphic 3" descr="Table with solid fill">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03299" y="1990708"/>
            <a:ext cx="792969" cy="792969"/>
          </a:xfrm>
          <a:prstGeom prst="rect">
            <a:avLst/>
          </a:prstGeom>
        </xdr:spPr>
      </xdr:pic>
      <xdr:sp macro="" textlink="">
        <xdr:nvSpPr>
          <xdr:cNvPr id="5" name="Rectangle 4">
            <a:extLst>
              <a:ext uri="{FF2B5EF4-FFF2-40B4-BE49-F238E27FC236}">
                <a16:creationId xmlns:a16="http://schemas.microsoft.com/office/drawing/2014/main" id="{00000000-0008-0000-0800-000005000000}"/>
              </a:ext>
            </a:extLst>
          </xdr:cNvPr>
          <xdr:cNvSpPr/>
        </xdr:nvSpPr>
        <xdr:spPr>
          <a:xfrm>
            <a:off x="700068" y="2579185"/>
            <a:ext cx="1533561"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Detailed</a:t>
            </a:r>
            <a:r>
              <a:rPr lang="en-US" sz="1600" b="1" cap="none" spc="0" baseline="0">
                <a:ln w="0"/>
                <a:solidFill>
                  <a:schemeClr val="tx1"/>
                </a:solidFill>
                <a:effectLst>
                  <a:outerShdw blurRad="38100" dist="19050" dir="2700000" algn="tl" rotWithShape="0">
                    <a:schemeClr val="dk1">
                      <a:alpha val="40000"/>
                    </a:schemeClr>
                  </a:outerShdw>
                </a:effectLst>
              </a:rPr>
              <a:t> Report</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twoCellAnchor>
    <xdr:from>
      <xdr:col>19</xdr:col>
      <xdr:colOff>371475</xdr:colOff>
      <xdr:row>3</xdr:row>
      <xdr:rowOff>76200</xdr:rowOff>
    </xdr:from>
    <xdr:to>
      <xdr:col>21</xdr:col>
      <xdr:colOff>265502</xdr:colOff>
      <xdr:row>8</xdr:row>
      <xdr:rowOff>55937</xdr:rowOff>
    </xdr:to>
    <xdr:grpSp>
      <xdr:nvGrpSpPr>
        <xdr:cNvPr id="6" name="Group 5">
          <a:hlinkClick xmlns:r="http://schemas.openxmlformats.org/officeDocument/2006/relationships" r:id="rId4"/>
          <a:extLst>
            <a:ext uri="{FF2B5EF4-FFF2-40B4-BE49-F238E27FC236}">
              <a16:creationId xmlns:a16="http://schemas.microsoft.com/office/drawing/2014/main" id="{00000000-0008-0000-0800-000006000000}"/>
            </a:ext>
          </a:extLst>
        </xdr:cNvPr>
        <xdr:cNvGrpSpPr/>
      </xdr:nvGrpSpPr>
      <xdr:grpSpPr>
        <a:xfrm>
          <a:off x="15478125" y="666750"/>
          <a:ext cx="1113227" cy="1179887"/>
          <a:chOff x="847332" y="3084117"/>
          <a:chExt cx="1112036" cy="917354"/>
        </a:xfrm>
      </xdr:grpSpPr>
      <xdr:pic>
        <xdr:nvPicPr>
          <xdr:cNvPr id="7" name="Graphic 6" descr="Upward trend with solid fill">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90601" y="3084117"/>
            <a:ext cx="749300" cy="749301"/>
          </a:xfrm>
          <a:prstGeom prst="rect">
            <a:avLst/>
          </a:prstGeom>
        </xdr:spPr>
      </xdr:pic>
      <xdr:sp macro="" textlink="">
        <xdr:nvSpPr>
          <xdr:cNvPr id="8" name="Rectangle 7">
            <a:extLst>
              <a:ext uri="{FF2B5EF4-FFF2-40B4-BE49-F238E27FC236}">
                <a16:creationId xmlns:a16="http://schemas.microsoft.com/office/drawing/2014/main" id="{00000000-0008-0000-0800-000008000000}"/>
              </a:ext>
            </a:extLst>
          </xdr:cNvPr>
          <xdr:cNvSpPr/>
        </xdr:nvSpPr>
        <xdr:spPr>
          <a:xfrm>
            <a:off x="847332" y="3658685"/>
            <a:ext cx="1112036" cy="342786"/>
          </a:xfrm>
          <a:prstGeom prst="rect">
            <a:avLst/>
          </a:prstGeom>
          <a:noFill/>
        </xdr:spPr>
        <xdr:txBody>
          <a:bodyPr wrap="none" lIns="91440" tIns="45720" rIns="91440" bIns="45720">
            <a:sp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Dashboard</a:t>
            </a:r>
          </a:p>
        </xdr:txBody>
      </xdr:sp>
    </xdr:grpSp>
    <xdr:clientData/>
  </xdr:twoCellAnchor>
  <xdr:twoCellAnchor>
    <xdr:from>
      <xdr:col>15</xdr:col>
      <xdr:colOff>0</xdr:colOff>
      <xdr:row>3</xdr:row>
      <xdr:rowOff>85725</xdr:rowOff>
    </xdr:from>
    <xdr:to>
      <xdr:col>16</xdr:col>
      <xdr:colOff>525940</xdr:colOff>
      <xdr:row>8</xdr:row>
      <xdr:rowOff>40475</xdr:rowOff>
    </xdr:to>
    <xdr:grpSp>
      <xdr:nvGrpSpPr>
        <xdr:cNvPr id="9" name="Group 8">
          <a:hlinkClick xmlns:r="http://schemas.openxmlformats.org/officeDocument/2006/relationships" r:id="rId7"/>
          <a:extLst>
            <a:ext uri="{FF2B5EF4-FFF2-40B4-BE49-F238E27FC236}">
              <a16:creationId xmlns:a16="http://schemas.microsoft.com/office/drawing/2014/main" id="{00000000-0008-0000-0800-000009000000}"/>
            </a:ext>
          </a:extLst>
        </xdr:cNvPr>
        <xdr:cNvGrpSpPr/>
      </xdr:nvGrpSpPr>
      <xdr:grpSpPr>
        <a:xfrm>
          <a:off x="12668250" y="676275"/>
          <a:ext cx="1135540" cy="1154900"/>
          <a:chOff x="785374" y="1089804"/>
          <a:chExt cx="1134349" cy="892367"/>
        </a:xfrm>
      </xdr:grpSpPr>
      <xdr:pic>
        <xdr:nvPicPr>
          <xdr:cNvPr id="10" name="Graphic 9" descr="Paper with solid fill">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006470" y="1089804"/>
            <a:ext cx="672159" cy="671527"/>
          </a:xfrm>
          <a:prstGeom prst="rect">
            <a:avLst/>
          </a:prstGeom>
        </xdr:spPr>
      </xdr:pic>
      <xdr:sp macro="" textlink="">
        <xdr:nvSpPr>
          <xdr:cNvPr id="11" name="Rectangle 10">
            <a:extLst>
              <a:ext uri="{FF2B5EF4-FFF2-40B4-BE49-F238E27FC236}">
                <a16:creationId xmlns:a16="http://schemas.microsoft.com/office/drawing/2014/main" id="{00000000-0008-0000-0800-00000B000000}"/>
              </a:ext>
            </a:extLst>
          </xdr:cNvPr>
          <xdr:cNvSpPr/>
        </xdr:nvSpPr>
        <xdr:spPr>
          <a:xfrm>
            <a:off x="785374" y="1639385"/>
            <a:ext cx="1134349" cy="342786"/>
          </a:xfrm>
          <a:prstGeom prst="rect">
            <a:avLst/>
          </a:prstGeom>
          <a:noFill/>
        </xdr:spPr>
        <xdr:txBody>
          <a:bodyPr wrap="none" lIns="91440" tIns="45720" rIns="91440" bIns="45720">
            <a:noAutofit/>
          </a:bodyPr>
          <a:lstStyle/>
          <a:p>
            <a:pPr algn="ctr"/>
            <a:r>
              <a:rPr lang="en-US" sz="1600" b="1" cap="none" spc="0">
                <a:ln w="0"/>
                <a:solidFill>
                  <a:schemeClr val="tx1"/>
                </a:solidFill>
                <a:effectLst>
                  <a:outerShdw blurRad="38100" dist="19050" dir="2700000" algn="tl" rotWithShape="0">
                    <a:schemeClr val="dk1">
                      <a:alpha val="40000"/>
                    </a:schemeClr>
                  </a:outerShdw>
                </a:effectLst>
              </a:rPr>
              <a:t>Cover</a:t>
            </a:r>
            <a:r>
              <a:rPr lang="en-US" sz="1600" b="1" cap="none" spc="0" baseline="0">
                <a:ln w="0"/>
                <a:solidFill>
                  <a:schemeClr val="tx1"/>
                </a:solidFill>
                <a:effectLst>
                  <a:outerShdw blurRad="38100" dist="19050" dir="2700000" algn="tl" rotWithShape="0">
                    <a:schemeClr val="dk1">
                      <a:alpha val="40000"/>
                    </a:schemeClr>
                  </a:outerShdw>
                </a:effectLst>
              </a:rPr>
              <a:t> Page</a:t>
            </a:r>
            <a:endParaRPr lang="en-US" sz="16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77">
  <rv s="0">
    <v>https://www.bing.com/financeapi/forcetrigger?t=aocva2&amp;q=XLON%3aREL&amp;form=skydnc</v>
    <v>Learn more on Bing</v>
  </rv>
  <rv s="1">
    <v>en-IN</v>
    <v>aocva2</v>
    <v>268435456</v>
    <v>1</v>
    <v>Powered by Refinitiv</v>
    <v>0</v>
    <v>RELX PLC (XLON:REL)</v>
    <v>2</v>
    <v>3</v>
    <v>Finance</v>
    <v>4</v>
    <v>3531.8139999999999</v>
    <v>2414</v>
    <v>0.67849999999999999</v>
    <v>0</v>
    <v>0</v>
    <v>GBp</v>
    <v>RELX PLC is a United Kingdom-based global provider of information-based analytics and decision tools for professional and business customers. The Company operates in four market segments: Risk; Scientific, Technical &amp; Medical; Legal, and Exhibitions. The Risk segment provides customers with information-based analytics and decision tools that combine public and industry-specific content with advanced technology and algorithms to assist them in evaluating and predicting risk and enhancing operational efficiency. The Scientific, Technical &amp; Medical segment provides information and analytics that help institutions and professionals progress science, advance healthcare and improve performance. The Legal segment provides legal, regulatory and business information and analytics. The Exhibitions segment combines industry expertise with data and digital tools to help customers connect face-to-face and digitally, learn about markets, source products and complete transactions.</v>
    <v>34675</v>
    <v>London Stock Exchange</v>
    <v>XLON</v>
    <v>XLON</v>
    <v>1-3 Strand, LONDON, UNITED KINGDOM-NA, WC2N 5JR GB</v>
    <v>3351</v>
    <v>Software &amp; IT Services</v>
    <v>Stock</v>
    <v>45399.722696759258</v>
    <v>0</v>
    <v>3293</v>
    <v>62163740000</v>
    <v>RELX PLC</v>
    <v>RELX PLC</v>
    <v>3297</v>
    <v>35.110999999999997</v>
    <v>3305</v>
    <v>3305</v>
    <v>1877885000</v>
    <v>REL</v>
    <v>RELX PLC (XLON:REL)</v>
    <v>2756651</v>
    <v>3527910</v>
    <v>1903</v>
  </rv>
  <rv s="2">
    <v>1</v>
  </rv>
  <rv s="3">
    <fb>44136</fb>
    <v>5</v>
  </rv>
  <rv s="3">
    <fb>89213273</fb>
    <v>6</v>
  </rv>
  <rv s="3">
    <fb>44166</fb>
    <v>5</v>
  </rv>
  <rv s="3">
    <fb>48412707</fb>
    <v>6</v>
  </rv>
  <rv s="3">
    <fb>44197</fb>
    <v>5</v>
  </rv>
  <rv s="3">
    <fb>51417143</fb>
    <v>6</v>
  </rv>
  <rv s="3">
    <fb>44228</fb>
    <v>5</v>
  </rv>
  <rv s="3">
    <fb>56315014</fb>
    <v>6</v>
  </rv>
  <rv s="3">
    <fb>44256</fb>
    <v>5</v>
  </rv>
  <rv s="3">
    <fb>69012766</fb>
    <v>6</v>
  </rv>
  <rv s="3">
    <fb>44287</fb>
    <v>5</v>
  </rv>
  <rv s="3">
    <fb>40995802</fb>
    <v>6</v>
  </rv>
  <rv s="3">
    <fb>44317</fb>
    <v>5</v>
  </rv>
  <rv s="3">
    <fb>43714014</fb>
    <v>6</v>
  </rv>
  <rv s="3">
    <fb>44348</fb>
    <v>5</v>
  </rv>
  <rv s="3">
    <fb>51361817</fb>
    <v>6</v>
  </rv>
  <rv s="3">
    <fb>44378</fb>
    <v>5</v>
  </rv>
  <rv s="3">
    <fb>51263816</fb>
    <v>6</v>
  </rv>
  <rv s="3">
    <fb>44409</fb>
    <v>5</v>
  </rv>
  <rv s="3">
    <fb>46121550</fb>
    <v>6</v>
  </rv>
  <rv s="3">
    <fb>44440</fb>
    <v>5</v>
  </rv>
  <rv s="3">
    <fb>53596547</fb>
    <v>6</v>
  </rv>
  <rv s="3">
    <fb>44470</fb>
    <v>5</v>
  </rv>
  <rv s="3">
    <fb>45887426</fb>
    <v>6</v>
  </rv>
  <rv s="3">
    <fb>44501</fb>
    <v>5</v>
  </rv>
  <rv s="3">
    <fb>63380657</fb>
    <v>6</v>
  </rv>
  <rv s="3">
    <fb>44531</fb>
    <v>5</v>
  </rv>
  <rv s="3">
    <fb>46834620</fb>
    <v>6</v>
  </rv>
  <rv s="3">
    <fb>44562</fb>
    <v>5</v>
  </rv>
  <rv s="3">
    <fb>60452319</fb>
    <v>6</v>
  </rv>
  <rv s="3">
    <fb>44593</fb>
    <v>5</v>
  </rv>
  <rv s="3">
    <fb>64075683</fb>
    <v>6</v>
  </rv>
  <rv s="3">
    <fb>44621</fb>
    <v>5</v>
  </rv>
  <rv s="3">
    <fb>79251063</fb>
    <v>6</v>
  </rv>
  <rv s="3">
    <fb>44652</fb>
    <v>5</v>
  </rv>
  <rv s="3">
    <fb>59077366</fb>
    <v>6</v>
  </rv>
  <rv s="3">
    <fb>44682</fb>
    <v>5</v>
  </rv>
  <rv s="3">
    <fb>67305261</fb>
    <v>6</v>
  </rv>
  <rv s="3">
    <fb>44713</fb>
    <v>5</v>
  </rv>
  <rv s="3">
    <fb>64826451</fb>
    <v>6</v>
  </rv>
  <rv s="3">
    <fb>44743</fb>
    <v>5</v>
  </rv>
  <rv s="3">
    <fb>59271305</fb>
    <v>6</v>
  </rv>
  <rv s="3">
    <fb>44774</fb>
    <v>5</v>
  </rv>
  <rv s="3">
    <fb>45093876</fb>
    <v>6</v>
  </rv>
  <rv s="3">
    <fb>44805</fb>
    <v>5</v>
  </rv>
  <rv s="3">
    <fb>59718882</fb>
    <v>6</v>
  </rv>
  <rv s="3">
    <fb>44835</fb>
    <v>5</v>
  </rv>
  <rv s="3">
    <fb>55212194</fb>
    <v>6</v>
  </rv>
  <rv s="3">
    <fb>44866</fb>
    <v>5</v>
  </rv>
  <rv s="3">
    <fb>70878747</fb>
    <v>6</v>
  </rv>
  <rv s="3">
    <fb>44896</fb>
    <v>5</v>
  </rv>
  <rv s="3">
    <fb>57938327</fb>
    <v>6</v>
  </rv>
  <rv s="3">
    <fb>44927</fb>
    <v>5</v>
  </rv>
  <rv s="3">
    <fb>53670411</fb>
    <v>6</v>
  </rv>
  <rv s="3">
    <fb>44958</fb>
    <v>5</v>
  </rv>
  <rv s="3">
    <fb>63559501</fb>
    <v>6</v>
  </rv>
  <rv s="3">
    <fb>44986</fb>
    <v>5</v>
  </rv>
  <rv s="3">
    <fb>73529659</fb>
    <v>6</v>
  </rv>
  <rv s="3">
    <fb>45017</fb>
    <v>5</v>
  </rv>
  <rv s="3">
    <fb>57848821</fb>
    <v>6</v>
  </rv>
  <rv s="3">
    <fb>45047</fb>
    <v>5</v>
  </rv>
  <rv s="3">
    <fb>72476660</fb>
    <v>6</v>
  </rv>
  <rv s="3">
    <fb>45078</fb>
    <v>5</v>
  </rv>
  <rv s="3">
    <fb>58493380</fb>
    <v>6</v>
  </rv>
  <rv s="3">
    <fb>45108</fb>
    <v>5</v>
  </rv>
  <rv s="3">
    <fb>54253496</fb>
    <v>6</v>
  </rv>
  <rv s="3">
    <fb>45139</fb>
    <v>5</v>
  </rv>
  <rv s="3">
    <fb>65389438</fb>
    <v>6</v>
  </rv>
  <rv s="3">
    <fb>45170</fb>
    <v>5</v>
  </rv>
  <rv s="3">
    <fb>66715182</fb>
    <v>6</v>
  </rv>
  <rv s="3">
    <fb>45200</fb>
    <v>5</v>
  </rv>
  <rv s="3">
    <fb>69412231</fb>
    <v>6</v>
  </rv>
  <rv s="3">
    <fb>45231</fb>
    <v>5</v>
  </rv>
  <rv s="3">
    <fb>49844175</fb>
    <v>6</v>
  </rv>
</rvData>
</file>

<file path=xl/richData/rdrichvaluestructure.xml><?xml version="1.0" encoding="utf-8"?>
<rvStructures xmlns="http://schemas.microsoft.com/office/spreadsheetml/2017/richdata" count="4">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formattednumber">
    <k n="_Format" t="spb"/>
  </s>
</rvStructures>
</file>

<file path=xl/richData/rdsupportingpropertybag.xml><?xml version="1.0" encoding="utf-8"?>
<supportingPropertyBags xmlns="http://schemas.microsoft.com/office/spreadsheetml/2017/richdata2">
  <spbArrays count="1">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7">
    <spb s="0">
      <v>0</v>
      <v>Name</v>
      <v>LearnMoreOnLink</v>
    </spb>
    <spb s="1">
      <v>0</v>
      <v>0</v>
      <v>0</v>
    </spb>
    <spb s="2">
      <v>1</v>
      <v>1</v>
      <v>1</v>
      <v>1</v>
    </spb>
    <spb s="3">
      <v>1</v>
      <v>2</v>
      <v>2</v>
      <v>1</v>
      <v>3</v>
      <v>1</v>
      <v>1</v>
      <v>1</v>
      <v>4</v>
      <v>4</v>
      <v>5</v>
      <v>6</v>
      <v>1</v>
      <v>1</v>
      <v>1</v>
      <v>4</v>
      <v>7</v>
      <v>8</v>
      <v>9</v>
      <v>4</v>
    </spb>
    <spb s="4">
      <v>Delayed 15 minutes</v>
      <v>from previous close</v>
      <v>from previous close</v>
      <v>LSE</v>
      <v>GMT</v>
    </spb>
    <spb s="5">
      <v>10</v>
    </spb>
    <spb s="5">
      <v>4</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_Self"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9">
    <x:dxf>
      <x:numFmt numFmtId="2" formatCode="0.00"/>
    </x:dxf>
    <x:dxf>
      <x:numFmt numFmtId="0" formatCode="General"/>
    </x:dxf>
    <x:dxf>
      <x:numFmt numFmtId="27" formatCode="dd/mm/yyyy\ h:mm"/>
    </x:dxf>
    <x:dxf>
      <x:numFmt numFmtId="14" formatCode="0.00%"/>
    </x:dxf>
    <x:dxf>
      <x:numFmt numFmtId="3" formatCode="#,##0"/>
    </x:dxf>
    <x:dxf>
      <x:numFmt numFmtId="4" formatCode="#,##0.00"/>
    </x:dxf>
    <x:dxf>
      <x:numFmt numFmtId="1" formatCode="0"/>
    </x:dxf>
    <x:dxf>
      <x:numFmt numFmtId="35" formatCode="_ * #,##0.00_ ;_ * \-#,##0.00_ ;_ * &quot;-&quot;??_ ;_ @_ "/>
    </x:dxf>
    <x:dxf>
      <x:numFmt numFmtId="19" formatCode="dd/mm/yyyy"/>
    </x:dxf>
  </dxfs>
  <richProperties>
    <rPr n="NumberFormat" t="s"/>
    <rPr n="IsTitleField" t="b"/>
  </richProperties>
  <richStyles>
    <rSty dxfid="7">
      <rpv i="0">_(* #,##0.00_);_(* (#,##0.00);_(* "-"??_);_(@_)</rpv>
    </rSty>
    <rSty dxfid="5">
      <rpv i="0">#,##0.00</rpv>
    </rSty>
    <rSty>
      <rpv i="1">1</rpv>
    </rSty>
    <rSty dxfid="4">
      <rpv i="0">#,##0</rpv>
    </rSty>
    <rSty dxfid="3"/>
    <rSty dxfid="1">
      <rpv i="0">_-[$£-en-GB]* #,##0_-;-[$£-en-GB]* #,##0_-;_-[$£-en-GB]* "-"_-;_-@_-</rpv>
    </rSty>
    <rSty dxfid="2"/>
    <rSty dxfid="6">
      <rpv i="0">0</rpv>
    </rSty>
    <rSty dxfid="0">
      <rpv i="0">0.00</rpv>
    </rSty>
    <rSty dxfid="8"/>
  </richStyles>
</richStyleShee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hyperlink" Target="https://valueinvesting.io/REL.L/overview" TargetMode="External"/><Relationship Id="rId2" Type="http://schemas.openxmlformats.org/officeDocument/2006/relationships/hyperlink" Target="http://pages.stern.nyu.edu/~adamodar/New_Home_Page/datafile/ctryprem.html" TargetMode="External"/><Relationship Id="rId1" Type="http://schemas.openxmlformats.org/officeDocument/2006/relationships/hyperlink" Target="https://tradingeconomics.com/bonds" TargetMode="Externa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4845C-EC67-4B43-99AB-25319AD02237}">
  <dimension ref="B7:B8"/>
  <sheetViews>
    <sheetView zoomScaleNormal="100" workbookViewId="0"/>
  </sheetViews>
  <sheetFormatPr defaultRowHeight="15"/>
  <cols>
    <col min="1" max="16384" width="9.140625" style="210"/>
  </cols>
  <sheetData>
    <row r="7" spans="2:2" ht="33.75">
      <c r="B7" s="212" t="s">
        <v>351</v>
      </c>
    </row>
    <row r="8" spans="2:2" ht="33.75">
      <c r="B8" s="212"/>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B29F4-4534-482A-801F-33F0E4450C86}">
  <dimension ref="A1:P81"/>
  <sheetViews>
    <sheetView showGridLines="0" topLeftCell="D1" workbookViewId="0">
      <selection activeCell="I4" sqref="I4:P9"/>
    </sheetView>
  </sheetViews>
  <sheetFormatPr defaultRowHeight="15"/>
  <cols>
    <col min="1" max="1" width="41.85546875" bestFit="1" customWidth="1"/>
    <col min="2" max="2" width="45" bestFit="1" customWidth="1"/>
    <col min="3" max="5" width="7.7109375" customWidth="1"/>
    <col min="6" max="7" width="7.7109375" bestFit="1" customWidth="1"/>
  </cols>
  <sheetData>
    <row r="1" spans="1:16" ht="15.75">
      <c r="A1" s="1" t="s">
        <v>0</v>
      </c>
      <c r="B1" s="1" t="s">
        <v>146</v>
      </c>
      <c r="C1" s="1" t="s">
        <v>5</v>
      </c>
      <c r="D1" s="1" t="s">
        <v>4</v>
      </c>
      <c r="E1" s="1" t="s">
        <v>3</v>
      </c>
      <c r="F1" s="1" t="s">
        <v>2</v>
      </c>
      <c r="G1" s="1" t="s">
        <v>1</v>
      </c>
    </row>
    <row r="2" spans="1:16" ht="15.75">
      <c r="A2" s="10"/>
      <c r="B2" s="9" t="s">
        <v>12</v>
      </c>
      <c r="C2" s="2"/>
      <c r="D2" s="2"/>
      <c r="E2" s="2"/>
      <c r="F2" s="2"/>
      <c r="G2" s="2"/>
    </row>
    <row r="3" spans="1:16" ht="15.75">
      <c r="A3" s="10"/>
      <c r="B3" s="4" t="s">
        <v>11</v>
      </c>
      <c r="C3" s="5"/>
      <c r="D3" s="5"/>
      <c r="E3" s="5"/>
      <c r="F3" s="5"/>
      <c r="G3" s="5"/>
      <c r="I3" s="110"/>
      <c r="J3" s="110"/>
      <c r="K3" s="110"/>
      <c r="L3" s="110"/>
      <c r="M3" s="110"/>
      <c r="N3" s="110"/>
      <c r="O3" s="110"/>
      <c r="P3" s="110"/>
    </row>
    <row r="4" spans="1:16" ht="15.75">
      <c r="A4" s="10" t="s">
        <v>6</v>
      </c>
      <c r="B4" s="6" t="s">
        <v>6</v>
      </c>
      <c r="C4" s="13">
        <v>114</v>
      </c>
      <c r="D4" s="13">
        <v>138</v>
      </c>
      <c r="E4" s="13">
        <v>88</v>
      </c>
      <c r="F4" s="13">
        <v>113</v>
      </c>
      <c r="G4" s="13">
        <v>334</v>
      </c>
      <c r="I4" s="110"/>
      <c r="J4" s="110"/>
      <c r="K4" s="110"/>
      <c r="L4" s="110"/>
      <c r="M4" s="110"/>
      <c r="N4" s="110"/>
      <c r="O4" s="110"/>
      <c r="P4" s="110"/>
    </row>
    <row r="5" spans="1:16" ht="15.75">
      <c r="A5" s="10" t="s">
        <v>124</v>
      </c>
      <c r="B5" s="6" t="s">
        <v>7</v>
      </c>
      <c r="C5" s="13">
        <v>2015</v>
      </c>
      <c r="D5" s="13">
        <v>2067</v>
      </c>
      <c r="E5" s="13">
        <v>1927</v>
      </c>
      <c r="F5" s="13">
        <v>1960</v>
      </c>
      <c r="G5" s="13">
        <v>2405</v>
      </c>
      <c r="I5" s="110"/>
      <c r="J5" s="110"/>
      <c r="K5" s="110"/>
      <c r="L5" s="110"/>
      <c r="M5" s="110"/>
      <c r="N5" s="110"/>
      <c r="O5" s="110"/>
      <c r="P5" s="110"/>
    </row>
    <row r="6" spans="1:16" ht="15.75">
      <c r="A6" s="10" t="s">
        <v>8</v>
      </c>
      <c r="B6" s="7" t="s">
        <v>8</v>
      </c>
      <c r="C6" s="13">
        <v>212</v>
      </c>
      <c r="D6" s="13">
        <v>217</v>
      </c>
      <c r="E6" s="13">
        <v>240</v>
      </c>
      <c r="F6" s="13">
        <v>253</v>
      </c>
      <c r="G6" s="13">
        <v>309</v>
      </c>
      <c r="I6" s="110"/>
      <c r="J6" s="110"/>
      <c r="K6" s="110"/>
      <c r="L6" s="110"/>
      <c r="M6" s="110"/>
      <c r="N6" s="110"/>
      <c r="O6" s="110"/>
      <c r="P6" s="110"/>
    </row>
    <row r="7" spans="1:16" ht="15.75">
      <c r="A7" s="10" t="s">
        <v>135</v>
      </c>
      <c r="B7" s="7" t="s">
        <v>9</v>
      </c>
      <c r="C7" s="13">
        <v>10</v>
      </c>
      <c r="D7" s="13">
        <v>23</v>
      </c>
      <c r="E7" s="13">
        <v>19</v>
      </c>
      <c r="F7" s="13">
        <v>31</v>
      </c>
      <c r="G7" s="13">
        <v>21</v>
      </c>
      <c r="I7" s="110"/>
      <c r="J7" s="110"/>
      <c r="K7" s="110"/>
      <c r="L7" s="110"/>
      <c r="M7" s="110"/>
      <c r="N7" s="110"/>
      <c r="O7" s="110"/>
      <c r="P7" s="110"/>
    </row>
    <row r="8" spans="1:16" ht="15.75">
      <c r="A8" s="10" t="s">
        <v>10</v>
      </c>
      <c r="B8" s="4" t="s">
        <v>10</v>
      </c>
      <c r="C8" s="14">
        <f>SUM(C4:C7)</f>
        <v>2351</v>
      </c>
      <c r="D8" s="14">
        <f>SUM(D4:D7)</f>
        <v>2445</v>
      </c>
      <c r="E8" s="14">
        <f>SUM(E4:E7)</f>
        <v>2274</v>
      </c>
      <c r="F8" s="14">
        <f>SUM(F4:F7)</f>
        <v>2357</v>
      </c>
      <c r="G8" s="14">
        <f>SUM(G4:G7)</f>
        <v>3069</v>
      </c>
      <c r="I8" s="110"/>
      <c r="J8" s="110"/>
      <c r="K8" s="110"/>
      <c r="L8" s="110"/>
      <c r="M8" s="110"/>
      <c r="N8" s="110"/>
      <c r="O8" s="110"/>
      <c r="P8" s="110"/>
    </row>
    <row r="9" spans="1:16" ht="15.75">
      <c r="A9" s="10"/>
      <c r="B9" s="3"/>
      <c r="C9" s="13"/>
      <c r="D9" s="13"/>
      <c r="E9" s="13"/>
      <c r="F9" s="13"/>
      <c r="G9" s="13"/>
      <c r="I9" s="110"/>
      <c r="J9" s="110"/>
      <c r="K9" s="110"/>
      <c r="L9" s="110"/>
      <c r="M9" s="110"/>
      <c r="N9" s="110"/>
      <c r="O9" s="110"/>
      <c r="P9" s="110"/>
    </row>
    <row r="10" spans="1:16" ht="15.75">
      <c r="A10" s="10"/>
      <c r="B10" s="4" t="s">
        <v>13</v>
      </c>
      <c r="C10" s="13"/>
      <c r="D10" s="13"/>
      <c r="E10" s="13"/>
      <c r="F10" s="13"/>
      <c r="G10" s="13"/>
    </row>
    <row r="11" spans="1:16" ht="15.75">
      <c r="A11" s="10" t="s">
        <v>125</v>
      </c>
      <c r="B11" s="3" t="s">
        <v>14</v>
      </c>
      <c r="C11" s="13">
        <v>6899</v>
      </c>
      <c r="D11" s="13">
        <v>6824</v>
      </c>
      <c r="E11" s="15">
        <v>7224</v>
      </c>
      <c r="F11" s="13">
        <v>7366</v>
      </c>
      <c r="G11" s="13">
        <v>8388</v>
      </c>
    </row>
    <row r="12" spans="1:16" ht="15.75">
      <c r="A12" s="10" t="s">
        <v>15</v>
      </c>
      <c r="B12" s="3" t="s">
        <v>15</v>
      </c>
      <c r="C12" s="13">
        <v>3534</v>
      </c>
      <c r="D12" s="13">
        <v>3452</v>
      </c>
      <c r="E12" s="15">
        <v>3425</v>
      </c>
      <c r="F12" s="13">
        <v>3304</v>
      </c>
      <c r="G12" s="13">
        <v>3524</v>
      </c>
    </row>
    <row r="13" spans="1:16" ht="15.75">
      <c r="A13" s="10" t="s">
        <v>126</v>
      </c>
      <c r="B13" s="3" t="s">
        <v>16</v>
      </c>
      <c r="C13" s="13">
        <v>104</v>
      </c>
      <c r="D13" s="13">
        <v>118</v>
      </c>
      <c r="E13" s="15">
        <v>103</v>
      </c>
      <c r="F13" s="13">
        <v>105</v>
      </c>
      <c r="G13" s="13">
        <v>159</v>
      </c>
    </row>
    <row r="14" spans="1:16" ht="15.75">
      <c r="A14" s="10" t="s">
        <v>126</v>
      </c>
      <c r="B14" s="3" t="s">
        <v>17</v>
      </c>
      <c r="C14" s="13">
        <v>151</v>
      </c>
      <c r="D14" s="13">
        <v>133</v>
      </c>
      <c r="E14" s="15">
        <v>259</v>
      </c>
      <c r="F14" s="13">
        <v>107</v>
      </c>
      <c r="G14" s="13">
        <v>127</v>
      </c>
    </row>
    <row r="15" spans="1:16" ht="15.75">
      <c r="A15" s="10" t="s">
        <v>147</v>
      </c>
      <c r="B15" s="3" t="s">
        <v>18</v>
      </c>
      <c r="C15" s="13">
        <v>198</v>
      </c>
      <c r="D15" s="13">
        <v>180</v>
      </c>
      <c r="E15" s="15">
        <v>162</v>
      </c>
      <c r="F15" s="13">
        <v>131</v>
      </c>
      <c r="G15" s="13">
        <v>126</v>
      </c>
    </row>
    <row r="16" spans="1:16" ht="15.75">
      <c r="A16" s="10" t="s">
        <v>126</v>
      </c>
      <c r="B16" s="3" t="s">
        <v>19</v>
      </c>
      <c r="C16" s="13">
        <v>263</v>
      </c>
      <c r="D16" s="13">
        <v>264</v>
      </c>
      <c r="E16" s="15">
        <v>216</v>
      </c>
      <c r="F16" s="13">
        <v>161</v>
      </c>
      <c r="G16" s="13">
        <v>145</v>
      </c>
    </row>
    <row r="17" spans="1:7" ht="15.75">
      <c r="A17" s="10" t="s">
        <v>136</v>
      </c>
      <c r="B17" s="3" t="s">
        <v>24</v>
      </c>
      <c r="C17" s="13">
        <v>0</v>
      </c>
      <c r="D17" s="13">
        <v>31</v>
      </c>
      <c r="E17" s="15">
        <v>27</v>
      </c>
      <c r="F17" s="13">
        <v>19</v>
      </c>
      <c r="G17" s="13">
        <v>5</v>
      </c>
    </row>
    <row r="18" spans="1:7" ht="15.75">
      <c r="A18" s="10" t="s">
        <v>125</v>
      </c>
      <c r="B18" s="3" t="s">
        <v>20</v>
      </c>
      <c r="C18" s="13">
        <v>455</v>
      </c>
      <c r="D18" s="13">
        <v>239</v>
      </c>
      <c r="E18" s="15">
        <v>270</v>
      </c>
      <c r="F18" s="13">
        <v>210</v>
      </c>
      <c r="G18" s="13">
        <v>146</v>
      </c>
    </row>
    <row r="19" spans="1:7" ht="15.75">
      <c r="A19" s="10" t="s">
        <v>125</v>
      </c>
      <c r="B19" s="3" t="s">
        <v>21</v>
      </c>
      <c r="C19" s="13">
        <v>6</v>
      </c>
      <c r="D19" s="13">
        <v>45</v>
      </c>
      <c r="E19" s="15">
        <v>47</v>
      </c>
      <c r="F19" s="13">
        <v>46</v>
      </c>
      <c r="G19" s="13">
        <v>129</v>
      </c>
    </row>
    <row r="20" spans="1:7" ht="15.75">
      <c r="A20" s="10" t="s">
        <v>126</v>
      </c>
      <c r="B20" s="7" t="s">
        <v>9</v>
      </c>
      <c r="C20" s="13">
        <v>37</v>
      </c>
      <c r="D20" s="13">
        <v>58</v>
      </c>
      <c r="E20" s="15">
        <v>138</v>
      </c>
      <c r="F20" s="13">
        <v>52</v>
      </c>
      <c r="G20" s="13">
        <v>11</v>
      </c>
    </row>
    <row r="21" spans="1:7" ht="15.75">
      <c r="A21" s="10" t="s">
        <v>137</v>
      </c>
      <c r="B21" s="4" t="s">
        <v>150</v>
      </c>
      <c r="C21" s="14">
        <f>SUM(C11:C20)</f>
        <v>11647</v>
      </c>
      <c r="D21" s="14">
        <f>SUM(D11:D20)</f>
        <v>11344</v>
      </c>
      <c r="E21" s="14">
        <f>SUM(E11:E20)</f>
        <v>11871</v>
      </c>
      <c r="F21" s="14">
        <f>SUM(F11:F20)</f>
        <v>11501</v>
      </c>
      <c r="G21" s="14">
        <f>SUM(G11:G20)</f>
        <v>12760</v>
      </c>
    </row>
    <row r="22" spans="1:7" ht="15.75">
      <c r="A22" s="10" t="s">
        <v>136</v>
      </c>
      <c r="B22" s="6" t="s">
        <v>48</v>
      </c>
      <c r="C22" s="13">
        <v>1</v>
      </c>
      <c r="D22" s="13">
        <v>0</v>
      </c>
      <c r="E22" s="13">
        <v>0</v>
      </c>
      <c r="F22" s="13"/>
      <c r="G22" s="13">
        <v>0</v>
      </c>
    </row>
    <row r="23" spans="1:7" ht="15.75">
      <c r="A23" s="10"/>
      <c r="B23" s="3"/>
      <c r="C23" s="13"/>
      <c r="D23" s="13"/>
      <c r="E23" s="13"/>
      <c r="F23" s="13"/>
      <c r="G23" s="13"/>
    </row>
    <row r="24" spans="1:7" ht="15.75">
      <c r="A24" s="10" t="s">
        <v>22</v>
      </c>
      <c r="B24" s="4" t="s">
        <v>22</v>
      </c>
      <c r="C24" s="14">
        <f>C21+C8+C22</f>
        <v>13999</v>
      </c>
      <c r="D24" s="14">
        <f>D21+D8+D22</f>
        <v>13789</v>
      </c>
      <c r="E24" s="14">
        <f>E21+E8+E22</f>
        <v>14145</v>
      </c>
      <c r="F24" s="14">
        <f>F21+F8+F22</f>
        <v>13858</v>
      </c>
      <c r="G24" s="14">
        <f>G21+G8+G22</f>
        <v>15829</v>
      </c>
    </row>
    <row r="25" spans="1:7" ht="15.75">
      <c r="A25" s="10"/>
      <c r="B25" s="3"/>
      <c r="C25" s="13"/>
      <c r="D25" s="13"/>
      <c r="E25" s="13"/>
      <c r="F25" s="13"/>
      <c r="G25" s="13"/>
    </row>
    <row r="26" spans="1:7" ht="15.75">
      <c r="A26" s="10"/>
      <c r="B26" s="9" t="s">
        <v>36</v>
      </c>
      <c r="C26" s="13"/>
      <c r="D26" s="13"/>
      <c r="E26" s="13"/>
      <c r="F26" s="13"/>
      <c r="G26" s="13"/>
    </row>
    <row r="27" spans="1:7" ht="15.75">
      <c r="A27" s="10"/>
      <c r="B27" s="12" t="s">
        <v>23</v>
      </c>
      <c r="C27" s="13"/>
      <c r="D27" s="13"/>
      <c r="E27" s="13"/>
      <c r="F27" s="13"/>
      <c r="G27" s="13"/>
    </row>
    <row r="28" spans="1:7" ht="15.75">
      <c r="A28" s="10" t="s">
        <v>25</v>
      </c>
      <c r="B28" s="3" t="s">
        <v>25</v>
      </c>
      <c r="C28" s="13">
        <v>3432</v>
      </c>
      <c r="D28" s="13">
        <v>3479</v>
      </c>
      <c r="E28" s="13">
        <v>3260</v>
      </c>
      <c r="F28" s="13">
        <v>3275</v>
      </c>
      <c r="G28" s="13">
        <v>4017</v>
      </c>
    </row>
    <row r="29" spans="1:7" ht="15.75">
      <c r="A29" s="10" t="s">
        <v>130</v>
      </c>
      <c r="B29" s="7" t="s">
        <v>9</v>
      </c>
      <c r="C29" s="13">
        <v>32</v>
      </c>
      <c r="D29" s="13">
        <v>24</v>
      </c>
      <c r="E29" s="13">
        <v>9</v>
      </c>
      <c r="F29" s="13">
        <v>2</v>
      </c>
      <c r="G29" s="13">
        <v>33</v>
      </c>
    </row>
    <row r="30" spans="1:7" ht="15.75">
      <c r="A30" s="10" t="s">
        <v>127</v>
      </c>
      <c r="B30" s="3" t="s">
        <v>129</v>
      </c>
      <c r="C30" s="13">
        <v>1392</v>
      </c>
      <c r="D30" s="13">
        <v>2060</v>
      </c>
      <c r="E30" s="13">
        <v>847</v>
      </c>
      <c r="F30" s="13">
        <v>232</v>
      </c>
      <c r="G30" s="13">
        <v>870</v>
      </c>
    </row>
    <row r="31" spans="1:7" ht="15.75">
      <c r="A31" s="10" t="s">
        <v>130</v>
      </c>
      <c r="B31" s="3" t="s">
        <v>26</v>
      </c>
      <c r="C31" s="13">
        <v>450</v>
      </c>
      <c r="D31" s="13">
        <v>372</v>
      </c>
      <c r="E31" s="13">
        <v>149</v>
      </c>
      <c r="F31" s="13">
        <v>192</v>
      </c>
      <c r="G31" s="13">
        <v>249</v>
      </c>
    </row>
    <row r="32" spans="1:7" ht="15.75">
      <c r="A32" s="10" t="s">
        <v>130</v>
      </c>
      <c r="B32" s="3" t="s">
        <v>27</v>
      </c>
      <c r="C32" s="13">
        <v>15</v>
      </c>
      <c r="D32" s="13">
        <v>12</v>
      </c>
      <c r="E32" s="13">
        <v>109</v>
      </c>
      <c r="F32" s="13">
        <v>47</v>
      </c>
      <c r="G32" s="13">
        <v>18</v>
      </c>
    </row>
    <row r="33" spans="1:7" ht="15.75">
      <c r="A33" s="10" t="s">
        <v>148</v>
      </c>
      <c r="B33" s="12" t="s">
        <v>28</v>
      </c>
      <c r="C33" s="14">
        <f>SUM(C28:C32)</f>
        <v>5321</v>
      </c>
      <c r="D33" s="14">
        <f>SUM(D28:D32)</f>
        <v>5947</v>
      </c>
      <c r="E33" s="14">
        <f>SUM(E28:E32)</f>
        <v>4374</v>
      </c>
      <c r="F33" s="14">
        <f>SUM(F28:F32)</f>
        <v>3748</v>
      </c>
      <c r="G33" s="14">
        <f>SUM(G28:G32)</f>
        <v>5187</v>
      </c>
    </row>
    <row r="34" spans="1:7" ht="15.75">
      <c r="A34" s="10"/>
      <c r="B34" s="3"/>
      <c r="C34" s="13"/>
      <c r="D34" s="13"/>
      <c r="E34" s="13"/>
      <c r="F34" s="13"/>
      <c r="G34" s="13"/>
    </row>
    <row r="35" spans="1:7" ht="15.75">
      <c r="A35" s="10"/>
      <c r="B35" s="12" t="s">
        <v>29</v>
      </c>
      <c r="C35" s="13"/>
      <c r="D35" s="13"/>
      <c r="E35" s="13"/>
      <c r="F35" s="13"/>
      <c r="G35" s="13"/>
    </row>
    <row r="36" spans="1:7" ht="15.75">
      <c r="A36" s="10" t="s">
        <v>133</v>
      </c>
      <c r="B36" s="7" t="s">
        <v>9</v>
      </c>
      <c r="C36" s="13">
        <v>37</v>
      </c>
      <c r="D36" s="13">
        <v>10</v>
      </c>
      <c r="E36" s="13">
        <v>3</v>
      </c>
      <c r="F36" s="13">
        <v>12</v>
      </c>
      <c r="G36" s="13">
        <v>236</v>
      </c>
    </row>
    <row r="37" spans="1:7" ht="15.75">
      <c r="A37" s="10" t="s">
        <v>131</v>
      </c>
      <c r="B37" s="3" t="s">
        <v>128</v>
      </c>
      <c r="C37" s="13">
        <v>4973</v>
      </c>
      <c r="D37" s="13">
        <v>4354</v>
      </c>
      <c r="E37" s="13">
        <v>6276</v>
      </c>
      <c r="F37" s="13">
        <v>5935</v>
      </c>
      <c r="G37" s="13">
        <v>5860</v>
      </c>
    </row>
    <row r="38" spans="1:7" ht="15.75">
      <c r="A38" s="10" t="s">
        <v>132</v>
      </c>
      <c r="B38" s="3" t="s">
        <v>30</v>
      </c>
      <c r="C38" s="13">
        <v>830</v>
      </c>
      <c r="D38" s="13">
        <v>593</v>
      </c>
      <c r="E38" s="13">
        <v>665</v>
      </c>
      <c r="F38" s="13">
        <v>591</v>
      </c>
      <c r="G38" s="13">
        <v>590</v>
      </c>
    </row>
    <row r="39" spans="1:7" ht="15.75">
      <c r="A39" s="10" t="s">
        <v>133</v>
      </c>
      <c r="B39" s="3" t="s">
        <v>31</v>
      </c>
      <c r="C39" s="13">
        <v>439</v>
      </c>
      <c r="D39" s="13">
        <v>565</v>
      </c>
      <c r="E39" s="13">
        <v>671</v>
      </c>
      <c r="F39" s="13">
        <v>315</v>
      </c>
      <c r="G39" s="13">
        <v>184</v>
      </c>
    </row>
    <row r="40" spans="1:7" ht="15.75">
      <c r="A40" s="10" t="s">
        <v>133</v>
      </c>
      <c r="B40" s="3" t="s">
        <v>32</v>
      </c>
      <c r="C40" s="13">
        <v>0</v>
      </c>
      <c r="D40" s="13">
        <v>108</v>
      </c>
      <c r="E40" s="13">
        <v>49</v>
      </c>
      <c r="F40" s="13">
        <v>10</v>
      </c>
      <c r="G40" s="13">
        <v>3</v>
      </c>
    </row>
    <row r="41" spans="1:7" ht="15.75">
      <c r="A41" s="10" t="s">
        <v>133</v>
      </c>
      <c r="B41" s="3" t="s">
        <v>33</v>
      </c>
      <c r="C41" s="13">
        <v>36</v>
      </c>
      <c r="D41" s="13">
        <v>22</v>
      </c>
      <c r="E41" s="13">
        <v>6</v>
      </c>
      <c r="F41" s="13">
        <v>23</v>
      </c>
      <c r="G41" s="13">
        <v>15</v>
      </c>
    </row>
    <row r="42" spans="1:7" ht="15.75">
      <c r="A42" s="10" t="s">
        <v>138</v>
      </c>
      <c r="B42" s="12" t="s">
        <v>34</v>
      </c>
      <c r="C42" s="14">
        <f>SUM(C36:C41)</f>
        <v>6315</v>
      </c>
      <c r="D42" s="14">
        <f>SUM(D36:D41)</f>
        <v>5652</v>
      </c>
      <c r="E42" s="14">
        <f>SUM(E36:E41)</f>
        <v>7670</v>
      </c>
      <c r="F42" s="14">
        <f>SUM(F36:F41)</f>
        <v>6886</v>
      </c>
      <c r="G42" s="14">
        <f>SUM(G36:G41)</f>
        <v>6888</v>
      </c>
    </row>
    <row r="43" spans="1:7" ht="15.75">
      <c r="A43" s="10" t="s">
        <v>133</v>
      </c>
      <c r="B43" s="3" t="s">
        <v>49</v>
      </c>
      <c r="C43" s="13">
        <v>4</v>
      </c>
      <c r="D43" s="13">
        <v>0</v>
      </c>
      <c r="E43" s="13">
        <v>0</v>
      </c>
      <c r="F43" s="13">
        <v>0</v>
      </c>
      <c r="G43" s="13">
        <v>0</v>
      </c>
    </row>
    <row r="44" spans="1:7" ht="15.75">
      <c r="A44" s="10"/>
      <c r="B44" s="3"/>
      <c r="C44" s="13"/>
      <c r="D44" s="13"/>
      <c r="E44" s="13"/>
      <c r="F44" s="13"/>
      <c r="G44" s="13"/>
    </row>
    <row r="45" spans="1:7" ht="15.75">
      <c r="A45" s="10" t="s">
        <v>35</v>
      </c>
      <c r="B45" s="12" t="s">
        <v>35</v>
      </c>
      <c r="C45" s="14">
        <f>C33+C42+C43</f>
        <v>11640</v>
      </c>
      <c r="D45" s="14">
        <f>D33+D42+D43</f>
        <v>11599</v>
      </c>
      <c r="E45" s="14">
        <f>E33+E42+E43</f>
        <v>12044</v>
      </c>
      <c r="F45" s="14">
        <f>F33+F42+F43</f>
        <v>10634</v>
      </c>
      <c r="G45" s="14">
        <f>G33+G42+G43</f>
        <v>12075</v>
      </c>
    </row>
    <row r="46" spans="1:7" ht="15.75">
      <c r="A46" s="10"/>
      <c r="B46" s="3"/>
      <c r="C46" s="13"/>
      <c r="D46" s="13"/>
      <c r="E46" s="13"/>
      <c r="F46" s="13"/>
      <c r="G46" s="13"/>
    </row>
    <row r="47" spans="1:7" ht="15.75">
      <c r="A47" s="10"/>
      <c r="B47" s="12" t="s">
        <v>37</v>
      </c>
      <c r="C47" s="13"/>
      <c r="D47" s="13"/>
      <c r="E47" s="13"/>
      <c r="F47" s="13"/>
      <c r="G47" s="13"/>
    </row>
    <row r="48" spans="1:7" ht="15.75">
      <c r="A48" s="10"/>
      <c r="B48" s="12" t="s">
        <v>38</v>
      </c>
      <c r="C48" s="13"/>
      <c r="D48" s="13"/>
      <c r="E48" s="13"/>
      <c r="F48" s="13"/>
      <c r="G48" s="13"/>
    </row>
    <row r="49" spans="1:7" ht="15.75">
      <c r="A49" s="10"/>
      <c r="B49" s="3" t="s">
        <v>39</v>
      </c>
      <c r="C49" s="13">
        <v>290</v>
      </c>
      <c r="D49" s="13">
        <v>286</v>
      </c>
      <c r="E49" s="13">
        <v>286</v>
      </c>
      <c r="F49" s="13">
        <v>286</v>
      </c>
      <c r="G49" s="13">
        <v>279</v>
      </c>
    </row>
    <row r="50" spans="1:7" ht="15.75">
      <c r="A50" s="10"/>
      <c r="B50" s="3" t="s">
        <v>40</v>
      </c>
      <c r="C50" s="13">
        <v>1415</v>
      </c>
      <c r="D50" s="13">
        <v>1443</v>
      </c>
      <c r="E50" s="13">
        <v>1459</v>
      </c>
      <c r="F50" s="13">
        <v>1491</v>
      </c>
      <c r="G50" s="13">
        <v>1517</v>
      </c>
    </row>
    <row r="51" spans="1:7" ht="15.75">
      <c r="A51" s="10"/>
      <c r="B51" s="3" t="s">
        <v>41</v>
      </c>
      <c r="C51" s="13">
        <v>-734</v>
      </c>
      <c r="D51" s="13">
        <v>-834</v>
      </c>
      <c r="E51" s="13">
        <v>-887</v>
      </c>
      <c r="F51" s="13">
        <v>-876</v>
      </c>
      <c r="G51" s="13">
        <v>-414</v>
      </c>
    </row>
    <row r="52" spans="1:7" ht="15.75">
      <c r="A52" s="10"/>
      <c r="B52" s="3" t="s">
        <v>42</v>
      </c>
      <c r="C52" s="13">
        <v>374</v>
      </c>
      <c r="D52" s="13">
        <v>292</v>
      </c>
      <c r="E52" s="13">
        <v>27</v>
      </c>
      <c r="F52" s="13">
        <v>250</v>
      </c>
      <c r="G52" s="13">
        <v>677</v>
      </c>
    </row>
    <row r="53" spans="1:7" ht="15.75">
      <c r="A53" s="10"/>
      <c r="B53" s="3" t="s">
        <v>43</v>
      </c>
      <c r="C53" s="13">
        <v>984</v>
      </c>
      <c r="D53" s="13">
        <v>979</v>
      </c>
      <c r="E53" s="13">
        <v>1214</v>
      </c>
      <c r="F53" s="13">
        <v>2081</v>
      </c>
      <c r="G53" s="13">
        <v>1717</v>
      </c>
    </row>
    <row r="54" spans="1:7" ht="15.75">
      <c r="A54" s="10"/>
      <c r="B54" s="12" t="s">
        <v>44</v>
      </c>
      <c r="C54" s="14">
        <f>SUM(C49:C53)</f>
        <v>2329</v>
      </c>
      <c r="D54" s="14">
        <f>SUM(D49:D53)</f>
        <v>2166</v>
      </c>
      <c r="E54" s="14">
        <f>SUM(E49:E53)</f>
        <v>2099</v>
      </c>
      <c r="F54" s="14">
        <f>SUM(F49:F53)</f>
        <v>3232</v>
      </c>
      <c r="G54" s="14">
        <f>SUM(G49:G53)</f>
        <v>3776</v>
      </c>
    </row>
    <row r="55" spans="1:7" ht="15.75">
      <c r="A55" s="10"/>
      <c r="B55" s="3" t="s">
        <v>45</v>
      </c>
      <c r="C55" s="13">
        <v>30</v>
      </c>
      <c r="D55" s="13">
        <v>24</v>
      </c>
      <c r="E55" s="13">
        <v>2</v>
      </c>
      <c r="F55" s="13">
        <v>-8</v>
      </c>
      <c r="G55" s="13">
        <v>-22</v>
      </c>
    </row>
    <row r="56" spans="1:7" ht="15.75">
      <c r="A56" s="10" t="s">
        <v>134</v>
      </c>
      <c r="B56" s="12" t="s">
        <v>134</v>
      </c>
      <c r="C56" s="14">
        <f>SUM(C54:C55)</f>
        <v>2359</v>
      </c>
      <c r="D56" s="14">
        <f>SUM(D54:D55)</f>
        <v>2190</v>
      </c>
      <c r="E56" s="14">
        <f>SUM(E54:E55)</f>
        <v>2101</v>
      </c>
      <c r="F56" s="14">
        <f>SUM(F54:F55)</f>
        <v>3224</v>
      </c>
      <c r="G56" s="14">
        <f>SUM(G54:G55)</f>
        <v>3754</v>
      </c>
    </row>
    <row r="57" spans="1:7" ht="15.75">
      <c r="A57" s="10" t="s">
        <v>149</v>
      </c>
      <c r="B57" s="12" t="s">
        <v>47</v>
      </c>
      <c r="C57" s="14">
        <f>C56+C45</f>
        <v>13999</v>
      </c>
      <c r="D57" s="14">
        <f>D56+D45</f>
        <v>13789</v>
      </c>
      <c r="E57" s="14">
        <f>E56+E45</f>
        <v>14145</v>
      </c>
      <c r="F57" s="14">
        <f>F56+F45</f>
        <v>13858</v>
      </c>
      <c r="G57" s="14">
        <f>G56+G45</f>
        <v>15829</v>
      </c>
    </row>
    <row r="59" spans="1:7" ht="15.75">
      <c r="A59" s="6" t="s">
        <v>6</v>
      </c>
    </row>
    <row r="60" spans="1:7" ht="15.75">
      <c r="A60" s="6" t="s">
        <v>124</v>
      </c>
    </row>
    <row r="61" spans="1:7" ht="15.75">
      <c r="A61" s="7" t="s">
        <v>8</v>
      </c>
    </row>
    <row r="62" spans="1:7" ht="15.75">
      <c r="A62" s="7" t="s">
        <v>135</v>
      </c>
    </row>
    <row r="63" spans="1:7" ht="15.75">
      <c r="A63" s="22" t="s">
        <v>10</v>
      </c>
    </row>
    <row r="64" spans="1:7" ht="15.75">
      <c r="A64" s="3" t="s">
        <v>147</v>
      </c>
    </row>
    <row r="65" spans="1:1" ht="15.75">
      <c r="A65" s="3" t="s">
        <v>125</v>
      </c>
    </row>
    <row r="66" spans="1:1">
      <c r="A66" s="10" t="s">
        <v>15</v>
      </c>
    </row>
    <row r="67" spans="1:1" ht="15.75">
      <c r="A67" s="3" t="s">
        <v>126</v>
      </c>
    </row>
    <row r="68" spans="1:1" ht="15.75">
      <c r="A68" s="3" t="s">
        <v>136</v>
      </c>
    </row>
    <row r="69" spans="1:1" ht="15.75">
      <c r="A69" s="12" t="s">
        <v>137</v>
      </c>
    </row>
    <row r="70" spans="1:1" ht="15.75">
      <c r="A70" s="12" t="s">
        <v>22</v>
      </c>
    </row>
    <row r="71" spans="1:1" ht="15.75">
      <c r="A71" s="3" t="s">
        <v>25</v>
      </c>
    </row>
    <row r="72" spans="1:1" ht="15.75">
      <c r="A72" s="3" t="s">
        <v>127</v>
      </c>
    </row>
    <row r="73" spans="1:1" ht="15.75">
      <c r="A73" s="3" t="s">
        <v>130</v>
      </c>
    </row>
    <row r="74" spans="1:1" ht="15.75">
      <c r="A74" s="12" t="s">
        <v>148</v>
      </c>
    </row>
    <row r="75" spans="1:1" ht="15.75">
      <c r="A75" s="6" t="s">
        <v>131</v>
      </c>
    </row>
    <row r="76" spans="1:1" ht="15.75">
      <c r="A76" s="3" t="s">
        <v>132</v>
      </c>
    </row>
    <row r="77" spans="1:1" ht="15.75">
      <c r="A77" s="7" t="s">
        <v>133</v>
      </c>
    </row>
    <row r="78" spans="1:1" ht="15.75">
      <c r="A78" s="22" t="s">
        <v>138</v>
      </c>
    </row>
    <row r="79" spans="1:1" ht="15.75">
      <c r="A79" s="22" t="s">
        <v>35</v>
      </c>
    </row>
    <row r="80" spans="1:1" ht="15.75">
      <c r="A80" s="4" t="s">
        <v>134</v>
      </c>
    </row>
    <row r="81" spans="1:1" ht="15.75">
      <c r="A81" s="4" t="s">
        <v>149</v>
      </c>
    </row>
  </sheetData>
  <phoneticPr fontId="8" type="noConversion"/>
  <dataValidations count="1">
    <dataValidation type="list" allowBlank="1" showInputMessage="1" showErrorMessage="1" sqref="A2:A57" xr:uid="{4BB4C2C3-9ED3-4B6E-A102-02C63B9A0E74}">
      <formula1>$A$59:$A$81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4A28A-0570-43F4-9875-A55FD2745E54}">
  <dimension ref="A1:W25"/>
  <sheetViews>
    <sheetView showGridLines="0" topLeftCell="J1" workbookViewId="0">
      <selection activeCell="P6" sqref="P6:W11"/>
    </sheetView>
  </sheetViews>
  <sheetFormatPr defaultRowHeight="15"/>
  <cols>
    <col min="1" max="1" width="41.85546875" bestFit="1" customWidth="1"/>
    <col min="13" max="13" width="17.5703125" bestFit="1" customWidth="1"/>
  </cols>
  <sheetData>
    <row r="1" spans="1:23" ht="15.75">
      <c r="A1" s="1" t="s">
        <v>146</v>
      </c>
      <c r="B1" s="1" t="s">
        <v>5</v>
      </c>
      <c r="C1" s="1" t="s">
        <v>4</v>
      </c>
      <c r="D1" s="1" t="s">
        <v>3</v>
      </c>
      <c r="E1" s="1" t="s">
        <v>2</v>
      </c>
      <c r="F1" s="1" t="s">
        <v>1</v>
      </c>
      <c r="M1" t="s">
        <v>0</v>
      </c>
    </row>
    <row r="2" spans="1:23" ht="15.75">
      <c r="A2" s="23"/>
      <c r="B2" s="25">
        <f>DSUM('Balance Sheet'!$A$1:$G$57,'Standardized Balance Sheet'!B$1,'Standardized Balance Sheet'!$M$1:$M$2)</f>
        <v>97958</v>
      </c>
      <c r="C2" s="25">
        <f>DSUM('Balance Sheet'!$A$1:$G$57,'Standardized Balance Sheet'!C$1,'Standardized Balance Sheet'!$M$1:$M$2)</f>
        <v>96499</v>
      </c>
      <c r="D2" s="25">
        <f>DSUM('Balance Sheet'!$A$1:$G$57,'Standardized Balance Sheet'!D$1,'Standardized Balance Sheet'!$M$1:$M$2)</f>
        <v>99013</v>
      </c>
      <c r="E2" s="25">
        <f>DSUM('Balance Sheet'!$A$1:$G$57,'Standardized Balance Sheet'!E$1,'Standardized Balance Sheet'!$M$1:$M$2)</f>
        <v>97014</v>
      </c>
      <c r="F2" s="25">
        <f>DSUM('Balance Sheet'!$A$1:$G$57,'Standardized Balance Sheet'!F$1,'Standardized Balance Sheet'!$M$1:$M$2)</f>
        <v>110825</v>
      </c>
    </row>
    <row r="3" spans="1:23" ht="15.75">
      <c r="A3" s="6" t="s">
        <v>6</v>
      </c>
      <c r="B3" s="13">
        <v>114</v>
      </c>
      <c r="C3" s="13">
        <v>138</v>
      </c>
      <c r="D3" s="13">
        <v>88</v>
      </c>
      <c r="E3" s="13">
        <v>113</v>
      </c>
      <c r="F3" s="13">
        <v>334</v>
      </c>
    </row>
    <row r="4" spans="1:23" ht="15.75">
      <c r="A4" s="6" t="s">
        <v>124</v>
      </c>
      <c r="B4" s="13">
        <v>2015</v>
      </c>
      <c r="C4" s="13">
        <v>2067</v>
      </c>
      <c r="D4" s="13">
        <v>1927</v>
      </c>
      <c r="E4" s="13">
        <v>1960</v>
      </c>
      <c r="F4" s="13">
        <v>2405</v>
      </c>
    </row>
    <row r="5" spans="1:23" ht="15.75">
      <c r="A5" s="7" t="s">
        <v>8</v>
      </c>
      <c r="B5" s="13">
        <v>212</v>
      </c>
      <c r="C5" s="13">
        <v>217</v>
      </c>
      <c r="D5" s="13">
        <v>240</v>
      </c>
      <c r="E5" s="13">
        <v>253</v>
      </c>
      <c r="F5" s="13">
        <v>309</v>
      </c>
    </row>
    <row r="6" spans="1:23" ht="15.75">
      <c r="A6" s="7" t="s">
        <v>135</v>
      </c>
      <c r="B6" s="13">
        <v>10</v>
      </c>
      <c r="C6" s="13">
        <v>23</v>
      </c>
      <c r="D6" s="13">
        <v>19</v>
      </c>
      <c r="E6" s="13">
        <v>31</v>
      </c>
      <c r="F6" s="13">
        <v>21</v>
      </c>
      <c r="P6" s="110"/>
      <c r="Q6" s="110"/>
      <c r="R6" s="110"/>
      <c r="S6" s="110"/>
      <c r="T6" s="110"/>
      <c r="U6" s="110"/>
      <c r="V6" s="110"/>
      <c r="W6" s="110"/>
    </row>
    <row r="7" spans="1:23" s="8" customFormat="1" ht="15.75">
      <c r="A7" s="22" t="s">
        <v>10</v>
      </c>
      <c r="B7" s="14">
        <v>2351</v>
      </c>
      <c r="C7" s="14">
        <v>2445</v>
      </c>
      <c r="D7" s="14">
        <v>2274</v>
      </c>
      <c r="E7" s="14">
        <v>2357</v>
      </c>
      <c r="F7" s="14">
        <v>3069</v>
      </c>
      <c r="P7" s="110"/>
      <c r="Q7" s="110"/>
      <c r="R7" s="110"/>
      <c r="S7" s="110"/>
      <c r="T7" s="110"/>
      <c r="U7" s="110"/>
      <c r="V7" s="110"/>
      <c r="W7" s="110"/>
    </row>
    <row r="8" spans="1:23" ht="15.75">
      <c r="A8" s="3" t="s">
        <v>147</v>
      </c>
      <c r="B8" s="13">
        <v>198</v>
      </c>
      <c r="C8" s="13">
        <v>180</v>
      </c>
      <c r="D8" s="13">
        <v>162</v>
      </c>
      <c r="E8" s="13">
        <v>131</v>
      </c>
      <c r="F8" s="13">
        <v>126</v>
      </c>
      <c r="P8" s="110"/>
      <c r="Q8" s="110"/>
      <c r="R8" s="110"/>
      <c r="S8" s="110"/>
      <c r="T8" s="110"/>
      <c r="U8" s="110"/>
      <c r="V8" s="110"/>
      <c r="W8" s="110"/>
    </row>
    <row r="9" spans="1:23" ht="15.75">
      <c r="A9" s="3" t="s">
        <v>125</v>
      </c>
      <c r="B9" s="13">
        <v>7360</v>
      </c>
      <c r="C9" s="13">
        <v>7108</v>
      </c>
      <c r="D9" s="13">
        <v>7541</v>
      </c>
      <c r="E9" s="13">
        <v>7622</v>
      </c>
      <c r="F9" s="13">
        <v>8663</v>
      </c>
      <c r="P9" s="110"/>
      <c r="Q9" s="110"/>
      <c r="R9" s="110"/>
      <c r="S9" s="110"/>
      <c r="T9" s="110"/>
      <c r="U9" s="110"/>
      <c r="V9" s="110"/>
      <c r="W9" s="110"/>
    </row>
    <row r="10" spans="1:23" ht="15.75">
      <c r="A10" s="10" t="s">
        <v>15</v>
      </c>
      <c r="B10" s="13">
        <v>3534</v>
      </c>
      <c r="C10" s="13">
        <v>3452</v>
      </c>
      <c r="D10" s="13">
        <v>3425</v>
      </c>
      <c r="E10" s="13">
        <v>3304</v>
      </c>
      <c r="F10" s="13">
        <v>3524</v>
      </c>
      <c r="P10" s="110"/>
      <c r="Q10" s="110"/>
      <c r="R10" s="110"/>
      <c r="S10" s="110"/>
      <c r="T10" s="110"/>
      <c r="U10" s="110"/>
      <c r="V10" s="110"/>
      <c r="W10" s="110"/>
    </row>
    <row r="11" spans="1:23" ht="15.75">
      <c r="A11" s="3" t="s">
        <v>126</v>
      </c>
      <c r="B11" s="13">
        <v>555</v>
      </c>
      <c r="C11" s="13">
        <v>573</v>
      </c>
      <c r="D11" s="13">
        <v>716</v>
      </c>
      <c r="E11" s="13">
        <v>425</v>
      </c>
      <c r="F11" s="13">
        <v>442</v>
      </c>
      <c r="P11" s="110"/>
      <c r="Q11" s="110"/>
      <c r="R11" s="110"/>
      <c r="S11" s="110"/>
      <c r="T11" s="110"/>
      <c r="U11" s="110"/>
      <c r="V11" s="110"/>
      <c r="W11" s="110"/>
    </row>
    <row r="12" spans="1:23" ht="15.75">
      <c r="A12" s="3" t="s">
        <v>136</v>
      </c>
      <c r="B12" s="13">
        <v>1</v>
      </c>
      <c r="C12" s="13">
        <v>31</v>
      </c>
      <c r="D12" s="13">
        <v>27</v>
      </c>
      <c r="E12" s="13">
        <v>19</v>
      </c>
      <c r="F12" s="13">
        <v>5</v>
      </c>
    </row>
    <row r="13" spans="1:23" s="8" customFormat="1" ht="15.75">
      <c r="A13" s="12" t="s">
        <v>137</v>
      </c>
      <c r="B13" s="14">
        <v>11648</v>
      </c>
      <c r="C13" s="14">
        <v>11344</v>
      </c>
      <c r="D13" s="14">
        <v>11871</v>
      </c>
      <c r="E13" s="14">
        <v>11501</v>
      </c>
      <c r="F13" s="14">
        <v>12760</v>
      </c>
    </row>
    <row r="14" spans="1:23" s="8" customFormat="1" ht="15.75">
      <c r="A14" s="12" t="s">
        <v>22</v>
      </c>
      <c r="B14" s="14">
        <v>13999</v>
      </c>
      <c r="C14" s="14">
        <v>13789</v>
      </c>
      <c r="D14" s="14">
        <v>14145</v>
      </c>
      <c r="E14" s="14">
        <v>13858</v>
      </c>
      <c r="F14" s="14">
        <v>15829</v>
      </c>
    </row>
    <row r="15" spans="1:23" ht="15.75">
      <c r="A15" s="3" t="s">
        <v>25</v>
      </c>
      <c r="B15" s="13">
        <v>3432</v>
      </c>
      <c r="C15" s="13">
        <v>3479</v>
      </c>
      <c r="D15" s="13">
        <v>3260</v>
      </c>
      <c r="E15" s="13">
        <v>3275</v>
      </c>
      <c r="F15" s="13">
        <v>4017</v>
      </c>
    </row>
    <row r="16" spans="1:23" ht="15.75">
      <c r="A16" s="3" t="s">
        <v>127</v>
      </c>
      <c r="B16" s="13">
        <v>1392</v>
      </c>
      <c r="C16" s="13">
        <v>2060</v>
      </c>
      <c r="D16" s="13">
        <v>847</v>
      </c>
      <c r="E16" s="13">
        <v>232</v>
      </c>
      <c r="F16" s="13">
        <v>870</v>
      </c>
    </row>
    <row r="17" spans="1:6" ht="15.75">
      <c r="A17" s="3" t="s">
        <v>130</v>
      </c>
      <c r="B17" s="13">
        <v>497</v>
      </c>
      <c r="C17" s="13">
        <v>408</v>
      </c>
      <c r="D17" s="13">
        <v>267</v>
      </c>
      <c r="E17" s="13">
        <v>241</v>
      </c>
      <c r="F17" s="13">
        <v>300</v>
      </c>
    </row>
    <row r="18" spans="1:6" s="8" customFormat="1" ht="15.75">
      <c r="A18" s="12" t="s">
        <v>148</v>
      </c>
      <c r="B18" s="14">
        <v>5321</v>
      </c>
      <c r="C18" s="14">
        <v>5947</v>
      </c>
      <c r="D18" s="14">
        <v>4374</v>
      </c>
      <c r="E18" s="14">
        <v>3748</v>
      </c>
      <c r="F18" s="14">
        <v>5187</v>
      </c>
    </row>
    <row r="19" spans="1:6" ht="15.75">
      <c r="A19" s="6" t="s">
        <v>131</v>
      </c>
      <c r="B19" s="13">
        <v>4973</v>
      </c>
      <c r="C19" s="13">
        <v>4354</v>
      </c>
      <c r="D19" s="13">
        <v>6276</v>
      </c>
      <c r="E19" s="13">
        <v>5935</v>
      </c>
      <c r="F19" s="13">
        <v>5860</v>
      </c>
    </row>
    <row r="20" spans="1:6" ht="15.75">
      <c r="A20" s="3" t="s">
        <v>132</v>
      </c>
      <c r="B20" s="13">
        <v>830</v>
      </c>
      <c r="C20" s="13">
        <v>593</v>
      </c>
      <c r="D20" s="13">
        <v>665</v>
      </c>
      <c r="E20" s="13">
        <v>591</v>
      </c>
      <c r="F20" s="13">
        <v>590</v>
      </c>
    </row>
    <row r="21" spans="1:6" ht="15.75">
      <c r="A21" s="7" t="s">
        <v>133</v>
      </c>
      <c r="B21" s="13">
        <v>516</v>
      </c>
      <c r="C21" s="13">
        <v>705</v>
      </c>
      <c r="D21" s="13">
        <v>729</v>
      </c>
      <c r="E21" s="13">
        <v>360</v>
      </c>
      <c r="F21" s="13">
        <v>438</v>
      </c>
    </row>
    <row r="22" spans="1:6" s="8" customFormat="1" ht="15.75">
      <c r="A22" s="22" t="s">
        <v>138</v>
      </c>
      <c r="B22" s="14">
        <v>6319</v>
      </c>
      <c r="C22" s="14">
        <v>5652</v>
      </c>
      <c r="D22" s="14">
        <v>7670</v>
      </c>
      <c r="E22" s="14">
        <v>6886</v>
      </c>
      <c r="F22" s="14">
        <v>6888</v>
      </c>
    </row>
    <row r="23" spans="1:6" s="8" customFormat="1" ht="15.75">
      <c r="A23" s="22" t="s">
        <v>35</v>
      </c>
      <c r="B23" s="14">
        <v>11640</v>
      </c>
      <c r="C23" s="14">
        <v>11599</v>
      </c>
      <c r="D23" s="14">
        <v>12044</v>
      </c>
      <c r="E23" s="14">
        <v>10634</v>
      </c>
      <c r="F23" s="14">
        <v>12075</v>
      </c>
    </row>
    <row r="24" spans="1:6" s="8" customFormat="1" ht="15.75">
      <c r="A24" s="4" t="s">
        <v>134</v>
      </c>
      <c r="B24" s="14">
        <v>2359</v>
      </c>
      <c r="C24" s="14">
        <v>2190</v>
      </c>
      <c r="D24" s="14">
        <v>2101</v>
      </c>
      <c r="E24" s="14">
        <v>3224</v>
      </c>
      <c r="F24" s="14">
        <v>3754</v>
      </c>
    </row>
    <row r="25" spans="1:6" s="8" customFormat="1" ht="15.75">
      <c r="A25" s="4" t="s">
        <v>149</v>
      </c>
      <c r="B25" s="14">
        <v>13999</v>
      </c>
      <c r="C25" s="14">
        <v>13789</v>
      </c>
      <c r="D25" s="14">
        <v>14145</v>
      </c>
      <c r="E25" s="14">
        <v>13858</v>
      </c>
      <c r="F25" s="14">
        <v>15829</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830B5-FE0D-42CC-8074-0A5C85E238BD}">
  <dimension ref="A1:P52"/>
  <sheetViews>
    <sheetView showGridLines="0" topLeftCell="A13" workbookViewId="0">
      <selection activeCell="B18" sqref="B18"/>
    </sheetView>
  </sheetViews>
  <sheetFormatPr defaultRowHeight="15"/>
  <cols>
    <col min="1" max="1" width="51.28515625" bestFit="1" customWidth="1"/>
    <col min="7" max="7" width="9.140625" style="34"/>
  </cols>
  <sheetData>
    <row r="1" spans="1:16" ht="18.75">
      <c r="A1" s="240" t="s">
        <v>158</v>
      </c>
      <c r="B1" s="240"/>
      <c r="C1" s="240"/>
      <c r="D1" s="240"/>
      <c r="E1" s="240"/>
      <c r="F1" s="240"/>
    </row>
    <row r="3" spans="1:16" ht="15.75">
      <c r="A3" s="1" t="s">
        <v>157</v>
      </c>
      <c r="B3" s="1" t="s">
        <v>5</v>
      </c>
      <c r="C3" s="1" t="s">
        <v>4</v>
      </c>
      <c r="D3" s="1" t="s">
        <v>3</v>
      </c>
      <c r="E3" s="1" t="s">
        <v>2</v>
      </c>
      <c r="F3" s="1" t="s">
        <v>1</v>
      </c>
      <c r="I3" s="110"/>
      <c r="J3" s="110"/>
      <c r="K3" s="110"/>
      <c r="L3" s="110"/>
      <c r="M3" s="110"/>
      <c r="N3" s="110"/>
      <c r="O3" s="110"/>
      <c r="P3" s="110"/>
    </row>
    <row r="4" spans="1:16" ht="15.75">
      <c r="A4" s="3" t="s">
        <v>50</v>
      </c>
      <c r="B4" s="16" cm="1">
        <f t="array" ref="B4:B13">VLOOKUP(A4:A13,'Standardized Income Statement'!A1:F12,2,FALSE)</f>
        <v>7492</v>
      </c>
      <c r="C4" s="16" cm="1">
        <f t="array" ref="C4:C13">VLOOKUP(B4:B13,'Standardized Income Statement'!B1:G12,2,FALSE)</f>
        <v>7874</v>
      </c>
      <c r="D4" s="16" cm="1">
        <f t="array" ref="D4:D13">VLOOKUP(C4:C13,'Standardized Income Statement'!C1:H12,2,FALSE)</f>
        <v>7110</v>
      </c>
      <c r="E4" s="16" cm="1">
        <f t="array" ref="E4:E13">VLOOKUP(D4:D13,'Standardized Income Statement'!D1:I12,2,FALSE)</f>
        <v>7244</v>
      </c>
      <c r="F4" s="16" cm="1">
        <f t="array" ref="F4:F13">VLOOKUP(E4:E13,'Standardized Income Statement'!E1:J12,2,FALSE)</f>
        <v>8553</v>
      </c>
      <c r="I4" s="110"/>
      <c r="J4" s="110"/>
      <c r="K4" s="110"/>
      <c r="L4" s="110"/>
      <c r="M4" s="110"/>
      <c r="N4" s="110"/>
      <c r="O4" s="110"/>
      <c r="P4" s="110"/>
    </row>
    <row r="5" spans="1:16" ht="15.75">
      <c r="A5" s="3" t="s">
        <v>51</v>
      </c>
      <c r="B5" s="16">
        <v>-2644</v>
      </c>
      <c r="C5" s="16">
        <v>-2755</v>
      </c>
      <c r="D5" s="16">
        <v>-2487</v>
      </c>
      <c r="E5" s="16">
        <v>-2562</v>
      </c>
      <c r="F5" s="16">
        <v>-3045</v>
      </c>
      <c r="I5" s="110"/>
      <c r="J5" s="110"/>
      <c r="K5" s="110"/>
      <c r="L5" s="110"/>
      <c r="M5" s="110"/>
      <c r="N5" s="110"/>
      <c r="O5" s="110"/>
      <c r="P5" s="110"/>
    </row>
    <row r="6" spans="1:16" ht="15.75">
      <c r="A6" s="18" t="s">
        <v>140</v>
      </c>
      <c r="B6" s="16">
        <v>-2884</v>
      </c>
      <c r="C6" s="16">
        <v>-3018</v>
      </c>
      <c r="D6" s="16">
        <v>-3098</v>
      </c>
      <c r="E6" s="16">
        <v>-2798</v>
      </c>
      <c r="F6" s="16">
        <v>-3185</v>
      </c>
      <c r="I6" s="110"/>
      <c r="J6" s="110"/>
      <c r="K6" s="110"/>
      <c r="L6" s="110"/>
      <c r="M6" s="110"/>
      <c r="N6" s="110"/>
      <c r="O6" s="110"/>
      <c r="P6" s="110"/>
    </row>
    <row r="7" spans="1:16" ht="15.75">
      <c r="A7" s="18" t="s">
        <v>110</v>
      </c>
      <c r="B7" s="16">
        <v>-211</v>
      </c>
      <c r="C7" s="16">
        <v>-305</v>
      </c>
      <c r="D7" s="16">
        <v>-172</v>
      </c>
      <c r="E7" s="16">
        <v>-142</v>
      </c>
      <c r="F7" s="16">
        <v>-201</v>
      </c>
      <c r="I7" s="110"/>
      <c r="J7" s="110"/>
      <c r="K7" s="110"/>
      <c r="L7" s="110"/>
      <c r="M7" s="110"/>
      <c r="N7" s="110"/>
      <c r="O7" s="110"/>
      <c r="P7" s="110"/>
    </row>
    <row r="8" spans="1:16" ht="15.75">
      <c r="A8" s="18" t="s">
        <v>116</v>
      </c>
      <c r="B8" s="16">
        <v>-33</v>
      </c>
      <c r="C8" s="16">
        <v>51</v>
      </c>
      <c r="D8" s="16">
        <v>130</v>
      </c>
      <c r="E8" s="16">
        <v>55</v>
      </c>
      <c r="F8" s="16">
        <v>-9</v>
      </c>
      <c r="I8" s="110"/>
      <c r="J8" s="110"/>
      <c r="K8" s="110"/>
      <c r="L8" s="110"/>
      <c r="M8" s="110"/>
      <c r="N8" s="110"/>
      <c r="O8" s="110"/>
      <c r="P8" s="110"/>
    </row>
    <row r="9" spans="1:16" ht="15.75">
      <c r="A9" s="24" t="s">
        <v>112</v>
      </c>
      <c r="B9" s="17">
        <v>1720</v>
      </c>
      <c r="C9" s="17">
        <v>1847</v>
      </c>
      <c r="D9" s="17">
        <v>1483</v>
      </c>
      <c r="E9" s="17">
        <v>1797</v>
      </c>
      <c r="F9" s="17">
        <v>2113</v>
      </c>
      <c r="I9" s="110"/>
      <c r="J9" s="110"/>
      <c r="K9" s="110"/>
      <c r="L9" s="110"/>
      <c r="M9" s="110"/>
      <c r="N9" s="110"/>
      <c r="O9" s="110"/>
      <c r="P9" s="110"/>
    </row>
    <row r="10" spans="1:16" ht="15.75">
      <c r="A10" s="18" t="s">
        <v>113</v>
      </c>
      <c r="B10" s="16">
        <v>-292</v>
      </c>
      <c r="C10" s="16">
        <v>-338</v>
      </c>
      <c r="D10" s="16">
        <v>-275</v>
      </c>
      <c r="E10" s="16">
        <v>-326</v>
      </c>
      <c r="F10" s="16">
        <v>-481</v>
      </c>
    </row>
    <row r="11" spans="1:16" ht="15.75">
      <c r="A11" s="24" t="s">
        <v>114</v>
      </c>
      <c r="B11" s="17">
        <v>1428</v>
      </c>
      <c r="C11" s="17">
        <v>1509</v>
      </c>
      <c r="D11" s="17">
        <v>1208</v>
      </c>
      <c r="E11" s="17">
        <v>1471</v>
      </c>
      <c r="F11" s="17">
        <v>1632</v>
      </c>
    </row>
    <row r="12" spans="1:16" ht="15.75">
      <c r="A12" s="18" t="s">
        <v>66</v>
      </c>
      <c r="B12" s="15">
        <v>77.400000000000006</v>
      </c>
      <c r="C12" s="15">
        <v>71.900000000000006</v>
      </c>
      <c r="D12" s="15">
        <v>63.5</v>
      </c>
      <c r="E12" s="15">
        <v>76.3</v>
      </c>
      <c r="F12" s="15">
        <v>85.2</v>
      </c>
    </row>
    <row r="13" spans="1:16" ht="15.75">
      <c r="A13" s="18" t="s">
        <v>115</v>
      </c>
      <c r="B13" s="15">
        <v>76.900000000000006</v>
      </c>
      <c r="C13" s="15">
        <v>71.400000000000006</v>
      </c>
      <c r="D13" s="15">
        <v>63.2</v>
      </c>
      <c r="E13" s="15">
        <v>75.8</v>
      </c>
      <c r="F13" s="15">
        <v>84.7</v>
      </c>
    </row>
    <row r="15" spans="1:16" ht="15.75">
      <c r="A15" s="1" t="s">
        <v>154</v>
      </c>
      <c r="B15" s="1" t="s">
        <v>5</v>
      </c>
      <c r="C15" s="1" t="s">
        <v>4</v>
      </c>
      <c r="D15" s="1" t="s">
        <v>3</v>
      </c>
      <c r="E15" s="1" t="s">
        <v>2</v>
      </c>
      <c r="F15" s="1" t="s">
        <v>1</v>
      </c>
    </row>
    <row r="16" spans="1:16" ht="15.75">
      <c r="A16" s="28" t="s">
        <v>118</v>
      </c>
      <c r="B16" s="16" cm="1">
        <f t="array" ref="B16:B27">VLOOKUP(A16:A27,'Standardized Cash Flows'!F1:K14,2,FALSE)</f>
        <v>2400</v>
      </c>
      <c r="C16" s="16" cm="1">
        <f t="array" ref="C16:C27">VLOOKUP(B16:B27,'Standardized Cash Flows'!G1:L14,2,FALSE)</f>
        <v>2553</v>
      </c>
      <c r="D16" s="16" cm="1">
        <f t="array" ref="D16:D27">VLOOKUP(C16:C27,'Standardized Cash Flows'!H1:M14,2,FALSE)</f>
        <v>2092</v>
      </c>
      <c r="E16" s="16" cm="1">
        <f t="array" ref="E16:E27">VLOOKUP(D16:D27,'Standardized Cash Flows'!I1:N14,2,FALSE)</f>
        <v>2358</v>
      </c>
      <c r="F16" s="16" cm="1">
        <f t="array" ref="F16:F27">VLOOKUP(E16:E27,'Standardized Cash Flows'!J1:O14,2,FALSE)</f>
        <v>2896</v>
      </c>
    </row>
    <row r="17" spans="1:6" ht="15.75">
      <c r="A17" s="28" t="s">
        <v>151</v>
      </c>
      <c r="B17" s="16">
        <v>-415</v>
      </c>
      <c r="C17" s="16">
        <v>-464</v>
      </c>
      <c r="D17" s="16">
        <v>-496</v>
      </c>
      <c r="E17" s="16">
        <v>-342</v>
      </c>
      <c r="F17" s="16">
        <v>-495</v>
      </c>
    </row>
    <row r="18" spans="1:6" ht="15.75">
      <c r="A18" s="29" t="s">
        <v>153</v>
      </c>
      <c r="B18" s="17">
        <v>1985</v>
      </c>
      <c r="C18" s="17">
        <v>2089</v>
      </c>
      <c r="D18" s="17">
        <v>1596</v>
      </c>
      <c r="E18" s="17">
        <v>2016</v>
      </c>
      <c r="F18" s="17">
        <v>2401</v>
      </c>
    </row>
    <row r="19" spans="1:6" ht="31.5">
      <c r="A19" s="27" t="s">
        <v>117</v>
      </c>
      <c r="B19" s="16">
        <v>-1271</v>
      </c>
      <c r="C19" s="16">
        <v>-733</v>
      </c>
      <c r="D19" s="16">
        <v>-1173</v>
      </c>
      <c r="E19" s="16">
        <v>-384</v>
      </c>
      <c r="F19" s="16">
        <v>-859</v>
      </c>
    </row>
    <row r="20" spans="1:6" ht="15.75">
      <c r="A20" s="27" t="s">
        <v>160</v>
      </c>
      <c r="B20" s="16">
        <v>14</v>
      </c>
      <c r="C20" s="16">
        <v>22</v>
      </c>
      <c r="D20" s="16">
        <v>15</v>
      </c>
      <c r="E20" s="16">
        <v>17</v>
      </c>
      <c r="F20" s="16">
        <v>0</v>
      </c>
    </row>
    <row r="21" spans="1:6" ht="15.75">
      <c r="A21" s="29" t="s">
        <v>155</v>
      </c>
      <c r="B21" s="17">
        <v>-1257</v>
      </c>
      <c r="C21" s="17">
        <v>-711</v>
      </c>
      <c r="D21" s="17">
        <v>-1158</v>
      </c>
      <c r="E21" s="17">
        <v>-367</v>
      </c>
      <c r="F21" s="17">
        <v>-859</v>
      </c>
    </row>
    <row r="22" spans="1:6" ht="15.75">
      <c r="A22" s="30" t="s">
        <v>122</v>
      </c>
      <c r="B22" s="16">
        <v>652</v>
      </c>
      <c r="C22" s="16">
        <v>10</v>
      </c>
      <c r="D22" s="16">
        <v>1004</v>
      </c>
      <c r="E22" s="16">
        <v>-524</v>
      </c>
      <c r="F22" s="16">
        <v>283</v>
      </c>
    </row>
    <row r="23" spans="1:6" ht="15.75">
      <c r="A23" s="31" t="s">
        <v>123</v>
      </c>
      <c r="B23" s="16">
        <v>-22</v>
      </c>
      <c r="C23" s="16">
        <v>-8</v>
      </c>
      <c r="D23" s="16">
        <v>-21</v>
      </c>
      <c r="E23" s="16">
        <v>31</v>
      </c>
      <c r="F23" s="16">
        <v>-24</v>
      </c>
    </row>
    <row r="24" spans="1:6" ht="15.75">
      <c r="A24" s="31" t="s">
        <v>161</v>
      </c>
      <c r="B24" s="16">
        <v>-657</v>
      </c>
      <c r="C24" s="16">
        <v>-753</v>
      </c>
      <c r="D24" s="16">
        <v>-1322</v>
      </c>
      <c r="E24" s="16">
        <v>-1130</v>
      </c>
      <c r="F24" s="16">
        <v>-1093</v>
      </c>
    </row>
    <row r="25" spans="1:6" ht="15.75">
      <c r="A25" s="29" t="s">
        <v>156</v>
      </c>
      <c r="B25" s="17">
        <v>-27</v>
      </c>
      <c r="C25" s="17">
        <v>-751</v>
      </c>
      <c r="D25" s="17">
        <v>-339</v>
      </c>
      <c r="E25" s="17">
        <v>-1623</v>
      </c>
      <c r="F25" s="17">
        <v>-834</v>
      </c>
    </row>
    <row r="26" spans="1:6" ht="15.75">
      <c r="A26" s="28" t="s">
        <v>120</v>
      </c>
      <c r="B26" s="16">
        <v>111</v>
      </c>
      <c r="C26" s="16">
        <v>114</v>
      </c>
      <c r="D26" s="16">
        <v>138</v>
      </c>
      <c r="E26" s="16">
        <v>88</v>
      </c>
      <c r="F26" s="16">
        <v>113</v>
      </c>
    </row>
    <row r="27" spans="1:6" ht="15.75">
      <c r="A27" s="28" t="s">
        <v>119</v>
      </c>
      <c r="B27" s="16">
        <v>114</v>
      </c>
      <c r="C27" s="16">
        <v>138</v>
      </c>
      <c r="D27" s="16">
        <v>88</v>
      </c>
      <c r="E27" s="16">
        <v>113</v>
      </c>
      <c r="F27" s="16">
        <v>334</v>
      </c>
    </row>
    <row r="29" spans="1:6" ht="15.75">
      <c r="A29" s="1" t="s">
        <v>159</v>
      </c>
      <c r="B29" s="1" t="s">
        <v>5</v>
      </c>
      <c r="C29" s="1" t="s">
        <v>4</v>
      </c>
      <c r="D29" s="1" t="s">
        <v>3</v>
      </c>
      <c r="E29" s="1" t="s">
        <v>2</v>
      </c>
      <c r="F29" s="1" t="s">
        <v>1</v>
      </c>
    </row>
    <row r="30" spans="1:6" ht="15.75">
      <c r="A30" s="6" t="s">
        <v>6</v>
      </c>
      <c r="B30" s="16" cm="1">
        <f t="array" ref="B30:B52">VLOOKUP(A30:A52,'Standardized Balance Sheet'!A1:F25,2,FALSE)</f>
        <v>114</v>
      </c>
      <c r="C30" s="16" cm="1">
        <f t="array" ref="C30:C52">VLOOKUP(B30:B52,'Standardized Balance Sheet'!B1:G25,2,FALSE)</f>
        <v>138</v>
      </c>
      <c r="D30" s="16" cm="1">
        <f t="array" ref="D30:D52">VLOOKUP(C30:C52,'Standardized Balance Sheet'!C1:H25,2,FALSE)</f>
        <v>88</v>
      </c>
      <c r="E30" s="16" cm="1">
        <f t="array" ref="E30:E52">VLOOKUP(D30:D52,'Standardized Balance Sheet'!D1:I25,2,FALSE)</f>
        <v>113</v>
      </c>
      <c r="F30" s="16" cm="1">
        <f t="array" ref="F30:F52">VLOOKUP(E30:E52,'Standardized Balance Sheet'!E1:J25,2,FALSE)</f>
        <v>334</v>
      </c>
    </row>
    <row r="31" spans="1:6" ht="15.75">
      <c r="A31" s="6" t="s">
        <v>124</v>
      </c>
      <c r="B31" s="16">
        <v>2015</v>
      </c>
      <c r="C31" s="16">
        <v>2067</v>
      </c>
      <c r="D31" s="16">
        <v>1927</v>
      </c>
      <c r="E31" s="16">
        <v>1960</v>
      </c>
      <c r="F31" s="16">
        <v>2405</v>
      </c>
    </row>
    <row r="32" spans="1:6" ht="15.75">
      <c r="A32" s="7" t="s">
        <v>8</v>
      </c>
      <c r="B32" s="16">
        <v>212</v>
      </c>
      <c r="C32" s="16">
        <v>217</v>
      </c>
      <c r="D32" s="16">
        <v>240</v>
      </c>
      <c r="E32" s="16">
        <v>253</v>
      </c>
      <c r="F32" s="16">
        <v>309</v>
      </c>
    </row>
    <row r="33" spans="1:6" ht="15.75">
      <c r="A33" s="7" t="s">
        <v>135</v>
      </c>
      <c r="B33" s="16">
        <v>10</v>
      </c>
      <c r="C33" s="16">
        <v>23</v>
      </c>
      <c r="D33" s="16">
        <v>19</v>
      </c>
      <c r="E33" s="16">
        <v>31</v>
      </c>
      <c r="F33" s="16">
        <v>21</v>
      </c>
    </row>
    <row r="34" spans="1:6" ht="15.75">
      <c r="A34" s="22" t="s">
        <v>10</v>
      </c>
      <c r="B34" s="17">
        <v>2351</v>
      </c>
      <c r="C34" s="17">
        <v>2445</v>
      </c>
      <c r="D34" s="17">
        <v>2274</v>
      </c>
      <c r="E34" s="17">
        <v>2357</v>
      </c>
      <c r="F34" s="17">
        <v>3069</v>
      </c>
    </row>
    <row r="35" spans="1:6" ht="15.75">
      <c r="A35" s="3" t="s">
        <v>147</v>
      </c>
      <c r="B35" s="16">
        <v>198</v>
      </c>
      <c r="C35" s="16">
        <v>180</v>
      </c>
      <c r="D35" s="16">
        <v>162</v>
      </c>
      <c r="E35" s="16">
        <v>131</v>
      </c>
      <c r="F35" s="16">
        <v>126</v>
      </c>
    </row>
    <row r="36" spans="1:6" ht="15.75">
      <c r="A36" s="3" t="s">
        <v>125</v>
      </c>
      <c r="B36" s="16">
        <v>7360</v>
      </c>
      <c r="C36" s="16">
        <v>7108</v>
      </c>
      <c r="D36" s="16">
        <v>7541</v>
      </c>
      <c r="E36" s="16">
        <v>7622</v>
      </c>
      <c r="F36" s="16">
        <v>8663</v>
      </c>
    </row>
    <row r="37" spans="1:6">
      <c r="A37" s="10" t="s">
        <v>15</v>
      </c>
      <c r="B37" s="16">
        <v>3534</v>
      </c>
      <c r="C37" s="16">
        <v>3452</v>
      </c>
      <c r="D37" s="16">
        <v>3425</v>
      </c>
      <c r="E37" s="16">
        <v>3304</v>
      </c>
      <c r="F37" s="16">
        <v>3524</v>
      </c>
    </row>
    <row r="38" spans="1:6" ht="15.75">
      <c r="A38" s="3" t="s">
        <v>126</v>
      </c>
      <c r="B38" s="16">
        <v>555</v>
      </c>
      <c r="C38" s="16">
        <v>573</v>
      </c>
      <c r="D38" s="16">
        <v>716</v>
      </c>
      <c r="E38" s="16">
        <v>425</v>
      </c>
      <c r="F38" s="16">
        <v>442</v>
      </c>
    </row>
    <row r="39" spans="1:6" ht="15.75">
      <c r="A39" s="3" t="s">
        <v>136</v>
      </c>
      <c r="B39" s="16">
        <v>1</v>
      </c>
      <c r="C39" s="16">
        <v>31</v>
      </c>
      <c r="D39" s="16">
        <v>27</v>
      </c>
      <c r="E39" s="16">
        <v>19</v>
      </c>
      <c r="F39" s="16">
        <v>5</v>
      </c>
    </row>
    <row r="40" spans="1:6" ht="15.75">
      <c r="A40" s="12" t="s">
        <v>137</v>
      </c>
      <c r="B40" s="16">
        <v>11648</v>
      </c>
      <c r="C40" s="16">
        <v>11344</v>
      </c>
      <c r="D40" s="16">
        <v>11871</v>
      </c>
      <c r="E40" s="16">
        <v>11501</v>
      </c>
      <c r="F40" s="16">
        <v>12760</v>
      </c>
    </row>
    <row r="41" spans="1:6" ht="15.75">
      <c r="A41" s="12" t="s">
        <v>22</v>
      </c>
      <c r="B41" s="17">
        <v>13999</v>
      </c>
      <c r="C41" s="17">
        <v>13789</v>
      </c>
      <c r="D41" s="17">
        <v>14145</v>
      </c>
      <c r="E41" s="17">
        <v>13858</v>
      </c>
      <c r="F41" s="17">
        <v>15829</v>
      </c>
    </row>
    <row r="42" spans="1:6" ht="15.75">
      <c r="A42" s="3" t="s">
        <v>25</v>
      </c>
      <c r="B42" s="16">
        <v>3432</v>
      </c>
      <c r="C42" s="16">
        <v>3479</v>
      </c>
      <c r="D42" s="16">
        <v>3260</v>
      </c>
      <c r="E42" s="16">
        <v>3275</v>
      </c>
      <c r="F42" s="16">
        <v>4017</v>
      </c>
    </row>
    <row r="43" spans="1:6" ht="15.75">
      <c r="A43" s="3" t="s">
        <v>127</v>
      </c>
      <c r="B43" s="16">
        <v>1392</v>
      </c>
      <c r="C43" s="16">
        <v>2060</v>
      </c>
      <c r="D43" s="16">
        <v>847</v>
      </c>
      <c r="E43" s="16">
        <v>232</v>
      </c>
      <c r="F43" s="16">
        <v>870</v>
      </c>
    </row>
    <row r="44" spans="1:6" ht="15.75">
      <c r="A44" s="3" t="s">
        <v>130</v>
      </c>
      <c r="B44" s="16">
        <v>497</v>
      </c>
      <c r="C44" s="16">
        <v>408</v>
      </c>
      <c r="D44" s="16">
        <v>267</v>
      </c>
      <c r="E44" s="16">
        <v>241</v>
      </c>
      <c r="F44" s="16">
        <v>300</v>
      </c>
    </row>
    <row r="45" spans="1:6" ht="15.75">
      <c r="A45" s="12" t="s">
        <v>148</v>
      </c>
      <c r="B45" s="16">
        <v>5321</v>
      </c>
      <c r="C45" s="16">
        <v>5947</v>
      </c>
      <c r="D45" s="16">
        <v>4374</v>
      </c>
      <c r="E45" s="16">
        <v>3748</v>
      </c>
      <c r="F45" s="16">
        <v>5187</v>
      </c>
    </row>
    <row r="46" spans="1:6" ht="15.75">
      <c r="A46" s="6" t="s">
        <v>131</v>
      </c>
      <c r="B46" s="16">
        <v>4973</v>
      </c>
      <c r="C46" s="16">
        <v>4354</v>
      </c>
      <c r="D46" s="16">
        <v>6276</v>
      </c>
      <c r="E46" s="16">
        <v>5935</v>
      </c>
      <c r="F46" s="16">
        <v>5860</v>
      </c>
    </row>
    <row r="47" spans="1:6" ht="15.75">
      <c r="A47" s="3" t="s">
        <v>132</v>
      </c>
      <c r="B47" s="16">
        <v>830</v>
      </c>
      <c r="C47" s="16">
        <v>593</v>
      </c>
      <c r="D47" s="16">
        <v>665</v>
      </c>
      <c r="E47" s="16">
        <v>591</v>
      </c>
      <c r="F47" s="16">
        <v>590</v>
      </c>
    </row>
    <row r="48" spans="1:6" ht="15.75">
      <c r="A48" s="7" t="s">
        <v>133</v>
      </c>
      <c r="B48" s="16">
        <v>516</v>
      </c>
      <c r="C48" s="16">
        <v>705</v>
      </c>
      <c r="D48" s="16">
        <v>729</v>
      </c>
      <c r="E48" s="16">
        <v>360</v>
      </c>
      <c r="F48" s="16">
        <v>438</v>
      </c>
    </row>
    <row r="49" spans="1:6" ht="15.75">
      <c r="A49" s="22" t="s">
        <v>138</v>
      </c>
      <c r="B49" s="17">
        <v>6319</v>
      </c>
      <c r="C49" s="17">
        <v>5652</v>
      </c>
      <c r="D49" s="17">
        <v>7670</v>
      </c>
      <c r="E49" s="17">
        <v>6886</v>
      </c>
      <c r="F49" s="17">
        <v>6888</v>
      </c>
    </row>
    <row r="50" spans="1:6" ht="15.75">
      <c r="A50" s="22" t="s">
        <v>35</v>
      </c>
      <c r="B50" s="17">
        <v>11640</v>
      </c>
      <c r="C50" s="17">
        <v>11599</v>
      </c>
      <c r="D50" s="17">
        <v>12044</v>
      </c>
      <c r="E50" s="17">
        <v>10634</v>
      </c>
      <c r="F50" s="17">
        <v>12075</v>
      </c>
    </row>
    <row r="51" spans="1:6" ht="15.75">
      <c r="A51" s="4" t="s">
        <v>134</v>
      </c>
      <c r="B51" s="17">
        <v>2359</v>
      </c>
      <c r="C51" s="17">
        <v>2190</v>
      </c>
      <c r="D51" s="17">
        <v>2101</v>
      </c>
      <c r="E51" s="17">
        <v>3224</v>
      </c>
      <c r="F51" s="17">
        <v>3754</v>
      </c>
    </row>
    <row r="52" spans="1:6" ht="15.75">
      <c r="A52" s="4" t="s">
        <v>149</v>
      </c>
      <c r="B52" s="17">
        <v>13999</v>
      </c>
      <c r="C52" s="17">
        <v>13789</v>
      </c>
      <c r="D52" s="17">
        <v>14145</v>
      </c>
      <c r="E52" s="17">
        <v>13858</v>
      </c>
      <c r="F52" s="17">
        <v>15829</v>
      </c>
    </row>
  </sheetData>
  <mergeCells count="1">
    <mergeCell ref="A1:F1"/>
  </mergeCells>
  <dataValidations count="1">
    <dataValidation type="textLength" allowBlank="1" showInputMessage="1" showErrorMessage="1" sqref="A4:A13" xr:uid="{567E9BFD-DB20-4DAE-8E19-B4D76E5926A0}">
      <formula1>A1048572</formula1>
      <formula2>A1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B8DAC-0F0A-4995-A582-8E1D79D203B3}">
  <dimension ref="A1:KA42"/>
  <sheetViews>
    <sheetView showGridLines="0" workbookViewId="0">
      <selection activeCell="B9" sqref="B9"/>
    </sheetView>
  </sheetViews>
  <sheetFormatPr defaultRowHeight="15"/>
  <cols>
    <col min="1" max="1" width="26.5703125" bestFit="1" customWidth="1"/>
    <col min="2" max="6" width="7.7109375" bestFit="1" customWidth="1"/>
    <col min="7" max="7" width="9.140625" style="34"/>
    <col min="9" max="9" width="26.5703125" bestFit="1" customWidth="1"/>
    <col min="10" max="10" width="10" bestFit="1" customWidth="1"/>
    <col min="11" max="11" width="11" bestFit="1" customWidth="1"/>
    <col min="12" max="12" width="9.5703125" bestFit="1" customWidth="1"/>
    <col min="13" max="13" width="9" bestFit="1" customWidth="1"/>
    <col min="14" max="14" width="8.5703125" bestFit="1" customWidth="1"/>
    <col min="16" max="16" width="21" bestFit="1" customWidth="1"/>
    <col min="17" max="17" width="26.5703125" bestFit="1" customWidth="1"/>
    <col min="18" max="18" width="8.5703125" bestFit="1" customWidth="1"/>
    <col min="21" max="22" width="8.5703125" bestFit="1" customWidth="1"/>
    <col min="25" max="25" width="26.5703125" bestFit="1" customWidth="1"/>
    <col min="26" max="26" width="9.140625" bestFit="1" customWidth="1"/>
    <col min="30" max="30" width="8.5703125" bestFit="1" customWidth="1"/>
    <col min="33" max="33" width="26.5703125" bestFit="1" customWidth="1"/>
    <col min="34" max="34" width="9.140625" bestFit="1" customWidth="1"/>
    <col min="36" max="36" width="10.5703125" bestFit="1" customWidth="1"/>
    <col min="37" max="38" width="9.5703125" bestFit="1" customWidth="1"/>
    <col min="41" max="41" width="26.5703125" bestFit="1" customWidth="1"/>
    <col min="42" max="42" width="10.28515625" bestFit="1" customWidth="1"/>
    <col min="43" max="43" width="11.7109375" bestFit="1" customWidth="1"/>
    <col min="44" max="44" width="10.28515625" bestFit="1" customWidth="1"/>
    <col min="45" max="45" width="9.42578125" bestFit="1" customWidth="1"/>
    <col min="46" max="46" width="9.140625" bestFit="1" customWidth="1"/>
    <col min="49" max="49" width="21" bestFit="1" customWidth="1"/>
    <col min="238" max="238" width="21.42578125" bestFit="1" customWidth="1"/>
    <col min="241" max="241" width="26.5703125" bestFit="1" customWidth="1"/>
    <col min="242" max="246" width="7.7109375" bestFit="1" customWidth="1"/>
    <col min="247" max="247" width="11.7109375" customWidth="1"/>
    <col min="249" max="249" width="26.5703125" bestFit="1" customWidth="1"/>
    <col min="250" max="250" width="10.5703125" bestFit="1" customWidth="1"/>
    <col min="254" max="254" width="8.5703125" bestFit="1" customWidth="1"/>
    <col min="257" max="257" width="26.5703125" bestFit="1" customWidth="1"/>
    <col min="258" max="258" width="8.5703125" bestFit="1" customWidth="1"/>
    <col min="261" max="262" width="8.5703125" bestFit="1" customWidth="1"/>
    <col min="265" max="265" width="26.5703125" bestFit="1" customWidth="1"/>
    <col min="270" max="270" width="8.5703125" bestFit="1" customWidth="1"/>
    <col min="273" max="273" width="26.5703125" bestFit="1" customWidth="1"/>
    <col min="276" max="276" width="10.5703125" bestFit="1" customWidth="1"/>
    <col min="277" max="278" width="9.5703125" bestFit="1" customWidth="1"/>
    <col min="281" max="281" width="26.5703125" bestFit="1" customWidth="1"/>
    <col min="282" max="282" width="10.28515625" bestFit="1" customWidth="1"/>
    <col min="283" max="283" width="11.7109375" bestFit="1" customWidth="1"/>
    <col min="284" max="284" width="10.28515625" bestFit="1" customWidth="1"/>
    <col min="285" max="285" width="9.42578125" bestFit="1" customWidth="1"/>
  </cols>
  <sheetData>
    <row r="1" spans="1:287" ht="18.75">
      <c r="A1" s="240" t="s">
        <v>203</v>
      </c>
      <c r="B1" s="240"/>
      <c r="C1" s="240"/>
      <c r="D1" s="240"/>
      <c r="E1" s="240"/>
      <c r="F1" s="240"/>
      <c r="I1" s="240" t="s">
        <v>203</v>
      </c>
      <c r="J1" s="240"/>
      <c r="K1" s="240"/>
      <c r="L1" s="240"/>
      <c r="M1" s="240"/>
      <c r="N1" s="240"/>
      <c r="IG1" s="240" t="s">
        <v>158</v>
      </c>
      <c r="IH1" s="240"/>
      <c r="II1" s="240"/>
      <c r="IJ1" s="240"/>
      <c r="IK1" s="240"/>
      <c r="IL1" s="240"/>
      <c r="IM1" s="34"/>
      <c r="IO1" s="240" t="s">
        <v>203</v>
      </c>
      <c r="IP1" s="240"/>
      <c r="IQ1" s="240"/>
      <c r="IR1" s="240"/>
      <c r="IS1" s="240"/>
      <c r="IT1" s="240"/>
      <c r="IU1" s="34"/>
      <c r="IW1" s="240" t="s">
        <v>204</v>
      </c>
      <c r="IX1" s="240"/>
      <c r="IY1" s="240"/>
      <c r="IZ1" s="240"/>
      <c r="JA1" s="240"/>
      <c r="JB1" s="240"/>
      <c r="JC1" s="34"/>
      <c r="JE1" s="240" t="s">
        <v>205</v>
      </c>
      <c r="JF1" s="240"/>
      <c r="JG1" s="240"/>
      <c r="JH1" s="240"/>
      <c r="JI1" s="240"/>
      <c r="JJ1" s="240"/>
      <c r="JK1" s="34"/>
      <c r="JM1" s="240" t="s">
        <v>206</v>
      </c>
      <c r="JN1" s="240"/>
      <c r="JO1" s="240"/>
      <c r="JP1" s="240"/>
      <c r="JQ1" s="240"/>
      <c r="JR1" s="240"/>
      <c r="JS1" s="34"/>
      <c r="JU1" s="240" t="s">
        <v>207</v>
      </c>
      <c r="JV1" s="240"/>
      <c r="JW1" s="240"/>
      <c r="JX1" s="240"/>
      <c r="JY1" s="240"/>
      <c r="JZ1" s="240"/>
      <c r="KA1" s="34"/>
    </row>
    <row r="2" spans="1:287">
      <c r="A2" s="50"/>
      <c r="B2" s="50"/>
      <c r="C2" s="50"/>
      <c r="D2" s="50"/>
      <c r="E2" s="50"/>
      <c r="F2" s="50"/>
      <c r="IG2" s="50"/>
      <c r="IH2" s="50"/>
      <c r="II2" s="50"/>
      <c r="IJ2" s="50"/>
      <c r="IK2" s="50"/>
      <c r="IL2" s="50"/>
      <c r="IM2" s="34"/>
      <c r="IU2" s="34"/>
      <c r="JC2" s="34"/>
      <c r="JK2" s="34"/>
      <c r="JS2" s="34"/>
      <c r="KA2" s="34"/>
    </row>
    <row r="3" spans="1:287" ht="15.75">
      <c r="A3" s="241" t="s">
        <v>163</v>
      </c>
      <c r="B3" s="242"/>
      <c r="C3" s="242"/>
      <c r="D3" s="242"/>
      <c r="E3" s="242"/>
      <c r="F3" s="243"/>
      <c r="I3" s="15" t="str" cm="1">
        <f t="array" ref="I3:N30">IFERROR(IF(I1=IG1,IG3:IL30,IF(I1=IO1,IO3:IT30,IF(I1=IW1,IW3:JB30,IF(I1=JE1,JE3:JJ30,IF(I1=JM1,JM3:JR30,IF(I1=JU1,JU3:JZ30)))))),"")</f>
        <v>TABLE 1: Profitability Ratios</v>
      </c>
      <c r="J3" s="15">
        <v>0</v>
      </c>
      <c r="K3" s="15">
        <v>0</v>
      </c>
      <c r="L3" s="15">
        <v>0</v>
      </c>
      <c r="M3" s="15">
        <v>0</v>
      </c>
      <c r="N3" s="15">
        <v>0</v>
      </c>
      <c r="P3" s="8" t="s">
        <v>187</v>
      </c>
      <c r="ID3" s="10" t="s">
        <v>202</v>
      </c>
      <c r="IG3" s="241" t="s">
        <v>163</v>
      </c>
      <c r="IH3" s="242"/>
      <c r="II3" s="242"/>
      <c r="IJ3" s="242"/>
      <c r="IK3" s="242"/>
      <c r="IL3" s="243"/>
      <c r="IM3" s="34"/>
      <c r="IO3" s="241" t="s">
        <v>163</v>
      </c>
      <c r="IP3" s="242"/>
      <c r="IQ3" s="242"/>
      <c r="IR3" s="242"/>
      <c r="IS3" s="242"/>
      <c r="IT3" s="243"/>
      <c r="IU3" s="34"/>
      <c r="IW3" s="241" t="s">
        <v>163</v>
      </c>
      <c r="IX3" s="242"/>
      <c r="IY3" s="242"/>
      <c r="IZ3" s="242"/>
      <c r="JA3" s="242"/>
      <c r="JB3" s="243"/>
      <c r="JC3" s="34"/>
      <c r="JE3" s="241" t="s">
        <v>163</v>
      </c>
      <c r="JF3" s="242"/>
      <c r="JG3" s="242"/>
      <c r="JH3" s="242"/>
      <c r="JI3" s="242"/>
      <c r="JJ3" s="243"/>
      <c r="JK3" s="34"/>
      <c r="JM3" s="241" t="s">
        <v>245</v>
      </c>
      <c r="JN3" s="242"/>
      <c r="JO3" s="242"/>
      <c r="JP3" s="242"/>
      <c r="JQ3" s="242"/>
      <c r="JR3" s="243"/>
      <c r="JS3" s="34"/>
      <c r="JU3" s="241" t="s">
        <v>163</v>
      </c>
      <c r="JV3" s="242"/>
      <c r="JW3" s="242"/>
      <c r="JX3" s="242"/>
      <c r="JY3" s="242"/>
      <c r="JZ3" s="243"/>
      <c r="KA3" s="34"/>
    </row>
    <row r="4" spans="1:287" ht="15.75">
      <c r="A4" s="35"/>
      <c r="B4" s="1" t="s">
        <v>5</v>
      </c>
      <c r="C4" s="1" t="s">
        <v>4</v>
      </c>
      <c r="D4" s="1" t="s">
        <v>3</v>
      </c>
      <c r="E4" s="1" t="s">
        <v>2</v>
      </c>
      <c r="F4" s="1" t="s">
        <v>1</v>
      </c>
      <c r="I4" s="15" t="str">
        <v>Ratio</v>
      </c>
      <c r="J4" s="15" t="str">
        <v>FY2018</v>
      </c>
      <c r="K4" s="15" t="str">
        <v>FY2019</v>
      </c>
      <c r="L4" s="15" t="str">
        <v>FY2020</v>
      </c>
      <c r="M4" s="15" t="str">
        <v>FY2021</v>
      </c>
      <c r="N4" s="15" t="str">
        <v>FY2022</v>
      </c>
      <c r="P4" s="8" t="s">
        <v>188</v>
      </c>
      <c r="ID4" s="10" t="s">
        <v>203</v>
      </c>
      <c r="IG4" s="35" t="s">
        <v>162</v>
      </c>
      <c r="IH4" s="1" t="s">
        <v>5</v>
      </c>
      <c r="II4" s="1" t="s">
        <v>4</v>
      </c>
      <c r="IJ4" s="1" t="s">
        <v>3</v>
      </c>
      <c r="IK4" s="1" t="s">
        <v>2</v>
      </c>
      <c r="IL4" s="1" t="s">
        <v>1</v>
      </c>
      <c r="IM4" s="34"/>
      <c r="IO4" s="35" t="s">
        <v>162</v>
      </c>
      <c r="IP4" s="1" t="s">
        <v>5</v>
      </c>
      <c r="IQ4" s="1" t="s">
        <v>4</v>
      </c>
      <c r="IR4" s="1" t="s">
        <v>3</v>
      </c>
      <c r="IS4" s="1" t="s">
        <v>2</v>
      </c>
      <c r="IT4" s="1" t="s">
        <v>1</v>
      </c>
      <c r="IU4" s="34"/>
      <c r="IW4" s="35" t="s">
        <v>162</v>
      </c>
      <c r="IX4" s="1" t="s">
        <v>5</v>
      </c>
      <c r="IY4" s="1" t="s">
        <v>4</v>
      </c>
      <c r="IZ4" s="1" t="s">
        <v>3</v>
      </c>
      <c r="JA4" s="1" t="s">
        <v>2</v>
      </c>
      <c r="JB4" s="1" t="s">
        <v>1</v>
      </c>
      <c r="JC4" s="34"/>
      <c r="JE4" s="35" t="s">
        <v>162</v>
      </c>
      <c r="JF4" s="1" t="s">
        <v>5</v>
      </c>
      <c r="JG4" s="1" t="s">
        <v>4</v>
      </c>
      <c r="JH4" s="1" t="s">
        <v>3</v>
      </c>
      <c r="JI4" s="1" t="s">
        <v>2</v>
      </c>
      <c r="JJ4" s="1" t="s">
        <v>1</v>
      </c>
      <c r="JK4" s="34"/>
      <c r="JM4" s="35" t="s">
        <v>162</v>
      </c>
      <c r="JN4" s="1" t="s">
        <v>5</v>
      </c>
      <c r="JO4" s="1" t="s">
        <v>4</v>
      </c>
      <c r="JP4" s="1" t="s">
        <v>3</v>
      </c>
      <c r="JQ4" s="1" t="s">
        <v>2</v>
      </c>
      <c r="JR4" s="1" t="s">
        <v>1</v>
      </c>
      <c r="JS4" s="34"/>
      <c r="JU4" s="35" t="s">
        <v>162</v>
      </c>
      <c r="JV4" s="1" t="s">
        <v>5</v>
      </c>
      <c r="JW4" s="1" t="s">
        <v>4</v>
      </c>
      <c r="JX4" s="1" t="s">
        <v>3</v>
      </c>
      <c r="JY4" s="1" t="s">
        <v>2</v>
      </c>
      <c r="JZ4" s="1" t="s">
        <v>1</v>
      </c>
      <c r="KA4" s="34"/>
    </row>
    <row r="5" spans="1:287" ht="15.75">
      <c r="A5" s="36" t="s">
        <v>164</v>
      </c>
      <c r="B5" s="37">
        <v>0.60279779567613401</v>
      </c>
      <c r="C5" s="37">
        <v>0.68721461187214616</v>
      </c>
      <c r="D5" s="37">
        <v>0.58257972394098045</v>
      </c>
      <c r="E5" s="37">
        <v>0.45626550868486354</v>
      </c>
      <c r="F5" s="37">
        <v>0.43526904635055941</v>
      </c>
      <c r="I5" s="15" t="str">
        <v xml:space="preserve">Return on equity </v>
      </c>
      <c r="J5" s="45">
        <v>-0.11806389622868123</v>
      </c>
      <c r="K5" s="45">
        <v>0.28314875785692911</v>
      </c>
      <c r="L5" s="45">
        <v>0.16451441712365117</v>
      </c>
      <c r="M5" s="45">
        <v>0.20806962025316456</v>
      </c>
      <c r="N5" s="45">
        <v>5.6612981942410934E-2</v>
      </c>
      <c r="ID5" s="10" t="s">
        <v>204</v>
      </c>
      <c r="IG5" s="36" t="s">
        <v>164</v>
      </c>
      <c r="IH5" s="37">
        <v>0.60279779567613401</v>
      </c>
      <c r="II5" s="37">
        <v>0.68721461187214616</v>
      </c>
      <c r="IJ5" s="37">
        <v>0.58257972394098045</v>
      </c>
      <c r="IK5" s="37">
        <v>0.45626550868486354</v>
      </c>
      <c r="IL5" s="37">
        <v>0.43526904635055941</v>
      </c>
      <c r="IM5" s="34"/>
      <c r="IO5" s="36" t="s">
        <v>164</v>
      </c>
      <c r="IP5" s="44">
        <v>-0.11806389622868123</v>
      </c>
      <c r="IQ5" s="44">
        <v>0.28314875785692911</v>
      </c>
      <c r="IR5" s="44">
        <v>0.16451441712365117</v>
      </c>
      <c r="IS5" s="44">
        <v>0.20806962025316456</v>
      </c>
      <c r="IT5" s="48">
        <v>5.6612981942410934E-2</v>
      </c>
      <c r="IU5" s="34"/>
      <c r="IW5" s="36" t="s">
        <v>164</v>
      </c>
      <c r="IX5" s="44">
        <v>7.9534675564837787E-2</v>
      </c>
      <c r="IY5" s="44">
        <v>0.11356089117877917</v>
      </c>
      <c r="IZ5" s="44">
        <v>0.11347517730496454</v>
      </c>
      <c r="JA5" s="44">
        <v>4.0755762192106047E-2</v>
      </c>
      <c r="JB5" s="44">
        <v>5.4918104580888152E-2</v>
      </c>
      <c r="JC5" s="34"/>
      <c r="JE5" s="36" t="s">
        <v>164</v>
      </c>
      <c r="JF5" s="44">
        <v>0.31311240779478144</v>
      </c>
      <c r="JG5" s="44">
        <v>0.31777123718664368</v>
      </c>
      <c r="JH5" s="44">
        <v>0.2465603190428714</v>
      </c>
      <c r="JI5" s="44">
        <v>0.25854796733375218</v>
      </c>
      <c r="JJ5" s="48">
        <v>0.21911987860394538</v>
      </c>
      <c r="JK5" s="34"/>
      <c r="JM5" s="36" t="s">
        <v>164</v>
      </c>
      <c r="JN5" s="44">
        <v>0.1407563025210084</v>
      </c>
      <c r="JO5" s="44">
        <v>0.14891566265060241</v>
      </c>
      <c r="JP5" s="44">
        <v>-0.105655930871956</v>
      </c>
      <c r="JQ5" s="44">
        <v>2.4229074889867842E-2</v>
      </c>
      <c r="JR5" s="44">
        <v>0.10189739985945186</v>
      </c>
      <c r="JS5" s="34"/>
      <c r="JU5" s="36" t="s">
        <v>164</v>
      </c>
      <c r="JV5" s="44">
        <v>1.1291666666666667</v>
      </c>
      <c r="JW5" s="44">
        <v>-2.4919354838709675</v>
      </c>
      <c r="JX5" s="44">
        <v>1.1242236024844721</v>
      </c>
      <c r="JY5" s="44">
        <v>-1.9300699300699303E-2</v>
      </c>
      <c r="JZ5" s="44">
        <v>0.11906998590887741</v>
      </c>
      <c r="KA5" s="34"/>
    </row>
    <row r="6" spans="1:287">
      <c r="A6" s="10" t="s">
        <v>165</v>
      </c>
      <c r="B6" s="38">
        <v>0.10157868419172798</v>
      </c>
      <c r="C6" s="38">
        <v>0.10914497062876205</v>
      </c>
      <c r="D6" s="38">
        <v>8.6532343584305407E-2</v>
      </c>
      <c r="E6" s="38">
        <v>0.10614807331505267</v>
      </c>
      <c r="F6" s="38">
        <v>0.10322825194263693</v>
      </c>
      <c r="I6" s="15" t="str">
        <v>Return on Assets</v>
      </c>
      <c r="J6" s="45">
        <v>-3.190004867759208E-2</v>
      </c>
      <c r="K6" s="45">
        <v>6.6713681241184764E-2</v>
      </c>
      <c r="L6" s="45">
        <v>3.3314825097168238E-2</v>
      </c>
      <c r="M6" s="45">
        <v>6.0823311748381126E-2</v>
      </c>
      <c r="N6" s="45">
        <v>1.9459822177486999E-2</v>
      </c>
      <c r="ID6" s="10" t="s">
        <v>205</v>
      </c>
      <c r="IG6" s="10" t="s">
        <v>165</v>
      </c>
      <c r="IH6" s="38">
        <v>0.10157868419172798</v>
      </c>
      <c r="II6" s="38">
        <v>0.10914497062876205</v>
      </c>
      <c r="IJ6" s="38">
        <v>8.6532343584305407E-2</v>
      </c>
      <c r="IK6" s="38">
        <v>0.10614807331505267</v>
      </c>
      <c r="IL6" s="38">
        <v>0.10322825194263693</v>
      </c>
      <c r="IM6" s="34"/>
      <c r="IO6" s="10" t="s">
        <v>165</v>
      </c>
      <c r="IP6" s="48">
        <v>-3.190004867759208E-2</v>
      </c>
      <c r="IQ6" s="48">
        <v>6.6713681241184764E-2</v>
      </c>
      <c r="IR6" s="48">
        <v>3.3314825097168238E-2</v>
      </c>
      <c r="IS6" s="48">
        <v>6.0823311748381126E-2</v>
      </c>
      <c r="IT6" s="48">
        <v>1.9459822177486999E-2</v>
      </c>
      <c r="IU6" s="34"/>
      <c r="IW6" s="10" t="s">
        <v>165</v>
      </c>
      <c r="IX6" s="45">
        <v>5.2171263985820317E-2</v>
      </c>
      <c r="IY6" s="45">
        <v>7.8190768847023931E-2</v>
      </c>
      <c r="IZ6" s="45">
        <v>7.8312236286919829E-2</v>
      </c>
      <c r="JA6" s="45">
        <v>3.0581947743467935E-2</v>
      </c>
      <c r="JB6" s="45">
        <v>4.2471042471042476E-2</v>
      </c>
      <c r="JC6" s="34"/>
      <c r="JE6" s="10" t="s">
        <v>165</v>
      </c>
      <c r="JF6" s="48">
        <v>0.10798906439854192</v>
      </c>
      <c r="JG6" s="48">
        <v>0.11109139937553222</v>
      </c>
      <c r="JH6" s="48">
        <v>9.4566173377691104E-2</v>
      </c>
      <c r="JI6" s="48">
        <v>8.8654337323445256E-2</v>
      </c>
      <c r="JJ6" s="48">
        <v>7.8900636559844819E-2</v>
      </c>
      <c r="JK6" s="34"/>
      <c r="JM6" s="10" t="s">
        <v>165</v>
      </c>
      <c r="JN6" s="48">
        <v>6.9737184491282855E-2</v>
      </c>
      <c r="JO6" s="48">
        <v>7.0969223702342668E-2</v>
      </c>
      <c r="JP6" s="48">
        <v>-7.0253329851136068E-2</v>
      </c>
      <c r="JQ6" s="48">
        <v>1.5984499878905305E-2</v>
      </c>
      <c r="JR6" s="48">
        <v>6.6897347174163777E-2</v>
      </c>
      <c r="JS6" s="34"/>
      <c r="JU6" s="10" t="s">
        <v>165</v>
      </c>
      <c r="JV6" s="48">
        <v>-3.0576554214148711E-2</v>
      </c>
      <c r="JW6" s="48">
        <v>3.1405630653521699E-2</v>
      </c>
      <c r="JX6" s="48">
        <v>8.4642723531612424E-2</v>
      </c>
      <c r="JY6" s="48">
        <v>-4.2359874762109397E-3</v>
      </c>
      <c r="JZ6" s="48">
        <v>2.7835730756560886E-2</v>
      </c>
      <c r="KA6" s="34"/>
    </row>
    <row r="7" spans="1:287">
      <c r="A7" s="10" t="s">
        <v>166</v>
      </c>
      <c r="B7" s="38">
        <v>0.19829375144108832</v>
      </c>
      <c r="C7" s="38">
        <v>0.23552665136444784</v>
      </c>
      <c r="D7" s="38">
        <v>0.15177566267526355</v>
      </c>
      <c r="E7" s="38">
        <v>0.17774480712166171</v>
      </c>
      <c r="F7" s="38">
        <v>0.19855290358955083</v>
      </c>
      <c r="I7" s="15" t="str">
        <v xml:space="preserve">Return on Capital Employed </v>
      </c>
      <c r="J7" s="45">
        <v>-6.2115520714246822E-2</v>
      </c>
      <c r="K7" s="45">
        <v>0.13656903090454289</v>
      </c>
      <c r="L7" s="45">
        <v>7.9852793111828621E-2</v>
      </c>
      <c r="M7" s="45">
        <v>0.11077027948193592</v>
      </c>
      <c r="N7" s="45">
        <v>3.2609893136498841E-2</v>
      </c>
      <c r="ID7" s="10" t="s">
        <v>206</v>
      </c>
      <c r="IG7" s="10" t="s">
        <v>166</v>
      </c>
      <c r="IH7" s="38">
        <v>0.19829375144108832</v>
      </c>
      <c r="II7" s="38">
        <v>0.23552665136444784</v>
      </c>
      <c r="IJ7" s="38">
        <v>0.15177566267526355</v>
      </c>
      <c r="IK7" s="38">
        <v>0.17774480712166171</v>
      </c>
      <c r="IL7" s="38">
        <v>0.19855290358955083</v>
      </c>
      <c r="IM7" s="34"/>
      <c r="IO7" s="10" t="s">
        <v>166</v>
      </c>
      <c r="IP7" s="48">
        <v>-6.2115520714246822E-2</v>
      </c>
      <c r="IQ7" s="48">
        <v>0.13656903090454289</v>
      </c>
      <c r="IR7" s="48">
        <v>7.9852793111828621E-2</v>
      </c>
      <c r="IS7" s="48">
        <v>0.11077027948193592</v>
      </c>
      <c r="IT7" s="48">
        <v>3.2609893136498841E-2</v>
      </c>
      <c r="IU7" s="34"/>
      <c r="IW7" s="10" t="s">
        <v>166</v>
      </c>
      <c r="IX7" s="45">
        <v>6.078094381790454E-2</v>
      </c>
      <c r="IY7" s="45">
        <v>9.2613489480962319E-2</v>
      </c>
      <c r="IZ7" s="45">
        <v>8.7878787878787876E-2</v>
      </c>
      <c r="JA7" s="45">
        <v>3.5630891637118398E-2</v>
      </c>
      <c r="JB7" s="45">
        <v>4.9265341400172864E-2</v>
      </c>
      <c r="JC7" s="34"/>
      <c r="JE7" s="10" t="s">
        <v>166</v>
      </c>
      <c r="JF7" s="48">
        <v>0.16140462213760642</v>
      </c>
      <c r="JG7" s="48">
        <v>0.17389491242702251</v>
      </c>
      <c r="JH7" s="48">
        <v>0.1408873866623746</v>
      </c>
      <c r="JI7" s="48">
        <v>0.15457890227307092</v>
      </c>
      <c r="JJ7" s="48">
        <v>0.12187661383228061</v>
      </c>
      <c r="JK7" s="34"/>
      <c r="JM7" s="10" t="s">
        <v>166</v>
      </c>
      <c r="JN7" s="48">
        <v>0.11092493297587133</v>
      </c>
      <c r="JO7" s="48">
        <v>0.11082024432809776</v>
      </c>
      <c r="JP7" s="48">
        <v>-0.1037156704361874</v>
      </c>
      <c r="JQ7" s="48">
        <v>1.5473300970873786E-2</v>
      </c>
      <c r="JR7" s="48">
        <v>8.8622404211757835E-2</v>
      </c>
      <c r="JS7" s="34"/>
      <c r="JU7" s="10" t="s">
        <v>166</v>
      </c>
      <c r="JV7" s="48">
        <v>-5.2001260636621499E-2</v>
      </c>
      <c r="JW7" s="48">
        <v>7.4464579901153211E-2</v>
      </c>
      <c r="JX7" s="48">
        <v>8.9167767503302506E-2</v>
      </c>
      <c r="JY7" s="48">
        <v>-1.8692827787352512E-2</v>
      </c>
      <c r="JZ7" s="48">
        <v>4.6940611877624466E-2</v>
      </c>
      <c r="KA7" s="34"/>
    </row>
    <row r="8" spans="1:287">
      <c r="A8" s="10" t="s">
        <v>167</v>
      </c>
      <c r="B8" s="38">
        <v>0.64709022957821671</v>
      </c>
      <c r="C8" s="38">
        <v>0.65011430022860051</v>
      </c>
      <c r="D8" s="38">
        <v>0.65021097046413501</v>
      </c>
      <c r="E8" s="38">
        <v>0.64632799558255105</v>
      </c>
      <c r="F8" s="38">
        <v>0.64398456681866012</v>
      </c>
      <c r="I8" s="15" t="str">
        <v>Gross Margin</v>
      </c>
      <c r="J8" s="45">
        <v>0.79201553209561937</v>
      </c>
      <c r="K8" s="45">
        <v>0.79063513115237249</v>
      </c>
      <c r="L8" s="45">
        <v>0.79129504102747061</v>
      </c>
      <c r="M8" s="45">
        <v>0.80081163341224215</v>
      </c>
      <c r="N8" s="45">
        <v>0.80910070005385026</v>
      </c>
      <c r="ID8" s="10" t="s">
        <v>207</v>
      </c>
      <c r="IG8" s="10" t="s">
        <v>167</v>
      </c>
      <c r="IH8" s="38">
        <v>0.64709022957821671</v>
      </c>
      <c r="II8" s="38">
        <v>0.65011430022860051</v>
      </c>
      <c r="IJ8" s="38">
        <v>0.65021097046413501</v>
      </c>
      <c r="IK8" s="38">
        <v>0.64632799558255105</v>
      </c>
      <c r="IL8" s="38">
        <v>0.64398456681866012</v>
      </c>
      <c r="IM8" s="34"/>
      <c r="IO8" s="10" t="s">
        <v>167</v>
      </c>
      <c r="IP8" s="48">
        <v>0.79201553209561937</v>
      </c>
      <c r="IQ8" s="48">
        <v>0.79063513115237249</v>
      </c>
      <c r="IR8" s="48">
        <v>0.79129504102747061</v>
      </c>
      <c r="IS8" s="48">
        <v>0.80081163341224215</v>
      </c>
      <c r="IT8" s="48">
        <v>0.80910070005385026</v>
      </c>
      <c r="IU8" s="34"/>
      <c r="IW8" s="10" t="s">
        <v>167</v>
      </c>
      <c r="IX8" s="45">
        <v>0.38828730509338527</v>
      </c>
      <c r="IY8" s="45">
        <v>0.40058364446043809</v>
      </c>
      <c r="IZ8" s="45">
        <v>0.3923552557616638</v>
      </c>
      <c r="JA8" s="45">
        <v>0.45097192224622029</v>
      </c>
      <c r="JB8" s="45">
        <v>0.46743192738921513</v>
      </c>
      <c r="JC8" s="34"/>
      <c r="JE8" s="10" t="s">
        <v>167</v>
      </c>
      <c r="JF8" s="48">
        <v>0.5575467656718549</v>
      </c>
      <c r="JG8" s="48">
        <v>0.56330766655507192</v>
      </c>
      <c r="JH8" s="48">
        <v>0.56260714155450997</v>
      </c>
      <c r="JI8" s="48">
        <v>0.55808778667049486</v>
      </c>
      <c r="JJ8" s="48">
        <v>0.57352250305365027</v>
      </c>
      <c r="JK8" s="34"/>
      <c r="JM8" s="10" t="s">
        <v>167</v>
      </c>
      <c r="JN8" s="48">
        <v>0.43319838056680154</v>
      </c>
      <c r="JO8" s="48">
        <v>0.43639475185396459</v>
      </c>
      <c r="JP8" s="48">
        <v>1</v>
      </c>
      <c r="JQ8" s="48">
        <v>1</v>
      </c>
      <c r="JR8" s="48">
        <v>1</v>
      </c>
      <c r="JS8" s="34"/>
      <c r="JU8" s="10" t="s">
        <v>167</v>
      </c>
      <c r="JV8" s="48">
        <v>0.13188220230473752</v>
      </c>
      <c r="JW8" s="48">
        <v>0.13499256701673618</v>
      </c>
      <c r="JX8" s="48">
        <v>0.13226296177025348</v>
      </c>
      <c r="JY8" s="48">
        <v>0.11056422569027612</v>
      </c>
      <c r="JZ8" s="48">
        <v>0.11574821305049574</v>
      </c>
      <c r="KA8" s="34"/>
    </row>
    <row r="9" spans="1:287">
      <c r="A9" s="10" t="s">
        <v>168</v>
      </c>
      <c r="B9" s="38">
        <v>0.25667378537106245</v>
      </c>
      <c r="C9" s="38">
        <v>0.25996951993903988</v>
      </c>
      <c r="D9" s="38">
        <v>0.24571026722925457</v>
      </c>
      <c r="E9" s="38">
        <v>0.25662617338487026</v>
      </c>
      <c r="F9" s="38">
        <v>0.27043142756927396</v>
      </c>
      <c r="I9" s="15" t="str">
        <v>Operating Margin</v>
      </c>
      <c r="J9" s="45">
        <v>0.11450875702786879</v>
      </c>
      <c r="K9" s="45">
        <v>0.10816386678455644</v>
      </c>
      <c r="L9" s="45">
        <v>0.1080984659293614</v>
      </c>
      <c r="M9" s="45">
        <v>0.12512681772066284</v>
      </c>
      <c r="N9" s="45">
        <v>0.12789445341949382</v>
      </c>
      <c r="IG9" s="10" t="s">
        <v>168</v>
      </c>
      <c r="IH9" s="38">
        <v>0.25667378537106245</v>
      </c>
      <c r="II9" s="38">
        <v>0.25996951993903988</v>
      </c>
      <c r="IJ9" s="38">
        <v>0.24571026722925457</v>
      </c>
      <c r="IK9" s="38">
        <v>0.25662617338487026</v>
      </c>
      <c r="IL9" s="38">
        <v>0.27043142756927396</v>
      </c>
      <c r="IM9" s="34"/>
      <c r="IO9" s="10" t="s">
        <v>168</v>
      </c>
      <c r="IP9" s="48">
        <v>0.11450875702786879</v>
      </c>
      <c r="IQ9" s="48">
        <v>0.10816386678455644</v>
      </c>
      <c r="IR9" s="48">
        <v>0.1080984659293614</v>
      </c>
      <c r="IS9" s="48">
        <v>0.12512681772066284</v>
      </c>
      <c r="IT9" s="48">
        <v>0.12789445341949382</v>
      </c>
      <c r="IU9" s="34"/>
      <c r="IW9" s="10" t="s">
        <v>168</v>
      </c>
      <c r="IX9" s="45">
        <v>0.14419821986381043</v>
      </c>
      <c r="IY9" s="45">
        <v>0.17619259142638657</v>
      </c>
      <c r="IZ9" s="45">
        <v>0.14727374929735806</v>
      </c>
      <c r="JA9" s="45">
        <v>8.0921526277897768E-2</v>
      </c>
      <c r="JB9" s="45">
        <v>0.13467698878804057</v>
      </c>
      <c r="JC9" s="34"/>
      <c r="JE9" s="10" t="s">
        <v>168</v>
      </c>
      <c r="JF9" s="48">
        <v>0.16346565757532486</v>
      </c>
      <c r="JG9" s="48">
        <v>0.16601941747572815</v>
      </c>
      <c r="JH9" s="48">
        <v>0.14567604041288251</v>
      </c>
      <c r="JI9" s="48">
        <v>0.15953056024118004</v>
      </c>
      <c r="JJ9" s="48">
        <v>0.15202480503617399</v>
      </c>
      <c r="JK9" s="34"/>
      <c r="JM9" s="10" t="s">
        <v>168</v>
      </c>
      <c r="JN9" s="48">
        <v>0.11491747119277482</v>
      </c>
      <c r="JO9" s="48">
        <v>0.12150598973188818</v>
      </c>
      <c r="JP9" s="48">
        <v>-9.0513489991296783E-2</v>
      </c>
      <c r="JQ9" s="48">
        <v>3.021370670596905E-2</v>
      </c>
      <c r="JR9" s="48">
        <v>8.6336530982628987E-2</v>
      </c>
      <c r="JS9" s="34"/>
      <c r="JU9" s="10" t="s">
        <v>168</v>
      </c>
      <c r="JV9" s="48">
        <v>3.9889687777011726E-2</v>
      </c>
      <c r="JW9" s="48">
        <v>3.7356735241931616E-2</v>
      </c>
      <c r="JX9" s="48">
        <v>3.7907714956065701E-2</v>
      </c>
      <c r="JY9" s="48">
        <v>2.0808323329331732E-2</v>
      </c>
      <c r="JZ9" s="48">
        <v>2.4159044910716573E-2</v>
      </c>
      <c r="KA9" s="34"/>
    </row>
    <row r="10" spans="1:287">
      <c r="A10" s="10" t="s">
        <v>169</v>
      </c>
      <c r="B10" s="38">
        <v>0.18980245595301656</v>
      </c>
      <c r="C10" s="38">
        <v>0.19113538227076454</v>
      </c>
      <c r="D10" s="38">
        <v>0.17215189873417722</v>
      </c>
      <c r="E10" s="38">
        <v>0.20306460519050248</v>
      </c>
      <c r="F10" s="38">
        <v>0.19104407810125101</v>
      </c>
      <c r="I10" s="15" t="str">
        <v>Net Profit Margin</v>
      </c>
      <c r="J10" s="45">
        <v>-3.9760546859199934E-2</v>
      </c>
      <c r="K10" s="45">
        <v>0.10455349248452697</v>
      </c>
      <c r="L10" s="45">
        <v>6.6357474134855515E-2</v>
      </c>
      <c r="M10" s="45">
        <v>8.8941494758200873E-2</v>
      </c>
      <c r="N10" s="45">
        <v>6.2466343564889608E-2</v>
      </c>
      <c r="IG10" s="10" t="s">
        <v>169</v>
      </c>
      <c r="IH10" s="38">
        <v>0.18980245595301656</v>
      </c>
      <c r="II10" s="38">
        <v>0.19113538227076454</v>
      </c>
      <c r="IJ10" s="38">
        <v>0.17215189873417722</v>
      </c>
      <c r="IK10" s="38">
        <v>0.20306460519050248</v>
      </c>
      <c r="IL10" s="38">
        <v>0.19104407810125101</v>
      </c>
      <c r="IM10" s="34"/>
      <c r="IO10" s="10" t="s">
        <v>169</v>
      </c>
      <c r="IP10" s="48">
        <v>-3.9760546859199934E-2</v>
      </c>
      <c r="IQ10" s="48">
        <v>0.10455349248452697</v>
      </c>
      <c r="IR10" s="48">
        <v>6.6357474134855515E-2</v>
      </c>
      <c r="IS10" s="48">
        <v>8.8941494758200873E-2</v>
      </c>
      <c r="IT10" s="48">
        <v>6.2466343564889608E-2</v>
      </c>
      <c r="IU10" s="34"/>
      <c r="IW10" s="10" t="s">
        <v>169</v>
      </c>
      <c r="IX10" s="45">
        <v>9.2329861065729116E-2</v>
      </c>
      <c r="IY10" s="45">
        <v>0.12690612208177768</v>
      </c>
      <c r="IZ10" s="45">
        <v>0.13041034288926362</v>
      </c>
      <c r="JA10" s="45">
        <v>5.9323254139668831E-2</v>
      </c>
      <c r="JB10" s="45">
        <v>8.3689268553123336E-2</v>
      </c>
      <c r="JC10" s="34"/>
      <c r="JE10" s="10" t="s">
        <v>169</v>
      </c>
      <c r="JF10" s="48">
        <v>0.10152791660716835</v>
      </c>
      <c r="JG10" s="48">
        <v>0.10482089052561099</v>
      </c>
      <c r="JH10" s="48">
        <v>9.0199511252142844E-2</v>
      </c>
      <c r="JI10" s="48">
        <v>0.10339877256576822</v>
      </c>
      <c r="JJ10" s="48">
        <v>9.0450687462808113E-2</v>
      </c>
      <c r="JK10" s="34"/>
      <c r="JM10" s="10" t="s">
        <v>169</v>
      </c>
      <c r="JN10" s="48">
        <v>8.3463095608844587E-2</v>
      </c>
      <c r="JO10" s="48">
        <v>8.8134626354820292E-2</v>
      </c>
      <c r="JP10" s="48">
        <v>-0.11705831157528285</v>
      </c>
      <c r="JQ10" s="48">
        <v>2.4318349299926309E-2</v>
      </c>
      <c r="JR10" s="48">
        <v>7.5187969924812026E-2</v>
      </c>
      <c r="JS10" s="34"/>
      <c r="JU10" s="10" t="s">
        <v>169</v>
      </c>
      <c r="JV10" s="48">
        <v>-1.3345809120457009E-2</v>
      </c>
      <c r="JW10" s="48">
        <v>1.4818011796863758E-2</v>
      </c>
      <c r="JX10" s="48">
        <v>4.1634080139853709E-2</v>
      </c>
      <c r="JY10" s="48">
        <v>-2.761104441776711E-3</v>
      </c>
      <c r="JZ10" s="48">
        <v>1.2989009299823226E-2</v>
      </c>
      <c r="KA10" s="34"/>
    </row>
    <row r="11" spans="1:287" s="19" customFormat="1">
      <c r="G11" s="130"/>
      <c r="I11" s="19">
        <v>0</v>
      </c>
      <c r="J11" s="19">
        <v>0</v>
      </c>
      <c r="K11" s="19">
        <v>0</v>
      </c>
      <c r="L11" s="19">
        <v>0</v>
      </c>
      <c r="M11" s="19">
        <v>0</v>
      </c>
      <c r="N11" s="19">
        <v>0</v>
      </c>
      <c r="IM11" s="130"/>
      <c r="IU11" s="130"/>
      <c r="JC11" s="130"/>
      <c r="JK11" s="130"/>
      <c r="JS11" s="130"/>
      <c r="KA11" s="130"/>
    </row>
    <row r="12" spans="1:287" ht="15.75">
      <c r="A12" s="241" t="s">
        <v>170</v>
      </c>
      <c r="B12" s="242"/>
      <c r="C12" s="242"/>
      <c r="D12" s="242"/>
      <c r="E12" s="242"/>
      <c r="F12" s="243"/>
      <c r="I12" s="15" t="str">
        <v>TABLE 2: Liquidity Ratios</v>
      </c>
      <c r="J12" s="15">
        <v>0</v>
      </c>
      <c r="K12" s="15">
        <v>0</v>
      </c>
      <c r="L12" s="15">
        <v>0</v>
      </c>
      <c r="M12" s="15">
        <v>0</v>
      </c>
      <c r="N12" s="15">
        <v>0</v>
      </c>
      <c r="IG12" s="241" t="s">
        <v>170</v>
      </c>
      <c r="IH12" s="242"/>
      <c r="II12" s="242"/>
      <c r="IJ12" s="242"/>
      <c r="IK12" s="242"/>
      <c r="IL12" s="243"/>
      <c r="IM12" s="34"/>
      <c r="IO12" s="241" t="s">
        <v>170</v>
      </c>
      <c r="IP12" s="242"/>
      <c r="IQ12" s="242"/>
      <c r="IR12" s="242"/>
      <c r="IS12" s="242"/>
      <c r="IT12" s="243"/>
      <c r="IU12" s="34"/>
      <c r="IW12" s="241" t="s">
        <v>170</v>
      </c>
      <c r="IX12" s="242"/>
      <c r="IY12" s="242"/>
      <c r="IZ12" s="242"/>
      <c r="JA12" s="242"/>
      <c r="JB12" s="243"/>
      <c r="JC12" s="34"/>
      <c r="JE12" s="241" t="s">
        <v>180</v>
      </c>
      <c r="JF12" s="242"/>
      <c r="JG12" s="242"/>
      <c r="JH12" s="242"/>
      <c r="JI12" s="242"/>
      <c r="JJ12" s="243"/>
      <c r="JK12" s="34"/>
      <c r="JM12" s="241" t="s">
        <v>246</v>
      </c>
      <c r="JN12" s="242"/>
      <c r="JO12" s="242"/>
      <c r="JP12" s="242"/>
      <c r="JQ12" s="242"/>
      <c r="JR12" s="243"/>
      <c r="JS12" s="34"/>
      <c r="JU12" s="241" t="s">
        <v>180</v>
      </c>
      <c r="JV12" s="242"/>
      <c r="JW12" s="242"/>
      <c r="JX12" s="242"/>
      <c r="JY12" s="242"/>
      <c r="JZ12" s="243"/>
      <c r="KA12" s="34"/>
    </row>
    <row r="13" spans="1:287" ht="15.75">
      <c r="A13" s="35" t="s">
        <v>162</v>
      </c>
      <c r="B13" s="1" t="s">
        <v>5</v>
      </c>
      <c r="C13" s="1" t="s">
        <v>4</v>
      </c>
      <c r="D13" s="1" t="s">
        <v>3</v>
      </c>
      <c r="E13" s="1" t="s">
        <v>2</v>
      </c>
      <c r="F13" s="1" t="s">
        <v>1</v>
      </c>
      <c r="I13" s="15" t="str">
        <v>Ratio</v>
      </c>
      <c r="J13" s="15" t="str">
        <v>FY2018</v>
      </c>
      <c r="K13" s="15" t="str">
        <v>FY2019</v>
      </c>
      <c r="L13" s="15" t="str">
        <v>FY2020</v>
      </c>
      <c r="M13" s="15" t="str">
        <v>FY2021</v>
      </c>
      <c r="N13" s="15" t="str">
        <v>FY2022</v>
      </c>
      <c r="IG13" s="35" t="s">
        <v>162</v>
      </c>
      <c r="IH13" s="1" t="s">
        <v>5</v>
      </c>
      <c r="II13" s="1" t="s">
        <v>4</v>
      </c>
      <c r="IJ13" s="1" t="s">
        <v>3</v>
      </c>
      <c r="IK13" s="1" t="s">
        <v>2</v>
      </c>
      <c r="IL13" s="1" t="s">
        <v>1</v>
      </c>
      <c r="IM13" s="34"/>
      <c r="IO13" s="35" t="s">
        <v>162</v>
      </c>
      <c r="IP13" s="1" t="s">
        <v>5</v>
      </c>
      <c r="IQ13" s="1" t="s">
        <v>4</v>
      </c>
      <c r="IR13" s="1" t="s">
        <v>3</v>
      </c>
      <c r="IS13" s="1" t="s">
        <v>2</v>
      </c>
      <c r="IT13" s="1" t="s">
        <v>1</v>
      </c>
      <c r="IU13" s="34"/>
      <c r="IW13" s="35" t="s">
        <v>162</v>
      </c>
      <c r="IX13" s="1" t="s">
        <v>5</v>
      </c>
      <c r="IY13" s="1" t="s">
        <v>4</v>
      </c>
      <c r="IZ13" s="1" t="s">
        <v>3</v>
      </c>
      <c r="JA13" s="1" t="s">
        <v>2</v>
      </c>
      <c r="JB13" s="1" t="s">
        <v>1</v>
      </c>
      <c r="JC13" s="34"/>
      <c r="JE13" s="35" t="s">
        <v>162</v>
      </c>
      <c r="JF13" s="1" t="s">
        <v>5</v>
      </c>
      <c r="JG13" s="1" t="s">
        <v>4</v>
      </c>
      <c r="JH13" s="1" t="s">
        <v>3</v>
      </c>
      <c r="JI13" s="1" t="s">
        <v>2</v>
      </c>
      <c r="JJ13" s="1" t="s">
        <v>1</v>
      </c>
      <c r="JK13" s="34"/>
      <c r="JM13" s="35" t="s">
        <v>162</v>
      </c>
      <c r="JN13" s="1" t="s">
        <v>5</v>
      </c>
      <c r="JO13" s="1" t="s">
        <v>4</v>
      </c>
      <c r="JP13" s="1" t="s">
        <v>3</v>
      </c>
      <c r="JQ13" s="1" t="s">
        <v>2</v>
      </c>
      <c r="JR13" s="1" t="s">
        <v>1</v>
      </c>
      <c r="JS13" s="34"/>
      <c r="JU13" s="35" t="s">
        <v>162</v>
      </c>
      <c r="JV13" s="1" t="s">
        <v>5</v>
      </c>
      <c r="JW13" s="1" t="s">
        <v>4</v>
      </c>
      <c r="JX13" s="1" t="s">
        <v>3</v>
      </c>
      <c r="JY13" s="1" t="s">
        <v>2</v>
      </c>
      <c r="JZ13" s="1" t="s">
        <v>1</v>
      </c>
      <c r="KA13" s="34"/>
    </row>
    <row r="14" spans="1:287" ht="15.75">
      <c r="A14" s="36" t="s">
        <v>171</v>
      </c>
      <c r="B14" s="39">
        <v>0.44169014084507041</v>
      </c>
      <c r="C14" s="39">
        <v>0.41113166302337312</v>
      </c>
      <c r="D14" s="39">
        <v>0.51989026063100141</v>
      </c>
      <c r="E14" s="39">
        <v>0.62886872998932764</v>
      </c>
      <c r="F14" s="39">
        <v>0.59167148640832856</v>
      </c>
      <c r="I14" s="15" t="str">
        <v>Current Ratio</v>
      </c>
      <c r="J14" s="47">
        <v>0.59577374256789339</v>
      </c>
      <c r="K14" s="47">
        <v>1.0055762081784385</v>
      </c>
      <c r="L14" s="47">
        <v>1.0503181885452124</v>
      </c>
      <c r="M14" s="47">
        <v>0.96690647482014391</v>
      </c>
      <c r="N14" s="47">
        <v>1.1384885764499122</v>
      </c>
      <c r="IG14" s="36" t="s">
        <v>171</v>
      </c>
      <c r="IH14" s="39">
        <v>0.44169014084507041</v>
      </c>
      <c r="II14" s="39">
        <v>0.41113166302337312</v>
      </c>
      <c r="IJ14" s="39">
        <v>0.51989026063100141</v>
      </c>
      <c r="IK14" s="39">
        <v>0.62886872998932764</v>
      </c>
      <c r="IL14" s="39">
        <v>0.59167148640832856</v>
      </c>
      <c r="IM14" s="34"/>
      <c r="IO14" s="36" t="s">
        <v>171</v>
      </c>
      <c r="IP14" s="39">
        <v>0.59577374256789339</v>
      </c>
      <c r="IQ14" s="39">
        <v>1.0055762081784385</v>
      </c>
      <c r="IR14" s="39">
        <v>1.0503181885452124</v>
      </c>
      <c r="IS14" s="39">
        <v>0.96690647482014391</v>
      </c>
      <c r="IT14" s="43">
        <v>1.1384885764499122</v>
      </c>
      <c r="IU14" s="34"/>
      <c r="IW14" s="36" t="s">
        <v>171</v>
      </c>
      <c r="IX14" s="39">
        <v>1.4575539943431395</v>
      </c>
      <c r="IY14" s="39">
        <v>1.4739833600284749</v>
      </c>
      <c r="IZ14" s="39">
        <v>2.0790697674418603</v>
      </c>
      <c r="JA14" s="39">
        <v>1.5075955997904662</v>
      </c>
      <c r="JB14" s="39">
        <v>1.6006876227897837</v>
      </c>
      <c r="JC14" s="34"/>
      <c r="JE14" s="36" t="s">
        <v>171</v>
      </c>
      <c r="JF14" s="39">
        <v>1.2512454557694896</v>
      </c>
      <c r="JG14" s="39">
        <v>1.0667777777777778</v>
      </c>
      <c r="JH14" s="39">
        <v>1.1516240681576144</v>
      </c>
      <c r="JI14" s="39">
        <v>0.76114096080910243</v>
      </c>
      <c r="JJ14" s="43">
        <v>0.95958005249343825</v>
      </c>
      <c r="JK14" s="34"/>
      <c r="JM14" s="36" t="s">
        <v>171</v>
      </c>
      <c r="JN14" s="39">
        <v>0.72176949941792778</v>
      </c>
      <c r="JO14" s="39">
        <v>0.7106986899563319</v>
      </c>
      <c r="JP14" s="39">
        <v>0.59673024523160756</v>
      </c>
      <c r="JQ14" s="39">
        <v>0.75870348139255706</v>
      </c>
      <c r="JR14" s="39">
        <v>0.80131004366812242</v>
      </c>
      <c r="JS14" s="34"/>
      <c r="JU14" s="36" t="s">
        <v>171</v>
      </c>
      <c r="JV14" s="39">
        <v>0.80738137082601047</v>
      </c>
      <c r="JW14" s="39">
        <v>0.80952380952380953</v>
      </c>
      <c r="JX14" s="39">
        <v>0.91349593495934955</v>
      </c>
      <c r="JY14" s="39">
        <v>1.021724216784816</v>
      </c>
      <c r="JZ14" s="39">
        <v>0.92326346786765989</v>
      </c>
      <c r="KA14" s="34"/>
    </row>
    <row r="15" spans="1:287">
      <c r="A15" s="10" t="s">
        <v>172</v>
      </c>
      <c r="B15" s="40">
        <v>0.40187793427230045</v>
      </c>
      <c r="C15" s="40">
        <v>0.37464267697998993</v>
      </c>
      <c r="D15" s="40">
        <v>0.46502057613168724</v>
      </c>
      <c r="E15" s="40">
        <v>0.56136606189967986</v>
      </c>
      <c r="F15" s="40">
        <v>0.53209947946790048</v>
      </c>
      <c r="I15" s="15" t="str">
        <v>Quick Ratio</v>
      </c>
      <c r="J15" s="47">
        <v>0.51285553591515343</v>
      </c>
      <c r="K15" s="47">
        <v>0.94558972625887117</v>
      </c>
      <c r="L15" s="47">
        <v>1.0017389373982537</v>
      </c>
      <c r="M15" s="47">
        <v>0.86906474820143886</v>
      </c>
      <c r="N15" s="47">
        <v>1.068189806678383</v>
      </c>
      <c r="IG15" s="10" t="s">
        <v>172</v>
      </c>
      <c r="IH15" s="40">
        <v>0.40187793427230045</v>
      </c>
      <c r="II15" s="40">
        <v>0.37464267697998993</v>
      </c>
      <c r="IJ15" s="40">
        <v>0.46502057613168724</v>
      </c>
      <c r="IK15" s="40">
        <v>0.56136606189967986</v>
      </c>
      <c r="IL15" s="40">
        <v>0.53209947946790048</v>
      </c>
      <c r="IM15" s="34"/>
      <c r="IO15" s="10" t="s">
        <v>172</v>
      </c>
      <c r="IP15" s="43">
        <v>0.51285553591515343</v>
      </c>
      <c r="IQ15" s="43">
        <v>0.94558972625887117</v>
      </c>
      <c r="IR15" s="43">
        <v>1.0017389373982537</v>
      </c>
      <c r="IS15" s="43">
        <v>0.86906474820143886</v>
      </c>
      <c r="IT15" s="43">
        <v>1.068189806678383</v>
      </c>
      <c r="IU15" s="34"/>
      <c r="IW15" s="10" t="s">
        <v>172</v>
      </c>
      <c r="IX15" s="40">
        <v>1.4575539943431395</v>
      </c>
      <c r="IY15" s="40">
        <v>1.4739833600284749</v>
      </c>
      <c r="IZ15" s="40">
        <v>2.0790697674418603</v>
      </c>
      <c r="JA15" s="40">
        <v>1.5075955997904662</v>
      </c>
      <c r="JB15" s="40">
        <v>1.6006876227897837</v>
      </c>
      <c r="JC15" s="34"/>
      <c r="JE15" s="10" t="s">
        <v>172</v>
      </c>
      <c r="JF15" s="43">
        <v>1.2266056281136393</v>
      </c>
      <c r="JG15" s="43">
        <v>1.0454444444444444</v>
      </c>
      <c r="JH15" s="43">
        <v>1.1309904153354633</v>
      </c>
      <c r="JI15" s="43">
        <v>0.74936788874841975</v>
      </c>
      <c r="JJ15" s="43">
        <v>0.94479440069991238</v>
      </c>
      <c r="JK15" s="34"/>
      <c r="JM15" s="10" t="s">
        <v>172</v>
      </c>
      <c r="JN15" s="43">
        <v>0.68917345750873105</v>
      </c>
      <c r="JO15" s="43">
        <v>0.68558951965065507</v>
      </c>
      <c r="JP15" s="43">
        <v>0.57765667574931878</v>
      </c>
      <c r="JQ15" s="43">
        <v>0.73229291716686673</v>
      </c>
      <c r="JR15" s="43">
        <v>0.78165938864628837</v>
      </c>
      <c r="JS15" s="34"/>
      <c r="JU15" s="10" t="s">
        <v>172</v>
      </c>
      <c r="JV15" s="43">
        <v>0.79525483304042177</v>
      </c>
      <c r="JW15" s="43">
        <v>0.80129335684891234</v>
      </c>
      <c r="JX15" s="43">
        <v>0.90569105691056906</v>
      </c>
      <c r="JY15" s="43">
        <v>1.0072032929339125</v>
      </c>
      <c r="JZ15" s="43">
        <v>0.91295686817945609</v>
      </c>
      <c r="KA15" s="34"/>
    </row>
    <row r="16" spans="1:287">
      <c r="A16" s="10" t="s">
        <v>173</v>
      </c>
      <c r="B16" s="40">
        <v>2.1408450704225351E-2</v>
      </c>
      <c r="C16" s="40">
        <v>2.3204977299478728E-2</v>
      </c>
      <c r="D16" s="40">
        <v>2.0118884316415182E-2</v>
      </c>
      <c r="E16" s="40">
        <v>3.0149413020277481E-2</v>
      </c>
      <c r="F16" s="40">
        <v>6.4391748602274923E-2</v>
      </c>
      <c r="I16" s="15" t="str">
        <v>Cash Ratio</v>
      </c>
      <c r="J16" s="47">
        <v>0.10629921259842522</v>
      </c>
      <c r="K16" s="47">
        <v>0.65956967443956294</v>
      </c>
      <c r="L16" s="47">
        <v>0.78500073997336084</v>
      </c>
      <c r="M16" s="47">
        <v>0.48345323741007196</v>
      </c>
      <c r="N16" s="47">
        <v>0.76309314586994725</v>
      </c>
      <c r="IG16" s="10" t="s">
        <v>173</v>
      </c>
      <c r="IH16" s="40">
        <v>2.1408450704225351E-2</v>
      </c>
      <c r="II16" s="40">
        <v>2.3204977299478728E-2</v>
      </c>
      <c r="IJ16" s="40">
        <v>2.0118884316415182E-2</v>
      </c>
      <c r="IK16" s="40">
        <v>3.0149413020277481E-2</v>
      </c>
      <c r="IL16" s="40">
        <v>6.4391748602274923E-2</v>
      </c>
      <c r="IM16" s="34"/>
      <c r="IO16" s="10" t="s">
        <v>173</v>
      </c>
      <c r="IP16" s="43">
        <v>0.10629921259842522</v>
      </c>
      <c r="IQ16" s="43">
        <v>0.65956967443956294</v>
      </c>
      <c r="IR16" s="43">
        <v>0.78500073997336084</v>
      </c>
      <c r="IS16" s="43">
        <v>0.48345323741007196</v>
      </c>
      <c r="IT16" s="43">
        <v>0.76309314586994725</v>
      </c>
      <c r="IU16" s="34"/>
      <c r="IW16" s="10" t="s">
        <v>173</v>
      </c>
      <c r="IX16" s="43">
        <v>0.49732146348457396</v>
      </c>
      <c r="IY16" s="43">
        <v>0.52249065670048045</v>
      </c>
      <c r="IZ16" s="43">
        <v>0.79689922480620157</v>
      </c>
      <c r="JA16" s="43">
        <v>0.48454688318491357</v>
      </c>
      <c r="JB16" s="43">
        <v>0.49705304518664051</v>
      </c>
      <c r="JC16" s="34"/>
      <c r="JE16" s="10" t="s">
        <v>173</v>
      </c>
      <c r="JF16" s="43">
        <v>0.27857816076477715</v>
      </c>
      <c r="JG16" s="43">
        <v>0.25266666666666665</v>
      </c>
      <c r="JH16" s="43">
        <v>0.27143237486687966</v>
      </c>
      <c r="JI16" s="43">
        <v>0.21009797724399493</v>
      </c>
      <c r="JJ16" s="43">
        <v>0.28136482939632546</v>
      </c>
      <c r="JK16" s="34"/>
      <c r="JM16" s="10" t="s">
        <v>173</v>
      </c>
      <c r="JN16" s="43">
        <v>8.2654249126891718E-2</v>
      </c>
      <c r="JO16" s="43">
        <v>9.061135371179041E-2</v>
      </c>
      <c r="JP16" s="43">
        <v>0.10626702997275203</v>
      </c>
      <c r="JQ16" s="43">
        <v>6.2424969987995203E-2</v>
      </c>
      <c r="JR16" s="43">
        <v>6.6593886462882099E-2</v>
      </c>
      <c r="JS16" s="34"/>
      <c r="JU16" s="10" t="s">
        <v>173</v>
      </c>
      <c r="JV16" s="43">
        <v>0.10509666080843584</v>
      </c>
      <c r="JW16" s="43">
        <v>0.1593180482069371</v>
      </c>
      <c r="JX16" s="43">
        <v>0.22715447154471544</v>
      </c>
      <c r="JY16" s="43">
        <v>0.22433112279899381</v>
      </c>
      <c r="JZ16" s="43">
        <v>0.29897800103932098</v>
      </c>
      <c r="KA16" s="34"/>
    </row>
    <row r="17" spans="1:287">
      <c r="A17" s="10" t="s">
        <v>174</v>
      </c>
      <c r="B17" s="40">
        <v>0.37276995305164318</v>
      </c>
      <c r="C17" s="40">
        <v>0.3512695476710947</v>
      </c>
      <c r="D17" s="40">
        <v>0.36488340192043894</v>
      </c>
      <c r="E17" s="40">
        <v>0.53788687299893279</v>
      </c>
      <c r="F17" s="40">
        <v>0.46288798920377866</v>
      </c>
      <c r="I17" s="15" t="str">
        <v>Operating Cash Flows Ratio</v>
      </c>
      <c r="J17" s="47">
        <v>0.29214205367186247</v>
      </c>
      <c r="K17" s="47">
        <v>0.2607299763433592</v>
      </c>
      <c r="L17" s="47">
        <v>0.20275270090276748</v>
      </c>
      <c r="M17" s="47">
        <v>0.4050359712230216</v>
      </c>
      <c r="N17" s="47">
        <v>0.210896309314587</v>
      </c>
      <c r="IG17" s="10" t="s">
        <v>174</v>
      </c>
      <c r="IH17" s="40">
        <v>0.37276995305164318</v>
      </c>
      <c r="II17" s="40">
        <v>0.3512695476710947</v>
      </c>
      <c r="IJ17" s="40">
        <v>0.36488340192043894</v>
      </c>
      <c r="IK17" s="40">
        <v>0.53788687299893279</v>
      </c>
      <c r="IL17" s="40">
        <v>0.46288798920377866</v>
      </c>
      <c r="IM17" s="34"/>
      <c r="IO17" s="10" t="s">
        <v>174</v>
      </c>
      <c r="IP17" s="43">
        <v>0.29214205367186247</v>
      </c>
      <c r="IQ17" s="43">
        <v>0.2607299763433592</v>
      </c>
      <c r="IR17" s="43">
        <v>0.20275270090276748</v>
      </c>
      <c r="IS17" s="43">
        <v>0.4050359712230216</v>
      </c>
      <c r="IT17" s="43">
        <v>0.210896309314587</v>
      </c>
      <c r="IU17" s="34"/>
      <c r="IW17" s="10" t="s">
        <v>174</v>
      </c>
      <c r="IX17" s="43">
        <v>0.56865786420927777</v>
      </c>
      <c r="IY17" s="43">
        <v>0.78264593344011391</v>
      </c>
      <c r="IZ17" s="43">
        <v>1.2310077519379845</v>
      </c>
      <c r="JA17" s="43">
        <v>0.44473546359350447</v>
      </c>
      <c r="JB17" s="43">
        <v>0.62622789783889987</v>
      </c>
      <c r="JC17" s="34"/>
      <c r="JE17" s="10" t="s">
        <v>174</v>
      </c>
      <c r="JF17" s="43">
        <v>0.61734213006597549</v>
      </c>
      <c r="JG17" s="43">
        <v>0.6253333333333333</v>
      </c>
      <c r="JH17" s="43">
        <v>0.74387646432374854</v>
      </c>
      <c r="JI17" s="43">
        <v>0.43473451327433638</v>
      </c>
      <c r="JJ17" s="43">
        <v>0.48985126859142603</v>
      </c>
      <c r="JK17" s="34"/>
      <c r="JM17" s="10" t="s">
        <v>174</v>
      </c>
      <c r="JN17" s="43">
        <v>0.96041909196740394</v>
      </c>
      <c r="JO17" s="43">
        <v>1.1582969432314412</v>
      </c>
      <c r="JP17" s="43">
        <v>0.87874659400544952</v>
      </c>
      <c r="JQ17" s="43">
        <v>0.53541416566626654</v>
      </c>
      <c r="JR17" s="43">
        <v>1.0316593886462884</v>
      </c>
      <c r="JS17" s="34"/>
      <c r="JU17" s="10" t="s">
        <v>174</v>
      </c>
      <c r="JV17" s="49">
        <v>-1.7223198594024606E-2</v>
      </c>
      <c r="JW17" s="43">
        <v>5.8495002939447378E-2</v>
      </c>
      <c r="JX17" s="43">
        <v>0.11430894308943089</v>
      </c>
      <c r="JY17" s="43">
        <v>2.515435627715527E-2</v>
      </c>
      <c r="JZ17" s="43">
        <v>0.19937640741382298</v>
      </c>
      <c r="KA17" s="34"/>
    </row>
    <row r="18" spans="1:287">
      <c r="I18" s="19">
        <v>0</v>
      </c>
      <c r="J18" s="19">
        <v>0</v>
      </c>
      <c r="K18" s="19">
        <v>0</v>
      </c>
      <c r="L18" s="19">
        <v>0</v>
      </c>
      <c r="M18" s="19">
        <v>0</v>
      </c>
      <c r="N18" s="19">
        <v>0</v>
      </c>
      <c r="IM18" s="34"/>
      <c r="IU18" s="34"/>
      <c r="JC18" s="34"/>
      <c r="JK18" s="34"/>
      <c r="JS18" s="34"/>
      <c r="KA18" s="34"/>
    </row>
    <row r="19" spans="1:287" ht="15.75">
      <c r="A19" s="241" t="s">
        <v>175</v>
      </c>
      <c r="B19" s="242"/>
      <c r="C19" s="242"/>
      <c r="D19" s="242"/>
      <c r="E19" s="242"/>
      <c r="F19" s="243"/>
      <c r="I19" s="15" t="str">
        <v>TABLE 3: Efficiency Ratios</v>
      </c>
      <c r="J19" s="15">
        <v>0</v>
      </c>
      <c r="K19" s="15">
        <v>0</v>
      </c>
      <c r="L19" s="15">
        <v>0</v>
      </c>
      <c r="M19" s="15">
        <v>0</v>
      </c>
      <c r="N19" s="15">
        <v>0</v>
      </c>
      <c r="IG19" s="241" t="s">
        <v>175</v>
      </c>
      <c r="IH19" s="242"/>
      <c r="II19" s="242"/>
      <c r="IJ19" s="242"/>
      <c r="IK19" s="242"/>
      <c r="IL19" s="243"/>
      <c r="IM19" s="34"/>
      <c r="IO19" s="241" t="s">
        <v>175</v>
      </c>
      <c r="IP19" s="242"/>
      <c r="IQ19" s="242"/>
      <c r="IR19" s="242"/>
      <c r="IS19" s="242"/>
      <c r="IT19" s="243"/>
      <c r="IU19" s="34"/>
      <c r="IW19" s="241" t="s">
        <v>175</v>
      </c>
      <c r="IX19" s="242"/>
      <c r="IY19" s="242"/>
      <c r="IZ19" s="242"/>
      <c r="JA19" s="242"/>
      <c r="JB19" s="243"/>
      <c r="JC19" s="34"/>
      <c r="JE19" s="241" t="s">
        <v>181</v>
      </c>
      <c r="JF19" s="242"/>
      <c r="JG19" s="242"/>
      <c r="JH19" s="242"/>
      <c r="JI19" s="242"/>
      <c r="JJ19" s="243"/>
      <c r="JK19" s="34"/>
      <c r="JM19" s="241" t="s">
        <v>247</v>
      </c>
      <c r="JN19" s="242"/>
      <c r="JO19" s="242"/>
      <c r="JP19" s="242"/>
      <c r="JQ19" s="242"/>
      <c r="JR19" s="243"/>
      <c r="JS19" s="34"/>
      <c r="JU19" s="241" t="s">
        <v>181</v>
      </c>
      <c r="JV19" s="242"/>
      <c r="JW19" s="242"/>
      <c r="JX19" s="242"/>
      <c r="JY19" s="242"/>
      <c r="JZ19" s="243"/>
      <c r="KA19" s="34"/>
    </row>
    <row r="20" spans="1:287" ht="15.75">
      <c r="A20" s="35" t="s">
        <v>340</v>
      </c>
      <c r="B20" s="1" t="s">
        <v>5</v>
      </c>
      <c r="C20" s="1" t="s">
        <v>4</v>
      </c>
      <c r="D20" s="1" t="s">
        <v>3</v>
      </c>
      <c r="E20" s="1" t="s">
        <v>2</v>
      </c>
      <c r="F20" s="1" t="s">
        <v>1</v>
      </c>
      <c r="I20" s="15" t="str">
        <v>Ratio</v>
      </c>
      <c r="J20" s="15" t="str">
        <v>FY2018</v>
      </c>
      <c r="K20" s="15" t="str">
        <v>FY2019</v>
      </c>
      <c r="L20" s="15" t="str">
        <v>FY2020</v>
      </c>
      <c r="M20" s="15" t="str">
        <v>FY2021</v>
      </c>
      <c r="N20" s="15" t="str">
        <v>FY2022</v>
      </c>
      <c r="IG20" s="35" t="s">
        <v>340</v>
      </c>
      <c r="IH20" s="1" t="s">
        <v>5</v>
      </c>
      <c r="II20" s="1" t="s">
        <v>4</v>
      </c>
      <c r="IJ20" s="1" t="s">
        <v>3</v>
      </c>
      <c r="IK20" s="1" t="s">
        <v>2</v>
      </c>
      <c r="IL20" s="1" t="s">
        <v>1</v>
      </c>
      <c r="IM20" s="34"/>
      <c r="IO20" s="35" t="s">
        <v>162</v>
      </c>
      <c r="IP20" s="1" t="s">
        <v>5</v>
      </c>
      <c r="IQ20" s="1" t="s">
        <v>4</v>
      </c>
      <c r="IR20" s="1" t="s">
        <v>3</v>
      </c>
      <c r="IS20" s="1" t="s">
        <v>2</v>
      </c>
      <c r="IT20" s="1" t="s">
        <v>1</v>
      </c>
      <c r="IU20" s="34"/>
      <c r="IW20" s="35" t="s">
        <v>162</v>
      </c>
      <c r="IX20" s="1" t="s">
        <v>5</v>
      </c>
      <c r="IY20" s="1" t="s">
        <v>4</v>
      </c>
      <c r="IZ20" s="1" t="s">
        <v>3</v>
      </c>
      <c r="JA20" s="1" t="s">
        <v>2</v>
      </c>
      <c r="JB20" s="1" t="s">
        <v>1</v>
      </c>
      <c r="JC20" s="34"/>
      <c r="JE20" s="35" t="s">
        <v>162</v>
      </c>
      <c r="JF20" s="1" t="s">
        <v>5</v>
      </c>
      <c r="JG20" s="1" t="s">
        <v>4</v>
      </c>
      <c r="JH20" s="1" t="s">
        <v>3</v>
      </c>
      <c r="JI20" s="1" t="s">
        <v>2</v>
      </c>
      <c r="JJ20" s="1" t="s">
        <v>1</v>
      </c>
      <c r="JK20" s="34"/>
      <c r="JM20" s="35" t="s">
        <v>162</v>
      </c>
      <c r="JN20" s="1" t="s">
        <v>5</v>
      </c>
      <c r="JO20" s="1" t="s">
        <v>4</v>
      </c>
      <c r="JP20" s="1" t="s">
        <v>3</v>
      </c>
      <c r="JQ20" s="1" t="s">
        <v>2</v>
      </c>
      <c r="JR20" s="1" t="s">
        <v>1</v>
      </c>
      <c r="JS20" s="34"/>
      <c r="JU20" s="35" t="s">
        <v>162</v>
      </c>
      <c r="JV20" s="1" t="s">
        <v>5</v>
      </c>
      <c r="JW20" s="1" t="s">
        <v>4</v>
      </c>
      <c r="JX20" s="1" t="s">
        <v>3</v>
      </c>
      <c r="JY20" s="1" t="s">
        <v>2</v>
      </c>
      <c r="JZ20" s="1" t="s">
        <v>1</v>
      </c>
      <c r="KA20" s="34"/>
    </row>
    <row r="21" spans="1:287" ht="15.75">
      <c r="A21" s="36" t="s">
        <v>176</v>
      </c>
      <c r="B21" s="42">
        <v>29.26626323751891</v>
      </c>
      <c r="C21" s="42">
        <v>28.749546279491835</v>
      </c>
      <c r="D21" s="42">
        <v>35.223160434258141</v>
      </c>
      <c r="E21" s="42">
        <v>36.044106167056988</v>
      </c>
      <c r="F21" s="42">
        <v>37.039408866995075</v>
      </c>
      <c r="I21" s="15" t="str">
        <v>Inventory Days</v>
      </c>
      <c r="J21" s="16">
        <v>73.25554259043173</v>
      </c>
      <c r="K21" s="16">
        <v>68.401372514516993</v>
      </c>
      <c r="L21" s="16">
        <v>81.922222222222231</v>
      </c>
      <c r="M21" s="16">
        <v>84.278438030560267</v>
      </c>
      <c r="N21" s="16">
        <v>102.96191819464033</v>
      </c>
      <c r="IG21" s="36" t="s">
        <v>176</v>
      </c>
      <c r="IH21" s="42">
        <v>29.26626323751891</v>
      </c>
      <c r="II21" s="42">
        <v>28.749546279491835</v>
      </c>
      <c r="IJ21" s="42">
        <v>35.223160434258141</v>
      </c>
      <c r="IK21" s="42">
        <v>36.044106167056988</v>
      </c>
      <c r="IL21" s="42">
        <v>37.039408866995075</v>
      </c>
      <c r="IM21" s="34"/>
      <c r="IO21" s="36" t="s">
        <v>176</v>
      </c>
      <c r="IP21" s="42">
        <v>73.25554259043173</v>
      </c>
      <c r="IQ21" s="42">
        <v>68.401372514516993</v>
      </c>
      <c r="IR21" s="42">
        <v>81.922222222222231</v>
      </c>
      <c r="IS21" s="42">
        <v>84.278438030560267</v>
      </c>
      <c r="IT21" s="41">
        <v>102.96191819464033</v>
      </c>
      <c r="IU21" s="34"/>
      <c r="IW21" s="36" t="s">
        <v>176</v>
      </c>
      <c r="IX21" s="42">
        <v>0</v>
      </c>
      <c r="IY21" s="42">
        <v>0</v>
      </c>
      <c r="IZ21" s="42">
        <v>0</v>
      </c>
      <c r="JA21" s="42">
        <v>0</v>
      </c>
      <c r="JB21" s="42">
        <v>0</v>
      </c>
      <c r="JC21" s="34"/>
      <c r="JE21" s="36" t="s">
        <v>176</v>
      </c>
      <c r="JF21" s="42">
        <v>5.3893012748103919</v>
      </c>
      <c r="JG21" s="42">
        <v>5.3725850965961355</v>
      </c>
      <c r="JH21" s="42">
        <v>4.7177284856571049</v>
      </c>
      <c r="JI21" s="42">
        <v>4.4168764720214408</v>
      </c>
      <c r="JJ21" s="41">
        <v>4.5299992656238519</v>
      </c>
      <c r="JK21" s="34"/>
      <c r="JM21" s="36" t="s">
        <v>176</v>
      </c>
      <c r="JN21" s="42">
        <v>5.615384615384615</v>
      </c>
      <c r="JO21" s="42">
        <v>4.2484817813765181</v>
      </c>
      <c r="JP21" s="42">
        <v>0</v>
      </c>
      <c r="JQ21" s="42">
        <v>0</v>
      </c>
      <c r="JR21" s="42">
        <v>0</v>
      </c>
      <c r="JS21" s="34"/>
      <c r="JU21" s="36" t="s">
        <v>176</v>
      </c>
      <c r="JV21" s="42">
        <v>1.4286929884275017</v>
      </c>
      <c r="JW21" s="42">
        <v>1.1331633218760393</v>
      </c>
      <c r="JX21" s="42">
        <v>0.92885165942105818</v>
      </c>
      <c r="JY21" s="42">
        <v>2.0855266117784677</v>
      </c>
      <c r="JZ21" s="42">
        <v>1.2584383601332754</v>
      </c>
      <c r="KA21" s="34"/>
    </row>
    <row r="22" spans="1:287">
      <c r="A22" s="10" t="s">
        <v>177</v>
      </c>
      <c r="B22" s="41">
        <v>87.255072076882001</v>
      </c>
      <c r="C22" s="41">
        <v>83.57823215646431</v>
      </c>
      <c r="D22" s="41">
        <v>86.0393811533052</v>
      </c>
      <c r="E22" s="41">
        <v>82.331584759801217</v>
      </c>
      <c r="F22" s="41">
        <v>88.764176312404999</v>
      </c>
      <c r="I22" s="15" t="str">
        <v>Recievables Days</v>
      </c>
      <c r="J22" s="16">
        <v>60.91453302592727</v>
      </c>
      <c r="K22" s="16">
        <v>58.466696139109928</v>
      </c>
      <c r="L22" s="16">
        <v>65.707813057438457</v>
      </c>
      <c r="M22" s="16">
        <v>65.050727088265134</v>
      </c>
      <c r="N22" s="16">
        <v>81.766289714593427</v>
      </c>
      <c r="IG22" s="10" t="s">
        <v>177</v>
      </c>
      <c r="IH22" s="41">
        <v>87.255072076882001</v>
      </c>
      <c r="II22" s="41">
        <v>83.57823215646431</v>
      </c>
      <c r="IJ22" s="41">
        <v>86.0393811533052</v>
      </c>
      <c r="IK22" s="41">
        <v>82.331584759801217</v>
      </c>
      <c r="IL22" s="41">
        <v>88.764176312404999</v>
      </c>
      <c r="IM22" s="34"/>
      <c r="IO22" s="10" t="s">
        <v>177</v>
      </c>
      <c r="IP22" s="41">
        <v>60.91453302592727</v>
      </c>
      <c r="IQ22" s="41">
        <v>58.466696139109928</v>
      </c>
      <c r="IR22" s="41">
        <v>65.707813057438457</v>
      </c>
      <c r="IS22" s="41">
        <v>65.050727088265134</v>
      </c>
      <c r="IT22" s="41">
        <v>81.766289714593427</v>
      </c>
      <c r="IU22" s="34"/>
      <c r="IW22" s="10" t="s">
        <v>177</v>
      </c>
      <c r="IX22" s="41">
        <v>82.946847512122446</v>
      </c>
      <c r="IY22" s="41">
        <v>83.814465161261282</v>
      </c>
      <c r="IZ22" s="41">
        <v>79.914277684092198</v>
      </c>
      <c r="JA22" s="41">
        <v>95.388768898488124</v>
      </c>
      <c r="JB22" s="41">
        <v>103.0886278697277</v>
      </c>
      <c r="JC22" s="34"/>
      <c r="JE22" s="10" t="s">
        <v>177</v>
      </c>
      <c r="JF22" s="41">
        <v>86.950057118377828</v>
      </c>
      <c r="JG22" s="41">
        <v>82.983428188818209</v>
      </c>
      <c r="JH22" s="41">
        <v>80.796038953933703</v>
      </c>
      <c r="JI22" s="41">
        <v>83.511287370347773</v>
      </c>
      <c r="JJ22" s="41">
        <v>81.267343167653223</v>
      </c>
      <c r="JK22" s="34"/>
      <c r="JM22" s="10" t="s">
        <v>177</v>
      </c>
      <c r="JN22" s="41">
        <v>55.585487387106816</v>
      </c>
      <c r="JO22" s="41">
        <v>54.656303479748999</v>
      </c>
      <c r="JP22" s="41">
        <v>52.891644908616179</v>
      </c>
      <c r="JQ22" s="41">
        <v>66.840456890198979</v>
      </c>
      <c r="JR22" s="41">
        <v>53.656987295825772</v>
      </c>
      <c r="JS22" s="34"/>
      <c r="JU22" s="10" t="s">
        <v>177</v>
      </c>
      <c r="JV22" s="41">
        <v>66.687186053383243</v>
      </c>
      <c r="JW22" s="41">
        <v>71.431688486069149</v>
      </c>
      <c r="JX22" s="41">
        <v>64.765377006946693</v>
      </c>
      <c r="JY22" s="41">
        <v>95.843537414965994</v>
      </c>
      <c r="JZ22" s="41">
        <v>61.464530013065854</v>
      </c>
      <c r="KA22" s="34"/>
    </row>
    <row r="23" spans="1:287" ht="15.75">
      <c r="A23" s="10" t="s">
        <v>178</v>
      </c>
      <c r="B23" s="41">
        <v>25.815052950075643</v>
      </c>
      <c r="C23" s="41">
        <v>22.920145190562614</v>
      </c>
      <c r="D23" s="41">
        <v>22.601527945315642</v>
      </c>
      <c r="E23" s="41">
        <v>15.528883684621389</v>
      </c>
      <c r="F23" s="41">
        <v>15.463054187192117</v>
      </c>
      <c r="I23" s="15" t="str">
        <v>Payables Days</v>
      </c>
      <c r="J23" s="16">
        <v>127.34539089848307</v>
      </c>
      <c r="K23" s="16">
        <v>120.68185817349992</v>
      </c>
      <c r="L23" s="16">
        <v>113.74273504273505</v>
      </c>
      <c r="M23" s="16">
        <v>102.24957555178268</v>
      </c>
      <c r="N23" s="16">
        <v>180.69816643159379</v>
      </c>
      <c r="IG23" s="10" t="s">
        <v>178</v>
      </c>
      <c r="IH23" s="41">
        <v>25.815052950075643</v>
      </c>
      <c r="II23" s="41">
        <v>22.920145190562614</v>
      </c>
      <c r="IJ23" s="41">
        <v>22.601527945315642</v>
      </c>
      <c r="IK23" s="41">
        <v>15.528883684621389</v>
      </c>
      <c r="IL23" s="41">
        <v>15.463054187192117</v>
      </c>
      <c r="IM23" s="34"/>
      <c r="IO23" s="10" t="s">
        <v>178</v>
      </c>
      <c r="IP23" s="41">
        <v>127.34539089848307</v>
      </c>
      <c r="IQ23" s="41">
        <v>120.68185817349992</v>
      </c>
      <c r="IR23" s="41">
        <v>113.74273504273505</v>
      </c>
      <c r="IS23" s="41">
        <v>102.24957555178268</v>
      </c>
      <c r="IT23" s="41">
        <v>180.69816643159379</v>
      </c>
      <c r="IU23" s="34"/>
      <c r="IW23" s="10" t="s">
        <v>178</v>
      </c>
      <c r="IX23" s="41">
        <v>36.860494308560924</v>
      </c>
      <c r="IY23" s="41">
        <v>38.306083204352518</v>
      </c>
      <c r="IZ23" s="41">
        <v>36.635060129509718</v>
      </c>
      <c r="JA23" s="41">
        <v>26.898767374770522</v>
      </c>
      <c r="JB23" s="41">
        <v>27.626566416040099</v>
      </c>
      <c r="JC23" s="34"/>
      <c r="JE23" s="10" t="s">
        <v>178</v>
      </c>
      <c r="JF23" s="41">
        <v>45.352589962885261</v>
      </c>
      <c r="JG23" s="41">
        <v>45.83486660533579</v>
      </c>
      <c r="JH23" s="41">
        <v>43.220480320213476</v>
      </c>
      <c r="JI23" s="41">
        <v>45.473077235442219</v>
      </c>
      <c r="JJ23" s="41">
        <v>46.1309392670926</v>
      </c>
      <c r="JK23" s="34"/>
      <c r="JM23" s="10" t="s">
        <v>178</v>
      </c>
      <c r="JN23" s="41">
        <v>46.728021978021978</v>
      </c>
      <c r="JO23" s="41">
        <v>44.331983805668017</v>
      </c>
      <c r="JP23" s="42">
        <v>0</v>
      </c>
      <c r="JQ23" s="42">
        <v>0</v>
      </c>
      <c r="JR23" s="42">
        <v>0</v>
      </c>
      <c r="JS23" s="34"/>
      <c r="JU23" s="10" t="s">
        <v>178</v>
      </c>
      <c r="JV23" s="41">
        <v>39.609995461765372</v>
      </c>
      <c r="JW23" s="41">
        <v>32.436800088701638</v>
      </c>
      <c r="JX23" s="41">
        <v>34.948043685717316</v>
      </c>
      <c r="JY23" s="41">
        <v>21.577810770684305</v>
      </c>
      <c r="JZ23" s="41">
        <v>14.255251339997105</v>
      </c>
      <c r="KA23" s="34"/>
    </row>
    <row r="24" spans="1:287">
      <c r="A24" s="10" t="s">
        <v>179</v>
      </c>
      <c r="B24" s="16">
        <v>90.706282364325276</v>
      </c>
      <c r="C24" s="16">
        <v>89.407633245393527</v>
      </c>
      <c r="D24" s="16">
        <v>98.661013642247696</v>
      </c>
      <c r="E24" s="16">
        <v>102.84680724223681</v>
      </c>
      <c r="F24" s="16">
        <v>110.34053099220796</v>
      </c>
      <c r="I24" s="15" t="str">
        <v>Cash Conversion Cycle</v>
      </c>
      <c r="J24" s="16">
        <v>6.8246847178759111</v>
      </c>
      <c r="K24" s="16">
        <v>6.1862104801270021</v>
      </c>
      <c r="L24" s="16">
        <v>33.88730023692564</v>
      </c>
      <c r="M24" s="16">
        <v>47.079589567042731</v>
      </c>
      <c r="N24" s="16">
        <v>4.0300414776399691</v>
      </c>
      <c r="IG24" s="10" t="s">
        <v>179</v>
      </c>
      <c r="IH24" s="16">
        <v>90.706282364325276</v>
      </c>
      <c r="II24" s="16">
        <v>89.407633245393527</v>
      </c>
      <c r="IJ24" s="16">
        <v>98.661013642247696</v>
      </c>
      <c r="IK24" s="16">
        <v>102.84680724223681</v>
      </c>
      <c r="IL24" s="16">
        <v>110.34053099220796</v>
      </c>
      <c r="IM24" s="34"/>
      <c r="IO24" s="10" t="s">
        <v>179</v>
      </c>
      <c r="IP24" s="41">
        <v>6.8246847178759111</v>
      </c>
      <c r="IQ24" s="41">
        <v>6.1862104801270021</v>
      </c>
      <c r="IR24" s="41">
        <v>33.88730023692564</v>
      </c>
      <c r="IS24" s="41">
        <v>47.079589567042731</v>
      </c>
      <c r="IT24" s="41">
        <v>4.0300414776399691</v>
      </c>
      <c r="IU24" s="34"/>
      <c r="IW24" s="10" t="s">
        <v>179</v>
      </c>
      <c r="IX24" s="41">
        <v>46.086353203561522</v>
      </c>
      <c r="IY24" s="41">
        <v>45.508381956908764</v>
      </c>
      <c r="IZ24" s="41">
        <v>43.27921755458248</v>
      </c>
      <c r="JA24" s="41">
        <v>68.490001523717609</v>
      </c>
      <c r="JB24" s="41">
        <v>75.462061453687596</v>
      </c>
      <c r="JC24" s="34"/>
      <c r="JE24" s="10" t="s">
        <v>179</v>
      </c>
      <c r="JF24" s="41">
        <v>46.986768430302959</v>
      </c>
      <c r="JG24" s="41">
        <v>42.521146680078559</v>
      </c>
      <c r="JH24" s="41">
        <v>42.293287119377332</v>
      </c>
      <c r="JI24" s="41">
        <v>42.455086606926997</v>
      </c>
      <c r="JJ24" s="41">
        <v>39.66640316618448</v>
      </c>
      <c r="JK24" s="34"/>
      <c r="JM24" s="10" t="s">
        <v>179</v>
      </c>
      <c r="JN24" s="41">
        <v>14.472850024469452</v>
      </c>
      <c r="JO24" s="41">
        <v>14.572801455457501</v>
      </c>
      <c r="JP24" s="41">
        <v>52.891644908616179</v>
      </c>
      <c r="JQ24" s="41">
        <v>66.840456890198979</v>
      </c>
      <c r="JR24" s="41">
        <v>53.656987295825772</v>
      </c>
      <c r="JS24" s="34"/>
      <c r="JU24" s="10" t="s">
        <v>179</v>
      </c>
      <c r="JV24" s="41">
        <v>28.505883580045371</v>
      </c>
      <c r="JW24" s="41">
        <v>40.128051719243551</v>
      </c>
      <c r="JX24" s="41">
        <v>30.746184980650433</v>
      </c>
      <c r="JY24" s="41">
        <v>76.351253256060147</v>
      </c>
      <c r="JZ24" s="41">
        <v>48.467717033202021</v>
      </c>
      <c r="KA24" s="34"/>
    </row>
    <row r="25" spans="1:287">
      <c r="I25" s="19">
        <v>0</v>
      </c>
      <c r="J25" s="19">
        <v>0</v>
      </c>
      <c r="K25" s="19">
        <v>0</v>
      </c>
      <c r="L25" s="19">
        <v>0</v>
      </c>
      <c r="M25" s="19">
        <v>0</v>
      </c>
      <c r="N25" s="19">
        <v>0</v>
      </c>
      <c r="IM25" s="34"/>
      <c r="IU25" s="34"/>
      <c r="JC25" s="34"/>
      <c r="JK25" s="34"/>
      <c r="JS25" s="34"/>
      <c r="KA25" s="34"/>
    </row>
    <row r="26" spans="1:287" ht="15.75">
      <c r="A26" s="241" t="s">
        <v>350</v>
      </c>
      <c r="B26" s="242"/>
      <c r="C26" s="242"/>
      <c r="D26" s="242"/>
      <c r="E26" s="242"/>
      <c r="F26" s="243"/>
      <c r="I26" s="15" t="str">
        <v>TABLE 4: Gearing Ratios</v>
      </c>
      <c r="J26" s="15">
        <v>0</v>
      </c>
      <c r="K26" s="15">
        <v>0</v>
      </c>
      <c r="L26" s="15">
        <v>0</v>
      </c>
      <c r="M26" s="15">
        <v>0</v>
      </c>
      <c r="N26" s="15">
        <v>0</v>
      </c>
      <c r="IG26" s="241" t="s">
        <v>350</v>
      </c>
      <c r="IH26" s="242"/>
      <c r="II26" s="242"/>
      <c r="IJ26" s="242"/>
      <c r="IK26" s="242"/>
      <c r="IL26" s="243"/>
      <c r="IM26" s="34"/>
      <c r="IO26" s="241" t="s">
        <v>350</v>
      </c>
      <c r="IP26" s="242"/>
      <c r="IQ26" s="242"/>
      <c r="IR26" s="242"/>
      <c r="IS26" s="242"/>
      <c r="IT26" s="243"/>
      <c r="IU26" s="34"/>
      <c r="IW26" s="241" t="s">
        <v>350</v>
      </c>
      <c r="IX26" s="242"/>
      <c r="IY26" s="242"/>
      <c r="IZ26" s="242"/>
      <c r="JA26" s="242"/>
      <c r="JB26" s="243"/>
      <c r="JC26" s="34"/>
      <c r="JE26" s="241" t="s">
        <v>350</v>
      </c>
      <c r="JF26" s="242"/>
      <c r="JG26" s="242"/>
      <c r="JH26" s="242"/>
      <c r="JI26" s="242"/>
      <c r="JJ26" s="243"/>
      <c r="JK26" s="34"/>
      <c r="JM26" s="241" t="s">
        <v>350</v>
      </c>
      <c r="JN26" s="242"/>
      <c r="JO26" s="242"/>
      <c r="JP26" s="242"/>
      <c r="JQ26" s="242"/>
      <c r="JR26" s="243"/>
      <c r="JS26" s="34"/>
      <c r="JU26" s="241" t="s">
        <v>350</v>
      </c>
      <c r="JV26" s="242"/>
      <c r="JW26" s="242"/>
      <c r="JX26" s="242"/>
      <c r="JY26" s="242"/>
      <c r="JZ26" s="243"/>
      <c r="KA26" s="34"/>
    </row>
    <row r="27" spans="1:287" ht="15.75">
      <c r="A27" s="35" t="s">
        <v>162</v>
      </c>
      <c r="B27" s="1" t="s">
        <v>5</v>
      </c>
      <c r="C27" s="1" t="s">
        <v>4</v>
      </c>
      <c r="D27" s="1" t="s">
        <v>3</v>
      </c>
      <c r="E27" s="1" t="s">
        <v>2</v>
      </c>
      <c r="F27" s="1" t="s">
        <v>1</v>
      </c>
      <c r="I27" s="15" t="str">
        <v>Ratio</v>
      </c>
      <c r="J27" s="15" t="str">
        <v>FY2018</v>
      </c>
      <c r="K27" s="15" t="str">
        <v>FY2019</v>
      </c>
      <c r="L27" s="15" t="str">
        <v>FY2020</v>
      </c>
      <c r="M27" s="15" t="str">
        <v>FY2021</v>
      </c>
      <c r="N27" s="15" t="str">
        <v>FY2022</v>
      </c>
      <c r="IG27" s="35" t="s">
        <v>162</v>
      </c>
      <c r="IH27" s="1" t="s">
        <v>5</v>
      </c>
      <c r="II27" s="1" t="s">
        <v>4</v>
      </c>
      <c r="IJ27" s="1" t="s">
        <v>3</v>
      </c>
      <c r="IK27" s="1" t="s">
        <v>2</v>
      </c>
      <c r="IL27" s="1" t="s">
        <v>1</v>
      </c>
      <c r="IM27" s="34"/>
      <c r="IO27" s="35" t="s">
        <v>162</v>
      </c>
      <c r="IP27" s="1" t="s">
        <v>5</v>
      </c>
      <c r="IQ27" s="1" t="s">
        <v>4</v>
      </c>
      <c r="IR27" s="1" t="s">
        <v>3</v>
      </c>
      <c r="IS27" s="1" t="s">
        <v>2</v>
      </c>
      <c r="IT27" s="1" t="s">
        <v>1</v>
      </c>
      <c r="IU27" s="34"/>
      <c r="IW27" s="35" t="s">
        <v>162</v>
      </c>
      <c r="IX27" s="1" t="s">
        <v>5</v>
      </c>
      <c r="IY27" s="1" t="s">
        <v>4</v>
      </c>
      <c r="IZ27" s="1" t="s">
        <v>3</v>
      </c>
      <c r="JA27" s="1" t="s">
        <v>2</v>
      </c>
      <c r="JB27" s="1" t="s">
        <v>1</v>
      </c>
      <c r="JC27" s="34"/>
      <c r="JE27" s="35" t="s">
        <v>162</v>
      </c>
      <c r="JF27" s="1" t="s">
        <v>5</v>
      </c>
      <c r="JG27" s="1" t="s">
        <v>4</v>
      </c>
      <c r="JH27" s="1" t="s">
        <v>3</v>
      </c>
      <c r="JI27" s="1" t="s">
        <v>2</v>
      </c>
      <c r="JJ27" s="1" t="s">
        <v>1</v>
      </c>
      <c r="JK27" s="34"/>
      <c r="JM27" s="35" t="s">
        <v>162</v>
      </c>
      <c r="JN27" s="1" t="s">
        <v>5</v>
      </c>
      <c r="JO27" s="1" t="s">
        <v>4</v>
      </c>
      <c r="JP27" s="1" t="s">
        <v>3</v>
      </c>
      <c r="JQ27" s="1" t="s">
        <v>2</v>
      </c>
      <c r="JR27" s="1" t="s">
        <v>1</v>
      </c>
      <c r="JS27" s="34"/>
      <c r="JU27" s="35" t="s">
        <v>162</v>
      </c>
      <c r="JV27" s="1" t="s">
        <v>5</v>
      </c>
      <c r="JW27" s="1" t="s">
        <v>4</v>
      </c>
      <c r="JX27" s="1" t="s">
        <v>3</v>
      </c>
      <c r="JY27" s="1" t="s">
        <v>2</v>
      </c>
      <c r="JZ27" s="1" t="s">
        <v>1</v>
      </c>
      <c r="KA27" s="34"/>
    </row>
    <row r="28" spans="1:287" ht="15.75">
      <c r="A28" s="36" t="s">
        <v>347</v>
      </c>
      <c r="B28" s="39">
        <v>2.7049597286986011</v>
      </c>
      <c r="C28" s="39">
        <v>2.9310502283105024</v>
      </c>
      <c r="D28" s="39">
        <v>3.3902903379343168</v>
      </c>
      <c r="E28" s="39">
        <v>1.9128411910669976</v>
      </c>
      <c r="F28" s="43">
        <v>1.7927543953116676</v>
      </c>
      <c r="I28" s="15" t="str">
        <v>Debt to Equity Ratio</v>
      </c>
      <c r="J28" s="47">
        <v>1.5200576507326446</v>
      </c>
      <c r="K28" s="47">
        <v>2.2523196647710266</v>
      </c>
      <c r="L28" s="47">
        <v>2.7804705466124182</v>
      </c>
      <c r="M28" s="47">
        <v>1.5561708860759493</v>
      </c>
      <c r="N28" s="47">
        <v>1.3391898487066862</v>
      </c>
      <c r="IG28" s="36" t="s">
        <v>347</v>
      </c>
      <c r="IH28" s="39">
        <v>2.7049597286986011</v>
      </c>
      <c r="II28" s="39">
        <v>2.9310502283105024</v>
      </c>
      <c r="IJ28" s="39">
        <v>3.3902903379343168</v>
      </c>
      <c r="IK28" s="39">
        <v>1.9128411910669976</v>
      </c>
      <c r="IL28" s="43">
        <v>1.7927543953116676</v>
      </c>
      <c r="IM28" s="34"/>
      <c r="IO28" s="36" t="s">
        <v>347</v>
      </c>
      <c r="IP28" s="39">
        <v>1.5200576507326446</v>
      </c>
      <c r="IQ28" s="39">
        <v>2.2523196647710266</v>
      </c>
      <c r="IR28" s="39">
        <v>2.7804705466124182</v>
      </c>
      <c r="IS28" s="39">
        <v>1.5561708860759493</v>
      </c>
      <c r="IT28" s="43">
        <v>1.3391898487066862</v>
      </c>
      <c r="IU28" s="34"/>
      <c r="IW28" s="36" t="s">
        <v>349</v>
      </c>
      <c r="IX28" s="39">
        <v>0.29067014937556118</v>
      </c>
      <c r="IY28" s="39">
        <v>0.21063356612393586</v>
      </c>
      <c r="IZ28" s="39">
        <v>0.21839080459770116</v>
      </c>
      <c r="JA28" s="39">
        <v>9.7635770105846287E-2</v>
      </c>
      <c r="JB28" s="43">
        <v>6.6567399491985632E-2</v>
      </c>
      <c r="JC28" s="34"/>
      <c r="JE28" s="36" t="s">
        <v>344</v>
      </c>
      <c r="JF28" s="46">
        <v>1.0845535615985908</v>
      </c>
      <c r="JG28" s="46">
        <v>1.1192530193849588</v>
      </c>
      <c r="JH28" s="46">
        <v>0.84546360917248253</v>
      </c>
      <c r="JI28" s="46">
        <v>1.1590236022615095</v>
      </c>
      <c r="JJ28" s="47">
        <v>1.0483308042488619</v>
      </c>
      <c r="JK28" s="34"/>
      <c r="JM28" s="36" t="s">
        <v>347</v>
      </c>
      <c r="JN28" s="39">
        <v>0.55462184873949572</v>
      </c>
      <c r="JO28" s="39">
        <v>0.65638554216867462</v>
      </c>
      <c r="JP28" s="39">
        <v>0.16575019638648864</v>
      </c>
      <c r="JQ28" s="39">
        <v>0.24008810572687228</v>
      </c>
      <c r="JR28" s="43">
        <v>0.19009135628952914</v>
      </c>
      <c r="JS28" s="34"/>
      <c r="JU28" s="36" t="s">
        <v>347</v>
      </c>
      <c r="JV28" s="46">
        <v>-11.0625</v>
      </c>
      <c r="JW28" s="46">
        <v>-25.862903225806448</v>
      </c>
      <c r="JX28" s="46">
        <v>3.4621118012422358</v>
      </c>
      <c r="JY28" s="46">
        <v>0.84083916083916088</v>
      </c>
      <c r="JZ28" s="47">
        <v>0.67167684358853919</v>
      </c>
      <c r="KA28" s="34"/>
    </row>
    <row r="29" spans="1:287">
      <c r="A29" s="10" t="s">
        <v>348</v>
      </c>
      <c r="B29" s="43">
        <v>0.45581827273376668</v>
      </c>
      <c r="C29" s="43">
        <v>0.46551599100732466</v>
      </c>
      <c r="D29" s="43">
        <v>0.50357016613644401</v>
      </c>
      <c r="E29" s="43">
        <v>0.44501371049213451</v>
      </c>
      <c r="F29" s="43">
        <v>0.42516899361930632</v>
      </c>
      <c r="I29" s="15" t="str">
        <v>Debt Ratio</v>
      </c>
      <c r="J29" s="47">
        <v>0.41070907025799119</v>
      </c>
      <c r="K29" s="47">
        <v>0.53067700987306066</v>
      </c>
      <c r="L29" s="47">
        <v>0.5630563665347208</v>
      </c>
      <c r="M29" s="47">
        <v>0.45490286771507865</v>
      </c>
      <c r="N29" s="47">
        <v>0.4603254487502097</v>
      </c>
      <c r="IG29" s="10" t="s">
        <v>348</v>
      </c>
      <c r="IH29" s="43">
        <v>0.45581827273376668</v>
      </c>
      <c r="II29" s="43">
        <v>0.46551599100732466</v>
      </c>
      <c r="IJ29" s="43">
        <v>0.50357016613644401</v>
      </c>
      <c r="IK29" s="43">
        <v>0.44501371049213451</v>
      </c>
      <c r="IL29" s="43">
        <v>0.42516899361930632</v>
      </c>
      <c r="IM29" s="34"/>
      <c r="IO29" s="10" t="s">
        <v>345</v>
      </c>
      <c r="IP29" s="43">
        <v>0.41070907025799119</v>
      </c>
      <c r="IQ29" s="43">
        <v>0.53067700987306066</v>
      </c>
      <c r="IR29" s="43">
        <v>0.5630563665347208</v>
      </c>
      <c r="IS29" s="43">
        <v>0.45490286771507865</v>
      </c>
      <c r="IT29" s="43">
        <v>0.4603254487502097</v>
      </c>
      <c r="IU29" s="34"/>
      <c r="IW29" s="10" t="s">
        <v>345</v>
      </c>
      <c r="IX29" s="43">
        <v>0.19066688822421624</v>
      </c>
      <c r="IY29" s="43">
        <v>0.14502880621368908</v>
      </c>
      <c r="IZ29" s="43">
        <v>0.15071729957805907</v>
      </c>
      <c r="JA29" s="43">
        <v>7.3263064133016628E-2</v>
      </c>
      <c r="JB29" s="43">
        <v>5.1480051480051484E-2</v>
      </c>
      <c r="JC29" s="34"/>
      <c r="JE29" s="10" t="s">
        <v>345</v>
      </c>
      <c r="JF29" s="47">
        <v>0.37405072904009723</v>
      </c>
      <c r="JG29" s="47">
        <v>0.39128583593528238</v>
      </c>
      <c r="JH29" s="47">
        <v>0.32427058238690681</v>
      </c>
      <c r="JI29" s="47">
        <v>0.39742130042773183</v>
      </c>
      <c r="JJ29" s="47">
        <v>0.37748271999562877</v>
      </c>
      <c r="JK29" s="34"/>
      <c r="JM29" s="10" t="s">
        <v>345</v>
      </c>
      <c r="JN29" s="43">
        <v>0.27478532396565181</v>
      </c>
      <c r="JO29" s="43">
        <v>0.31281580156178224</v>
      </c>
      <c r="JP29" s="43">
        <v>0.11021154348393838</v>
      </c>
      <c r="JQ29" s="43">
        <v>0.15839186243642531</v>
      </c>
      <c r="JR29" s="43">
        <v>0.12479815455594002</v>
      </c>
      <c r="JS29" s="34"/>
      <c r="JU29" s="10" t="s">
        <v>345</v>
      </c>
      <c r="JV29" s="43">
        <v>0.29955996840798826</v>
      </c>
      <c r="JW29" s="43">
        <v>0.32594775891858929</v>
      </c>
      <c r="JX29" s="43">
        <v>0.26066217732884395</v>
      </c>
      <c r="JY29" s="43">
        <v>0.18454171526797225</v>
      </c>
      <c r="JZ29" s="43">
        <v>0.15702207093444603</v>
      </c>
      <c r="KA29" s="34"/>
    </row>
    <row r="30" spans="1:287" s="19" customFormat="1">
      <c r="A30" s="10" t="s">
        <v>346</v>
      </c>
      <c r="B30" s="178">
        <v>0.16851203657404101</v>
      </c>
      <c r="C30" s="43">
        <v>0.15882224961926172</v>
      </c>
      <c r="D30" s="43">
        <v>0.14853305054789678</v>
      </c>
      <c r="E30" s="43">
        <v>0.2326454033771107</v>
      </c>
      <c r="F30" s="43">
        <v>0.2371596436919578</v>
      </c>
      <c r="G30" s="130"/>
      <c r="H30"/>
      <c r="I30" s="15" t="str">
        <v>Equity Ratio</v>
      </c>
      <c r="J30" s="47">
        <v>0.27019308778192441</v>
      </c>
      <c r="K30" s="47">
        <v>0.2356135401974612</v>
      </c>
      <c r="L30" s="47">
        <v>0.20250398524117422</v>
      </c>
      <c r="M30" s="47">
        <v>0.2923219241443108</v>
      </c>
      <c r="N30" s="47">
        <v>0.34373427277302465</v>
      </c>
      <c r="O30"/>
      <c r="P30"/>
      <c r="Q30"/>
      <c r="R30"/>
      <c r="S30"/>
      <c r="T30"/>
      <c r="U30"/>
      <c r="V30"/>
      <c r="W30"/>
      <c r="X30"/>
      <c r="Y30"/>
      <c r="Z30"/>
      <c r="AA30"/>
      <c r="AB30"/>
      <c r="AC30"/>
      <c r="AD30"/>
      <c r="AE30"/>
      <c r="AF30"/>
      <c r="AG30"/>
      <c r="AH30"/>
      <c r="AI30"/>
      <c r="AJ30"/>
      <c r="AK30"/>
      <c r="AL30"/>
      <c r="AM30"/>
      <c r="AN30"/>
      <c r="AO30"/>
      <c r="AP30"/>
      <c r="AQ30"/>
      <c r="AR30"/>
      <c r="AS30"/>
      <c r="AT30"/>
      <c r="AU30"/>
      <c r="AV30"/>
      <c r="IG30" s="10" t="s">
        <v>346</v>
      </c>
      <c r="IH30" s="178">
        <v>0.16851203657404101</v>
      </c>
      <c r="II30" s="43">
        <v>0.15882224961926172</v>
      </c>
      <c r="IJ30" s="43">
        <v>0.14853305054789678</v>
      </c>
      <c r="IK30" s="43">
        <v>0.2326454033771107</v>
      </c>
      <c r="IL30" s="43">
        <v>0.2371596436919578</v>
      </c>
      <c r="IM30" s="130"/>
      <c r="IO30" s="10" t="s">
        <v>346</v>
      </c>
      <c r="IP30" s="178">
        <v>0.27019308778192441</v>
      </c>
      <c r="IQ30" s="43">
        <v>0.2356135401974612</v>
      </c>
      <c r="IR30" s="43">
        <v>0.20250398524117422</v>
      </c>
      <c r="IS30" s="43">
        <v>0.2923219241443108</v>
      </c>
      <c r="IT30" s="43">
        <v>0.34373427277302465</v>
      </c>
      <c r="IU30" s="130"/>
      <c r="IW30" s="10" t="s">
        <v>346</v>
      </c>
      <c r="IX30" s="178">
        <v>0.65595620545770095</v>
      </c>
      <c r="IY30" s="43">
        <v>0.68853606233089548</v>
      </c>
      <c r="IZ30" s="43">
        <v>0.690126582278481</v>
      </c>
      <c r="JA30" s="43">
        <v>0.75037114014251782</v>
      </c>
      <c r="JB30" s="43">
        <v>0.77335229966808916</v>
      </c>
      <c r="JC30" s="130"/>
      <c r="JE30" s="10" t="s">
        <v>346</v>
      </c>
      <c r="JF30" s="178">
        <v>0.34488912515188336</v>
      </c>
      <c r="JG30" s="43">
        <v>0.34959551518592108</v>
      </c>
      <c r="JH30" s="43">
        <v>0.3835417383656457</v>
      </c>
      <c r="JI30" s="43">
        <v>0.34289319014062836</v>
      </c>
      <c r="JJ30" s="43">
        <v>0.36007977488184029</v>
      </c>
      <c r="JK30" s="130"/>
      <c r="JM30" s="10" t="s">
        <v>346</v>
      </c>
      <c r="JN30" s="178">
        <v>0.49544626593806923</v>
      </c>
      <c r="JO30" s="43">
        <v>0.47657326596233351</v>
      </c>
      <c r="JP30" s="43">
        <v>0.66492556803342917</v>
      </c>
      <c r="JQ30" s="43">
        <v>0.65972390409300075</v>
      </c>
      <c r="JR30" s="43">
        <v>0.65651672433679364</v>
      </c>
      <c r="JS30" s="130"/>
      <c r="JU30" s="10" t="s">
        <v>346</v>
      </c>
      <c r="JV30" s="208">
        <v>-5.2242054854157602E-2</v>
      </c>
      <c r="JW30" s="47">
        <v>-2.2512708787218595E-2</v>
      </c>
      <c r="JX30" s="47">
        <v>0.14328942684229265</v>
      </c>
      <c r="JY30" s="47">
        <v>0.40006714413607875</v>
      </c>
      <c r="JZ30" s="47">
        <v>0.39943714821763604</v>
      </c>
      <c r="KA30" s="130"/>
    </row>
    <row r="31" spans="1:287">
      <c r="IM31" s="34"/>
    </row>
    <row r="36" spans="10:17">
      <c r="J36" s="110"/>
      <c r="K36" s="110"/>
      <c r="L36" s="110"/>
      <c r="M36" s="110"/>
      <c r="N36" s="110"/>
      <c r="O36" s="110"/>
      <c r="P36" s="110"/>
      <c r="Q36" s="110"/>
    </row>
    <row r="37" spans="10:17">
      <c r="J37" s="110"/>
      <c r="K37" s="110"/>
      <c r="L37" s="110"/>
      <c r="M37" s="110"/>
      <c r="N37" s="110"/>
      <c r="O37" s="110"/>
      <c r="P37" s="110"/>
      <c r="Q37" s="110"/>
    </row>
    <row r="38" spans="10:17">
      <c r="J38" s="110"/>
      <c r="K38" s="110"/>
      <c r="L38" s="110"/>
      <c r="M38" s="110"/>
      <c r="N38" s="110"/>
      <c r="O38" s="110"/>
      <c r="P38" s="110"/>
      <c r="Q38" s="110"/>
    </row>
    <row r="39" spans="10:17">
      <c r="J39" s="110"/>
      <c r="K39" s="110"/>
      <c r="L39" s="110"/>
      <c r="M39" s="110"/>
      <c r="N39" s="110"/>
      <c r="O39" s="110"/>
      <c r="P39" s="110"/>
      <c r="Q39" s="110"/>
    </row>
    <row r="40" spans="10:17">
      <c r="J40" s="110"/>
      <c r="K40" s="110"/>
      <c r="L40" s="110"/>
      <c r="M40" s="110"/>
      <c r="N40" s="110"/>
      <c r="O40" s="110"/>
      <c r="P40" s="110"/>
      <c r="Q40" s="110"/>
    </row>
    <row r="41" spans="10:17">
      <c r="J41" s="110"/>
      <c r="K41" s="110"/>
      <c r="L41" s="110"/>
      <c r="M41" s="110"/>
      <c r="N41" s="110"/>
      <c r="O41" s="110"/>
      <c r="P41" s="110"/>
      <c r="Q41" s="110"/>
    </row>
    <row r="42" spans="10:17">
      <c r="J42" s="110"/>
      <c r="K42" s="110"/>
      <c r="L42" s="110"/>
      <c r="M42" s="110"/>
      <c r="N42" s="110"/>
      <c r="O42" s="110"/>
      <c r="P42" s="110"/>
      <c r="Q42" s="110"/>
    </row>
  </sheetData>
  <mergeCells count="36">
    <mergeCell ref="JU26:JZ26"/>
    <mergeCell ref="JM1:JR1"/>
    <mergeCell ref="JM3:JR3"/>
    <mergeCell ref="JM12:JR12"/>
    <mergeCell ref="JM19:JR19"/>
    <mergeCell ref="JM26:JR26"/>
    <mergeCell ref="IW1:JB1"/>
    <mergeCell ref="JU1:JZ1"/>
    <mergeCell ref="JU3:JZ3"/>
    <mergeCell ref="JU12:JZ12"/>
    <mergeCell ref="JU19:JZ19"/>
    <mergeCell ref="JE1:JJ1"/>
    <mergeCell ref="JE3:JJ3"/>
    <mergeCell ref="JE12:JJ12"/>
    <mergeCell ref="JE19:JJ19"/>
    <mergeCell ref="JE26:JJ26"/>
    <mergeCell ref="IW3:JB3"/>
    <mergeCell ref="IW12:JB12"/>
    <mergeCell ref="IW19:JB19"/>
    <mergeCell ref="IW26:JB26"/>
    <mergeCell ref="A1:F1"/>
    <mergeCell ref="A3:F3"/>
    <mergeCell ref="A12:F12"/>
    <mergeCell ref="A19:F19"/>
    <mergeCell ref="A26:F26"/>
    <mergeCell ref="IG26:IL26"/>
    <mergeCell ref="IO1:IT1"/>
    <mergeCell ref="IO3:IT3"/>
    <mergeCell ref="IO12:IT12"/>
    <mergeCell ref="IO19:IT19"/>
    <mergeCell ref="IO26:IT26"/>
    <mergeCell ref="I1:N1"/>
    <mergeCell ref="IG1:IL1"/>
    <mergeCell ref="IG3:IL3"/>
    <mergeCell ref="IG12:IL12"/>
    <mergeCell ref="IG19:IL19"/>
  </mergeCells>
  <dataValidations count="1">
    <dataValidation type="list" allowBlank="1" showInputMessage="1" showErrorMessage="1" sqref="IG1:IL1 IO1:IT1 IW1:JB1 JE1:JJ1 JM1:JR1 JU1:JZ1 I1:N1 A1:F1" xr:uid="{153B5FF6-FB05-464B-9CDC-6F112A11B140}">
      <formula1>$ID$3:$ID$8</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D128D-9A56-48DB-8CDF-6839EBD0A855}">
  <dimension ref="B1:AM51"/>
  <sheetViews>
    <sheetView showGridLines="0" topLeftCell="A3" zoomScale="123" workbookViewId="0">
      <selection activeCell="R49" sqref="R49"/>
    </sheetView>
  </sheetViews>
  <sheetFormatPr defaultRowHeight="15"/>
  <cols>
    <col min="2" max="2" width="29" bestFit="1" customWidth="1"/>
    <col min="3" max="3" width="10.5703125" bestFit="1" customWidth="1"/>
    <col min="4" max="4" width="11.85546875" bestFit="1" customWidth="1"/>
    <col min="5" max="5" width="10.7109375" bestFit="1" customWidth="1"/>
    <col min="6" max="6" width="9.42578125" bestFit="1" customWidth="1"/>
    <col min="7" max="7" width="9.28515625" bestFit="1" customWidth="1"/>
    <col min="16" max="16" width="9.140625" style="34"/>
    <col min="18" max="18" width="21.42578125" bestFit="1" customWidth="1"/>
    <col min="32" max="32" width="9.140625" style="34"/>
    <col min="34" max="34" width="21.42578125" bestFit="1" customWidth="1"/>
  </cols>
  <sheetData>
    <row r="1" spans="2:39">
      <c r="C1" s="244" t="s">
        <v>337</v>
      </c>
      <c r="D1" s="244"/>
      <c r="E1" s="244"/>
      <c r="F1" s="244"/>
      <c r="G1" s="244"/>
      <c r="H1" s="244"/>
      <c r="I1" s="244"/>
      <c r="J1" s="244"/>
      <c r="K1" s="244"/>
      <c r="L1" s="244"/>
      <c r="M1" s="244"/>
      <c r="N1" s="244"/>
      <c r="S1" s="244" t="s">
        <v>338</v>
      </c>
      <c r="T1" s="244"/>
      <c r="U1" s="244"/>
      <c r="V1" s="244"/>
      <c r="W1" s="244"/>
      <c r="X1" s="244"/>
      <c r="Y1" s="244"/>
      <c r="Z1" s="244"/>
      <c r="AA1" s="244"/>
      <c r="AB1" s="244"/>
      <c r="AC1" s="244"/>
    </row>
    <row r="3" spans="2:39" ht="15.75">
      <c r="B3" s="35" t="s">
        <v>334</v>
      </c>
      <c r="C3" s="1" t="s">
        <v>5</v>
      </c>
      <c r="D3" s="1" t="s">
        <v>4</v>
      </c>
      <c r="E3" s="1" t="s">
        <v>3</v>
      </c>
      <c r="F3" s="1" t="s">
        <v>2</v>
      </c>
      <c r="G3" s="1" t="s">
        <v>1</v>
      </c>
      <c r="R3" s="35" t="s">
        <v>339</v>
      </c>
      <c r="S3" s="1" t="s">
        <v>5</v>
      </c>
      <c r="T3" s="1" t="s">
        <v>4</v>
      </c>
      <c r="U3" s="1" t="s">
        <v>3</v>
      </c>
      <c r="V3" s="1" t="s">
        <v>2</v>
      </c>
      <c r="W3" s="1" t="s">
        <v>1</v>
      </c>
      <c r="AH3" s="35" t="s">
        <v>347</v>
      </c>
      <c r="AI3" s="1" t="s">
        <v>5</v>
      </c>
      <c r="AJ3" s="1" t="s">
        <v>4</v>
      </c>
      <c r="AK3" s="1" t="s">
        <v>3</v>
      </c>
      <c r="AL3" s="1" t="s">
        <v>2</v>
      </c>
      <c r="AM3" s="1" t="s">
        <v>1</v>
      </c>
    </row>
    <row r="4" spans="2:39" ht="15.75">
      <c r="B4" s="36" t="s">
        <v>293</v>
      </c>
      <c r="C4" s="37">
        <f>'Ratio Analysis'!B5</f>
        <v>0.60279779567613401</v>
      </c>
      <c r="D4" s="37">
        <v>0.68721461187214616</v>
      </c>
      <c r="E4" s="37">
        <v>0.58257972394098045</v>
      </c>
      <c r="F4" s="37">
        <v>0.45626550868486354</v>
      </c>
      <c r="G4" s="37">
        <v>0.43526904635055941</v>
      </c>
      <c r="R4" s="36" t="s">
        <v>293</v>
      </c>
      <c r="S4" s="39">
        <f>'Ratio Analysis'!B14</f>
        <v>0.44169014084507041</v>
      </c>
      <c r="T4" s="39">
        <f>'Ratio Analysis'!C14</f>
        <v>0.41113166302337312</v>
      </c>
      <c r="U4" s="39">
        <f>'Ratio Analysis'!D14</f>
        <v>0.51989026063100141</v>
      </c>
      <c r="V4" s="39">
        <f>'Ratio Analysis'!E14</f>
        <v>0.62886872998932764</v>
      </c>
      <c r="W4" s="39">
        <f>'Ratio Analysis'!F14</f>
        <v>0.59167148640832856</v>
      </c>
      <c r="AH4" s="36" t="s">
        <v>293</v>
      </c>
      <c r="AI4" s="39">
        <v>2.7049597286986011</v>
      </c>
      <c r="AJ4" s="39">
        <v>2.9310502283105024</v>
      </c>
      <c r="AK4" s="39">
        <v>3.3902903379343168</v>
      </c>
      <c r="AL4" s="39">
        <v>1.9128411910669976</v>
      </c>
      <c r="AM4" s="43">
        <v>1.7927543953116676</v>
      </c>
    </row>
    <row r="5" spans="2:39" ht="15.75">
      <c r="B5" s="10" t="s">
        <v>203</v>
      </c>
      <c r="C5" s="44">
        <f>'Ratio Analysis'!IP5</f>
        <v>-0.11806389622868123</v>
      </c>
      <c r="D5" s="44">
        <f>'Ratio Analysis'!IQ5</f>
        <v>0.28314875785692911</v>
      </c>
      <c r="E5" s="44">
        <f>'Ratio Analysis'!IR5</f>
        <v>0.16451441712365117</v>
      </c>
      <c r="F5" s="44">
        <f>'Ratio Analysis'!IS5</f>
        <v>0.20806962025316456</v>
      </c>
      <c r="G5" s="44">
        <f>'Ratio Analysis'!IT5</f>
        <v>5.6612981942410934E-2</v>
      </c>
      <c r="R5" s="10" t="s">
        <v>203</v>
      </c>
      <c r="S5" s="39">
        <f>'Ratio Analysis'!IP14</f>
        <v>0.59577374256789339</v>
      </c>
      <c r="T5" s="39">
        <f>'Ratio Analysis'!IQ14</f>
        <v>1.0055762081784385</v>
      </c>
      <c r="U5" s="39">
        <f>'Ratio Analysis'!IR14</f>
        <v>1.0503181885452124</v>
      </c>
      <c r="V5" s="39">
        <f>'Ratio Analysis'!IS14</f>
        <v>0.96690647482014391</v>
      </c>
      <c r="W5" s="39">
        <f>'Ratio Analysis'!IT14</f>
        <v>1.1384885764499122</v>
      </c>
      <c r="AH5" s="10" t="s">
        <v>203</v>
      </c>
      <c r="AI5" s="39">
        <v>1.5200576507326446</v>
      </c>
      <c r="AJ5" s="39">
        <v>2.2523196647710266</v>
      </c>
      <c r="AK5" s="39">
        <v>2.7804705466124182</v>
      </c>
      <c r="AL5" s="39">
        <v>1.5561708860759493</v>
      </c>
      <c r="AM5" s="43">
        <v>1.3391898487066862</v>
      </c>
    </row>
    <row r="6" spans="2:39" ht="15.75">
      <c r="B6" s="10" t="s">
        <v>204</v>
      </c>
      <c r="C6" s="44">
        <f>'Ratio Analysis'!IX5</f>
        <v>7.9534675564837787E-2</v>
      </c>
      <c r="D6" s="44">
        <f>'Ratio Analysis'!IY5</f>
        <v>0.11356089117877917</v>
      </c>
      <c r="E6" s="44">
        <f>'Ratio Analysis'!IZ5</f>
        <v>0.11347517730496454</v>
      </c>
      <c r="F6" s="44">
        <f>'Ratio Analysis'!JA5</f>
        <v>4.0755762192106047E-2</v>
      </c>
      <c r="G6" s="44">
        <f>'Ratio Analysis'!JB5</f>
        <v>5.4918104580888152E-2</v>
      </c>
      <c r="R6" s="10" t="s">
        <v>204</v>
      </c>
      <c r="S6" s="39">
        <f>'Ratio Analysis'!IX14</f>
        <v>1.4575539943431395</v>
      </c>
      <c r="T6" s="39">
        <f>'Ratio Analysis'!IY14</f>
        <v>1.4739833600284749</v>
      </c>
      <c r="U6" s="39">
        <f>'Ratio Analysis'!IZ14</f>
        <v>2.0790697674418603</v>
      </c>
      <c r="V6" s="39">
        <f>'Ratio Analysis'!JA14</f>
        <v>1.5075955997904662</v>
      </c>
      <c r="W6" s="39">
        <f>'Ratio Analysis'!JB14</f>
        <v>1.6006876227897837</v>
      </c>
      <c r="AH6" s="10" t="s">
        <v>204</v>
      </c>
      <c r="AI6" s="39">
        <v>0.29067014937556118</v>
      </c>
      <c r="AJ6" s="39">
        <v>0.21063356612393586</v>
      </c>
      <c r="AK6" s="39">
        <v>0.21839080459770116</v>
      </c>
      <c r="AL6" s="39">
        <v>9.7635770105846287E-2</v>
      </c>
      <c r="AM6" s="43">
        <v>6.6567399491985632E-2</v>
      </c>
    </row>
    <row r="7" spans="2:39" ht="15.75">
      <c r="B7" s="10" t="s">
        <v>205</v>
      </c>
      <c r="C7" s="44">
        <f>'Ratio Analysis'!JF5</f>
        <v>0.31311240779478144</v>
      </c>
      <c r="D7" s="44">
        <f>'Ratio Analysis'!JG5</f>
        <v>0.31777123718664368</v>
      </c>
      <c r="E7" s="44">
        <f>'Ratio Analysis'!JH5</f>
        <v>0.2465603190428714</v>
      </c>
      <c r="F7" s="44">
        <f>'Ratio Analysis'!JI5</f>
        <v>0.25854796733375218</v>
      </c>
      <c r="G7" s="44">
        <f>'Ratio Analysis'!JJ5</f>
        <v>0.21911987860394538</v>
      </c>
      <c r="R7" s="10" t="s">
        <v>205</v>
      </c>
      <c r="S7" s="39">
        <f>'Ratio Analysis'!JF14</f>
        <v>1.2512454557694896</v>
      </c>
      <c r="T7" s="39">
        <f>'Ratio Analysis'!JG14</f>
        <v>1.0667777777777778</v>
      </c>
      <c r="U7" s="39">
        <f>'Ratio Analysis'!JH14</f>
        <v>1.1516240681576144</v>
      </c>
      <c r="V7" s="39">
        <f>'Ratio Analysis'!JI14</f>
        <v>0.76114096080910243</v>
      </c>
      <c r="W7" s="39">
        <f>'Ratio Analysis'!JJ14</f>
        <v>0.95958005249343825</v>
      </c>
      <c r="AH7" s="10" t="s">
        <v>205</v>
      </c>
      <c r="AI7" s="46">
        <v>1.0845535615985908</v>
      </c>
      <c r="AJ7" s="46">
        <v>1.1192530193849588</v>
      </c>
      <c r="AK7" s="46">
        <v>0.84546360917248253</v>
      </c>
      <c r="AL7" s="46">
        <v>1.1590236022615095</v>
      </c>
      <c r="AM7" s="47">
        <v>1.0483308042488619</v>
      </c>
    </row>
    <row r="8" spans="2:39" ht="15.75">
      <c r="B8" s="10" t="s">
        <v>206</v>
      </c>
      <c r="C8" s="44">
        <f>'Ratio Analysis'!JN5</f>
        <v>0.1407563025210084</v>
      </c>
      <c r="D8" s="44">
        <f>'Ratio Analysis'!JO5</f>
        <v>0.14891566265060241</v>
      </c>
      <c r="E8" s="44">
        <f>'Ratio Analysis'!JP5</f>
        <v>-0.105655930871956</v>
      </c>
      <c r="F8" s="44">
        <f>'Ratio Analysis'!JQ5</f>
        <v>2.4229074889867842E-2</v>
      </c>
      <c r="G8" s="44">
        <f>'Ratio Analysis'!JR5</f>
        <v>0.10189739985945186</v>
      </c>
      <c r="R8" s="10" t="s">
        <v>206</v>
      </c>
      <c r="S8" s="39">
        <f>'Ratio Analysis'!JN14</f>
        <v>0.72176949941792778</v>
      </c>
      <c r="T8" s="39">
        <f>'Ratio Analysis'!JO14</f>
        <v>0.7106986899563319</v>
      </c>
      <c r="U8" s="39">
        <f>'Ratio Analysis'!JP14</f>
        <v>0.59673024523160756</v>
      </c>
      <c r="V8" s="39">
        <f>'Ratio Analysis'!JQ14</f>
        <v>0.75870348139255706</v>
      </c>
      <c r="W8" s="39">
        <f>'Ratio Analysis'!JR14</f>
        <v>0.80131004366812242</v>
      </c>
      <c r="AH8" s="10" t="s">
        <v>206</v>
      </c>
      <c r="AI8" s="39">
        <v>0.55462184873949572</v>
      </c>
      <c r="AJ8" s="39">
        <v>0.65638554216867462</v>
      </c>
      <c r="AK8" s="39">
        <v>0.16575019638648864</v>
      </c>
      <c r="AL8" s="39">
        <v>0.24008810572687228</v>
      </c>
      <c r="AM8" s="43">
        <v>0.19009135628952914</v>
      </c>
    </row>
    <row r="9" spans="2:39" ht="15.75">
      <c r="B9" s="10" t="s">
        <v>207</v>
      </c>
      <c r="C9" s="44">
        <f>'Ratio Analysis'!JV5</f>
        <v>1.1291666666666667</v>
      </c>
      <c r="D9" s="44">
        <f>'Ratio Analysis'!JW5</f>
        <v>-2.4919354838709675</v>
      </c>
      <c r="E9" s="44">
        <f>'Ratio Analysis'!JX5</f>
        <v>1.1242236024844721</v>
      </c>
      <c r="F9" s="44">
        <f>'Ratio Analysis'!JY5</f>
        <v>-1.9300699300699303E-2</v>
      </c>
      <c r="G9" s="44">
        <f>'Ratio Analysis'!JZ5</f>
        <v>0.11906998590887741</v>
      </c>
      <c r="R9" s="10" t="s">
        <v>207</v>
      </c>
      <c r="S9" s="39">
        <f>'Ratio Analysis'!JV14</f>
        <v>0.80738137082601047</v>
      </c>
      <c r="T9" s="39">
        <f>'Ratio Analysis'!JW14</f>
        <v>0.80952380952380953</v>
      </c>
      <c r="U9" s="39">
        <f>'Ratio Analysis'!JX14</f>
        <v>0.91349593495934955</v>
      </c>
      <c r="V9" s="39">
        <f>'Ratio Analysis'!JY14</f>
        <v>1.021724216784816</v>
      </c>
      <c r="W9" s="39">
        <f>'Ratio Analysis'!JZ14</f>
        <v>0.92326346786765989</v>
      </c>
      <c r="AH9" s="10" t="s">
        <v>207</v>
      </c>
      <c r="AI9" s="46">
        <v>-11.0625</v>
      </c>
      <c r="AJ9" s="46">
        <v>-25.862903225806448</v>
      </c>
      <c r="AK9" s="46">
        <v>3.4621118012422358</v>
      </c>
      <c r="AL9" s="46">
        <v>0.84083916083916088</v>
      </c>
      <c r="AM9" s="47">
        <v>0.67167684358853919</v>
      </c>
    </row>
    <row r="15" spans="2:39" ht="15.75">
      <c r="B15" s="35" t="s">
        <v>335</v>
      </c>
      <c r="C15" s="1" t="s">
        <v>5</v>
      </c>
      <c r="D15" s="1" t="s">
        <v>4</v>
      </c>
      <c r="E15" s="1" t="s">
        <v>3</v>
      </c>
      <c r="F15" s="1" t="s">
        <v>2</v>
      </c>
      <c r="G15" s="1" t="s">
        <v>1</v>
      </c>
    </row>
    <row r="16" spans="2:39" ht="15.75">
      <c r="B16" s="36" t="s">
        <v>293</v>
      </c>
      <c r="C16" s="38">
        <f>'Ratio Analysis'!B8</f>
        <v>0.64709022957821671</v>
      </c>
      <c r="D16" s="38">
        <v>0.65011430022860051</v>
      </c>
      <c r="E16" s="38">
        <v>0.65021097046413501</v>
      </c>
      <c r="F16" s="38">
        <v>0.64632799558255105</v>
      </c>
      <c r="G16" s="38">
        <v>0.64398456681866012</v>
      </c>
    </row>
    <row r="17" spans="2:23">
      <c r="B17" s="10" t="s">
        <v>203</v>
      </c>
      <c r="C17" s="48">
        <f>'Ratio Analysis'!IP8</f>
        <v>0.79201553209561937</v>
      </c>
      <c r="D17" s="48">
        <v>0.79063513115237249</v>
      </c>
      <c r="E17" s="48">
        <v>0.79129504102747061</v>
      </c>
      <c r="F17" s="48">
        <v>0.80081163341224215</v>
      </c>
      <c r="G17" s="48">
        <v>0.80910070005385026</v>
      </c>
    </row>
    <row r="18" spans="2:23" ht="15.75">
      <c r="B18" s="10" t="s">
        <v>204</v>
      </c>
      <c r="C18" s="38">
        <f>'Ratio Analysis'!IX8</f>
        <v>0.38828730509338527</v>
      </c>
      <c r="D18" s="38">
        <f>'Ratio Analysis'!IY8</f>
        <v>0.40058364446043809</v>
      </c>
      <c r="E18" s="38">
        <f>'Ratio Analysis'!IZ8</f>
        <v>0.3923552557616638</v>
      </c>
      <c r="F18" s="38">
        <f>'Ratio Analysis'!JA8</f>
        <v>0.45097192224622029</v>
      </c>
      <c r="G18" s="38">
        <f>'Ratio Analysis'!JB8</f>
        <v>0.46743192738921513</v>
      </c>
      <c r="R18" s="35"/>
      <c r="S18" s="1" t="s">
        <v>5</v>
      </c>
      <c r="T18" s="1" t="s">
        <v>4</v>
      </c>
      <c r="U18" s="1" t="s">
        <v>3</v>
      </c>
      <c r="V18" s="1" t="s">
        <v>2</v>
      </c>
      <c r="W18" s="1" t="s">
        <v>1</v>
      </c>
    </row>
    <row r="19" spans="2:23" ht="15.75">
      <c r="B19" s="10" t="s">
        <v>205</v>
      </c>
      <c r="C19" s="38">
        <f>'Ratio Analysis'!JF8</f>
        <v>0.5575467656718549</v>
      </c>
      <c r="D19" s="38">
        <f>'Ratio Analysis'!JG8</f>
        <v>0.56330766655507192</v>
      </c>
      <c r="E19" s="38">
        <f>'Ratio Analysis'!JH8</f>
        <v>0.56260714155450997</v>
      </c>
      <c r="F19" s="38">
        <f>'Ratio Analysis'!JI8</f>
        <v>0.55808778667049486</v>
      </c>
      <c r="G19" s="38">
        <f>'Ratio Analysis'!JJ8</f>
        <v>0.57352250305365027</v>
      </c>
      <c r="R19" s="36" t="s">
        <v>293</v>
      </c>
      <c r="S19" s="39">
        <f>'Ratio Analysis'!B15</f>
        <v>0.40187793427230045</v>
      </c>
      <c r="T19" s="39">
        <f>'Ratio Analysis'!C15</f>
        <v>0.37464267697998993</v>
      </c>
      <c r="U19" s="39">
        <f>'Ratio Analysis'!D15</f>
        <v>0.46502057613168724</v>
      </c>
      <c r="V19" s="39">
        <f>'Ratio Analysis'!E15</f>
        <v>0.56136606189967986</v>
      </c>
      <c r="W19" s="39">
        <f>'Ratio Analysis'!F15</f>
        <v>0.53209947946790048</v>
      </c>
    </row>
    <row r="20" spans="2:23" ht="15.75">
      <c r="B20" s="10" t="s">
        <v>206</v>
      </c>
      <c r="C20" s="38">
        <f>'Ratio Analysis'!JN8</f>
        <v>0.43319838056680154</v>
      </c>
      <c r="D20" s="38">
        <f>'Ratio Analysis'!JO8</f>
        <v>0.43639475185396459</v>
      </c>
      <c r="E20" s="38">
        <f>'Ratio Analysis'!JP8</f>
        <v>1</v>
      </c>
      <c r="F20" s="38">
        <f>'Ratio Analysis'!JQ8</f>
        <v>1</v>
      </c>
      <c r="G20" s="38">
        <f>'Ratio Analysis'!JR8</f>
        <v>1</v>
      </c>
      <c r="R20" s="10" t="s">
        <v>203</v>
      </c>
      <c r="S20" s="39">
        <f>'Ratio Analysis'!IP15</f>
        <v>0.51285553591515343</v>
      </c>
      <c r="T20" s="39">
        <f>'Ratio Analysis'!IQ15</f>
        <v>0.94558972625887117</v>
      </c>
      <c r="U20" s="39">
        <f>'Ratio Analysis'!IR15</f>
        <v>1.0017389373982537</v>
      </c>
      <c r="V20" s="39">
        <f>'Ratio Analysis'!IS15</f>
        <v>0.86906474820143886</v>
      </c>
      <c r="W20" s="39">
        <f>'Ratio Analysis'!IT15</f>
        <v>1.068189806678383</v>
      </c>
    </row>
    <row r="21" spans="2:23" ht="15.75">
      <c r="B21" s="10" t="s">
        <v>207</v>
      </c>
      <c r="C21" s="38">
        <f>'Ratio Analysis'!JV8</f>
        <v>0.13188220230473752</v>
      </c>
      <c r="D21" s="38">
        <f>'Ratio Analysis'!JW8</f>
        <v>0.13499256701673618</v>
      </c>
      <c r="E21" s="38">
        <f>'Ratio Analysis'!JX8</f>
        <v>0.13226296177025348</v>
      </c>
      <c r="F21" s="38">
        <f>'Ratio Analysis'!JY8</f>
        <v>0.11056422569027612</v>
      </c>
      <c r="G21" s="38">
        <f>'Ratio Analysis'!JZ8</f>
        <v>0.11574821305049574</v>
      </c>
      <c r="R21" s="10" t="s">
        <v>204</v>
      </c>
      <c r="S21" s="39">
        <f>'Ratio Analysis'!IX15</f>
        <v>1.4575539943431395</v>
      </c>
      <c r="T21" s="39">
        <f>'Ratio Analysis'!IY15</f>
        <v>1.4739833600284749</v>
      </c>
      <c r="U21" s="39">
        <f>'Ratio Analysis'!IZ15</f>
        <v>2.0790697674418603</v>
      </c>
      <c r="V21" s="39">
        <f>'Ratio Analysis'!JA15</f>
        <v>1.5075955997904662</v>
      </c>
      <c r="W21" s="39">
        <f>'Ratio Analysis'!JB15</f>
        <v>1.6006876227897837</v>
      </c>
    </row>
    <row r="22" spans="2:23" ht="15.75">
      <c r="R22" s="10" t="s">
        <v>205</v>
      </c>
      <c r="S22" s="39">
        <f>'Ratio Analysis'!JF15</f>
        <v>1.2266056281136393</v>
      </c>
      <c r="T22" s="39">
        <f>'Ratio Analysis'!JG15</f>
        <v>1.0454444444444444</v>
      </c>
      <c r="U22" s="39">
        <f>'Ratio Analysis'!JH15</f>
        <v>1.1309904153354633</v>
      </c>
      <c r="V22" s="39">
        <f>'Ratio Analysis'!JI15</f>
        <v>0.74936788874841975</v>
      </c>
      <c r="W22" s="39">
        <f>'Ratio Analysis'!JJ15</f>
        <v>0.94479440069991238</v>
      </c>
    </row>
    <row r="23" spans="2:23" ht="15.75">
      <c r="R23" s="10" t="s">
        <v>206</v>
      </c>
      <c r="S23" s="39">
        <f>'Ratio Analysis'!JN15</f>
        <v>0.68917345750873105</v>
      </c>
      <c r="T23" s="39">
        <f>'Ratio Analysis'!JO15</f>
        <v>0.68558951965065507</v>
      </c>
      <c r="U23" s="39">
        <f>'Ratio Analysis'!JP15</f>
        <v>0.57765667574931878</v>
      </c>
      <c r="V23" s="39">
        <f>'Ratio Analysis'!JQ15</f>
        <v>0.73229291716686673</v>
      </c>
      <c r="W23" s="39">
        <f>'Ratio Analysis'!JR15</f>
        <v>0.78165938864628837</v>
      </c>
    </row>
    <row r="24" spans="2:23" ht="15.75">
      <c r="R24" s="10" t="s">
        <v>207</v>
      </c>
      <c r="S24" s="39">
        <f>'Ratio Analysis'!JV15</f>
        <v>0.79525483304042177</v>
      </c>
      <c r="T24" s="39">
        <f>'Ratio Analysis'!JW15</f>
        <v>0.80129335684891234</v>
      </c>
      <c r="U24" s="39">
        <f>'Ratio Analysis'!JX15</f>
        <v>0.90569105691056906</v>
      </c>
      <c r="V24" s="39">
        <f>'Ratio Analysis'!JY15</f>
        <v>1.0072032929339125</v>
      </c>
      <c r="W24" s="39">
        <f>'Ratio Analysis'!JZ15</f>
        <v>0.91295686817945609</v>
      </c>
    </row>
    <row r="30" spans="2:23" ht="15.75">
      <c r="B30" s="35" t="s">
        <v>336</v>
      </c>
      <c r="C30" s="1" t="s">
        <v>5</v>
      </c>
      <c r="D30" s="1" t="s">
        <v>4</v>
      </c>
      <c r="E30" s="1" t="s">
        <v>3</v>
      </c>
      <c r="F30" s="1" t="s">
        <v>2</v>
      </c>
      <c r="G30" s="1" t="s">
        <v>1</v>
      </c>
    </row>
    <row r="31" spans="2:23" ht="15.75">
      <c r="B31" s="36" t="s">
        <v>293</v>
      </c>
      <c r="C31" s="45">
        <f>'Ratio Analysis'!B7</f>
        <v>0.19829375144108832</v>
      </c>
      <c r="D31" s="45">
        <f>'Ratio Analysis'!C7</f>
        <v>0.23552665136444784</v>
      </c>
      <c r="E31" s="45">
        <f>'Ratio Analysis'!D7</f>
        <v>0.15177566267526355</v>
      </c>
      <c r="F31" s="45">
        <f>'Ratio Analysis'!E7</f>
        <v>0.17774480712166171</v>
      </c>
      <c r="G31" s="45">
        <f>'Ratio Analysis'!F7</f>
        <v>0.19855290358955083</v>
      </c>
    </row>
    <row r="32" spans="2:23">
      <c r="B32" s="10" t="s">
        <v>203</v>
      </c>
      <c r="C32" s="45">
        <f>'Ratio Analysis'!IP7</f>
        <v>-6.2115520714246822E-2</v>
      </c>
      <c r="D32" s="45">
        <f>'Ratio Analysis'!IQ7</f>
        <v>0.13656903090454289</v>
      </c>
      <c r="E32" s="45">
        <f>'Ratio Analysis'!IR7</f>
        <v>7.9852793111828621E-2</v>
      </c>
      <c r="F32" s="45">
        <f>'Ratio Analysis'!IS7</f>
        <v>0.11077027948193592</v>
      </c>
      <c r="G32" s="45">
        <f>'Ratio Analysis'!IT7</f>
        <v>3.2609893136498841E-2</v>
      </c>
    </row>
    <row r="33" spans="2:30" ht="15.75">
      <c r="B33" s="10" t="s">
        <v>204</v>
      </c>
      <c r="C33" s="45">
        <f>'Ratio Analysis'!IX7</f>
        <v>6.078094381790454E-2</v>
      </c>
      <c r="D33" s="45">
        <f>'Ratio Analysis'!IY7</f>
        <v>9.2613489480962319E-2</v>
      </c>
      <c r="E33" s="45">
        <f>'Ratio Analysis'!IZ7</f>
        <v>8.7878787878787876E-2</v>
      </c>
      <c r="F33" s="45">
        <f>'Ratio Analysis'!JA7</f>
        <v>3.5630891637118398E-2</v>
      </c>
      <c r="G33" s="45">
        <f>'Ratio Analysis'!JB7</f>
        <v>4.9265341400172864E-2</v>
      </c>
      <c r="R33" s="35"/>
      <c r="S33" s="1" t="s">
        <v>5</v>
      </c>
      <c r="T33" s="1" t="s">
        <v>4</v>
      </c>
      <c r="U33" s="1" t="s">
        <v>3</v>
      </c>
      <c r="V33" s="1" t="s">
        <v>2</v>
      </c>
      <c r="W33" s="1" t="s">
        <v>1</v>
      </c>
    </row>
    <row r="34" spans="2:30">
      <c r="B34" s="10" t="s">
        <v>205</v>
      </c>
      <c r="C34" s="45">
        <f>'Ratio Analysis'!JF7</f>
        <v>0.16140462213760642</v>
      </c>
      <c r="D34" s="45">
        <f>'Ratio Analysis'!JG7</f>
        <v>0.17389491242702251</v>
      </c>
      <c r="E34" s="45">
        <f>'Ratio Analysis'!JH7</f>
        <v>0.1408873866623746</v>
      </c>
      <c r="F34" s="45">
        <f>'Ratio Analysis'!JI7</f>
        <v>0.15457890227307092</v>
      </c>
      <c r="G34" s="45">
        <f>'Ratio Analysis'!JJ7</f>
        <v>0.12187661383228061</v>
      </c>
      <c r="R34" s="10" t="s">
        <v>345</v>
      </c>
      <c r="S34" s="47">
        <v>0.37405072904009723</v>
      </c>
      <c r="T34" s="47">
        <v>0.39128583593528238</v>
      </c>
      <c r="U34" s="47">
        <v>0.32427058238690681</v>
      </c>
      <c r="V34" s="47">
        <v>0.39742130042773183</v>
      </c>
      <c r="W34" s="47">
        <v>0.37748271999562877</v>
      </c>
    </row>
    <row r="35" spans="2:30">
      <c r="B35" s="10" t="s">
        <v>206</v>
      </c>
      <c r="C35" s="45">
        <f>'Ratio Analysis'!JN7</f>
        <v>0.11092493297587133</v>
      </c>
      <c r="D35" s="45">
        <f>'Ratio Analysis'!JO7</f>
        <v>0.11082024432809776</v>
      </c>
      <c r="E35" s="45">
        <f>'Ratio Analysis'!JP7</f>
        <v>-0.1037156704361874</v>
      </c>
      <c r="F35" s="45">
        <f>'Ratio Analysis'!JQ7</f>
        <v>1.5473300970873786E-2</v>
      </c>
      <c r="G35" s="45">
        <f>'Ratio Analysis'!JR7</f>
        <v>8.8622404211757835E-2</v>
      </c>
      <c r="R35" s="10" t="s">
        <v>346</v>
      </c>
      <c r="S35" s="178">
        <v>0.34488912515188336</v>
      </c>
      <c r="T35" s="43">
        <v>0.34959551518592108</v>
      </c>
      <c r="U35" s="43">
        <v>0.3835417383656457</v>
      </c>
      <c r="V35" s="43">
        <v>0.34289319014062836</v>
      </c>
      <c r="W35" s="43">
        <v>0.36007977488184029</v>
      </c>
    </row>
    <row r="36" spans="2:30">
      <c r="B36" s="10" t="s">
        <v>207</v>
      </c>
      <c r="C36" s="45">
        <f>'Ratio Analysis'!JV7</f>
        <v>-5.2001260636621499E-2</v>
      </c>
      <c r="D36" s="45">
        <f>'Ratio Analysis'!JW7</f>
        <v>7.4464579901153211E-2</v>
      </c>
      <c r="E36" s="45">
        <f>'Ratio Analysis'!JX7</f>
        <v>8.9167767503302506E-2</v>
      </c>
      <c r="F36" s="45">
        <f>'Ratio Analysis'!JY7</f>
        <v>-1.8692827787352512E-2</v>
      </c>
      <c r="G36" s="45">
        <f>'Ratio Analysis'!JZ7</f>
        <v>4.6940611877624466E-2</v>
      </c>
      <c r="R36" s="10" t="s">
        <v>345</v>
      </c>
      <c r="S36" s="43">
        <v>0.27478532396565181</v>
      </c>
      <c r="T36" s="43">
        <v>0.31281580156178224</v>
      </c>
      <c r="U36" s="43">
        <v>0.11021154348393838</v>
      </c>
      <c r="V36" s="43">
        <v>0.15839186243642531</v>
      </c>
      <c r="W36" s="43">
        <v>0.12479815455594002</v>
      </c>
    </row>
    <row r="37" spans="2:30">
      <c r="R37" s="10" t="s">
        <v>346</v>
      </c>
      <c r="S37" s="178">
        <v>0.49544626593806923</v>
      </c>
      <c r="T37" s="43">
        <v>0.47657326596233351</v>
      </c>
      <c r="U37" s="43">
        <v>0.66492556803342917</v>
      </c>
      <c r="V37" s="43">
        <v>0.65972390409300075</v>
      </c>
      <c r="W37" s="43">
        <v>0.65651672433679364</v>
      </c>
    </row>
    <row r="38" spans="2:30" ht="15.75">
      <c r="R38" s="10" t="s">
        <v>206</v>
      </c>
      <c r="S38" s="39"/>
      <c r="T38" s="39"/>
      <c r="U38" s="39"/>
      <c r="V38" s="39"/>
      <c r="W38" s="39"/>
    </row>
    <row r="39" spans="2:30" ht="15.75">
      <c r="R39" s="10" t="s">
        <v>207</v>
      </c>
      <c r="S39" s="39"/>
      <c r="T39" s="39"/>
      <c r="U39" s="39"/>
      <c r="V39" s="39"/>
      <c r="W39" s="39"/>
    </row>
    <row r="43" spans="2:30">
      <c r="W43" s="110"/>
      <c r="X43" s="110"/>
      <c r="Y43" s="110"/>
      <c r="Z43" s="110"/>
      <c r="AA43" s="110"/>
      <c r="AB43" s="110"/>
      <c r="AC43" s="110"/>
      <c r="AD43" s="110"/>
    </row>
    <row r="44" spans="2:30">
      <c r="W44" s="110"/>
      <c r="X44" s="110"/>
      <c r="Y44" s="110"/>
      <c r="Z44" s="110"/>
      <c r="AA44" s="110"/>
      <c r="AB44" s="110"/>
      <c r="AC44" s="110"/>
      <c r="AD44" s="110"/>
    </row>
    <row r="45" spans="2:30" ht="15.75">
      <c r="B45" s="35" t="s">
        <v>169</v>
      </c>
      <c r="C45" s="1" t="s">
        <v>5</v>
      </c>
      <c r="D45" s="1" t="s">
        <v>4</v>
      </c>
      <c r="E45" s="1" t="s">
        <v>3</v>
      </c>
      <c r="F45" s="1" t="s">
        <v>2</v>
      </c>
      <c r="G45" s="1" t="s">
        <v>1</v>
      </c>
      <c r="W45" s="110"/>
      <c r="X45" s="110"/>
      <c r="Y45" s="110"/>
      <c r="Z45" s="110"/>
      <c r="AA45" s="110"/>
      <c r="AB45" s="110"/>
      <c r="AC45" s="110"/>
      <c r="AD45" s="110"/>
    </row>
    <row r="46" spans="2:30" ht="15.75">
      <c r="B46" s="36" t="s">
        <v>293</v>
      </c>
      <c r="C46" s="45">
        <f>'Ratio Analysis'!B10</f>
        <v>0.18980245595301656</v>
      </c>
      <c r="D46" s="45">
        <f>'Ratio Analysis'!C10</f>
        <v>0.19113538227076454</v>
      </c>
      <c r="E46" s="45">
        <f>'Ratio Analysis'!D10</f>
        <v>0.17215189873417722</v>
      </c>
      <c r="F46" s="45">
        <f>'Ratio Analysis'!E10</f>
        <v>0.20306460519050248</v>
      </c>
      <c r="G46" s="45">
        <f>'Ratio Analysis'!F10</f>
        <v>0.19104407810125101</v>
      </c>
      <c r="W46" s="110"/>
      <c r="X46" s="110"/>
      <c r="Y46" s="110"/>
      <c r="Z46" s="110"/>
      <c r="AA46" s="110"/>
      <c r="AB46" s="110"/>
      <c r="AC46" s="110"/>
      <c r="AD46" s="110"/>
    </row>
    <row r="47" spans="2:30">
      <c r="B47" s="10" t="s">
        <v>203</v>
      </c>
      <c r="C47" s="45">
        <f>'Ratio Analysis'!IP10</f>
        <v>-3.9760546859199934E-2</v>
      </c>
      <c r="D47" s="45">
        <f>'Ratio Analysis'!IQ10</f>
        <v>0.10455349248452697</v>
      </c>
      <c r="E47" s="45">
        <f>'Ratio Analysis'!IR10</f>
        <v>6.6357474134855515E-2</v>
      </c>
      <c r="F47" s="45">
        <f>'Ratio Analysis'!IS10</f>
        <v>8.8941494758200873E-2</v>
      </c>
      <c r="G47" s="45">
        <f>'Ratio Analysis'!IT10</f>
        <v>6.2466343564889608E-2</v>
      </c>
      <c r="W47" s="110"/>
      <c r="X47" s="110"/>
      <c r="Y47" s="110"/>
      <c r="Z47" s="110"/>
      <c r="AA47" s="110"/>
      <c r="AB47" s="110"/>
      <c r="AC47" s="110"/>
      <c r="AD47" s="110"/>
    </row>
    <row r="48" spans="2:30">
      <c r="B48" s="10" t="s">
        <v>204</v>
      </c>
      <c r="C48" s="45">
        <f>'Ratio Analysis'!IX10</f>
        <v>9.2329861065729116E-2</v>
      </c>
      <c r="D48" s="45">
        <f>'Ratio Analysis'!IY10</f>
        <v>0.12690612208177768</v>
      </c>
      <c r="E48" s="45">
        <f>'Ratio Analysis'!IZ10</f>
        <v>0.13041034288926362</v>
      </c>
      <c r="F48" s="45">
        <f>'Ratio Analysis'!JA10</f>
        <v>5.9323254139668831E-2</v>
      </c>
      <c r="G48" s="45">
        <f>'Ratio Analysis'!JB10</f>
        <v>8.3689268553123336E-2</v>
      </c>
      <c r="W48" s="110"/>
      <c r="X48" s="110"/>
      <c r="Y48" s="110"/>
      <c r="Z48" s="110"/>
      <c r="AA48" s="110"/>
      <c r="AB48" s="110"/>
      <c r="AC48" s="110"/>
      <c r="AD48" s="110"/>
    </row>
    <row r="49" spans="2:30">
      <c r="B49" s="10" t="s">
        <v>205</v>
      </c>
      <c r="C49" s="45">
        <f>'Ratio Analysis'!JF10</f>
        <v>0.10152791660716835</v>
      </c>
      <c r="D49" s="45">
        <f>'Ratio Analysis'!JG10</f>
        <v>0.10482089052561099</v>
      </c>
      <c r="E49" s="45">
        <f>'Ratio Analysis'!JH10</f>
        <v>9.0199511252142844E-2</v>
      </c>
      <c r="F49" s="45">
        <f>'Ratio Analysis'!JI10</f>
        <v>0.10339877256576822</v>
      </c>
      <c r="G49" s="45">
        <f>'Ratio Analysis'!JJ10</f>
        <v>9.0450687462808113E-2</v>
      </c>
      <c r="W49" s="110"/>
      <c r="X49" s="110"/>
      <c r="Y49" s="110"/>
      <c r="Z49" s="110"/>
      <c r="AA49" s="110"/>
      <c r="AB49" s="110"/>
      <c r="AC49" s="110"/>
      <c r="AD49" s="110"/>
    </row>
    <row r="50" spans="2:30">
      <c r="B50" s="10" t="s">
        <v>206</v>
      </c>
      <c r="C50" s="45">
        <f>'Ratio Analysis'!JN10</f>
        <v>8.3463095608844587E-2</v>
      </c>
      <c r="D50" s="45">
        <f>'Ratio Analysis'!JO10</f>
        <v>8.8134626354820292E-2</v>
      </c>
      <c r="E50" s="45">
        <f>'Ratio Analysis'!JP10</f>
        <v>-0.11705831157528285</v>
      </c>
      <c r="F50" s="45">
        <f>'Ratio Analysis'!JQ10</f>
        <v>2.4318349299926309E-2</v>
      </c>
      <c r="G50" s="45">
        <f>'Ratio Analysis'!JR10</f>
        <v>7.5187969924812026E-2</v>
      </c>
    </row>
    <row r="51" spans="2:30">
      <c r="B51" s="10" t="s">
        <v>207</v>
      </c>
      <c r="C51" s="45">
        <f>'Ratio Analysis'!JV10</f>
        <v>-1.3345809120457009E-2</v>
      </c>
      <c r="D51" s="45">
        <f>'Ratio Analysis'!JW10</f>
        <v>1.4818011796863758E-2</v>
      </c>
      <c r="E51" s="45">
        <f>'Ratio Analysis'!JX10</f>
        <v>4.1634080139853709E-2</v>
      </c>
      <c r="F51" s="45">
        <f>'Ratio Analysis'!JY10</f>
        <v>-2.761104441776711E-3</v>
      </c>
      <c r="G51" s="45">
        <f>'Ratio Analysis'!JZ10</f>
        <v>1.2989009299823226E-2</v>
      </c>
    </row>
  </sheetData>
  <mergeCells count="2">
    <mergeCell ref="C1:N1"/>
    <mergeCell ref="S1:AC1"/>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AC1B4-4855-4B11-8E91-FC0D648D23A7}">
  <dimension ref="A1:CG755"/>
  <sheetViews>
    <sheetView showGridLines="0" topLeftCell="P1" zoomScale="86" zoomScaleNormal="118" workbookViewId="0">
      <selection activeCell="AM20" sqref="AM20"/>
    </sheetView>
  </sheetViews>
  <sheetFormatPr defaultRowHeight="15"/>
  <cols>
    <col min="1" max="1" width="11" style="19" bestFit="1" customWidth="1"/>
    <col min="2" max="2" width="9.140625" style="19"/>
    <col min="3" max="3" width="15.7109375" style="19" bestFit="1" customWidth="1"/>
    <col min="4" max="5" width="13.28515625" style="19" customWidth="1"/>
    <col min="7" max="7" width="11" style="19" bestFit="1" customWidth="1"/>
    <col min="8" max="8" width="8.7109375" style="19" bestFit="1" customWidth="1"/>
    <col min="9" max="9" width="15.7109375" style="19" bestFit="1" customWidth="1"/>
    <col min="10" max="10" width="22.28515625" style="19" bestFit="1" customWidth="1"/>
    <col min="11" max="11" width="13.85546875" style="19" bestFit="1" customWidth="1"/>
    <col min="12" max="15" width="13.85546875" style="19" customWidth="1"/>
    <col min="16" max="16" width="9.28515625" style="19" bestFit="1" customWidth="1"/>
    <col min="17" max="17" width="11" style="19" bestFit="1" customWidth="1"/>
    <col min="18" max="18" width="11.28515625" style="19" bestFit="1" customWidth="1"/>
    <col min="19" max="28" width="9.140625" style="19"/>
    <col min="29" max="29" width="11" style="19" bestFit="1" customWidth="1"/>
    <col min="30" max="30" width="13.28515625" style="19" customWidth="1"/>
    <col min="31" max="31" width="13.85546875" style="19" bestFit="1" customWidth="1"/>
    <col min="32" max="32" width="9.140625" style="130"/>
    <col min="33" max="46" width="9.140625" style="19"/>
    <col min="47" max="47" width="9.140625" style="130"/>
    <col min="48" max="48" width="9.140625" style="19"/>
    <col min="49" max="49" width="21.5703125" style="19" bestFit="1" customWidth="1"/>
    <col min="50" max="50" width="11.140625" style="19" customWidth="1"/>
    <col min="51" max="51" width="11.5703125" style="19" bestFit="1" customWidth="1"/>
    <col min="52" max="52" width="9.85546875" style="19" bestFit="1" customWidth="1"/>
    <col min="53" max="54" width="10.7109375" style="19" bestFit="1" customWidth="1"/>
    <col min="55" max="68" width="9.140625" style="19"/>
    <col min="69" max="69" width="9.140625" style="130"/>
    <col min="70" max="70" width="9.140625" style="19"/>
    <col min="71" max="71" width="11.28515625" style="19" bestFit="1" customWidth="1"/>
    <col min="72" max="72" width="8.140625" style="19" bestFit="1" customWidth="1"/>
    <col min="73" max="16384" width="9.140625" style="19"/>
  </cols>
  <sheetData>
    <row r="1" spans="1:76" s="51" customFormat="1">
      <c r="A1" s="52" t="s">
        <v>182</v>
      </c>
      <c r="B1" s="52" t="s">
        <v>183</v>
      </c>
      <c r="C1" s="52" t="s">
        <v>185</v>
      </c>
      <c r="D1" s="52" t="s">
        <v>184</v>
      </c>
      <c r="E1" s="52" t="s">
        <v>202</v>
      </c>
      <c r="F1"/>
      <c r="G1" s="52" t="s">
        <v>182</v>
      </c>
      <c r="H1" s="52" t="s">
        <v>266</v>
      </c>
      <c r="I1" s="52" t="s">
        <v>185</v>
      </c>
      <c r="J1" s="52" t="s">
        <v>184</v>
      </c>
      <c r="K1" s="52" t="s">
        <v>266</v>
      </c>
      <c r="M1" s="52" t="s">
        <v>182</v>
      </c>
      <c r="N1" s="52" t="s">
        <v>317</v>
      </c>
      <c r="AC1" s="52"/>
      <c r="AD1" s="52" t="s">
        <v>202</v>
      </c>
      <c r="AE1" s="52" t="s">
        <v>266</v>
      </c>
      <c r="AF1" s="129"/>
      <c r="AH1" s="52" t="s">
        <v>182</v>
      </c>
      <c r="AI1" s="52" t="s">
        <v>183</v>
      </c>
      <c r="AU1" s="129"/>
      <c r="BQ1" s="129"/>
    </row>
    <row r="2" spans="1:76">
      <c r="A2" s="107">
        <v>43831</v>
      </c>
      <c r="B2" s="133">
        <v>20.13</v>
      </c>
      <c r="C2" s="45"/>
      <c r="D2" s="45"/>
      <c r="E2" s="132">
        <f>Q2</f>
        <v>100</v>
      </c>
      <c r="G2" s="107">
        <v>43831</v>
      </c>
      <c r="H2" s="133">
        <v>72.860100000000003</v>
      </c>
      <c r="I2" s="45"/>
      <c r="J2" s="45"/>
      <c r="K2" s="133">
        <f>Q2</f>
        <v>100</v>
      </c>
      <c r="L2" s="108"/>
      <c r="M2" s="107">
        <v>45231</v>
      </c>
      <c r="N2" s="43">
        <f>(1+C2)-(1+I2)</f>
        <v>0</v>
      </c>
      <c r="O2" s="108"/>
      <c r="Q2" s="131">
        <v>100</v>
      </c>
      <c r="AC2" s="107">
        <v>43831</v>
      </c>
      <c r="AD2" s="132">
        <f>Q2</f>
        <v>100</v>
      </c>
      <c r="AE2" s="133">
        <f>Q2</f>
        <v>100</v>
      </c>
      <c r="AH2" s="107">
        <v>43831</v>
      </c>
      <c r="AI2" s="133">
        <v>20.13</v>
      </c>
      <c r="AW2" s="19" t="e" vm="1">
        <v>#VALUE!</v>
      </c>
      <c r="AX2" s="160" cm="1">
        <f t="array" ref="AX2">_FV(AW2,"Volume")</f>
        <v>2756651</v>
      </c>
      <c r="BS2" s="82"/>
      <c r="BT2" s="82" t="s">
        <v>271</v>
      </c>
      <c r="BU2" s="82" t="s">
        <v>272</v>
      </c>
      <c r="BV2" s="82" t="s">
        <v>214</v>
      </c>
      <c r="BW2" s="82" t="s">
        <v>219</v>
      </c>
      <c r="BX2" s="82" t="s">
        <v>270</v>
      </c>
    </row>
    <row r="3" spans="1:76">
      <c r="A3" s="107">
        <v>43862</v>
      </c>
      <c r="B3" s="133">
        <v>18.675000000000001</v>
      </c>
      <c r="C3" s="45">
        <f t="shared" ref="C3:C25" si="0">LN(B3/B2)</f>
        <v>-7.5025508632818996E-2</v>
      </c>
      <c r="D3" s="45">
        <f>(B3-B2)/B2</f>
        <v>-7.2280178837555803E-2</v>
      </c>
      <c r="E3" s="132">
        <f t="shared" ref="E3:E48" si="1">$Q$2+($Q$2*C3)</f>
        <v>92.497449136718103</v>
      </c>
      <c r="G3" s="107">
        <v>43862</v>
      </c>
      <c r="H3" s="133">
        <v>65.806100000000001</v>
      </c>
      <c r="I3" s="45">
        <f t="shared" ref="I3:I25" si="2">LN(H3/H2)</f>
        <v>-0.10182862487308583</v>
      </c>
      <c r="J3" s="45">
        <f>(H3-H2)/H2</f>
        <v>-9.6815678265607677E-2</v>
      </c>
      <c r="K3" s="132">
        <f t="shared" ref="K3:K48" si="3">$Q$2+($Q$2*I3)</f>
        <v>89.817137512691417</v>
      </c>
      <c r="L3" s="109"/>
      <c r="M3" s="107">
        <v>45200</v>
      </c>
      <c r="N3" s="38">
        <f>(1+C3)-(1+I3)</f>
        <v>2.6803116240266878E-2</v>
      </c>
      <c r="O3" s="182"/>
      <c r="AC3" s="107">
        <v>43862</v>
      </c>
      <c r="AD3" s="132">
        <f>$Q$2+($Q$2*C3)</f>
        <v>92.497449136718103</v>
      </c>
      <c r="AE3" s="133">
        <f t="shared" ref="AE3:AE48" si="4">$Q$2+($Q$2*I3)</f>
        <v>89.817137512691417</v>
      </c>
      <c r="AH3" s="107">
        <v>43862</v>
      </c>
      <c r="AI3" s="133">
        <v>18.675000000000001</v>
      </c>
      <c r="AW3" s="134" t="s">
        <v>267</v>
      </c>
      <c r="BS3" s="163">
        <v>44531</v>
      </c>
      <c r="BT3" s="164">
        <v>54561160</v>
      </c>
      <c r="BU3" s="165">
        <v>23.47</v>
      </c>
      <c r="BV3" s="165">
        <v>24.51</v>
      </c>
      <c r="BW3" s="165">
        <v>22.98</v>
      </c>
      <c r="BX3" s="165">
        <v>24.02</v>
      </c>
    </row>
    <row r="4" spans="1:76">
      <c r="A4" s="107">
        <v>43891</v>
      </c>
      <c r="B4" s="133">
        <v>17.32</v>
      </c>
      <c r="C4" s="45">
        <f t="shared" si="0"/>
        <v>-7.5323827884591868E-2</v>
      </c>
      <c r="D4" s="45">
        <f t="shared" ref="D4:D25" si="5">(B4-B3)/B3</f>
        <v>-7.2556894243641257E-2</v>
      </c>
      <c r="E4" s="132">
        <f t="shared" si="1"/>
        <v>92.467617211540812</v>
      </c>
      <c r="G4" s="107">
        <v>43891</v>
      </c>
      <c r="H4" s="133">
        <v>56.7196</v>
      </c>
      <c r="I4" s="45">
        <f t="shared" si="2"/>
        <v>-0.14859270918875875</v>
      </c>
      <c r="J4" s="45">
        <f>(H4-H3)/H3</f>
        <v>-0.13807990444654827</v>
      </c>
      <c r="K4" s="132">
        <f t="shared" si="3"/>
        <v>85.140729081124121</v>
      </c>
      <c r="L4" s="109"/>
      <c r="M4" s="107">
        <v>45170</v>
      </c>
      <c r="N4" s="38">
        <f t="shared" ref="N4:N48" si="6">(1+C4)-(1+I4)</f>
        <v>7.3268881304166866E-2</v>
      </c>
      <c r="O4" s="182"/>
      <c r="R4" s="51" t="s">
        <v>186</v>
      </c>
      <c r="AC4" s="107">
        <v>43891</v>
      </c>
      <c r="AD4" s="132">
        <f t="shared" ref="AD4:AD48" si="7">$Q$2+($Q$2*C4)</f>
        <v>92.467617211540812</v>
      </c>
      <c r="AE4" s="133">
        <f t="shared" si="4"/>
        <v>85.140729081124121</v>
      </c>
      <c r="AH4" s="107">
        <v>43891</v>
      </c>
      <c r="AI4" s="133">
        <v>17.32</v>
      </c>
      <c r="AS4" s="15" t="s">
        <v>214</v>
      </c>
      <c r="AT4" s="43">
        <f>MAX(AJ49:AJ60)</f>
        <v>30.321676190609708</v>
      </c>
      <c r="BS4" s="163">
        <v>44562</v>
      </c>
      <c r="BT4" s="164">
        <v>78080937</v>
      </c>
      <c r="BU4" s="165">
        <v>24.02</v>
      </c>
      <c r="BV4" s="165">
        <v>24.02</v>
      </c>
      <c r="BW4" s="165">
        <v>21.68</v>
      </c>
      <c r="BX4" s="165">
        <v>22.7</v>
      </c>
    </row>
    <row r="5" spans="1:76">
      <c r="A5" s="107">
        <v>43922</v>
      </c>
      <c r="B5" s="133">
        <v>17.965</v>
      </c>
      <c r="C5" s="45">
        <f t="shared" si="0"/>
        <v>3.6563517431192863E-2</v>
      </c>
      <c r="D5" s="45">
        <f t="shared" si="5"/>
        <v>3.7240184757505748E-2</v>
      </c>
      <c r="E5" s="132">
        <f t="shared" si="1"/>
        <v>103.65635174311929</v>
      </c>
      <c r="G5" s="107">
        <v>43922</v>
      </c>
      <c r="H5" s="133">
        <v>59.012100000000004</v>
      </c>
      <c r="I5" s="45">
        <f t="shared" si="2"/>
        <v>3.9622677611652925E-2</v>
      </c>
      <c r="J5" s="45">
        <f t="shared" ref="J5:J25" si="8">(H5-H4)/H4</f>
        <v>4.041812706718672E-2</v>
      </c>
      <c r="K5" s="132">
        <f t="shared" si="3"/>
        <v>103.96226776116529</v>
      </c>
      <c r="L5" s="109"/>
      <c r="M5" s="107">
        <v>45139</v>
      </c>
      <c r="N5" s="38">
        <f t="shared" si="6"/>
        <v>-3.05916018045993E-3</v>
      </c>
      <c r="O5" s="182"/>
      <c r="AC5" s="107">
        <v>43922</v>
      </c>
      <c r="AD5" s="132">
        <f t="shared" si="7"/>
        <v>103.65635174311929</v>
      </c>
      <c r="AE5" s="133">
        <f t="shared" si="4"/>
        <v>103.96226776116529</v>
      </c>
      <c r="AH5" s="107">
        <v>43922</v>
      </c>
      <c r="AI5" s="133">
        <v>17.965</v>
      </c>
      <c r="AS5" s="15" t="s">
        <v>216</v>
      </c>
      <c r="AT5" s="43">
        <f>AVERAGE(AJ49:AJ60)</f>
        <v>28.980078466795728</v>
      </c>
      <c r="AW5" s="15" t="s">
        <v>268</v>
      </c>
      <c r="AX5" s="15" t="s">
        <v>269</v>
      </c>
      <c r="BS5" s="163">
        <v>44593</v>
      </c>
      <c r="BT5" s="164">
        <v>87851988</v>
      </c>
      <c r="BU5" s="165">
        <v>22.87</v>
      </c>
      <c r="BV5" s="165">
        <v>23.21</v>
      </c>
      <c r="BW5" s="165">
        <v>21.71</v>
      </c>
      <c r="BX5" s="165">
        <v>22.81</v>
      </c>
    </row>
    <row r="6" spans="1:76">
      <c r="A6" s="107">
        <v>43952</v>
      </c>
      <c r="B6" s="133">
        <v>18.734999999999999</v>
      </c>
      <c r="C6" s="45">
        <f t="shared" si="0"/>
        <v>4.1968011680168713E-2</v>
      </c>
      <c r="D6" s="45">
        <f t="shared" si="5"/>
        <v>4.2861118842193131E-2</v>
      </c>
      <c r="E6" s="132">
        <f t="shared" si="1"/>
        <v>104.19680116801688</v>
      </c>
      <c r="G6" s="107">
        <v>43952</v>
      </c>
      <c r="H6" s="133">
        <v>60.766000000000005</v>
      </c>
      <c r="I6" s="45">
        <f t="shared" si="2"/>
        <v>2.9287914404802801E-2</v>
      </c>
      <c r="J6" s="45">
        <f t="shared" si="8"/>
        <v>2.9721023315557343E-2</v>
      </c>
      <c r="K6" s="132">
        <f t="shared" si="3"/>
        <v>102.92879144048028</v>
      </c>
      <c r="L6" s="109"/>
      <c r="M6" s="107">
        <v>45108</v>
      </c>
      <c r="N6" s="38">
        <f t="shared" si="6"/>
        <v>1.2680097275365787E-2</v>
      </c>
      <c r="O6" s="182"/>
      <c r="AC6" s="107">
        <v>43952</v>
      </c>
      <c r="AD6" s="132">
        <f t="shared" si="7"/>
        <v>104.19680116801688</v>
      </c>
      <c r="AE6" s="133">
        <f t="shared" si="4"/>
        <v>102.92879144048028</v>
      </c>
      <c r="AH6" s="107">
        <v>43952</v>
      </c>
      <c r="AI6" s="133">
        <v>18.734999999999999</v>
      </c>
      <c r="AS6" s="15" t="s">
        <v>219</v>
      </c>
      <c r="AT6" s="43">
        <f>MIN(AJ49:AJ60)</f>
        <v>27.641140005070554</v>
      </c>
      <c r="AW6" s="135">
        <v>44159</v>
      </c>
      <c r="AX6" s="135">
        <v>45254</v>
      </c>
      <c r="BS6" s="163">
        <v>44621</v>
      </c>
      <c r="BT6" s="164">
        <v>105646274</v>
      </c>
      <c r="BU6" s="165">
        <v>22.79</v>
      </c>
      <c r="BV6" s="165">
        <v>24.27</v>
      </c>
      <c r="BW6" s="165">
        <v>20.56</v>
      </c>
      <c r="BX6" s="165">
        <v>23.83</v>
      </c>
    </row>
    <row r="7" spans="1:76">
      <c r="A7" s="107">
        <v>43983</v>
      </c>
      <c r="B7" s="133">
        <v>18.7</v>
      </c>
      <c r="C7" s="45">
        <f t="shared" si="0"/>
        <v>-1.8699083851097477E-3</v>
      </c>
      <c r="D7" s="45">
        <f t="shared" si="5"/>
        <v>-1.8681611956231727E-3</v>
      </c>
      <c r="E7" s="132">
        <f t="shared" si="1"/>
        <v>99.81300916148902</v>
      </c>
      <c r="G7" s="107">
        <v>43983</v>
      </c>
      <c r="H7" s="133">
        <v>61.697399999999995</v>
      </c>
      <c r="I7" s="45">
        <f t="shared" si="2"/>
        <v>1.5211368610053179E-2</v>
      </c>
      <c r="J7" s="45">
        <f t="shared" si="8"/>
        <v>1.5327650330776902E-2</v>
      </c>
      <c r="K7" s="132">
        <f t="shared" si="3"/>
        <v>101.52113686100532</v>
      </c>
      <c r="L7" s="109"/>
      <c r="M7" s="107">
        <v>45078</v>
      </c>
      <c r="N7" s="38">
        <f t="shared" si="6"/>
        <v>-1.7081276995162931E-2</v>
      </c>
      <c r="O7" s="182"/>
      <c r="AC7" s="107">
        <v>43983</v>
      </c>
      <c r="AD7" s="132">
        <f t="shared" si="7"/>
        <v>99.81300916148902</v>
      </c>
      <c r="AE7" s="133">
        <f t="shared" si="4"/>
        <v>101.52113686100532</v>
      </c>
      <c r="AH7" s="107">
        <v>43983</v>
      </c>
      <c r="AI7" s="133">
        <v>18.7</v>
      </c>
      <c r="BS7" s="163">
        <v>44652</v>
      </c>
      <c r="BT7" s="164">
        <v>85980835</v>
      </c>
      <c r="BU7" s="165">
        <v>23.84</v>
      </c>
      <c r="BV7" s="165">
        <v>24.74</v>
      </c>
      <c r="BW7" s="165">
        <v>23.53</v>
      </c>
      <c r="BX7" s="165">
        <v>23.93</v>
      </c>
    </row>
    <row r="8" spans="1:76">
      <c r="A8" s="107">
        <v>44013</v>
      </c>
      <c r="B8" s="133">
        <v>16.149999999999999</v>
      </c>
      <c r="C8" s="45">
        <f t="shared" si="0"/>
        <v>-0.14660347419187539</v>
      </c>
      <c r="D8" s="45">
        <f t="shared" si="5"/>
        <v>-0.13636363636363641</v>
      </c>
      <c r="E8" s="132">
        <f t="shared" si="1"/>
        <v>85.339652580812455</v>
      </c>
      <c r="G8" s="107">
        <v>44013</v>
      </c>
      <c r="H8" s="133">
        <v>58.977600000000002</v>
      </c>
      <c r="I8" s="45">
        <f t="shared" si="2"/>
        <v>-4.5084079840057023E-2</v>
      </c>
      <c r="J8" s="45">
        <f t="shared" si="8"/>
        <v>-4.4082894903188667E-2</v>
      </c>
      <c r="K8" s="132">
        <f t="shared" si="3"/>
        <v>95.4915920159943</v>
      </c>
      <c r="L8" s="109"/>
      <c r="M8" s="107">
        <v>45047</v>
      </c>
      <c r="N8" s="38">
        <f t="shared" si="6"/>
        <v>-0.10151939435181834</v>
      </c>
      <c r="O8" s="182"/>
      <c r="AC8" s="107">
        <v>44013</v>
      </c>
      <c r="AD8" s="132">
        <f t="shared" si="7"/>
        <v>85.339652580812455</v>
      </c>
      <c r="AE8" s="133">
        <f t="shared" si="4"/>
        <v>95.4915920159943</v>
      </c>
      <c r="AH8" s="107">
        <v>44013</v>
      </c>
      <c r="AI8" s="133">
        <v>16.149999999999999</v>
      </c>
      <c r="AW8" s="52"/>
      <c r="AX8" s="52" t="s">
        <v>271</v>
      </c>
      <c r="AY8" s="52" t="s">
        <v>272</v>
      </c>
      <c r="AZ8" s="52" t="s">
        <v>219</v>
      </c>
      <c r="BA8" s="52" t="s">
        <v>214</v>
      </c>
      <c r="BB8" s="52" t="s">
        <v>270</v>
      </c>
      <c r="BS8" s="163">
        <v>44682</v>
      </c>
      <c r="BT8" s="164">
        <v>124106663</v>
      </c>
      <c r="BU8" s="165">
        <v>23.67</v>
      </c>
      <c r="BV8" s="165">
        <v>24.14</v>
      </c>
      <c r="BW8" s="165">
        <v>22.06</v>
      </c>
      <c r="BX8" s="165">
        <v>22.76</v>
      </c>
    </row>
    <row r="9" spans="1:76">
      <c r="A9" s="107">
        <v>44044</v>
      </c>
      <c r="B9" s="133">
        <v>17.024999999999999</v>
      </c>
      <c r="C9" s="45">
        <f t="shared" si="0"/>
        <v>5.2762802366910479E-2</v>
      </c>
      <c r="D9" s="45">
        <f t="shared" si="5"/>
        <v>5.41795665634675E-2</v>
      </c>
      <c r="E9" s="132">
        <f t="shared" si="1"/>
        <v>105.27628023669105</v>
      </c>
      <c r="G9" s="107">
        <v>44044</v>
      </c>
      <c r="H9" s="133">
        <v>59.6357</v>
      </c>
      <c r="I9" s="45">
        <f t="shared" si="2"/>
        <v>1.1096677235741354E-2</v>
      </c>
      <c r="J9" s="45">
        <f t="shared" si="8"/>
        <v>1.1158473725617818E-2</v>
      </c>
      <c r="K9" s="132">
        <f t="shared" si="3"/>
        <v>101.10966772357413</v>
      </c>
      <c r="L9" s="109"/>
      <c r="M9" s="107">
        <v>45017</v>
      </c>
      <c r="N9" s="38">
        <f t="shared" si="6"/>
        <v>4.1666125131169185E-2</v>
      </c>
      <c r="O9" s="182"/>
      <c r="AC9" s="107">
        <v>44044</v>
      </c>
      <c r="AD9" s="132">
        <f t="shared" si="7"/>
        <v>105.27628023669105</v>
      </c>
      <c r="AE9" s="133">
        <f t="shared" si="4"/>
        <v>101.10966772357413</v>
      </c>
      <c r="AH9" s="107">
        <v>44044</v>
      </c>
      <c r="AI9" s="133">
        <v>17.024999999999999</v>
      </c>
      <c r="AW9" s="107" vm="2">
        <v>44136</v>
      </c>
      <c r="AX9" s="136" vm="3">
        <v>89213273</v>
      </c>
      <c r="AY9" s="161">
        <v>15.28</v>
      </c>
      <c r="AZ9" s="161">
        <v>15.215</v>
      </c>
      <c r="BA9" s="161">
        <v>19.004999999999999</v>
      </c>
      <c r="BB9" s="133">
        <v>17.475000000000001</v>
      </c>
      <c r="BS9" s="163">
        <v>44713</v>
      </c>
      <c r="BT9" s="164">
        <v>117464649</v>
      </c>
      <c r="BU9" s="165">
        <v>22.72</v>
      </c>
      <c r="BV9" s="165">
        <v>22.76</v>
      </c>
      <c r="BW9" s="165">
        <v>20.64</v>
      </c>
      <c r="BX9" s="165">
        <v>22.26</v>
      </c>
    </row>
    <row r="10" spans="1:76">
      <c r="A10" s="107">
        <v>44075</v>
      </c>
      <c r="B10" s="133">
        <v>17.260000000000002</v>
      </c>
      <c r="C10" s="45">
        <f t="shared" si="0"/>
        <v>1.3708833619706061E-2</v>
      </c>
      <c r="D10" s="45">
        <f t="shared" si="5"/>
        <v>1.3803230543318825E-2</v>
      </c>
      <c r="E10" s="132">
        <f t="shared" si="1"/>
        <v>101.37088336197061</v>
      </c>
      <c r="G10" s="107">
        <v>44075</v>
      </c>
      <c r="H10" s="133">
        <v>58.661000000000001</v>
      </c>
      <c r="I10" s="45">
        <f t="shared" si="2"/>
        <v>-1.6479277239271829E-2</v>
      </c>
      <c r="J10" s="45">
        <f t="shared" si="8"/>
        <v>-1.6344236757512672E-2</v>
      </c>
      <c r="K10" s="132">
        <f t="shared" si="3"/>
        <v>98.352072276072818</v>
      </c>
      <c r="L10" s="109"/>
      <c r="M10" s="107">
        <v>44986</v>
      </c>
      <c r="N10" s="38">
        <f t="shared" si="6"/>
        <v>3.0188110858977768E-2</v>
      </c>
      <c r="O10" s="182"/>
      <c r="AC10" s="107">
        <v>44075</v>
      </c>
      <c r="AD10" s="132">
        <f t="shared" si="7"/>
        <v>101.37088336197061</v>
      </c>
      <c r="AE10" s="133">
        <f t="shared" si="4"/>
        <v>98.352072276072818</v>
      </c>
      <c r="AH10" s="107">
        <v>44075</v>
      </c>
      <c r="AI10" s="133">
        <v>17.260000000000002</v>
      </c>
      <c r="AW10" s="107" vm="4">
        <v>44166</v>
      </c>
      <c r="AX10" s="136" vm="5">
        <v>48412707</v>
      </c>
      <c r="AY10" s="161">
        <v>17.585000000000001</v>
      </c>
      <c r="AZ10" s="161">
        <v>17.420000000000002</v>
      </c>
      <c r="BA10" s="161">
        <v>18.815000000000001</v>
      </c>
      <c r="BB10" s="133">
        <v>17.925000000000001</v>
      </c>
      <c r="BS10" s="163">
        <v>44743</v>
      </c>
      <c r="BT10" s="164">
        <v>100041887</v>
      </c>
      <c r="BU10" s="165">
        <v>21.94</v>
      </c>
      <c r="BV10" s="165">
        <v>24.32</v>
      </c>
      <c r="BW10" s="165">
        <v>21.64</v>
      </c>
      <c r="BX10" s="165">
        <v>24.26</v>
      </c>
    </row>
    <row r="11" spans="1:76">
      <c r="A11" s="107">
        <v>44105</v>
      </c>
      <c r="B11" s="133">
        <v>15.275</v>
      </c>
      <c r="C11" s="45">
        <f t="shared" si="0"/>
        <v>-0.12217418059762293</v>
      </c>
      <c r="D11" s="45">
        <f t="shared" si="5"/>
        <v>-0.11500579374275788</v>
      </c>
      <c r="E11" s="132">
        <f t="shared" si="1"/>
        <v>87.782581940237705</v>
      </c>
      <c r="G11" s="107">
        <v>44105</v>
      </c>
      <c r="H11" s="133">
        <v>55.772700000000007</v>
      </c>
      <c r="I11" s="45">
        <f t="shared" si="2"/>
        <v>-5.0490608440827769E-2</v>
      </c>
      <c r="J11" s="45">
        <f t="shared" si="8"/>
        <v>-4.9237142223964712E-2</v>
      </c>
      <c r="K11" s="132">
        <f t="shared" si="3"/>
        <v>94.950939155917226</v>
      </c>
      <c r="L11" s="109"/>
      <c r="M11" s="107">
        <v>44958</v>
      </c>
      <c r="N11" s="38">
        <f t="shared" si="6"/>
        <v>-7.1683572156795217E-2</v>
      </c>
      <c r="O11" s="182"/>
      <c r="AC11" s="107">
        <v>44105</v>
      </c>
      <c r="AD11" s="132">
        <f t="shared" si="7"/>
        <v>87.782581940237705</v>
      </c>
      <c r="AE11" s="133">
        <f t="shared" si="4"/>
        <v>94.950939155917226</v>
      </c>
      <c r="AH11" s="107">
        <v>44105</v>
      </c>
      <c r="AI11" s="133">
        <v>15.275</v>
      </c>
      <c r="AW11" s="107" vm="6">
        <v>44197</v>
      </c>
      <c r="AX11" s="136" vm="7">
        <v>51417143</v>
      </c>
      <c r="AY11" s="161">
        <v>18.18</v>
      </c>
      <c r="AZ11" s="161">
        <v>17.98</v>
      </c>
      <c r="BA11" s="161">
        <v>19.324999999999999</v>
      </c>
      <c r="BB11" s="133">
        <v>18.125</v>
      </c>
      <c r="BS11" s="163">
        <v>44774</v>
      </c>
      <c r="BT11" s="164">
        <v>85981450</v>
      </c>
      <c r="BU11" s="165">
        <v>24.16</v>
      </c>
      <c r="BV11" s="165">
        <v>24.62</v>
      </c>
      <c r="BW11" s="165">
        <v>22.58</v>
      </c>
      <c r="BX11" s="165">
        <v>22.62</v>
      </c>
    </row>
    <row r="12" spans="1:76">
      <c r="A12" s="107">
        <v>44136</v>
      </c>
      <c r="B12" s="133">
        <v>17.475000000000001</v>
      </c>
      <c r="C12" s="45">
        <f t="shared" si="0"/>
        <v>0.13455378306221502</v>
      </c>
      <c r="D12" s="45">
        <f t="shared" si="5"/>
        <v>0.14402618657937813</v>
      </c>
      <c r="E12" s="132">
        <f t="shared" si="1"/>
        <v>113.4553783062215</v>
      </c>
      <c r="G12" s="107">
        <v>44136</v>
      </c>
      <c r="H12" s="133">
        <v>62.661899999999996</v>
      </c>
      <c r="I12" s="45">
        <f t="shared" si="2"/>
        <v>0.11646910508413129</v>
      </c>
      <c r="J12" s="45">
        <f t="shared" si="8"/>
        <v>0.12352279878865444</v>
      </c>
      <c r="K12" s="132">
        <f t="shared" si="3"/>
        <v>111.64691050841313</v>
      </c>
      <c r="L12" s="109"/>
      <c r="M12" s="107">
        <v>44927</v>
      </c>
      <c r="N12" s="38">
        <f t="shared" si="6"/>
        <v>1.8084677978083663E-2</v>
      </c>
      <c r="O12" s="182"/>
      <c r="AC12" s="107">
        <v>44136</v>
      </c>
      <c r="AD12" s="132">
        <f t="shared" si="7"/>
        <v>113.4553783062215</v>
      </c>
      <c r="AE12" s="133">
        <f t="shared" si="4"/>
        <v>111.64691050841313</v>
      </c>
      <c r="AH12" s="107">
        <v>44136</v>
      </c>
      <c r="AI12" s="133">
        <v>17.475000000000001</v>
      </c>
      <c r="AW12" s="107" vm="8">
        <v>44228</v>
      </c>
      <c r="AX12" s="136" vm="9">
        <v>56315014</v>
      </c>
      <c r="AY12" s="161">
        <v>18.25</v>
      </c>
      <c r="AZ12" s="161">
        <v>16.875</v>
      </c>
      <c r="BA12" s="161">
        <v>18.914999999999999</v>
      </c>
      <c r="BB12" s="133">
        <v>16.925000000000001</v>
      </c>
      <c r="BS12" s="163">
        <v>44805</v>
      </c>
      <c r="BT12" s="164">
        <v>87184313</v>
      </c>
      <c r="BU12" s="165">
        <v>22.5</v>
      </c>
      <c r="BV12" s="165">
        <v>23.19</v>
      </c>
      <c r="BW12" s="165">
        <v>21.51</v>
      </c>
      <c r="BX12" s="165">
        <v>22.02</v>
      </c>
    </row>
    <row r="13" spans="1:76">
      <c r="A13" s="107">
        <v>44166</v>
      </c>
      <c r="B13" s="133">
        <v>17.925000000000001</v>
      </c>
      <c r="C13" s="45">
        <f t="shared" si="0"/>
        <v>2.5425098365809959E-2</v>
      </c>
      <c r="D13" s="45">
        <f t="shared" si="5"/>
        <v>2.5751072961373349E-2</v>
      </c>
      <c r="E13" s="132">
        <f t="shared" si="1"/>
        <v>102.54250983658099</v>
      </c>
      <c r="G13" s="107">
        <v>44166</v>
      </c>
      <c r="H13" s="133">
        <v>64.605200000000011</v>
      </c>
      <c r="I13" s="45">
        <f t="shared" si="2"/>
        <v>3.0541295465963743E-2</v>
      </c>
      <c r="J13" s="45">
        <f t="shared" si="8"/>
        <v>3.1012465309861577E-2</v>
      </c>
      <c r="K13" s="132">
        <f t="shared" si="3"/>
        <v>103.05412954659637</v>
      </c>
      <c r="L13" s="109"/>
      <c r="M13" s="107">
        <v>44896</v>
      </c>
      <c r="N13" s="38">
        <f t="shared" si="6"/>
        <v>-5.1161971001538742E-3</v>
      </c>
      <c r="O13" s="182"/>
      <c r="AC13" s="107">
        <v>44166</v>
      </c>
      <c r="AD13" s="132">
        <f t="shared" si="7"/>
        <v>102.54250983658099</v>
      </c>
      <c r="AE13" s="133">
        <f t="shared" si="4"/>
        <v>103.05412954659637</v>
      </c>
      <c r="AH13" s="107">
        <v>44166</v>
      </c>
      <c r="AI13" s="133">
        <v>17.925000000000001</v>
      </c>
      <c r="AW13" s="107" vm="10">
        <v>44256</v>
      </c>
      <c r="AX13" s="136" vm="11">
        <v>69012766</v>
      </c>
      <c r="AY13" s="161">
        <v>17</v>
      </c>
      <c r="AZ13" s="161">
        <v>16.824999999999999</v>
      </c>
      <c r="BA13" s="161">
        <v>18.706250000000001</v>
      </c>
      <c r="BB13" s="133">
        <v>18.190000000000001</v>
      </c>
      <c r="BS13" s="163">
        <v>44835</v>
      </c>
      <c r="BT13" s="164">
        <v>84555106</v>
      </c>
      <c r="BU13" s="165">
        <v>21.82</v>
      </c>
      <c r="BV13" s="165">
        <v>23.59</v>
      </c>
      <c r="BW13" s="165">
        <v>21.24</v>
      </c>
      <c r="BX13" s="165">
        <v>23.41</v>
      </c>
    </row>
    <row r="14" spans="1:76">
      <c r="A14" s="107">
        <v>44197</v>
      </c>
      <c r="B14" s="133">
        <v>18.125</v>
      </c>
      <c r="C14" s="45">
        <f t="shared" si="0"/>
        <v>1.1095814255054447E-2</v>
      </c>
      <c r="D14" s="45">
        <f>(B14-B13)/B13</f>
        <v>1.1157601115760071E-2</v>
      </c>
      <c r="E14" s="132">
        <f t="shared" si="1"/>
        <v>101.10958142550544</v>
      </c>
      <c r="G14" s="107">
        <v>44197</v>
      </c>
      <c r="H14" s="133">
        <v>64.074600000000004</v>
      </c>
      <c r="I14" s="45">
        <f t="shared" si="2"/>
        <v>-8.2468733587211501E-3</v>
      </c>
      <c r="J14" s="45">
        <f t="shared" si="8"/>
        <v>-8.2129611857870068E-3</v>
      </c>
      <c r="K14" s="132">
        <f t="shared" si="3"/>
        <v>99.175312664127887</v>
      </c>
      <c r="L14" s="109"/>
      <c r="M14" s="107">
        <v>44866</v>
      </c>
      <c r="N14" s="38">
        <f t="shared" si="6"/>
        <v>1.9342687613775444E-2</v>
      </c>
      <c r="O14" s="182"/>
      <c r="AC14" s="107">
        <v>44197</v>
      </c>
      <c r="AD14" s="132">
        <f t="shared" si="7"/>
        <v>101.10958142550544</v>
      </c>
      <c r="AE14" s="133">
        <f t="shared" si="4"/>
        <v>99.175312664127887</v>
      </c>
      <c r="AH14" s="107">
        <v>44197</v>
      </c>
      <c r="AI14" s="133">
        <v>18.125</v>
      </c>
      <c r="AW14" s="107" vm="12">
        <v>44287</v>
      </c>
      <c r="AX14" s="136" vm="13">
        <v>40995802</v>
      </c>
      <c r="AY14" s="161">
        <v>18.329999999999998</v>
      </c>
      <c r="AZ14" s="161">
        <v>18.164999999999999</v>
      </c>
      <c r="BA14" s="161">
        <v>19.61</v>
      </c>
      <c r="BB14" s="133">
        <v>18.795000000000002</v>
      </c>
      <c r="BS14" s="163">
        <v>44866</v>
      </c>
      <c r="BT14" s="164">
        <v>100154216</v>
      </c>
      <c r="BU14" s="165">
        <v>23.66</v>
      </c>
      <c r="BV14" s="165">
        <v>23.86</v>
      </c>
      <c r="BW14" s="165">
        <v>22.04</v>
      </c>
      <c r="BX14" s="165">
        <v>23.12</v>
      </c>
    </row>
    <row r="15" spans="1:76">
      <c r="A15" s="107">
        <v>44228</v>
      </c>
      <c r="B15" s="133">
        <v>16.925000000000001</v>
      </c>
      <c r="C15" s="45">
        <f t="shared" si="0"/>
        <v>-6.8500381942399713E-2</v>
      </c>
      <c r="D15" s="45">
        <f t="shared" si="5"/>
        <v>-6.6206896551724098E-2</v>
      </c>
      <c r="E15" s="132">
        <f t="shared" si="1"/>
        <v>93.149961805760029</v>
      </c>
      <c r="G15" s="107">
        <v>44228</v>
      </c>
      <c r="H15" s="133">
        <v>64.834299999999999</v>
      </c>
      <c r="I15" s="45">
        <f t="shared" si="2"/>
        <v>1.1786754758650007E-2</v>
      </c>
      <c r="J15" s="45">
        <f t="shared" si="8"/>
        <v>1.1856492276190489E-2</v>
      </c>
      <c r="K15" s="132">
        <f t="shared" si="3"/>
        <v>101.17867547586501</v>
      </c>
      <c r="L15" s="109"/>
      <c r="M15" s="107">
        <v>44835</v>
      </c>
      <c r="N15" s="38">
        <f t="shared" si="6"/>
        <v>-8.028713670104981E-2</v>
      </c>
      <c r="O15" s="182"/>
      <c r="AC15" s="107">
        <v>44228</v>
      </c>
      <c r="AD15" s="132">
        <f t="shared" si="7"/>
        <v>93.149961805760029</v>
      </c>
      <c r="AE15" s="133">
        <f t="shared" si="4"/>
        <v>101.17867547586501</v>
      </c>
      <c r="AH15" s="107">
        <v>44228</v>
      </c>
      <c r="AI15" s="133">
        <v>16.925000000000001</v>
      </c>
      <c r="AW15" s="107" vm="14">
        <v>44317</v>
      </c>
      <c r="AX15" s="136" vm="15">
        <v>43714014</v>
      </c>
      <c r="AY15" s="161">
        <v>18.895</v>
      </c>
      <c r="AZ15" s="161">
        <v>17.809999999999999</v>
      </c>
      <c r="BA15" s="161">
        <v>19.18</v>
      </c>
      <c r="BB15" s="133">
        <v>18.39</v>
      </c>
      <c r="BS15" s="163">
        <v>44896</v>
      </c>
      <c r="BT15" s="164">
        <v>73583837</v>
      </c>
      <c r="BU15" s="165">
        <v>23.36</v>
      </c>
      <c r="BV15" s="165">
        <v>23.664450680000002</v>
      </c>
      <c r="BW15" s="165">
        <v>22.72</v>
      </c>
      <c r="BX15" s="165">
        <v>22.88</v>
      </c>
    </row>
    <row r="16" spans="1:76">
      <c r="A16" s="107">
        <v>44256</v>
      </c>
      <c r="B16" s="133">
        <v>18.190000000000001</v>
      </c>
      <c r="C16" s="45">
        <f t="shared" si="0"/>
        <v>7.2080173731692149E-2</v>
      </c>
      <c r="D16" s="45">
        <f t="shared" si="5"/>
        <v>7.4741506646971961E-2</v>
      </c>
      <c r="E16" s="132">
        <f t="shared" si="1"/>
        <v>107.20801737316921</v>
      </c>
      <c r="G16" s="107">
        <v>44256</v>
      </c>
      <c r="H16" s="133">
        <v>67.136300000000006</v>
      </c>
      <c r="I16" s="45">
        <f t="shared" si="2"/>
        <v>3.4890097000371274E-2</v>
      </c>
      <c r="J16" s="45">
        <f t="shared" si="8"/>
        <v>3.5505897341376505E-2</v>
      </c>
      <c r="K16" s="132">
        <f t="shared" si="3"/>
        <v>103.48900970003713</v>
      </c>
      <c r="L16" s="109"/>
      <c r="M16" s="107">
        <v>44805</v>
      </c>
      <c r="N16" s="38">
        <f t="shared" si="6"/>
        <v>3.7190076731320687E-2</v>
      </c>
      <c r="O16" s="182"/>
      <c r="AC16" s="107">
        <v>44256</v>
      </c>
      <c r="AD16" s="132">
        <f t="shared" si="7"/>
        <v>107.20801737316921</v>
      </c>
      <c r="AE16" s="133">
        <f t="shared" si="4"/>
        <v>103.48900970003713</v>
      </c>
      <c r="AH16" s="107">
        <v>44256</v>
      </c>
      <c r="AI16" s="133">
        <v>18.190000000000001</v>
      </c>
      <c r="AW16" s="107" vm="16">
        <v>44348</v>
      </c>
      <c r="AX16" s="136" vm="17">
        <v>51361817</v>
      </c>
      <c r="AY16" s="161">
        <v>18.39</v>
      </c>
      <c r="AZ16" s="161">
        <v>18.34</v>
      </c>
      <c r="BA16" s="161">
        <v>19.565000000000001</v>
      </c>
      <c r="BB16" s="133">
        <v>19.190000000000001</v>
      </c>
      <c r="BS16" s="163">
        <v>44927</v>
      </c>
      <c r="BT16" s="164">
        <v>72658609</v>
      </c>
      <c r="BU16" s="165">
        <v>22.91</v>
      </c>
      <c r="BV16" s="165">
        <v>24.21</v>
      </c>
      <c r="BW16" s="165">
        <v>22.77</v>
      </c>
      <c r="BX16" s="165">
        <v>24.02</v>
      </c>
    </row>
    <row r="17" spans="1:85">
      <c r="A17" s="107">
        <v>44287</v>
      </c>
      <c r="B17" s="133">
        <v>18.795000000000002</v>
      </c>
      <c r="C17" s="45">
        <f t="shared" si="0"/>
        <v>3.2718884486110426E-2</v>
      </c>
      <c r="D17" s="45">
        <f t="shared" si="5"/>
        <v>3.3260032985156701E-2</v>
      </c>
      <c r="E17" s="132">
        <f t="shared" si="1"/>
        <v>103.27188844861104</v>
      </c>
      <c r="G17" s="107">
        <v>44287</v>
      </c>
      <c r="H17" s="133">
        <v>69.698100000000011</v>
      </c>
      <c r="I17" s="45">
        <f t="shared" si="2"/>
        <v>3.7448176405248536E-2</v>
      </c>
      <c r="J17" s="45">
        <f t="shared" si="8"/>
        <v>3.815819459815338E-2</v>
      </c>
      <c r="K17" s="132">
        <f t="shared" si="3"/>
        <v>103.74481764052486</v>
      </c>
      <c r="L17" s="109"/>
      <c r="M17" s="107">
        <v>44774</v>
      </c>
      <c r="N17" s="38">
        <f t="shared" si="6"/>
        <v>-4.7292919191381788E-3</v>
      </c>
      <c r="O17" s="182"/>
      <c r="AC17" s="107">
        <v>44287</v>
      </c>
      <c r="AD17" s="132">
        <f t="shared" si="7"/>
        <v>103.27188844861104</v>
      </c>
      <c r="AE17" s="133">
        <f t="shared" si="4"/>
        <v>103.74481764052486</v>
      </c>
      <c r="AH17" s="107">
        <v>44287</v>
      </c>
      <c r="AI17" s="133">
        <v>18.795000000000002</v>
      </c>
      <c r="AW17" s="107" vm="18">
        <v>44378</v>
      </c>
      <c r="AX17" s="136" vm="19">
        <v>51263816</v>
      </c>
      <c r="AY17" s="161">
        <v>19.315000000000001</v>
      </c>
      <c r="AZ17" s="161">
        <v>19.29</v>
      </c>
      <c r="BA17" s="161">
        <v>21.21</v>
      </c>
      <c r="BB17" s="133">
        <v>21.14</v>
      </c>
      <c r="BS17" s="163">
        <v>44958</v>
      </c>
      <c r="BT17" s="164">
        <v>85375510</v>
      </c>
      <c r="BU17" s="165">
        <v>24.04</v>
      </c>
      <c r="BV17" s="165">
        <v>25.66</v>
      </c>
      <c r="BW17" s="165">
        <v>23.88</v>
      </c>
      <c r="BX17" s="165">
        <v>25.03</v>
      </c>
    </row>
    <row r="18" spans="1:85">
      <c r="A18" s="107">
        <v>44317</v>
      </c>
      <c r="B18" s="133">
        <v>18.39</v>
      </c>
      <c r="C18" s="45">
        <f t="shared" si="0"/>
        <v>-2.1783838399911673E-2</v>
      </c>
      <c r="D18" s="45">
        <f t="shared" si="5"/>
        <v>-2.154828411811658E-2</v>
      </c>
      <c r="E18" s="132">
        <f t="shared" si="1"/>
        <v>97.82161616000883</v>
      </c>
      <c r="G18" s="107">
        <v>44317</v>
      </c>
      <c r="H18" s="133">
        <v>70.226100000000002</v>
      </c>
      <c r="I18" s="45">
        <f t="shared" si="2"/>
        <v>7.5469790944084972E-3</v>
      </c>
      <c r="J18" s="45">
        <f t="shared" si="8"/>
        <v>7.5755293185896244E-3</v>
      </c>
      <c r="K18" s="132">
        <f t="shared" si="3"/>
        <v>100.75469790944085</v>
      </c>
      <c r="L18" s="109"/>
      <c r="M18" s="107">
        <v>44743</v>
      </c>
      <c r="N18" s="38">
        <f t="shared" si="6"/>
        <v>-2.9330817494320205E-2</v>
      </c>
      <c r="O18" s="182"/>
      <c r="AC18" s="107">
        <v>44317</v>
      </c>
      <c r="AD18" s="132">
        <f t="shared" si="7"/>
        <v>97.82161616000883</v>
      </c>
      <c r="AE18" s="133">
        <f t="shared" si="4"/>
        <v>100.75469790944085</v>
      </c>
      <c r="AH18" s="107">
        <v>44317</v>
      </c>
      <c r="AI18" s="133">
        <v>18.39</v>
      </c>
      <c r="AW18" s="107" vm="20">
        <v>44409</v>
      </c>
      <c r="AX18" s="136" vm="21">
        <v>46121550</v>
      </c>
      <c r="AY18" s="161">
        <v>21.3</v>
      </c>
      <c r="AZ18" s="161">
        <v>20.77</v>
      </c>
      <c r="BA18" s="161">
        <v>21.9</v>
      </c>
      <c r="BB18" s="133">
        <v>21.82</v>
      </c>
      <c r="BS18" s="163">
        <v>44986</v>
      </c>
      <c r="BT18" s="164">
        <v>96313250</v>
      </c>
      <c r="BU18" s="165">
        <v>25.15</v>
      </c>
      <c r="BV18" s="165">
        <v>26.3</v>
      </c>
      <c r="BW18" s="165">
        <v>24.88</v>
      </c>
      <c r="BX18" s="165">
        <v>26.18</v>
      </c>
    </row>
    <row r="19" spans="1:85">
      <c r="A19" s="107">
        <v>44348</v>
      </c>
      <c r="B19" s="133">
        <v>19.190000000000001</v>
      </c>
      <c r="C19" s="45">
        <f t="shared" si="0"/>
        <v>4.2582271403378766E-2</v>
      </c>
      <c r="D19" s="45">
        <f t="shared" si="5"/>
        <v>4.3501903208265399E-2</v>
      </c>
      <c r="E19" s="132">
        <f t="shared" si="1"/>
        <v>104.25822714033788</v>
      </c>
      <c r="G19" s="107">
        <v>44348</v>
      </c>
      <c r="H19" s="133">
        <v>70.374700000000004</v>
      </c>
      <c r="I19" s="45">
        <f t="shared" si="2"/>
        <v>2.1137867683526041E-3</v>
      </c>
      <c r="J19" s="45">
        <f t="shared" si="8"/>
        <v>2.1160223905357387E-3</v>
      </c>
      <c r="K19" s="132">
        <f t="shared" si="3"/>
        <v>100.21137867683527</v>
      </c>
      <c r="L19" s="109"/>
      <c r="M19" s="107">
        <v>44713</v>
      </c>
      <c r="N19" s="38">
        <f t="shared" si="6"/>
        <v>4.0468484635026281E-2</v>
      </c>
      <c r="O19" s="182"/>
      <c r="AC19" s="107">
        <v>44348</v>
      </c>
      <c r="AD19" s="132">
        <f t="shared" si="7"/>
        <v>104.25822714033788</v>
      </c>
      <c r="AE19" s="133">
        <f t="shared" si="4"/>
        <v>100.21137867683527</v>
      </c>
      <c r="AH19" s="107">
        <v>44348</v>
      </c>
      <c r="AI19" s="133">
        <v>19.190000000000001</v>
      </c>
      <c r="AW19" s="107" vm="22">
        <v>44440</v>
      </c>
      <c r="AX19" s="136" vm="23">
        <v>53596547</v>
      </c>
      <c r="AY19" s="161">
        <v>21.98</v>
      </c>
      <c r="AZ19" s="161">
        <v>20.98</v>
      </c>
      <c r="BA19" s="161">
        <v>22.46</v>
      </c>
      <c r="BB19" s="133">
        <v>21.47</v>
      </c>
      <c r="BS19" s="163">
        <v>45017</v>
      </c>
      <c r="BT19" s="164">
        <v>68519308</v>
      </c>
      <c r="BU19" s="165">
        <v>26.24</v>
      </c>
      <c r="BV19" s="165">
        <v>27.35</v>
      </c>
      <c r="BW19" s="165">
        <v>25.86</v>
      </c>
      <c r="BX19" s="165">
        <v>26.46</v>
      </c>
    </row>
    <row r="20" spans="1:85">
      <c r="A20" s="107">
        <v>44378</v>
      </c>
      <c r="B20" s="133">
        <v>21.14</v>
      </c>
      <c r="C20" s="45">
        <f t="shared" si="0"/>
        <v>9.6777670422482934E-2</v>
      </c>
      <c r="D20" s="45">
        <f t="shared" si="5"/>
        <v>0.10161542470036473</v>
      </c>
      <c r="E20" s="132">
        <f t="shared" si="1"/>
        <v>109.67776704224829</v>
      </c>
      <c r="G20" s="107">
        <v>44378</v>
      </c>
      <c r="H20" s="133">
        <v>70.323000000000008</v>
      </c>
      <c r="I20" s="45">
        <f t="shared" si="2"/>
        <v>-7.3490899036577424E-4</v>
      </c>
      <c r="J20" s="45">
        <f t="shared" si="8"/>
        <v>-7.34639010894494E-4</v>
      </c>
      <c r="K20" s="132">
        <f t="shared" si="3"/>
        <v>99.926509100963429</v>
      </c>
      <c r="L20" s="109"/>
      <c r="M20" s="107">
        <v>44682</v>
      </c>
      <c r="N20" s="38">
        <f t="shared" si="6"/>
        <v>9.7512579412848743E-2</v>
      </c>
      <c r="O20" s="182"/>
      <c r="AC20" s="107">
        <v>44378</v>
      </c>
      <c r="AD20" s="132">
        <f t="shared" si="7"/>
        <v>109.67776704224829</v>
      </c>
      <c r="AE20" s="133">
        <f t="shared" si="4"/>
        <v>99.926509100963429</v>
      </c>
      <c r="AH20" s="107">
        <v>44378</v>
      </c>
      <c r="AI20" s="133">
        <v>21.14</v>
      </c>
      <c r="AW20" s="107" vm="24">
        <v>44470</v>
      </c>
      <c r="AX20" s="136" vm="25">
        <v>45887426</v>
      </c>
      <c r="AY20" s="161">
        <v>21.34</v>
      </c>
      <c r="AZ20" s="161">
        <v>20.99</v>
      </c>
      <c r="BA20" s="161">
        <v>22.74</v>
      </c>
      <c r="BB20" s="133">
        <v>22.64</v>
      </c>
      <c r="BS20" s="163">
        <v>45047</v>
      </c>
      <c r="BT20" s="164">
        <v>87661427</v>
      </c>
      <c r="BU20" s="165">
        <v>26.48</v>
      </c>
      <c r="BV20" s="165">
        <v>26.65</v>
      </c>
      <c r="BW20" s="165">
        <v>24.14</v>
      </c>
      <c r="BX20" s="165">
        <v>25.1</v>
      </c>
    </row>
    <row r="21" spans="1:85">
      <c r="A21" s="107">
        <v>44409</v>
      </c>
      <c r="B21" s="133">
        <v>21.82</v>
      </c>
      <c r="C21" s="45">
        <f t="shared" si="0"/>
        <v>3.1659999962833162E-2</v>
      </c>
      <c r="D21" s="45">
        <f t="shared" si="5"/>
        <v>3.2166508987701029E-2</v>
      </c>
      <c r="E21" s="132">
        <f t="shared" si="1"/>
        <v>103.16599999628332</v>
      </c>
      <c r="G21" s="107">
        <v>44409</v>
      </c>
      <c r="H21" s="133">
        <v>71.197000000000003</v>
      </c>
      <c r="I21" s="45">
        <f t="shared" si="2"/>
        <v>1.2351768115812047E-2</v>
      </c>
      <c r="J21" s="45">
        <f t="shared" si="8"/>
        <v>1.2428366252861726E-2</v>
      </c>
      <c r="K21" s="132">
        <f t="shared" si="3"/>
        <v>101.2351768115812</v>
      </c>
      <c r="L21" s="109"/>
      <c r="M21" s="107">
        <v>44652</v>
      </c>
      <c r="N21" s="38">
        <f t="shared" si="6"/>
        <v>1.9308231847021018E-2</v>
      </c>
      <c r="O21" s="182"/>
      <c r="AC21" s="107">
        <v>44409</v>
      </c>
      <c r="AD21" s="132">
        <f t="shared" si="7"/>
        <v>103.16599999628332</v>
      </c>
      <c r="AE21" s="133">
        <f t="shared" si="4"/>
        <v>101.2351768115812</v>
      </c>
      <c r="AH21" s="107">
        <v>44409</v>
      </c>
      <c r="AI21" s="133">
        <v>21.82</v>
      </c>
      <c r="AW21" s="107" vm="26">
        <v>44501</v>
      </c>
      <c r="AX21" s="136" vm="27">
        <v>63380657</v>
      </c>
      <c r="AY21" s="161">
        <v>22.87</v>
      </c>
      <c r="AZ21" s="161">
        <v>22.64</v>
      </c>
      <c r="BA21" s="161">
        <v>23.822671999999997</v>
      </c>
      <c r="BB21" s="133">
        <v>23.37</v>
      </c>
      <c r="BS21" s="163">
        <v>45078</v>
      </c>
      <c r="BT21" s="164">
        <v>72813515</v>
      </c>
      <c r="BU21" s="165">
        <v>25.2</v>
      </c>
      <c r="BV21" s="165">
        <v>26.59</v>
      </c>
      <c r="BW21" s="165">
        <v>25.18</v>
      </c>
      <c r="BX21" s="165">
        <v>26.21</v>
      </c>
      <c r="BZ21" s="110"/>
      <c r="CA21" s="110"/>
      <c r="CB21" s="110"/>
      <c r="CC21" s="110"/>
      <c r="CD21" s="110"/>
      <c r="CE21" s="110"/>
      <c r="CF21" s="110"/>
      <c r="CG21" s="110"/>
    </row>
    <row r="22" spans="1:85">
      <c r="A22" s="107">
        <v>44440</v>
      </c>
      <c r="B22" s="133">
        <v>21.47</v>
      </c>
      <c r="C22" s="45">
        <f t="shared" si="0"/>
        <v>-1.6170368514235187E-2</v>
      </c>
      <c r="D22" s="45">
        <f t="shared" si="5"/>
        <v>-1.6040329972502355E-2</v>
      </c>
      <c r="E22" s="132">
        <f t="shared" si="1"/>
        <v>98.382963148576479</v>
      </c>
      <c r="G22" s="107">
        <v>44440</v>
      </c>
      <c r="H22" s="133">
        <v>70.864199999999997</v>
      </c>
      <c r="I22" s="45">
        <f t="shared" si="2"/>
        <v>-4.6853132143942324E-3</v>
      </c>
      <c r="J22" s="45">
        <f t="shared" si="8"/>
        <v>-4.6743542564996552E-3</v>
      </c>
      <c r="K22" s="132">
        <f t="shared" si="3"/>
        <v>99.531468678560572</v>
      </c>
      <c r="L22" s="109"/>
      <c r="M22" s="107">
        <v>44621</v>
      </c>
      <c r="N22" s="38">
        <f t="shared" si="6"/>
        <v>-1.1485055299840896E-2</v>
      </c>
      <c r="O22" s="182"/>
      <c r="AC22" s="107">
        <v>44440</v>
      </c>
      <c r="AD22" s="132">
        <f t="shared" si="7"/>
        <v>98.382963148576479</v>
      </c>
      <c r="AE22" s="133">
        <f t="shared" si="4"/>
        <v>99.531468678560572</v>
      </c>
      <c r="AH22" s="107">
        <v>44440</v>
      </c>
      <c r="AI22" s="133">
        <v>21.47</v>
      </c>
      <c r="AW22" s="107" vm="28">
        <v>44531</v>
      </c>
      <c r="AX22" s="136" vm="29">
        <v>46834620</v>
      </c>
      <c r="AY22" s="161">
        <v>23.47</v>
      </c>
      <c r="AZ22" s="161">
        <v>22.98</v>
      </c>
      <c r="BA22" s="161">
        <v>24.51</v>
      </c>
      <c r="BB22" s="133">
        <v>24.02</v>
      </c>
      <c r="BS22" s="163">
        <v>45108</v>
      </c>
      <c r="BT22" s="164">
        <v>67574842</v>
      </c>
      <c r="BU22" s="165">
        <v>26.24</v>
      </c>
      <c r="BV22" s="165">
        <v>26.83</v>
      </c>
      <c r="BW22" s="165">
        <v>24.32</v>
      </c>
      <c r="BX22" s="165">
        <v>26.2</v>
      </c>
      <c r="BZ22" s="110"/>
      <c r="CA22" s="110"/>
      <c r="CB22" s="110"/>
      <c r="CC22" s="110"/>
      <c r="CD22" s="110"/>
      <c r="CE22" s="110"/>
      <c r="CF22" s="110"/>
      <c r="CG22" s="110"/>
    </row>
    <row r="23" spans="1:85">
      <c r="A23" s="107">
        <v>44470</v>
      </c>
      <c r="B23" s="133">
        <v>22.64</v>
      </c>
      <c r="C23" s="45">
        <f t="shared" si="0"/>
        <v>5.3061641444292582E-2</v>
      </c>
      <c r="D23" s="45">
        <f t="shared" si="5"/>
        <v>5.449464368886827E-2</v>
      </c>
      <c r="E23" s="132">
        <f t="shared" si="1"/>
        <v>105.30616414442926</v>
      </c>
      <c r="G23" s="107">
        <v>44470</v>
      </c>
      <c r="H23" s="133">
        <v>72.375699999999995</v>
      </c>
      <c r="I23" s="45">
        <f t="shared" si="2"/>
        <v>2.1105238210022793E-2</v>
      </c>
      <c r="J23" s="45">
        <f t="shared" si="8"/>
        <v>2.1329528873535553E-2</v>
      </c>
      <c r="K23" s="132">
        <f t="shared" si="3"/>
        <v>102.11052382100227</v>
      </c>
      <c r="L23" s="109"/>
      <c r="M23" s="107">
        <v>44593</v>
      </c>
      <c r="N23" s="38">
        <f t="shared" si="6"/>
        <v>3.1956403234269848E-2</v>
      </c>
      <c r="O23" s="182"/>
      <c r="AC23" s="107">
        <v>44470</v>
      </c>
      <c r="AD23" s="132">
        <f t="shared" si="7"/>
        <v>105.30616414442926</v>
      </c>
      <c r="AE23" s="133">
        <f t="shared" si="4"/>
        <v>102.11052382100227</v>
      </c>
      <c r="AH23" s="107">
        <v>44470</v>
      </c>
      <c r="AI23" s="133">
        <v>22.64</v>
      </c>
      <c r="AW23" s="107" vm="30">
        <v>44562</v>
      </c>
      <c r="AX23" s="136" vm="31">
        <v>60452319</v>
      </c>
      <c r="AY23" s="161">
        <v>23.95</v>
      </c>
      <c r="AZ23" s="161">
        <v>21.68</v>
      </c>
      <c r="BA23" s="161">
        <v>24</v>
      </c>
      <c r="BB23" s="133">
        <v>22.7</v>
      </c>
      <c r="BS23" s="163">
        <v>45139</v>
      </c>
      <c r="BT23" s="164">
        <v>80986039</v>
      </c>
      <c r="BU23" s="165">
        <v>26.09</v>
      </c>
      <c r="BV23" s="165">
        <v>26.28</v>
      </c>
      <c r="BW23" s="165">
        <v>24.62</v>
      </c>
      <c r="BX23" s="165">
        <v>25.78</v>
      </c>
      <c r="BZ23" s="110"/>
      <c r="CA23" s="110"/>
      <c r="CB23" s="110"/>
      <c r="CC23" s="110"/>
      <c r="CD23" s="110"/>
      <c r="CE23" s="110"/>
      <c r="CF23" s="110"/>
      <c r="CG23" s="110"/>
    </row>
    <row r="24" spans="1:85">
      <c r="A24" s="107">
        <v>44501</v>
      </c>
      <c r="B24" s="133">
        <v>23.37</v>
      </c>
      <c r="C24" s="45">
        <f t="shared" si="0"/>
        <v>3.173489521578441E-2</v>
      </c>
      <c r="D24" s="45">
        <f t="shared" si="5"/>
        <v>3.2243816254416982E-2</v>
      </c>
      <c r="E24" s="132">
        <f t="shared" si="1"/>
        <v>103.17348952157845</v>
      </c>
      <c r="G24" s="107">
        <v>44501</v>
      </c>
      <c r="H24" s="133">
        <v>70.594499999999996</v>
      </c>
      <c r="I24" s="45">
        <f t="shared" si="2"/>
        <v>-2.4918369912573783E-2</v>
      </c>
      <c r="J24" s="45">
        <f t="shared" si="8"/>
        <v>-2.4610470088717602E-2</v>
      </c>
      <c r="K24" s="132">
        <f t="shared" si="3"/>
        <v>97.508163008742628</v>
      </c>
      <c r="L24" s="109"/>
      <c r="M24" s="107">
        <v>44562</v>
      </c>
      <c r="N24" s="38">
        <f t="shared" si="6"/>
        <v>5.665326512835811E-2</v>
      </c>
      <c r="O24" s="182"/>
      <c r="P24" s="15"/>
      <c r="Q24" s="15" t="s">
        <v>293</v>
      </c>
      <c r="R24" s="15" t="s">
        <v>266</v>
      </c>
      <c r="AC24" s="107">
        <v>44501</v>
      </c>
      <c r="AD24" s="132">
        <f t="shared" si="7"/>
        <v>103.17348952157845</v>
      </c>
      <c r="AE24" s="133">
        <f t="shared" si="4"/>
        <v>97.508163008742628</v>
      </c>
      <c r="AH24" s="107">
        <v>44501</v>
      </c>
      <c r="AI24" s="133">
        <v>23.37</v>
      </c>
      <c r="AW24" s="107" vm="32">
        <v>44593</v>
      </c>
      <c r="AX24" s="136" vm="33">
        <v>64075683</v>
      </c>
      <c r="AY24" s="161">
        <v>22.87</v>
      </c>
      <c r="AZ24" s="161">
        <v>21.71</v>
      </c>
      <c r="BA24" s="161">
        <v>23.21</v>
      </c>
      <c r="BB24" s="133">
        <v>22.81</v>
      </c>
      <c r="BS24" s="163">
        <v>45170</v>
      </c>
      <c r="BT24" s="164">
        <v>82905374</v>
      </c>
      <c r="BU24" s="165">
        <v>25.76</v>
      </c>
      <c r="BV24" s="165">
        <v>28.33</v>
      </c>
      <c r="BW24" s="165">
        <v>25.629860840000003</v>
      </c>
      <c r="BX24" s="165">
        <v>27.75</v>
      </c>
      <c r="BZ24" s="110"/>
      <c r="CA24" s="110"/>
      <c r="CB24" s="110"/>
      <c r="CC24" s="110"/>
      <c r="CD24" s="110"/>
      <c r="CE24" s="110"/>
      <c r="CF24" s="110"/>
      <c r="CG24" s="110"/>
    </row>
    <row r="25" spans="1:85">
      <c r="A25" s="107">
        <v>44531</v>
      </c>
      <c r="B25" s="133">
        <v>24.02</v>
      </c>
      <c r="C25" s="45">
        <f t="shared" si="0"/>
        <v>2.74336681010709E-2</v>
      </c>
      <c r="D25" s="45">
        <f t="shared" si="5"/>
        <v>2.7813436029097072E-2</v>
      </c>
      <c r="E25" s="132">
        <f t="shared" si="1"/>
        <v>102.74336681010709</v>
      </c>
      <c r="G25" s="107">
        <v>44531</v>
      </c>
      <c r="H25" s="133">
        <v>73.845399999999998</v>
      </c>
      <c r="I25" s="45">
        <f t="shared" si="2"/>
        <v>4.5021480833079067E-2</v>
      </c>
      <c r="J25" s="45">
        <f t="shared" si="8"/>
        <v>4.6050329699905822E-2</v>
      </c>
      <c r="K25" s="132">
        <f t="shared" si="3"/>
        <v>104.5021480833079</v>
      </c>
      <c r="L25" s="109"/>
      <c r="M25" s="107">
        <v>44531</v>
      </c>
      <c r="N25" s="38">
        <f t="shared" si="6"/>
        <v>-1.7587812732008157E-2</v>
      </c>
      <c r="O25" s="182"/>
      <c r="P25" s="107">
        <v>45200</v>
      </c>
      <c r="Q25" s="48">
        <v>-5.9363725811741513E-2</v>
      </c>
      <c r="R25" s="48">
        <v>-2.2232312171149269E-2</v>
      </c>
      <c r="AC25" s="107">
        <v>44531</v>
      </c>
      <c r="AD25" s="132">
        <f t="shared" si="7"/>
        <v>102.74336681010709</v>
      </c>
      <c r="AE25" s="133">
        <f t="shared" si="4"/>
        <v>104.5021480833079</v>
      </c>
      <c r="AH25" s="107">
        <v>44531</v>
      </c>
      <c r="AI25" s="133">
        <v>24.02</v>
      </c>
      <c r="AW25" s="107" vm="34">
        <v>44621</v>
      </c>
      <c r="AX25" s="136" vm="35">
        <v>79251063</v>
      </c>
      <c r="AY25" s="161">
        <v>22.79</v>
      </c>
      <c r="AZ25" s="161">
        <v>20.56</v>
      </c>
      <c r="BA25" s="161">
        <v>24.27</v>
      </c>
      <c r="BB25" s="133">
        <v>23.83</v>
      </c>
      <c r="BS25" s="163">
        <v>45200</v>
      </c>
      <c r="BT25" s="164">
        <v>86852517</v>
      </c>
      <c r="BU25" s="165">
        <v>27.87</v>
      </c>
      <c r="BV25" s="165">
        <v>29.51</v>
      </c>
      <c r="BW25" s="165">
        <v>27.318000489999999</v>
      </c>
      <c r="BX25" s="165">
        <v>28.68</v>
      </c>
      <c r="BZ25" s="110"/>
      <c r="CA25" s="110"/>
      <c r="CB25" s="110"/>
      <c r="CC25" s="110"/>
      <c r="CD25" s="110"/>
      <c r="CE25" s="110"/>
      <c r="CF25" s="110"/>
      <c r="CG25" s="110"/>
    </row>
    <row r="26" spans="1:85">
      <c r="A26" s="107">
        <v>44562</v>
      </c>
      <c r="B26" s="133">
        <v>22.7</v>
      </c>
      <c r="C26" s="45">
        <f t="shared" ref="C26:C48" si="9">LN(B26/B25)</f>
        <v>-5.6521892164480489E-2</v>
      </c>
      <c r="D26" s="45">
        <f t="shared" ref="D26:D48" si="10">(B26-B25)/B25</f>
        <v>-5.495420482930892E-2</v>
      </c>
      <c r="E26" s="132">
        <f t="shared" si="1"/>
        <v>94.347810783551949</v>
      </c>
      <c r="G26" s="107">
        <v>44562</v>
      </c>
      <c r="H26" s="133">
        <v>74.643699999999995</v>
      </c>
      <c r="I26" s="45">
        <f t="shared" ref="I26:I48" si="11">LN(H26/H25)</f>
        <v>1.0752407971022259E-2</v>
      </c>
      <c r="J26" s="45">
        <f t="shared" ref="J26:J48" si="12">(H26-H25)/H25</f>
        <v>1.081042285639996E-2</v>
      </c>
      <c r="K26" s="132">
        <f t="shared" si="3"/>
        <v>101.07524079710223</v>
      </c>
      <c r="L26" s="109"/>
      <c r="M26" s="107">
        <v>44501</v>
      </c>
      <c r="N26" s="38">
        <f t="shared" si="6"/>
        <v>-6.7274300135502618E-2</v>
      </c>
      <c r="O26" s="182"/>
      <c r="P26" s="107">
        <v>45170</v>
      </c>
      <c r="Q26" s="48">
        <v>-3.2426778242677812E-2</v>
      </c>
      <c r="R26" s="48">
        <v>3.9111028556131494E-2</v>
      </c>
      <c r="AC26" s="107">
        <v>44562</v>
      </c>
      <c r="AD26" s="132">
        <f t="shared" si="7"/>
        <v>94.347810783551949</v>
      </c>
      <c r="AE26" s="133">
        <f t="shared" si="4"/>
        <v>101.07524079710223</v>
      </c>
      <c r="AH26" s="107">
        <v>44562</v>
      </c>
      <c r="AI26" s="133">
        <v>22.7</v>
      </c>
      <c r="AW26" s="107" vm="36">
        <v>44652</v>
      </c>
      <c r="AX26" s="136" vm="37">
        <v>59077366</v>
      </c>
      <c r="AY26" s="161">
        <v>23.84</v>
      </c>
      <c r="AZ26" s="161">
        <v>23.53</v>
      </c>
      <c r="BA26" s="161">
        <v>24.74</v>
      </c>
      <c r="BB26" s="133">
        <v>23.93</v>
      </c>
      <c r="BS26" s="163">
        <v>45231</v>
      </c>
      <c r="BT26" s="164">
        <v>68518318</v>
      </c>
      <c r="BU26" s="165">
        <v>28.74</v>
      </c>
      <c r="BV26" s="165">
        <v>30.81</v>
      </c>
      <c r="BW26" s="165">
        <v>28.04</v>
      </c>
      <c r="BX26" s="165">
        <v>30.72</v>
      </c>
      <c r="BZ26" s="110"/>
      <c r="CA26" s="110"/>
      <c r="CB26" s="110"/>
      <c r="CC26" s="110"/>
      <c r="CD26" s="110"/>
      <c r="CE26" s="110"/>
      <c r="CF26" s="110"/>
      <c r="CG26" s="110"/>
    </row>
    <row r="27" spans="1:85">
      <c r="A27" s="107">
        <v>44593</v>
      </c>
      <c r="B27" s="133">
        <v>22.81</v>
      </c>
      <c r="C27" s="45">
        <f t="shared" si="9"/>
        <v>4.834111808939643E-3</v>
      </c>
      <c r="D27" s="45">
        <f t="shared" si="10"/>
        <v>4.8458149779735437E-3</v>
      </c>
      <c r="E27" s="132">
        <f t="shared" si="1"/>
        <v>100.48341118089397</v>
      </c>
      <c r="G27" s="107">
        <v>44593</v>
      </c>
      <c r="H27" s="133">
        <v>74.582499999999996</v>
      </c>
      <c r="I27" s="45">
        <f t="shared" si="11"/>
        <v>-8.2023134585175168E-4</v>
      </c>
      <c r="J27" s="45">
        <f t="shared" si="12"/>
        <v>-8.1989504807504824E-4</v>
      </c>
      <c r="K27" s="132">
        <f t="shared" si="3"/>
        <v>99.917976865414829</v>
      </c>
      <c r="L27" s="109"/>
      <c r="M27" s="107">
        <v>44470</v>
      </c>
      <c r="N27" s="38">
        <f t="shared" si="6"/>
        <v>5.654343154791408E-3</v>
      </c>
      <c r="O27" s="182"/>
      <c r="P27" s="107">
        <v>45139</v>
      </c>
      <c r="Q27" s="48">
        <v>-7.0990990990990946E-2</v>
      </c>
      <c r="R27" s="48">
        <v>-2.2206653978401849E-2</v>
      </c>
      <c r="AC27" s="107">
        <v>44593</v>
      </c>
      <c r="AD27" s="132">
        <f t="shared" si="7"/>
        <v>100.48341118089397</v>
      </c>
      <c r="AE27" s="133">
        <f t="shared" si="4"/>
        <v>99.917976865414829</v>
      </c>
      <c r="AH27" s="107">
        <v>44593</v>
      </c>
      <c r="AI27" s="133">
        <v>22.81</v>
      </c>
      <c r="AW27" s="107" vm="38">
        <v>44682</v>
      </c>
      <c r="AX27" s="136" vm="39">
        <v>67305261</v>
      </c>
      <c r="AY27" s="161">
        <v>23.67</v>
      </c>
      <c r="AZ27" s="161">
        <v>22.06</v>
      </c>
      <c r="BA27" s="161">
        <v>24.14</v>
      </c>
      <c r="BB27" s="133">
        <v>22.76</v>
      </c>
      <c r="BS27" s="159"/>
      <c r="BT27" s="162"/>
      <c r="BU27" s="108"/>
      <c r="BV27" s="108"/>
      <c r="BW27" s="108"/>
      <c r="BX27" s="108"/>
      <c r="BZ27" s="110"/>
      <c r="CA27" s="110"/>
      <c r="CB27" s="110"/>
      <c r="CC27" s="110"/>
      <c r="CD27" s="110"/>
      <c r="CE27" s="110"/>
      <c r="CF27" s="110"/>
      <c r="CG27" s="110"/>
    </row>
    <row r="28" spans="1:85">
      <c r="A28" s="107">
        <v>44621</v>
      </c>
      <c r="B28" s="133">
        <v>23.83</v>
      </c>
      <c r="C28" s="45">
        <f t="shared" si="9"/>
        <v>4.3746254814354173E-2</v>
      </c>
      <c r="D28" s="45">
        <f t="shared" si="10"/>
        <v>4.4717229285401124E-2</v>
      </c>
      <c r="E28" s="132">
        <f t="shared" si="1"/>
        <v>104.37462548143542</v>
      </c>
      <c r="G28" s="107">
        <v>44621</v>
      </c>
      <c r="H28" s="133">
        <v>75.156800000000004</v>
      </c>
      <c r="I28" s="45">
        <f t="shared" si="11"/>
        <v>7.670702560599197E-3</v>
      </c>
      <c r="J28" s="45">
        <f t="shared" si="12"/>
        <v>7.7001977675729303E-3</v>
      </c>
      <c r="K28" s="132">
        <f t="shared" si="3"/>
        <v>100.76707025605992</v>
      </c>
      <c r="L28" s="109"/>
      <c r="M28" s="107">
        <v>44440</v>
      </c>
      <c r="N28" s="38">
        <f t="shared" si="6"/>
        <v>3.6075552253755028E-2</v>
      </c>
      <c r="O28" s="182"/>
      <c r="P28" s="107">
        <v>45108</v>
      </c>
      <c r="Q28" s="48">
        <v>1.629169899146618E-2</v>
      </c>
      <c r="R28" s="48">
        <v>3.4987962302043409E-2</v>
      </c>
      <c r="AC28" s="107">
        <v>44621</v>
      </c>
      <c r="AD28" s="132">
        <f t="shared" si="7"/>
        <v>104.37462548143542</v>
      </c>
      <c r="AE28" s="133">
        <f t="shared" si="4"/>
        <v>100.76707025605992</v>
      </c>
      <c r="AH28" s="107">
        <v>44621</v>
      </c>
      <c r="AI28" s="133">
        <v>23.83</v>
      </c>
      <c r="AW28" s="107" vm="40">
        <v>44713</v>
      </c>
      <c r="AX28" s="136" vm="41">
        <v>64826451</v>
      </c>
      <c r="AY28" s="161">
        <v>22.72</v>
      </c>
      <c r="AZ28" s="161">
        <v>20.64</v>
      </c>
      <c r="BA28" s="161">
        <v>22.76</v>
      </c>
      <c r="BB28" s="133">
        <v>22.26</v>
      </c>
      <c r="BS28" s="159"/>
      <c r="BT28" s="162"/>
      <c r="BU28" s="108"/>
      <c r="BV28" s="108"/>
      <c r="BW28" s="108"/>
      <c r="BX28" s="108"/>
    </row>
    <row r="29" spans="1:85">
      <c r="A29" s="107">
        <v>44652</v>
      </c>
      <c r="B29" s="133">
        <v>23.93</v>
      </c>
      <c r="C29" s="45">
        <f t="shared" si="9"/>
        <v>4.1876108096312271E-3</v>
      </c>
      <c r="D29" s="45">
        <f t="shared" si="10"/>
        <v>4.1963911036509201E-3</v>
      </c>
      <c r="E29" s="132">
        <f t="shared" si="1"/>
        <v>100.41876108096312</v>
      </c>
      <c r="G29" s="107">
        <v>44652</v>
      </c>
      <c r="H29" s="133">
        <v>75.445499999999996</v>
      </c>
      <c r="I29" s="45">
        <f t="shared" si="11"/>
        <v>3.8339434874008326E-3</v>
      </c>
      <c r="J29" s="45">
        <f t="shared" si="12"/>
        <v>3.8413024503437016E-3</v>
      </c>
      <c r="K29" s="132">
        <f t="shared" si="3"/>
        <v>100.38339434874008</v>
      </c>
      <c r="L29" s="109"/>
      <c r="M29" s="107">
        <v>44409</v>
      </c>
      <c r="N29" s="38">
        <f t="shared" si="6"/>
        <v>3.5366732223041097E-4</v>
      </c>
      <c r="O29" s="182"/>
      <c r="P29" s="107">
        <v>45078</v>
      </c>
      <c r="Q29" s="48">
        <v>3.8167938931303678E-4</v>
      </c>
      <c r="R29" s="48">
        <v>-2.1804268119245625E-2</v>
      </c>
      <c r="AC29" s="107">
        <v>44652</v>
      </c>
      <c r="AD29" s="132">
        <f t="shared" si="7"/>
        <v>100.41876108096312</v>
      </c>
      <c r="AE29" s="133">
        <f t="shared" si="4"/>
        <v>100.38339434874008</v>
      </c>
      <c r="AH29" s="107">
        <v>44652</v>
      </c>
      <c r="AI29" s="133">
        <v>23.93</v>
      </c>
      <c r="AW29" s="107" vm="42">
        <v>44743</v>
      </c>
      <c r="AX29" s="136" vm="43">
        <v>59271305</v>
      </c>
      <c r="AY29" s="161">
        <v>21.94</v>
      </c>
      <c r="AZ29" s="161">
        <v>21.64</v>
      </c>
      <c r="BA29" s="161">
        <v>24.32</v>
      </c>
      <c r="BB29" s="133">
        <v>24.26</v>
      </c>
      <c r="BS29" s="159"/>
      <c r="BT29" s="162"/>
      <c r="BU29" s="108"/>
      <c r="BV29" s="108"/>
      <c r="BW29" s="108"/>
      <c r="BX29" s="108"/>
    </row>
    <row r="30" spans="1:85">
      <c r="A30" s="107">
        <v>44682</v>
      </c>
      <c r="B30" s="133">
        <v>22.76</v>
      </c>
      <c r="C30" s="45">
        <f t="shared" si="9"/>
        <v>-5.0128292662151706E-2</v>
      </c>
      <c r="D30" s="45">
        <f t="shared" si="10"/>
        <v>-4.8892603426661019E-2</v>
      </c>
      <c r="E30" s="132">
        <f t="shared" si="1"/>
        <v>94.987170733784836</v>
      </c>
      <c r="G30" s="107">
        <v>44682</v>
      </c>
      <c r="H30" s="133">
        <v>76.076599999999999</v>
      </c>
      <c r="I30" s="45">
        <f t="shared" si="11"/>
        <v>8.330186150228713E-3</v>
      </c>
      <c r="J30" s="45">
        <f t="shared" si="12"/>
        <v>8.3649786932289347E-3</v>
      </c>
      <c r="K30" s="132">
        <f t="shared" si="3"/>
        <v>100.83301861502287</v>
      </c>
      <c r="L30" s="109"/>
      <c r="M30" s="107">
        <v>44378</v>
      </c>
      <c r="N30" s="38">
        <f t="shared" si="6"/>
        <v>-5.8458478812380421E-2</v>
      </c>
      <c r="O30" s="182"/>
      <c r="P30" s="107">
        <v>45047</v>
      </c>
      <c r="Q30" s="48">
        <v>-4.2350247996947706E-2</v>
      </c>
      <c r="R30" s="48">
        <v>-1.133766976962179E-2</v>
      </c>
      <c r="AC30" s="107">
        <v>44682</v>
      </c>
      <c r="AD30" s="132">
        <f t="shared" si="7"/>
        <v>94.987170733784836</v>
      </c>
      <c r="AE30" s="133">
        <f t="shared" si="4"/>
        <v>100.83301861502287</v>
      </c>
      <c r="AH30" s="107">
        <v>44682</v>
      </c>
      <c r="AI30" s="133">
        <v>22.76</v>
      </c>
      <c r="AW30" s="107" vm="44">
        <v>44774</v>
      </c>
      <c r="AX30" s="136" vm="45">
        <v>45093876</v>
      </c>
      <c r="AY30" s="161">
        <v>24.16</v>
      </c>
      <c r="AZ30" s="161">
        <v>22.58</v>
      </c>
      <c r="BA30" s="161">
        <v>24.62</v>
      </c>
      <c r="BB30" s="133">
        <v>22.62</v>
      </c>
      <c r="BS30" s="159"/>
      <c r="BT30" s="162"/>
      <c r="BU30" s="108"/>
      <c r="BV30" s="108"/>
      <c r="BW30" s="108"/>
      <c r="BX30" s="108"/>
    </row>
    <row r="31" spans="1:85">
      <c r="A31" s="107">
        <v>44713</v>
      </c>
      <c r="B31" s="133">
        <v>22.26</v>
      </c>
      <c r="C31" s="45">
        <f t="shared" si="9"/>
        <v>-2.2213263410731408E-2</v>
      </c>
      <c r="D31" s="45">
        <f t="shared" si="10"/>
        <v>-2.196836555360281E-2</v>
      </c>
      <c r="E31" s="132">
        <f t="shared" si="1"/>
        <v>97.778673658926863</v>
      </c>
      <c r="G31" s="107">
        <v>44713</v>
      </c>
      <c r="H31" s="133">
        <v>71.692799999999991</v>
      </c>
      <c r="I31" s="45">
        <f t="shared" si="11"/>
        <v>-5.9350403285039086E-2</v>
      </c>
      <c r="J31" s="45">
        <f t="shared" si="12"/>
        <v>-5.7623500524471495E-2</v>
      </c>
      <c r="K31" s="132">
        <f t="shared" si="3"/>
        <v>94.064959671496098</v>
      </c>
      <c r="L31" s="109"/>
      <c r="M31" s="107">
        <v>44348</v>
      </c>
      <c r="N31" s="38">
        <f t="shared" si="6"/>
        <v>3.7137139874307667E-2</v>
      </c>
      <c r="O31" s="182"/>
      <c r="P31" s="107">
        <v>45017</v>
      </c>
      <c r="Q31" s="48">
        <v>5.4183266932270893E-2</v>
      </c>
      <c r="R31" s="48">
        <v>5.7000002685955349E-2</v>
      </c>
      <c r="AC31" s="107">
        <v>44713</v>
      </c>
      <c r="AD31" s="132">
        <f t="shared" si="7"/>
        <v>97.778673658926863</v>
      </c>
      <c r="AE31" s="133">
        <f t="shared" si="4"/>
        <v>94.064959671496098</v>
      </c>
      <c r="AH31" s="107">
        <v>44713</v>
      </c>
      <c r="AI31" s="133">
        <v>22.26</v>
      </c>
      <c r="AW31" s="107" vm="46">
        <v>44805</v>
      </c>
      <c r="AX31" s="136" vm="47">
        <v>59718882</v>
      </c>
      <c r="AY31" s="161">
        <v>22.5</v>
      </c>
      <c r="AZ31" s="161">
        <v>21.51</v>
      </c>
      <c r="BA31" s="161">
        <v>23.19</v>
      </c>
      <c r="BB31" s="133">
        <v>22.02</v>
      </c>
      <c r="BS31" s="159"/>
      <c r="BT31" s="162"/>
      <c r="BU31" s="108"/>
      <c r="BV31" s="108"/>
      <c r="BW31" s="108"/>
      <c r="BX31" s="108"/>
    </row>
    <row r="32" spans="1:85">
      <c r="A32" s="107">
        <v>44743</v>
      </c>
      <c r="B32" s="133">
        <v>24.26</v>
      </c>
      <c r="C32" s="45">
        <f t="shared" si="9"/>
        <v>8.6037557668505307E-2</v>
      </c>
      <c r="D32" s="45">
        <f t="shared" si="10"/>
        <v>8.9847259658580411E-2</v>
      </c>
      <c r="E32" s="132">
        <f t="shared" si="1"/>
        <v>108.60375576685053</v>
      </c>
      <c r="G32" s="107">
        <v>44743</v>
      </c>
      <c r="H32" s="133">
        <v>74.234300000000005</v>
      </c>
      <c r="I32" s="45">
        <f t="shared" si="11"/>
        <v>3.4835983359854439E-2</v>
      </c>
      <c r="J32" s="45">
        <f t="shared" si="12"/>
        <v>3.5449863863595978E-2</v>
      </c>
      <c r="K32" s="132">
        <f t="shared" si="3"/>
        <v>103.48359833598545</v>
      </c>
      <c r="L32" s="109"/>
      <c r="M32" s="107">
        <v>44317</v>
      </c>
      <c r="N32" s="38">
        <f t="shared" si="6"/>
        <v>5.120157430865091E-2</v>
      </c>
      <c r="O32" s="182"/>
      <c r="P32" s="107">
        <v>44986</v>
      </c>
      <c r="Q32" s="48">
        <v>-1.0582010582010625E-2</v>
      </c>
      <c r="R32" s="48">
        <v>-3.0344689139414315E-2</v>
      </c>
      <c r="AC32" s="107">
        <v>44743</v>
      </c>
      <c r="AD32" s="132">
        <f t="shared" si="7"/>
        <v>108.60375576685053</v>
      </c>
      <c r="AE32" s="133">
        <f t="shared" si="4"/>
        <v>103.48359833598545</v>
      </c>
      <c r="AH32" s="107">
        <v>44743</v>
      </c>
      <c r="AI32" s="133">
        <v>24.26</v>
      </c>
      <c r="AW32" s="107" vm="48">
        <v>44835</v>
      </c>
      <c r="AX32" s="136" vm="49">
        <v>55212194</v>
      </c>
      <c r="AY32" s="161">
        <v>21.82</v>
      </c>
      <c r="AZ32" s="161">
        <v>21.24</v>
      </c>
      <c r="BA32" s="161">
        <v>23.59</v>
      </c>
      <c r="BB32" s="133">
        <v>23.41</v>
      </c>
      <c r="BS32" s="159"/>
      <c r="BT32" s="162"/>
      <c r="BU32" s="108"/>
      <c r="BV32" s="108"/>
      <c r="BW32" s="108"/>
      <c r="BX32" s="108"/>
    </row>
    <row r="33" spans="1:76">
      <c r="A33" s="107">
        <v>44774</v>
      </c>
      <c r="B33" s="133">
        <v>22.62</v>
      </c>
      <c r="C33" s="45">
        <f t="shared" si="9"/>
        <v>-6.999443282792972E-2</v>
      </c>
      <c r="D33" s="45">
        <f t="shared" si="10"/>
        <v>-6.7600989282770016E-2</v>
      </c>
      <c r="E33" s="132">
        <f t="shared" si="1"/>
        <v>93.000556717207033</v>
      </c>
      <c r="G33" s="107">
        <v>44774</v>
      </c>
      <c r="H33" s="133">
        <v>72.841499999999996</v>
      </c>
      <c r="I33" s="45">
        <f t="shared" si="11"/>
        <v>-1.8940459785023501E-2</v>
      </c>
      <c r="J33" s="45">
        <f t="shared" si="12"/>
        <v>-1.8762216387842388E-2</v>
      </c>
      <c r="K33" s="132">
        <f t="shared" si="3"/>
        <v>98.105954021497652</v>
      </c>
      <c r="L33" s="109"/>
      <c r="M33" s="107">
        <v>44287</v>
      </c>
      <c r="N33" s="38">
        <f t="shared" si="6"/>
        <v>-5.1053973042906264E-2</v>
      </c>
      <c r="O33" s="182"/>
      <c r="P33" s="107">
        <v>44958</v>
      </c>
      <c r="Q33" s="48">
        <v>-4.3926661573720341E-2</v>
      </c>
      <c r="R33" s="48">
        <v>3.2042496206631868E-2</v>
      </c>
      <c r="AC33" s="107">
        <v>44774</v>
      </c>
      <c r="AD33" s="132">
        <f t="shared" si="7"/>
        <v>93.000556717207033</v>
      </c>
      <c r="AE33" s="133">
        <f t="shared" si="4"/>
        <v>98.105954021497652</v>
      </c>
      <c r="AH33" s="107">
        <v>44774</v>
      </c>
      <c r="AI33" s="133">
        <v>22.62</v>
      </c>
      <c r="AW33" s="107" vm="50">
        <v>44866</v>
      </c>
      <c r="AX33" s="136" vm="51">
        <v>70878747</v>
      </c>
      <c r="AY33" s="161">
        <v>23.66</v>
      </c>
      <c r="AZ33" s="161">
        <v>22.04</v>
      </c>
      <c r="BA33" s="161">
        <v>23.86</v>
      </c>
      <c r="BB33" s="133">
        <v>23.12</v>
      </c>
      <c r="BS33" s="159"/>
      <c r="BT33" s="162"/>
      <c r="BU33" s="108"/>
      <c r="BV33" s="108"/>
      <c r="BW33" s="108"/>
      <c r="BX33" s="108"/>
    </row>
    <row r="34" spans="1:76">
      <c r="A34" s="107">
        <v>44805</v>
      </c>
      <c r="B34" s="133">
        <v>22.02</v>
      </c>
      <c r="C34" s="45">
        <f t="shared" si="9"/>
        <v>-2.6883339393440529E-2</v>
      </c>
      <c r="D34" s="45">
        <f t="shared" si="10"/>
        <v>-2.6525198938992103E-2</v>
      </c>
      <c r="E34" s="132">
        <f t="shared" si="1"/>
        <v>97.311666060655952</v>
      </c>
      <c r="G34" s="107">
        <v>44805</v>
      </c>
      <c r="H34" s="133">
        <v>68.938100000000006</v>
      </c>
      <c r="I34" s="45">
        <f t="shared" si="11"/>
        <v>-5.5076847216440253E-2</v>
      </c>
      <c r="J34" s="45">
        <f t="shared" si="12"/>
        <v>-5.3587584000878492E-2</v>
      </c>
      <c r="K34" s="132">
        <f t="shared" si="3"/>
        <v>94.492315278355974</v>
      </c>
      <c r="L34" s="109"/>
      <c r="M34" s="107">
        <v>44256</v>
      </c>
      <c r="N34" s="38">
        <f t="shared" si="6"/>
        <v>2.8193507822999675E-2</v>
      </c>
      <c r="O34" s="182"/>
      <c r="P34" s="107">
        <v>44927</v>
      </c>
      <c r="Q34" s="48">
        <v>-4.0351578106272531E-2</v>
      </c>
      <c r="R34" s="48">
        <v>-1.3277841823805144E-2</v>
      </c>
      <c r="AC34" s="107">
        <v>44805</v>
      </c>
      <c r="AD34" s="132">
        <f t="shared" si="7"/>
        <v>97.311666060655952</v>
      </c>
      <c r="AE34" s="133">
        <f t="shared" si="4"/>
        <v>94.492315278355974</v>
      </c>
      <c r="AH34" s="107">
        <v>44805</v>
      </c>
      <c r="AI34" s="133">
        <v>22.02</v>
      </c>
      <c r="AW34" s="107" vm="52">
        <v>44896</v>
      </c>
      <c r="AX34" s="136" vm="53">
        <v>57938327</v>
      </c>
      <c r="AY34" s="161">
        <v>23.36</v>
      </c>
      <c r="AZ34" s="161">
        <v>22.72</v>
      </c>
      <c r="BA34" s="161">
        <v>23.664453999999999</v>
      </c>
      <c r="BB34" s="133">
        <v>22.88</v>
      </c>
      <c r="BS34" s="159"/>
      <c r="BT34" s="162"/>
      <c r="BU34" s="108"/>
      <c r="BV34" s="108"/>
      <c r="BW34" s="108"/>
      <c r="BX34" s="108"/>
    </row>
    <row r="35" spans="1:76">
      <c r="A35" s="107">
        <v>44835</v>
      </c>
      <c r="B35" s="133">
        <v>23.41</v>
      </c>
      <c r="C35" s="45">
        <f t="shared" si="9"/>
        <v>6.121215020828559E-2</v>
      </c>
      <c r="D35" s="45">
        <f t="shared" si="10"/>
        <v>6.3124432334241629E-2</v>
      </c>
      <c r="E35" s="132">
        <f t="shared" si="1"/>
        <v>106.12121502082856</v>
      </c>
      <c r="G35" s="107">
        <v>44835</v>
      </c>
      <c r="H35" s="133">
        <v>70.945300000000003</v>
      </c>
      <c r="I35" s="45">
        <f t="shared" si="11"/>
        <v>2.8700157066489117E-2</v>
      </c>
      <c r="J35" s="45">
        <f t="shared" si="12"/>
        <v>2.9115975055883425E-2</v>
      </c>
      <c r="K35" s="132">
        <f t="shared" si="3"/>
        <v>102.87001570664891</v>
      </c>
      <c r="L35" s="109"/>
      <c r="M35" s="107">
        <v>44228</v>
      </c>
      <c r="N35" s="38">
        <f t="shared" si="6"/>
        <v>3.2511993141796536E-2</v>
      </c>
      <c r="O35" s="182"/>
      <c r="P35" s="107">
        <v>44896</v>
      </c>
      <c r="Q35" s="48">
        <v>-4.7460449625312262E-2</v>
      </c>
      <c r="R35" s="48">
        <v>-4.1169885610612911E-2</v>
      </c>
      <c r="AC35" s="107">
        <v>44835</v>
      </c>
      <c r="AD35" s="132">
        <f t="shared" si="7"/>
        <v>106.12121502082856</v>
      </c>
      <c r="AE35" s="133">
        <f t="shared" si="4"/>
        <v>102.87001570664891</v>
      </c>
      <c r="AH35" s="107">
        <v>44835</v>
      </c>
      <c r="AI35" s="133">
        <v>23.41</v>
      </c>
      <c r="AW35" s="107" vm="54">
        <v>44927</v>
      </c>
      <c r="AX35" s="136" vm="55">
        <v>53670411</v>
      </c>
      <c r="AY35" s="161">
        <v>22.91</v>
      </c>
      <c r="AZ35" s="161">
        <v>22.77</v>
      </c>
      <c r="BA35" s="161">
        <v>24.21</v>
      </c>
      <c r="BB35" s="133">
        <v>24.02</v>
      </c>
      <c r="BS35" s="159"/>
      <c r="BT35" s="162"/>
      <c r="BU35" s="108"/>
      <c r="BV35" s="108"/>
      <c r="BW35" s="108"/>
      <c r="BX35" s="108"/>
    </row>
    <row r="36" spans="1:76">
      <c r="A36" s="107">
        <v>44866</v>
      </c>
      <c r="B36" s="133">
        <v>23.12</v>
      </c>
      <c r="C36" s="45">
        <f t="shared" si="9"/>
        <v>-1.2465237698642677E-2</v>
      </c>
      <c r="D36" s="45">
        <f t="shared" si="10"/>
        <v>-1.2387868432293855E-2</v>
      </c>
      <c r="E36" s="132">
        <f t="shared" si="1"/>
        <v>98.753476230135732</v>
      </c>
      <c r="G36" s="107">
        <v>44866</v>
      </c>
      <c r="H36" s="133">
        <v>75.730500000000006</v>
      </c>
      <c r="I36" s="45">
        <f t="shared" si="11"/>
        <v>6.5271827929064094E-2</v>
      </c>
      <c r="J36" s="45">
        <f t="shared" si="12"/>
        <v>6.7449147441761517E-2</v>
      </c>
      <c r="K36" s="132">
        <f t="shared" si="3"/>
        <v>106.52718279290642</v>
      </c>
      <c r="L36" s="109"/>
      <c r="M36" s="107">
        <v>44197</v>
      </c>
      <c r="N36" s="38">
        <f t="shared" si="6"/>
        <v>-7.773706562770677E-2</v>
      </c>
      <c r="O36" s="182"/>
      <c r="P36" s="107">
        <v>44866</v>
      </c>
      <c r="Q36" s="48">
        <v>1.0489510489510577E-2</v>
      </c>
      <c r="R36" s="48">
        <v>1.6279419303411171E-2</v>
      </c>
      <c r="AC36" s="107">
        <v>44866</v>
      </c>
      <c r="AD36" s="132">
        <f t="shared" si="7"/>
        <v>98.753476230135732</v>
      </c>
      <c r="AE36" s="133">
        <f t="shared" si="4"/>
        <v>106.52718279290642</v>
      </c>
      <c r="AH36" s="107">
        <v>44866</v>
      </c>
      <c r="AI36" s="133">
        <v>23.12</v>
      </c>
      <c r="AW36" s="107" vm="56">
        <v>44958</v>
      </c>
      <c r="AX36" s="136" vm="57">
        <v>63559501</v>
      </c>
      <c r="AY36" s="161">
        <v>24.04</v>
      </c>
      <c r="AZ36" s="161">
        <v>23.88</v>
      </c>
      <c r="BA36" s="161">
        <v>25.66</v>
      </c>
      <c r="BB36" s="133">
        <v>25.03</v>
      </c>
      <c r="BS36" s="159"/>
      <c r="BT36" s="162"/>
      <c r="BU36" s="108"/>
      <c r="BV36" s="108"/>
      <c r="BW36" s="108"/>
      <c r="BX36" s="108"/>
    </row>
    <row r="37" spans="1:76">
      <c r="A37" s="107">
        <v>44896</v>
      </c>
      <c r="B37" s="133">
        <v>22.88</v>
      </c>
      <c r="C37" s="45">
        <f t="shared" si="9"/>
        <v>-1.0434877292579619E-2</v>
      </c>
      <c r="D37" s="45">
        <f t="shared" si="10"/>
        <v>-1.0380622837370328E-2</v>
      </c>
      <c r="E37" s="132">
        <f t="shared" si="1"/>
        <v>98.956512270742039</v>
      </c>
      <c r="G37" s="107">
        <v>44896</v>
      </c>
      <c r="H37" s="133">
        <v>74.517399999999995</v>
      </c>
      <c r="I37" s="45">
        <f t="shared" si="11"/>
        <v>-1.6148330344917888E-2</v>
      </c>
      <c r="J37" s="45">
        <f t="shared" si="12"/>
        <v>-1.601864506374593E-2</v>
      </c>
      <c r="K37" s="132">
        <f t="shared" si="3"/>
        <v>98.385166965508205</v>
      </c>
      <c r="L37" s="109"/>
      <c r="M37" s="107">
        <v>44166</v>
      </c>
      <c r="N37" s="38">
        <f t="shared" si="6"/>
        <v>5.7134530523382798E-3</v>
      </c>
      <c r="O37" s="182"/>
      <c r="P37" s="107">
        <v>44835</v>
      </c>
      <c r="Q37" s="48">
        <v>1.2543252595155673E-2</v>
      </c>
      <c r="R37" s="48">
        <v>-6.3187223113540816E-2</v>
      </c>
      <c r="AC37" s="107">
        <v>44896</v>
      </c>
      <c r="AD37" s="132">
        <f t="shared" si="7"/>
        <v>98.956512270742039</v>
      </c>
      <c r="AE37" s="133">
        <f t="shared" si="4"/>
        <v>98.385166965508205</v>
      </c>
      <c r="AH37" s="107">
        <v>44896</v>
      </c>
      <c r="AI37" s="133">
        <v>22.88</v>
      </c>
      <c r="AW37" s="107" vm="58">
        <v>44986</v>
      </c>
      <c r="AX37" s="136" vm="59">
        <v>73529659</v>
      </c>
      <c r="AY37" s="161">
        <v>25.15</v>
      </c>
      <c r="AZ37" s="161">
        <v>24.88</v>
      </c>
      <c r="BA37" s="161">
        <v>26.3</v>
      </c>
      <c r="BB37" s="133">
        <v>26.18</v>
      </c>
      <c r="BS37" s="159"/>
      <c r="BT37" s="162"/>
      <c r="BU37" s="108"/>
      <c r="BV37" s="108"/>
      <c r="BW37" s="108"/>
      <c r="BX37" s="108"/>
    </row>
    <row r="38" spans="1:76">
      <c r="A38" s="107">
        <v>44927</v>
      </c>
      <c r="B38" s="133">
        <v>24.02</v>
      </c>
      <c r="C38" s="45">
        <f t="shared" si="9"/>
        <v>4.8623650140240296E-2</v>
      </c>
      <c r="D38" s="45">
        <f t="shared" si="10"/>
        <v>4.9825174825174852E-2</v>
      </c>
      <c r="E38" s="132">
        <f t="shared" si="1"/>
        <v>104.86236501402404</v>
      </c>
      <c r="G38" s="107">
        <v>44927</v>
      </c>
      <c r="H38" s="133">
        <v>77.716999999999999</v>
      </c>
      <c r="I38" s="45">
        <f t="shared" si="11"/>
        <v>4.2041368499010016E-2</v>
      </c>
      <c r="J38" s="45">
        <f t="shared" si="12"/>
        <v>4.2937622622367444E-2</v>
      </c>
      <c r="K38" s="132">
        <f t="shared" si="3"/>
        <v>104.204136849901</v>
      </c>
      <c r="L38" s="109"/>
      <c r="M38" s="107">
        <v>44136</v>
      </c>
      <c r="N38" s="38">
        <f t="shared" si="6"/>
        <v>6.5822816412304253E-3</v>
      </c>
      <c r="O38" s="182"/>
      <c r="P38" s="107">
        <v>44805</v>
      </c>
      <c r="Q38" s="48">
        <v>-5.9376334899615572E-2</v>
      </c>
      <c r="R38" s="48">
        <v>-2.829221949868416E-2</v>
      </c>
      <c r="AC38" s="107">
        <v>44927</v>
      </c>
      <c r="AD38" s="132">
        <f t="shared" si="7"/>
        <v>104.86236501402404</v>
      </c>
      <c r="AE38" s="133">
        <f t="shared" si="4"/>
        <v>104.204136849901</v>
      </c>
      <c r="AH38" s="107">
        <v>44927</v>
      </c>
      <c r="AI38" s="133">
        <v>24.02</v>
      </c>
      <c r="AW38" s="107" vm="60">
        <v>45017</v>
      </c>
      <c r="AX38" s="136" vm="61">
        <v>57848821</v>
      </c>
      <c r="AY38" s="161">
        <v>26.24</v>
      </c>
      <c r="AZ38" s="161">
        <v>25.86</v>
      </c>
      <c r="BA38" s="161">
        <v>27.35</v>
      </c>
      <c r="BB38" s="133">
        <v>26.46</v>
      </c>
      <c r="BS38" s="159"/>
      <c r="BT38" s="162"/>
      <c r="BU38" s="108"/>
      <c r="BV38" s="108"/>
      <c r="BW38" s="108"/>
      <c r="BX38" s="108"/>
    </row>
    <row r="39" spans="1:76">
      <c r="A39" s="107">
        <v>44958</v>
      </c>
      <c r="B39" s="133">
        <v>25.03</v>
      </c>
      <c r="C39" s="45">
        <f t="shared" si="9"/>
        <v>4.1188288791845357E-2</v>
      </c>
      <c r="D39" s="45">
        <f t="shared" si="10"/>
        <v>4.2048293089092491E-2</v>
      </c>
      <c r="E39" s="132">
        <f t="shared" si="1"/>
        <v>104.11882887918453</v>
      </c>
      <c r="G39" s="107">
        <v>44958</v>
      </c>
      <c r="H39" s="133">
        <v>78.762799999999999</v>
      </c>
      <c r="I39" s="45">
        <f t="shared" si="11"/>
        <v>1.3366780518836658E-2</v>
      </c>
      <c r="J39" s="45">
        <f t="shared" si="12"/>
        <v>1.3456515305531606E-2</v>
      </c>
      <c r="K39" s="132">
        <f t="shared" si="3"/>
        <v>101.33667805188367</v>
      </c>
      <c r="L39" s="109"/>
      <c r="M39" s="107">
        <v>44105</v>
      </c>
      <c r="N39" s="38">
        <f t="shared" si="6"/>
        <v>2.7821508273008666E-2</v>
      </c>
      <c r="O39" s="182"/>
      <c r="P39" s="107">
        <v>44774</v>
      </c>
      <c r="Q39" s="48">
        <v>2.7247956403269821E-2</v>
      </c>
      <c r="R39" s="48">
        <v>5.6621810000565584E-2</v>
      </c>
      <c r="AC39" s="107">
        <v>44958</v>
      </c>
      <c r="AD39" s="132">
        <f t="shared" si="7"/>
        <v>104.11882887918453</v>
      </c>
      <c r="AE39" s="133">
        <f t="shared" si="4"/>
        <v>101.33667805188367</v>
      </c>
      <c r="AH39" s="107">
        <v>44958</v>
      </c>
      <c r="AI39" s="133">
        <v>25.03</v>
      </c>
      <c r="AW39" s="107" vm="62">
        <v>45047</v>
      </c>
      <c r="AX39" s="136" vm="63">
        <v>72476660</v>
      </c>
      <c r="AY39" s="161">
        <v>26.48</v>
      </c>
      <c r="AZ39" s="161">
        <v>24.14</v>
      </c>
      <c r="BA39" s="161">
        <v>26.65</v>
      </c>
      <c r="BB39" s="133">
        <v>25.1</v>
      </c>
      <c r="BS39" s="159"/>
      <c r="BT39" s="162"/>
      <c r="BU39" s="108"/>
      <c r="BV39" s="108"/>
      <c r="BW39" s="108"/>
      <c r="BX39" s="108"/>
    </row>
    <row r="40" spans="1:76">
      <c r="A40" s="107">
        <v>44986</v>
      </c>
      <c r="B40" s="133">
        <v>26.18</v>
      </c>
      <c r="C40" s="45">
        <f t="shared" si="9"/>
        <v>4.4920655038070981E-2</v>
      </c>
      <c r="D40" s="45">
        <f t="shared" si="10"/>
        <v>4.5944866160607209E-2</v>
      </c>
      <c r="E40" s="132">
        <f t="shared" si="1"/>
        <v>104.4920655038071</v>
      </c>
      <c r="G40" s="107">
        <v>44986</v>
      </c>
      <c r="H40" s="133">
        <v>76.317399999999992</v>
      </c>
      <c r="I40" s="45">
        <f t="shared" si="11"/>
        <v>-3.1539844706358393E-2</v>
      </c>
      <c r="J40" s="45">
        <f t="shared" si="12"/>
        <v>-3.1047651937209018E-2</v>
      </c>
      <c r="K40" s="132">
        <f t="shared" si="3"/>
        <v>96.846015529364166</v>
      </c>
      <c r="L40" s="109"/>
      <c r="M40" s="107">
        <v>44075</v>
      </c>
      <c r="N40" s="38">
        <f t="shared" si="6"/>
        <v>7.6460499744429367E-2</v>
      </c>
      <c r="O40" s="182"/>
      <c r="P40" s="107">
        <v>44743</v>
      </c>
      <c r="Q40" s="48">
        <v>7.2502210433244937E-2</v>
      </c>
      <c r="R40" s="48">
        <v>1.9120968129431825E-2</v>
      </c>
      <c r="AC40" s="107">
        <v>44986</v>
      </c>
      <c r="AD40" s="132">
        <f t="shared" si="7"/>
        <v>104.4920655038071</v>
      </c>
      <c r="AE40" s="133">
        <f t="shared" si="4"/>
        <v>96.846015529364166</v>
      </c>
      <c r="AH40" s="107">
        <v>44986</v>
      </c>
      <c r="AI40" s="133">
        <v>26.18</v>
      </c>
      <c r="AW40" s="107" vm="64">
        <v>45078</v>
      </c>
      <c r="AX40" s="136" vm="65">
        <v>58493380</v>
      </c>
      <c r="AY40" s="161">
        <v>25.2</v>
      </c>
      <c r="AZ40" s="161">
        <v>25.18</v>
      </c>
      <c r="BA40" s="161">
        <v>26.59</v>
      </c>
      <c r="BB40" s="133">
        <v>26.21</v>
      </c>
      <c r="BS40" s="159"/>
      <c r="BT40" s="162"/>
      <c r="BU40" s="108"/>
      <c r="BV40" s="108"/>
      <c r="BW40" s="108"/>
      <c r="BX40" s="108"/>
    </row>
    <row r="41" spans="1:76">
      <c r="A41" s="107">
        <v>45017</v>
      </c>
      <c r="B41" s="133">
        <v>26.46</v>
      </c>
      <c r="C41" s="45">
        <f t="shared" si="9"/>
        <v>1.0638398205055797E-2</v>
      </c>
      <c r="D41" s="45">
        <f t="shared" si="10"/>
        <v>1.0695187165775444E-2</v>
      </c>
      <c r="E41" s="132">
        <f t="shared" si="1"/>
        <v>101.06383982050558</v>
      </c>
      <c r="G41" s="107">
        <v>45017</v>
      </c>
      <c r="H41" s="133">
        <v>78.705699999999993</v>
      </c>
      <c r="I41" s="45">
        <f t="shared" si="11"/>
        <v>3.0814620264611018E-2</v>
      </c>
      <c r="J41" s="45">
        <f t="shared" si="12"/>
        <v>3.1294305099492402E-2</v>
      </c>
      <c r="K41" s="132">
        <f t="shared" si="3"/>
        <v>103.0814620264611</v>
      </c>
      <c r="L41" s="109"/>
      <c r="M41" s="107">
        <v>44044</v>
      </c>
      <c r="N41" s="38">
        <f t="shared" si="6"/>
        <v>-2.0176222059555382E-2</v>
      </c>
      <c r="O41" s="182"/>
      <c r="P41" s="107">
        <v>44713</v>
      </c>
      <c r="Q41" s="48">
        <v>-8.244023083264633E-2</v>
      </c>
      <c r="R41" s="48">
        <v>-3.4236195397545521E-2</v>
      </c>
      <c r="AC41" s="107">
        <v>45017</v>
      </c>
      <c r="AD41" s="132">
        <f t="shared" si="7"/>
        <v>101.06383982050558</v>
      </c>
      <c r="AE41" s="133">
        <f t="shared" si="4"/>
        <v>103.0814620264611</v>
      </c>
      <c r="AH41" s="107">
        <v>45017</v>
      </c>
      <c r="AI41" s="133">
        <v>26.46</v>
      </c>
      <c r="AW41" s="107" vm="66">
        <v>45108</v>
      </c>
      <c r="AX41" s="136" vm="67">
        <v>54253496</v>
      </c>
      <c r="AY41" s="161">
        <v>26.24</v>
      </c>
      <c r="AZ41" s="161">
        <v>24.32</v>
      </c>
      <c r="BA41" s="161">
        <v>26.83</v>
      </c>
      <c r="BB41" s="133">
        <v>26.2</v>
      </c>
      <c r="BS41" s="159"/>
      <c r="BT41" s="162"/>
      <c r="BU41" s="108"/>
      <c r="BV41" s="108"/>
      <c r="BW41" s="108"/>
      <c r="BX41" s="108"/>
    </row>
    <row r="42" spans="1:76">
      <c r="A42" s="107">
        <v>45047</v>
      </c>
      <c r="B42" s="133">
        <v>25.1</v>
      </c>
      <c r="C42" s="45">
        <f t="shared" si="9"/>
        <v>-5.2766312549071354E-2</v>
      </c>
      <c r="D42" s="45">
        <f t="shared" si="10"/>
        <v>-5.1398337112622802E-2</v>
      </c>
      <c r="E42" s="132">
        <f t="shared" si="1"/>
        <v>94.72336874509287</v>
      </c>
      <c r="G42" s="107">
        <v>45047</v>
      </c>
      <c r="H42" s="133">
        <v>74.461399999999998</v>
      </c>
      <c r="I42" s="45">
        <f t="shared" si="11"/>
        <v>-5.5434709429212511E-2</v>
      </c>
      <c r="J42" s="45">
        <f t="shared" si="12"/>
        <v>-5.3926208648166475E-2</v>
      </c>
      <c r="K42" s="132">
        <f t="shared" si="3"/>
        <v>94.456529057078754</v>
      </c>
      <c r="L42" s="109"/>
      <c r="M42" s="107">
        <v>44013</v>
      </c>
      <c r="N42" s="38">
        <f t="shared" si="6"/>
        <v>2.6683968801410884E-3</v>
      </c>
      <c r="O42" s="182"/>
      <c r="P42" s="107">
        <v>44682</v>
      </c>
      <c r="Q42" s="48">
        <v>2.2461814914645103E-2</v>
      </c>
      <c r="R42" s="48">
        <v>6.114700499910742E-2</v>
      </c>
      <c r="AC42" s="107">
        <v>45047</v>
      </c>
      <c r="AD42" s="132">
        <f t="shared" si="7"/>
        <v>94.72336874509287</v>
      </c>
      <c r="AE42" s="133">
        <f t="shared" si="4"/>
        <v>94.456529057078754</v>
      </c>
      <c r="AH42" s="107">
        <v>45047</v>
      </c>
      <c r="AI42" s="133">
        <v>25.1</v>
      </c>
      <c r="AW42" s="107" vm="68">
        <v>45139</v>
      </c>
      <c r="AX42" s="136" vm="69">
        <v>65389438</v>
      </c>
      <c r="AY42" s="161">
        <v>26.09</v>
      </c>
      <c r="AZ42" s="161">
        <v>24.62</v>
      </c>
      <c r="BA42" s="161">
        <v>26.28</v>
      </c>
      <c r="BB42" s="133">
        <v>25.78</v>
      </c>
      <c r="BS42" s="159"/>
      <c r="BT42" s="162"/>
      <c r="BU42" s="108"/>
      <c r="BV42" s="108"/>
      <c r="BW42" s="108"/>
      <c r="BX42" s="108"/>
    </row>
    <row r="43" spans="1:76">
      <c r="A43" s="107">
        <v>45078</v>
      </c>
      <c r="B43" s="133">
        <v>26.21</v>
      </c>
      <c r="C43" s="45">
        <f t="shared" si="9"/>
        <v>4.327317119757669E-2</v>
      </c>
      <c r="D43" s="45">
        <f t="shared" si="10"/>
        <v>4.4223107569721087E-2</v>
      </c>
      <c r="E43" s="132">
        <f t="shared" si="1"/>
        <v>104.32731711975767</v>
      </c>
      <c r="G43" s="107">
        <v>45078</v>
      </c>
      <c r="H43" s="133">
        <v>75.315299999999993</v>
      </c>
      <c r="I43" s="45">
        <f t="shared" si="11"/>
        <v>1.1402431107931052E-2</v>
      </c>
      <c r="J43" s="45">
        <f t="shared" si="12"/>
        <v>1.1467686613466789E-2</v>
      </c>
      <c r="K43" s="132">
        <f t="shared" si="3"/>
        <v>101.14024311079311</v>
      </c>
      <c r="L43" s="109"/>
      <c r="M43" s="107">
        <v>43983</v>
      </c>
      <c r="N43" s="38">
        <f t="shared" si="6"/>
        <v>3.1870740089645633E-2</v>
      </c>
      <c r="O43" s="182"/>
      <c r="P43" s="107">
        <v>44652</v>
      </c>
      <c r="Q43" s="48">
        <v>5.1405975395430493E-2</v>
      </c>
      <c r="R43" s="48">
        <v>-8.2955862906597243E-3</v>
      </c>
      <c r="AC43" s="107">
        <v>45078</v>
      </c>
      <c r="AD43" s="132">
        <f t="shared" si="7"/>
        <v>104.32731711975767</v>
      </c>
      <c r="AE43" s="133">
        <f t="shared" si="4"/>
        <v>101.14024311079311</v>
      </c>
      <c r="AH43" s="107">
        <v>45078</v>
      </c>
      <c r="AI43" s="133">
        <v>26.21</v>
      </c>
      <c r="AW43" s="107" vm="70">
        <v>45170</v>
      </c>
      <c r="AX43" s="136" vm="71">
        <v>66715182</v>
      </c>
      <c r="AY43" s="161">
        <v>25.76</v>
      </c>
      <c r="AZ43" s="161">
        <v>25.629857999999999</v>
      </c>
      <c r="BA43" s="161">
        <v>28.33</v>
      </c>
      <c r="BB43" s="133">
        <v>27.75</v>
      </c>
      <c r="BS43" s="159"/>
      <c r="BT43" s="162"/>
      <c r="BU43" s="108"/>
      <c r="BV43" s="108"/>
      <c r="BW43" s="108"/>
      <c r="BX43" s="108"/>
    </row>
    <row r="44" spans="1:76">
      <c r="A44" s="107">
        <v>45108</v>
      </c>
      <c r="B44" s="133">
        <v>26.2</v>
      </c>
      <c r="C44" s="45">
        <f t="shared" si="9"/>
        <v>-3.81606568263887E-4</v>
      </c>
      <c r="D44" s="45">
        <f t="shared" si="10"/>
        <v>-3.8153376573832749E-4</v>
      </c>
      <c r="E44" s="132">
        <f t="shared" si="1"/>
        <v>99.961839343173608</v>
      </c>
      <c r="G44" s="107">
        <v>45108</v>
      </c>
      <c r="H44" s="133">
        <v>76.994100000000003</v>
      </c>
      <c r="I44" s="45">
        <f t="shared" si="11"/>
        <v>2.2045494124229473E-2</v>
      </c>
      <c r="J44" s="45">
        <f t="shared" si="12"/>
        <v>2.2290291614054644E-2</v>
      </c>
      <c r="K44" s="132">
        <f t="shared" si="3"/>
        <v>102.20454941242295</v>
      </c>
      <c r="L44" s="109"/>
      <c r="M44" s="107">
        <v>43952</v>
      </c>
      <c r="N44" s="38">
        <f t="shared" si="6"/>
        <v>-2.2427100692493318E-2</v>
      </c>
      <c r="O44" s="182"/>
      <c r="P44" s="107">
        <v>44621</v>
      </c>
      <c r="Q44" s="48">
        <v>-4.1788549937317766E-3</v>
      </c>
      <c r="R44" s="48">
        <v>-3.8266033096737585E-3</v>
      </c>
      <c r="AC44" s="107">
        <v>45108</v>
      </c>
      <c r="AD44" s="132">
        <f t="shared" si="7"/>
        <v>99.961839343173608</v>
      </c>
      <c r="AE44" s="133">
        <f t="shared" si="4"/>
        <v>102.20454941242295</v>
      </c>
      <c r="AH44" s="107">
        <v>45108</v>
      </c>
      <c r="AI44" s="133">
        <v>26.2</v>
      </c>
      <c r="AW44" s="107" vm="72">
        <v>45200</v>
      </c>
      <c r="AX44" s="136" vm="73">
        <v>69412231</v>
      </c>
      <c r="AY44" s="161">
        <v>27.87</v>
      </c>
      <c r="AZ44" s="161">
        <v>27.318000000000001</v>
      </c>
      <c r="BA44" s="161">
        <v>29.51</v>
      </c>
      <c r="BB44" s="133">
        <v>28.68</v>
      </c>
      <c r="BS44" s="159"/>
      <c r="BT44" s="162"/>
      <c r="BU44" s="108"/>
      <c r="BV44" s="108"/>
      <c r="BW44" s="108"/>
      <c r="BX44" s="108"/>
    </row>
    <row r="45" spans="1:76">
      <c r="A45" s="107">
        <v>45139</v>
      </c>
      <c r="B45" s="133">
        <v>25.78</v>
      </c>
      <c r="C45" s="45">
        <f t="shared" si="9"/>
        <v>-1.6160413256009788E-2</v>
      </c>
      <c r="D45" s="45">
        <f t="shared" si="10"/>
        <v>-1.603053435114497E-2</v>
      </c>
      <c r="E45" s="132">
        <f t="shared" si="1"/>
        <v>98.383958674399025</v>
      </c>
      <c r="G45" s="107">
        <v>45139</v>
      </c>
      <c r="H45" s="133">
        <v>74.391300000000001</v>
      </c>
      <c r="I45" s="45">
        <f t="shared" si="11"/>
        <v>-3.438979602365113E-2</v>
      </c>
      <c r="J45" s="45">
        <f t="shared" si="12"/>
        <v>-3.3805187670224106E-2</v>
      </c>
      <c r="K45" s="132">
        <f t="shared" si="3"/>
        <v>96.561020397634891</v>
      </c>
      <c r="L45" s="109"/>
      <c r="M45" s="107">
        <v>43922</v>
      </c>
      <c r="N45" s="38">
        <f t="shared" si="6"/>
        <v>1.82293827676413E-2</v>
      </c>
      <c r="O45" s="182"/>
      <c r="P45" s="107">
        <v>44593</v>
      </c>
      <c r="Q45" s="48">
        <v>-4.2803189257238757E-2</v>
      </c>
      <c r="R45" s="48">
        <v>-7.6413578012902092E-3</v>
      </c>
      <c r="AC45" s="107">
        <v>45139</v>
      </c>
      <c r="AD45" s="132">
        <f t="shared" si="7"/>
        <v>98.383958674399025</v>
      </c>
      <c r="AE45" s="133">
        <f t="shared" si="4"/>
        <v>96.561020397634891</v>
      </c>
      <c r="AH45" s="107">
        <v>45139</v>
      </c>
      <c r="AI45" s="133">
        <v>25.78</v>
      </c>
      <c r="AW45" s="107" vm="74">
        <v>45231</v>
      </c>
      <c r="AX45" s="136" vm="75">
        <v>49844175</v>
      </c>
      <c r="AY45" s="161">
        <v>28.74</v>
      </c>
      <c r="AZ45" s="161">
        <v>28.04</v>
      </c>
      <c r="BA45" s="161">
        <v>30.61</v>
      </c>
      <c r="BB45" s="133">
        <v>30.6</v>
      </c>
      <c r="BS45" s="159"/>
      <c r="BT45" s="162"/>
      <c r="BU45" s="108"/>
      <c r="BV45" s="108"/>
      <c r="BW45" s="108"/>
      <c r="BX45" s="108"/>
    </row>
    <row r="46" spans="1:76">
      <c r="A46" s="107">
        <v>45170</v>
      </c>
      <c r="B46" s="133">
        <v>27.75</v>
      </c>
      <c r="C46" s="45">
        <f t="shared" si="9"/>
        <v>7.3636842681402234E-2</v>
      </c>
      <c r="D46" s="45">
        <f t="shared" si="10"/>
        <v>7.6415826221877384E-2</v>
      </c>
      <c r="E46" s="132">
        <f t="shared" si="1"/>
        <v>107.36368426814022</v>
      </c>
      <c r="G46" s="107">
        <v>45170</v>
      </c>
      <c r="H46" s="133">
        <v>76.080799999999996</v>
      </c>
      <c r="I46" s="45">
        <f t="shared" si="11"/>
        <v>2.2456933911269846E-2</v>
      </c>
      <c r="J46" s="45">
        <f t="shared" si="12"/>
        <v>2.2710989053827468E-2</v>
      </c>
      <c r="K46" s="132">
        <f t="shared" si="3"/>
        <v>102.24569339112699</v>
      </c>
      <c r="L46" s="109"/>
      <c r="M46" s="107">
        <v>43891</v>
      </c>
      <c r="N46" s="38">
        <f t="shared" si="6"/>
        <v>5.1179908770132343E-2</v>
      </c>
      <c r="O46" s="182"/>
      <c r="P46" s="107">
        <v>44562</v>
      </c>
      <c r="Q46" s="48">
        <v>-4.8224462954844123E-3</v>
      </c>
      <c r="R46" s="48">
        <v>8.2056782757348545E-4</v>
      </c>
      <c r="AC46" s="107">
        <v>45170</v>
      </c>
      <c r="AD46" s="132">
        <f t="shared" si="7"/>
        <v>107.36368426814022</v>
      </c>
      <c r="AE46" s="133">
        <f t="shared" si="4"/>
        <v>102.24569339112699</v>
      </c>
      <c r="AH46" s="107">
        <v>45170</v>
      </c>
      <c r="AI46" s="133">
        <v>27.75</v>
      </c>
      <c r="BS46" s="159"/>
      <c r="BT46" s="162"/>
      <c r="BU46" s="108"/>
      <c r="BV46" s="108"/>
      <c r="BW46" s="108"/>
      <c r="BX46" s="108"/>
    </row>
    <row r="47" spans="1:76">
      <c r="A47" s="107">
        <v>45200</v>
      </c>
      <c r="B47" s="133">
        <v>28.68</v>
      </c>
      <c r="C47" s="45">
        <f t="shared" si="9"/>
        <v>3.2964175538975973E-2</v>
      </c>
      <c r="D47" s="45">
        <f t="shared" si="10"/>
        <v>3.3513513513513504E-2</v>
      </c>
      <c r="E47" s="132">
        <f t="shared" si="1"/>
        <v>103.2964175538976</v>
      </c>
      <c r="G47" s="107">
        <v>45200</v>
      </c>
      <c r="H47" s="133">
        <v>73.217200000000005</v>
      </c>
      <c r="I47" s="45">
        <f t="shared" si="11"/>
        <v>-3.8365567385852659E-2</v>
      </c>
      <c r="J47" s="45">
        <f t="shared" si="12"/>
        <v>-3.7638931241522053E-2</v>
      </c>
      <c r="K47" s="132">
        <f t="shared" si="3"/>
        <v>96.163443261414727</v>
      </c>
      <c r="L47" s="109"/>
      <c r="M47" s="107">
        <v>43862</v>
      </c>
      <c r="N47" s="38">
        <f t="shared" si="6"/>
        <v>7.1329742924828632E-2</v>
      </c>
      <c r="O47" s="182"/>
      <c r="P47" s="107">
        <v>44531</v>
      </c>
      <c r="Q47" s="48">
        <v>5.8149779735682833E-2</v>
      </c>
      <c r="R47" s="48">
        <v>-1.0694807465331939E-2</v>
      </c>
      <c r="AC47" s="107">
        <v>45200</v>
      </c>
      <c r="AD47" s="132">
        <f t="shared" si="7"/>
        <v>103.2964175538976</v>
      </c>
      <c r="AE47" s="133">
        <f t="shared" si="4"/>
        <v>96.163443261414727</v>
      </c>
      <c r="AH47" s="107">
        <v>45200</v>
      </c>
      <c r="AI47" s="133">
        <v>28.68</v>
      </c>
      <c r="BS47" s="159"/>
      <c r="BT47" s="162"/>
      <c r="BU47" s="108"/>
      <c r="BV47" s="108"/>
      <c r="BW47" s="108"/>
      <c r="BX47" s="108"/>
    </row>
    <row r="48" spans="1:76">
      <c r="A48" s="107">
        <v>45231</v>
      </c>
      <c r="B48" s="133">
        <v>30.49</v>
      </c>
      <c r="C48" s="45">
        <f t="shared" si="9"/>
        <v>6.1198745268743658E-2</v>
      </c>
      <c r="D48" s="45">
        <f t="shared" si="10"/>
        <v>6.3110181311018088E-2</v>
      </c>
      <c r="E48" s="132">
        <f t="shared" si="1"/>
        <v>106.11987452687437</v>
      </c>
      <c r="G48" s="107">
        <v>45231</v>
      </c>
      <c r="H48" s="133">
        <v>74.882000000000005</v>
      </c>
      <c r="I48" s="45">
        <f t="shared" si="11"/>
        <v>2.2483175171250622E-2</v>
      </c>
      <c r="J48" s="45">
        <f t="shared" si="12"/>
        <v>2.2737826630900928E-2</v>
      </c>
      <c r="K48" s="132">
        <f t="shared" si="3"/>
        <v>102.24831751712506</v>
      </c>
      <c r="L48" s="109"/>
      <c r="M48" s="107">
        <v>43831</v>
      </c>
      <c r="N48" s="38">
        <f t="shared" si="6"/>
        <v>3.8715570097493046E-2</v>
      </c>
      <c r="O48" s="182"/>
      <c r="P48" s="107">
        <v>44501</v>
      </c>
      <c r="Q48" s="48">
        <v>-2.7060782681099026E-2</v>
      </c>
      <c r="R48" s="48">
        <v>-4.4023053568671866E-2</v>
      </c>
      <c r="AC48" s="107">
        <v>45231</v>
      </c>
      <c r="AD48" s="132">
        <f t="shared" si="7"/>
        <v>106.11987452687437</v>
      </c>
      <c r="AE48" s="133">
        <f t="shared" si="4"/>
        <v>102.24831751712506</v>
      </c>
      <c r="AH48" s="107">
        <v>45231</v>
      </c>
      <c r="AI48" s="133">
        <v>30.6</v>
      </c>
      <c r="BS48" s="159"/>
      <c r="BT48" s="162"/>
      <c r="BU48" s="108"/>
      <c r="BV48" s="108"/>
      <c r="BW48" s="108"/>
      <c r="BX48" s="108"/>
    </row>
    <row r="49" spans="1:76">
      <c r="A49"/>
      <c r="B49"/>
      <c r="C49"/>
      <c r="D49"/>
      <c r="E49"/>
      <c r="G49"/>
      <c r="H49"/>
      <c r="I49"/>
      <c r="J49"/>
      <c r="K49"/>
      <c r="L49"/>
      <c r="M49"/>
      <c r="N49"/>
      <c r="O49"/>
      <c r="P49" s="107">
        <v>44470</v>
      </c>
      <c r="Q49" s="168">
        <v>-3.1236628155755258E-2</v>
      </c>
      <c r="R49" s="168">
        <v>2.5231427377486893E-2</v>
      </c>
      <c r="S49"/>
      <c r="T49"/>
      <c r="U49"/>
      <c r="V49"/>
      <c r="W49"/>
      <c r="X49"/>
      <c r="Y49"/>
      <c r="Z49"/>
      <c r="AA49"/>
      <c r="AB49"/>
      <c r="AC49"/>
      <c r="AD49"/>
      <c r="AE49"/>
      <c r="AH49" s="107">
        <v>45261</v>
      </c>
      <c r="AI49"/>
      <c r="AJ49" s="43">
        <f>FORECAST(AH49,$AI$2:$AI$48,$AH$2:$AH$48)</f>
        <v>27.641140005070554</v>
      </c>
      <c r="BS49" s="159"/>
      <c r="BT49" s="162"/>
      <c r="BU49" s="108"/>
      <c r="BV49" s="108"/>
      <c r="BW49" s="108"/>
      <c r="BX49" s="108"/>
    </row>
    <row r="50" spans="1:76">
      <c r="A50"/>
      <c r="B50"/>
      <c r="C50"/>
      <c r="D50" s="206">
        <f>SUM(D3:D48)</f>
        <v>0.48897307752440383</v>
      </c>
      <c r="E50"/>
      <c r="G50"/>
      <c r="H50"/>
      <c r="I50"/>
      <c r="J50" s="206">
        <f>SUM(J3:J48)</f>
        <v>6.9785922696375582E-2</v>
      </c>
      <c r="K50"/>
      <c r="L50"/>
      <c r="M50"/>
      <c r="N50"/>
      <c r="O50"/>
      <c r="P50" s="107">
        <v>44440</v>
      </c>
      <c r="Q50" s="168">
        <v>-5.1678445229682055E-2</v>
      </c>
      <c r="R50" s="168">
        <v>-2.0884081259317674E-2</v>
      </c>
      <c r="S50"/>
      <c r="T50"/>
      <c r="U50"/>
      <c r="V50"/>
      <c r="W50"/>
      <c r="X50"/>
      <c r="Y50"/>
      <c r="Z50"/>
      <c r="AA50"/>
      <c r="AB50"/>
      <c r="AC50"/>
      <c r="AD50"/>
      <c r="AE50"/>
      <c r="AH50" s="107">
        <v>45292</v>
      </c>
      <c r="AJ50" s="43">
        <f t="shared" ref="AJ50:AJ60" si="13">FORECAST(AH50,$AI$2:$AI$48,$AH$2:$AH$48)</f>
        <v>27.888451379331627</v>
      </c>
      <c r="BS50" s="159"/>
      <c r="BT50" s="162"/>
      <c r="BU50" s="108"/>
      <c r="BV50" s="108"/>
      <c r="BW50" s="108"/>
      <c r="BX50" s="108"/>
    </row>
    <row r="51" spans="1:76">
      <c r="A51"/>
      <c r="B51"/>
      <c r="C51"/>
      <c r="D51"/>
      <c r="E51"/>
      <c r="G51"/>
      <c r="H51"/>
      <c r="I51"/>
      <c r="J51" s="207">
        <f>D50-J50</f>
        <v>0.41918715482802826</v>
      </c>
      <c r="K51"/>
      <c r="L51"/>
      <c r="M51"/>
      <c r="N51"/>
      <c r="O51"/>
      <c r="P51" s="107">
        <v>44409</v>
      </c>
      <c r="Q51" s="168">
        <v>1.6301816488123028E-2</v>
      </c>
      <c r="R51" s="168">
        <v>4.6963064565747727E-3</v>
      </c>
      <c r="S51"/>
      <c r="T51"/>
      <c r="U51"/>
      <c r="V51"/>
      <c r="W51"/>
      <c r="X51"/>
      <c r="Y51"/>
      <c r="Z51"/>
      <c r="AA51"/>
      <c r="AB51"/>
      <c r="AC51"/>
      <c r="AD51"/>
      <c r="AE51"/>
      <c r="AH51" s="107">
        <v>45323</v>
      </c>
      <c r="AJ51" s="43">
        <f t="shared" si="13"/>
        <v>28.135762753592701</v>
      </c>
      <c r="BS51" s="159"/>
      <c r="BT51" s="162"/>
      <c r="BU51" s="108"/>
      <c r="BV51" s="108"/>
      <c r="BW51" s="108"/>
      <c r="BX51" s="108"/>
    </row>
    <row r="52" spans="1:76">
      <c r="A52"/>
      <c r="B52"/>
      <c r="C52"/>
      <c r="D52"/>
      <c r="E52"/>
      <c r="G52"/>
      <c r="H52"/>
      <c r="I52"/>
      <c r="J52"/>
      <c r="K52"/>
      <c r="L52"/>
      <c r="M52"/>
      <c r="N52"/>
      <c r="O52"/>
      <c r="P52" s="107">
        <v>44378</v>
      </c>
      <c r="Q52" s="168">
        <v>-3.116406966086158E-2</v>
      </c>
      <c r="R52" s="168">
        <v>-1.2275798137561909E-2</v>
      </c>
      <c r="S52"/>
      <c r="T52"/>
      <c r="U52"/>
      <c r="V52"/>
      <c r="W52"/>
      <c r="X52"/>
      <c r="Y52"/>
      <c r="Z52"/>
      <c r="AA52"/>
      <c r="AB52"/>
      <c r="AC52"/>
      <c r="AD52"/>
      <c r="AE52"/>
      <c r="AH52" s="107">
        <v>45352</v>
      </c>
      <c r="AJ52" s="43">
        <f t="shared" si="13"/>
        <v>28.367118555320758</v>
      </c>
      <c r="BS52" s="159"/>
      <c r="BT52" s="162"/>
      <c r="BU52" s="108"/>
      <c r="BV52" s="108"/>
      <c r="BW52" s="108"/>
      <c r="BX52" s="108"/>
    </row>
    <row r="53" spans="1:76">
      <c r="A53"/>
      <c r="B53"/>
      <c r="C53"/>
      <c r="D53"/>
      <c r="E53"/>
      <c r="G53"/>
      <c r="H53"/>
      <c r="I53"/>
      <c r="J53"/>
      <c r="K53"/>
      <c r="L53"/>
      <c r="M53"/>
      <c r="N53"/>
      <c r="O53"/>
      <c r="P53" s="107">
        <v>44348</v>
      </c>
      <c r="Q53" s="168">
        <v>-9.2242194891201473E-2</v>
      </c>
      <c r="R53" s="168">
        <v>7.3517910214292257E-4</v>
      </c>
      <c r="S53"/>
      <c r="T53"/>
      <c r="U53"/>
      <c r="V53"/>
      <c r="W53"/>
      <c r="X53"/>
      <c r="Y53"/>
      <c r="Z53"/>
      <c r="AA53"/>
      <c r="AB53"/>
      <c r="AC53"/>
      <c r="AD53"/>
      <c r="AE53"/>
      <c r="AH53" s="107">
        <v>45383</v>
      </c>
      <c r="AJ53" s="43">
        <f t="shared" si="13"/>
        <v>28.614429929581831</v>
      </c>
      <c r="BS53" s="159"/>
      <c r="BT53" s="162"/>
      <c r="BU53" s="108"/>
      <c r="BV53" s="108"/>
      <c r="BW53" s="108"/>
      <c r="BX53" s="108"/>
    </row>
    <row r="54" spans="1:76">
      <c r="A54"/>
      <c r="B54"/>
      <c r="C54"/>
      <c r="D54"/>
      <c r="E54"/>
      <c r="G54"/>
      <c r="H54"/>
      <c r="I54"/>
      <c r="J54"/>
      <c r="K54"/>
      <c r="L54"/>
      <c r="M54"/>
      <c r="N54"/>
      <c r="O54"/>
      <c r="P54" s="107">
        <v>44317</v>
      </c>
      <c r="Q54" s="168">
        <v>-4.1688379364252251E-2</v>
      </c>
      <c r="R54" s="168">
        <v>-2.11155429437002E-3</v>
      </c>
      <c r="S54"/>
      <c r="T54"/>
      <c r="U54"/>
      <c r="V54"/>
      <c r="W54"/>
      <c r="X54"/>
      <c r="Y54"/>
      <c r="Z54"/>
      <c r="AA54"/>
      <c r="AB54"/>
      <c r="AC54"/>
      <c r="AD54"/>
      <c r="AE54"/>
      <c r="AH54" s="107">
        <v>45413</v>
      </c>
      <c r="AJ54" s="43">
        <f t="shared" si="13"/>
        <v>28.853763517576397</v>
      </c>
      <c r="BS54" s="159"/>
      <c r="BT54" s="162"/>
      <c r="BU54" s="108"/>
      <c r="BV54" s="108"/>
      <c r="BW54" s="108"/>
      <c r="BX54" s="108"/>
    </row>
    <row r="55" spans="1:76">
      <c r="A55"/>
      <c r="B55"/>
      <c r="C55"/>
      <c r="D55"/>
      <c r="E55"/>
      <c r="G55"/>
      <c r="H55"/>
      <c r="I55"/>
      <c r="J55"/>
      <c r="K55"/>
      <c r="L55"/>
      <c r="M55"/>
      <c r="N55"/>
      <c r="O55"/>
      <c r="P55" s="107">
        <v>44287</v>
      </c>
      <c r="Q55" s="168">
        <v>2.2022838499184402E-2</v>
      </c>
      <c r="R55" s="168">
        <v>-7.5185721547970279E-3</v>
      </c>
      <c r="S55"/>
      <c r="T55"/>
      <c r="U55"/>
      <c r="V55"/>
      <c r="W55"/>
      <c r="X55"/>
      <c r="Y55"/>
      <c r="Z55"/>
      <c r="AA55"/>
      <c r="AB55"/>
      <c r="AC55"/>
      <c r="AD55"/>
      <c r="AE55"/>
      <c r="AH55" s="107">
        <v>45444</v>
      </c>
      <c r="AJ55" s="43">
        <f t="shared" si="13"/>
        <v>29.101074891837413</v>
      </c>
      <c r="BS55" s="159"/>
      <c r="BT55" s="162"/>
      <c r="BU55" s="108"/>
      <c r="BV55" s="108"/>
      <c r="BW55" s="108"/>
      <c r="BX55" s="108"/>
    </row>
    <row r="56" spans="1:76">
      <c r="A56"/>
      <c r="B56"/>
      <c r="C56"/>
      <c r="D56"/>
      <c r="E56"/>
      <c r="G56"/>
      <c r="H56"/>
      <c r="I56"/>
      <c r="J56"/>
      <c r="K56"/>
      <c r="L56"/>
      <c r="M56"/>
      <c r="N56"/>
      <c r="O56"/>
      <c r="P56" s="107">
        <v>44256</v>
      </c>
      <c r="Q56" s="168">
        <v>-3.2189412077680252E-2</v>
      </c>
      <c r="R56" s="168">
        <v>-3.6755664788566761E-2</v>
      </c>
      <c r="S56"/>
      <c r="T56"/>
      <c r="U56"/>
      <c r="V56"/>
      <c r="W56"/>
      <c r="X56"/>
      <c r="Y56"/>
      <c r="Z56"/>
      <c r="AA56"/>
      <c r="AB56"/>
      <c r="AC56"/>
      <c r="AD56"/>
      <c r="AE56"/>
      <c r="AH56" s="107">
        <v>45474</v>
      </c>
      <c r="AJ56" s="43">
        <f t="shared" si="13"/>
        <v>29.340408479831979</v>
      </c>
      <c r="BS56" s="159"/>
      <c r="BT56" s="162"/>
      <c r="BU56" s="108"/>
      <c r="BV56" s="108"/>
      <c r="BW56" s="108"/>
      <c r="BX56" s="108"/>
    </row>
    <row r="57" spans="1:76">
      <c r="A57"/>
      <c r="B57"/>
      <c r="C57"/>
      <c r="D57"/>
      <c r="E57"/>
      <c r="G57"/>
      <c r="H57"/>
      <c r="I57"/>
      <c r="J57"/>
      <c r="K57"/>
      <c r="L57"/>
      <c r="M57"/>
      <c r="N57"/>
      <c r="O57"/>
      <c r="P57" s="107">
        <v>44228</v>
      </c>
      <c r="Q57" s="168">
        <v>-6.9543705332600361E-2</v>
      </c>
      <c r="R57" s="168">
        <v>-3.4288454978901227E-2</v>
      </c>
      <c r="S57"/>
      <c r="T57"/>
      <c r="U57"/>
      <c r="V57"/>
      <c r="W57"/>
      <c r="X57"/>
      <c r="Y57"/>
      <c r="Z57"/>
      <c r="AA57"/>
      <c r="AB57"/>
      <c r="AC57"/>
      <c r="AD57"/>
      <c r="AE57"/>
      <c r="AH57" s="107">
        <v>45505</v>
      </c>
      <c r="AJ57" s="43">
        <f t="shared" si="13"/>
        <v>29.587719854093052</v>
      </c>
      <c r="BS57" s="159"/>
      <c r="BT57" s="162"/>
      <c r="BU57" s="108"/>
      <c r="BV57" s="108"/>
      <c r="BW57" s="108"/>
      <c r="BX57" s="108"/>
    </row>
    <row r="58" spans="1:76">
      <c r="A58"/>
      <c r="B58"/>
      <c r="C58"/>
      <c r="D58"/>
      <c r="E58"/>
      <c r="G58"/>
      <c r="H58"/>
      <c r="I58"/>
      <c r="J58"/>
      <c r="K58"/>
      <c r="L58"/>
      <c r="M58"/>
      <c r="N58"/>
      <c r="O58"/>
      <c r="P58" s="107">
        <v>44197</v>
      </c>
      <c r="Q58" s="168">
        <v>7.0901033973412061E-2</v>
      </c>
      <c r="R58" s="168">
        <v>-1.1717563080036264E-2</v>
      </c>
      <c r="S58"/>
      <c r="T58"/>
      <c r="U58"/>
      <c r="V58"/>
      <c r="W58"/>
      <c r="X58"/>
      <c r="Y58"/>
      <c r="Z58"/>
      <c r="AA58"/>
      <c r="AB58"/>
      <c r="AC58"/>
      <c r="AD58"/>
      <c r="AE58"/>
      <c r="AH58" s="107">
        <v>45536</v>
      </c>
      <c r="AJ58" s="43">
        <f t="shared" si="13"/>
        <v>29.835031228354069</v>
      </c>
      <c r="BS58" s="159"/>
      <c r="BT58" s="162"/>
      <c r="BU58" s="108"/>
      <c r="BV58" s="108"/>
      <c r="BW58" s="108"/>
      <c r="BX58" s="108"/>
    </row>
    <row r="59" spans="1:76">
      <c r="A59"/>
      <c r="B59"/>
      <c r="C59"/>
      <c r="D59"/>
      <c r="E59"/>
      <c r="G59"/>
      <c r="H59"/>
      <c r="I59"/>
      <c r="J59"/>
      <c r="K59"/>
      <c r="L59"/>
      <c r="M59"/>
      <c r="N59"/>
      <c r="O59"/>
      <c r="P59" s="107">
        <v>44166</v>
      </c>
      <c r="Q59" s="168">
        <v>-1.1034482758620651E-2</v>
      </c>
      <c r="R59" s="168">
        <v>8.2809724914397718E-3</v>
      </c>
      <c r="S59"/>
      <c r="T59"/>
      <c r="U59"/>
      <c r="V59"/>
      <c r="W59"/>
      <c r="X59"/>
      <c r="Y59"/>
      <c r="Z59"/>
      <c r="AA59"/>
      <c r="AB59"/>
      <c r="AC59"/>
      <c r="AD59"/>
      <c r="AE59"/>
      <c r="AH59" s="107">
        <v>45566</v>
      </c>
      <c r="AJ59" s="43">
        <f t="shared" si="13"/>
        <v>30.074364816348634</v>
      </c>
      <c r="BS59" s="159"/>
      <c r="BT59" s="162"/>
      <c r="BU59" s="108"/>
      <c r="BV59" s="108"/>
      <c r="BW59" s="108"/>
      <c r="BX59" s="108"/>
    </row>
    <row r="60" spans="1:76">
      <c r="A60"/>
      <c r="B60"/>
      <c r="C60"/>
      <c r="D60"/>
      <c r="E60"/>
      <c r="G60"/>
      <c r="H60"/>
      <c r="I60"/>
      <c r="J60"/>
      <c r="K60"/>
      <c r="L60"/>
      <c r="M60"/>
      <c r="N60"/>
      <c r="O60"/>
      <c r="P60" s="107">
        <v>44136</v>
      </c>
      <c r="Q60" s="168">
        <v>-2.5104602510460209E-2</v>
      </c>
      <c r="R60" s="168">
        <v>-3.0079622073765185E-2</v>
      </c>
      <c r="S60"/>
      <c r="T60"/>
      <c r="U60"/>
      <c r="V60"/>
      <c r="W60"/>
      <c r="X60"/>
      <c r="Y60"/>
      <c r="Z60"/>
      <c r="AA60"/>
      <c r="AB60"/>
      <c r="AC60"/>
      <c r="AD60"/>
      <c r="AE60"/>
      <c r="AH60" s="107">
        <v>45597</v>
      </c>
      <c r="AJ60" s="43">
        <f t="shared" si="13"/>
        <v>30.321676190609708</v>
      </c>
      <c r="BS60" s="159"/>
      <c r="BT60" s="162"/>
      <c r="BU60" s="108"/>
      <c r="BV60" s="108"/>
      <c r="BW60" s="108"/>
      <c r="BX60" s="108"/>
    </row>
    <row r="61" spans="1:76">
      <c r="A61"/>
      <c r="B61"/>
      <c r="C61"/>
      <c r="D61"/>
      <c r="E61"/>
      <c r="G61"/>
      <c r="H61"/>
      <c r="I61"/>
      <c r="J61"/>
      <c r="K61"/>
      <c r="L61"/>
      <c r="M61"/>
      <c r="N61"/>
      <c r="O61"/>
      <c r="P61" s="107">
        <v>44105</v>
      </c>
      <c r="Q61" s="168">
        <v>-0.12589413447782552</v>
      </c>
      <c r="R61" s="168">
        <v>-0.10994240519358635</v>
      </c>
      <c r="S61"/>
      <c r="T61"/>
      <c r="U61"/>
      <c r="V61"/>
      <c r="W61"/>
      <c r="X61"/>
      <c r="Y61"/>
      <c r="Z61"/>
      <c r="AA61"/>
      <c r="AB61"/>
      <c r="AC61"/>
      <c r="AD61"/>
      <c r="AE61"/>
      <c r="BS61" s="159"/>
      <c r="BT61" s="162"/>
      <c r="BU61" s="108"/>
      <c r="BV61" s="108"/>
      <c r="BW61" s="108"/>
      <c r="BX61" s="108"/>
    </row>
    <row r="62" spans="1:76">
      <c r="A62"/>
      <c r="B62"/>
      <c r="C62"/>
      <c r="D62"/>
      <c r="E62"/>
      <c r="G62"/>
      <c r="H62"/>
      <c r="I62"/>
      <c r="J62"/>
      <c r="K62"/>
      <c r="L62"/>
      <c r="M62"/>
      <c r="N62"/>
      <c r="O62"/>
      <c r="P62" s="107">
        <v>44075</v>
      </c>
      <c r="Q62" s="168">
        <v>0.1299509001636662</v>
      </c>
      <c r="R62" s="168">
        <v>5.1786985388908795E-2</v>
      </c>
      <c r="S62"/>
      <c r="T62"/>
      <c r="U62"/>
      <c r="V62"/>
      <c r="W62"/>
      <c r="X62"/>
      <c r="Y62"/>
      <c r="Z62"/>
      <c r="AA62"/>
      <c r="AB62"/>
      <c r="AC62"/>
      <c r="AD62"/>
      <c r="AE62"/>
      <c r="BS62" s="159"/>
      <c r="BT62" s="162"/>
      <c r="BU62" s="108"/>
      <c r="BV62" s="108"/>
      <c r="BW62" s="108"/>
      <c r="BX62" s="108"/>
    </row>
    <row r="63" spans="1:76">
      <c r="A63"/>
      <c r="B63"/>
      <c r="C63"/>
      <c r="D63"/>
      <c r="E63"/>
      <c r="G63"/>
      <c r="H63"/>
      <c r="I63"/>
      <c r="J63"/>
      <c r="K63"/>
      <c r="L63"/>
      <c r="M63"/>
      <c r="N63"/>
      <c r="O63"/>
      <c r="P63" s="107">
        <v>44044</v>
      </c>
      <c r="Q63" s="168">
        <v>-1.3615295480880821E-2</v>
      </c>
      <c r="R63" s="168">
        <v>1.6615809481597629E-2</v>
      </c>
      <c r="S63"/>
      <c r="T63"/>
      <c r="U63"/>
      <c r="V63"/>
      <c r="W63"/>
      <c r="X63"/>
      <c r="Y63"/>
      <c r="Z63"/>
      <c r="AA63"/>
      <c r="AB63"/>
      <c r="AC63"/>
      <c r="AD63"/>
      <c r="AE63"/>
      <c r="BS63" s="159"/>
      <c r="BT63" s="162"/>
      <c r="BU63" s="108"/>
      <c r="BV63" s="108"/>
      <c r="BW63" s="108"/>
      <c r="BX63" s="108"/>
    </row>
    <row r="64" spans="1:76">
      <c r="A64"/>
      <c r="B64"/>
      <c r="C64"/>
      <c r="D64"/>
      <c r="E64"/>
      <c r="G64"/>
      <c r="H64"/>
      <c r="I64"/>
      <c r="J64"/>
      <c r="K64"/>
      <c r="L64"/>
      <c r="M64"/>
      <c r="N64"/>
      <c r="O64"/>
      <c r="P64" s="107">
        <v>44013</v>
      </c>
      <c r="Q64" s="168">
        <v>-5.139500734214391E-2</v>
      </c>
      <c r="R64" s="168">
        <v>-1.103533621639383E-2</v>
      </c>
      <c r="S64"/>
      <c r="T64"/>
      <c r="U64"/>
      <c r="V64"/>
      <c r="W64"/>
      <c r="X64"/>
      <c r="Y64"/>
      <c r="Z64"/>
      <c r="AA64"/>
      <c r="AB64"/>
      <c r="AC64"/>
      <c r="AD64"/>
      <c r="AE64"/>
      <c r="BS64" s="159"/>
      <c r="BT64" s="162"/>
      <c r="BU64" s="108"/>
      <c r="BV64" s="108"/>
      <c r="BW64" s="108"/>
      <c r="BX64" s="108"/>
    </row>
    <row r="65" spans="1:76">
      <c r="A65"/>
      <c r="B65"/>
      <c r="C65"/>
      <c r="D65"/>
      <c r="E65"/>
      <c r="G65"/>
      <c r="H65"/>
      <c r="I65"/>
      <c r="J65"/>
      <c r="K65"/>
      <c r="L65"/>
      <c r="M65"/>
      <c r="N65"/>
      <c r="O65"/>
      <c r="P65" s="107">
        <v>43983</v>
      </c>
      <c r="Q65" s="168">
        <v>0.15789473684210531</v>
      </c>
      <c r="R65" s="168">
        <v>4.6115813461381813E-2</v>
      </c>
      <c r="S65"/>
      <c r="T65"/>
      <c r="U65"/>
      <c r="V65"/>
      <c r="W65"/>
      <c r="X65"/>
      <c r="Y65"/>
      <c r="Z65"/>
      <c r="AA65"/>
      <c r="AB65"/>
      <c r="AC65"/>
      <c r="AD65"/>
      <c r="AE65"/>
      <c r="BS65" s="159"/>
      <c r="BT65" s="162"/>
      <c r="BU65" s="108"/>
      <c r="BV65" s="108"/>
      <c r="BW65" s="108"/>
      <c r="BX65" s="108"/>
    </row>
    <row r="66" spans="1:76">
      <c r="A66"/>
      <c r="B66"/>
      <c r="C66"/>
      <c r="D66"/>
      <c r="E66"/>
      <c r="G66"/>
      <c r="H66"/>
      <c r="I66"/>
      <c r="J66"/>
      <c r="K66"/>
      <c r="L66"/>
      <c r="M66"/>
      <c r="N66"/>
      <c r="O66"/>
      <c r="P66" s="107">
        <v>43952</v>
      </c>
      <c r="Q66" s="168">
        <v>1.8716577540107029E-3</v>
      </c>
      <c r="R66" s="168">
        <v>-1.5096260134138383E-2</v>
      </c>
      <c r="S66"/>
      <c r="T66"/>
      <c r="U66"/>
      <c r="V66"/>
      <c r="W66"/>
      <c r="X66"/>
      <c r="Y66"/>
      <c r="Z66"/>
      <c r="AA66"/>
      <c r="AB66"/>
      <c r="AC66"/>
      <c r="AD66"/>
      <c r="AE66"/>
      <c r="BS66" s="159"/>
      <c r="BT66" s="162"/>
      <c r="BU66" s="108"/>
      <c r="BV66" s="108"/>
      <c r="BW66" s="108"/>
      <c r="BX66" s="108"/>
    </row>
    <row r="67" spans="1:76">
      <c r="A67"/>
      <c r="B67"/>
      <c r="C67"/>
      <c r="D67"/>
      <c r="E67"/>
      <c r="G67"/>
      <c r="H67"/>
      <c r="I67"/>
      <c r="J67"/>
      <c r="K67"/>
      <c r="L67"/>
      <c r="M67"/>
      <c r="N67"/>
      <c r="O67"/>
      <c r="P67" s="107">
        <v>43922</v>
      </c>
      <c r="Q67" s="168">
        <v>-4.1099546303709614E-2</v>
      </c>
      <c r="R67" s="168">
        <v>-2.8863180067801097E-2</v>
      </c>
      <c r="S67"/>
      <c r="T67"/>
      <c r="U67"/>
      <c r="V67"/>
      <c r="W67"/>
      <c r="X67"/>
      <c r="Y67"/>
      <c r="Z67"/>
      <c r="AA67"/>
      <c r="AB67"/>
      <c r="AC67"/>
      <c r="AD67"/>
      <c r="AE67"/>
      <c r="BS67" s="159"/>
      <c r="BT67" s="162"/>
      <c r="BU67" s="108"/>
      <c r="BV67" s="108"/>
      <c r="BW67" s="108"/>
      <c r="BX67" s="108"/>
    </row>
    <row r="68" spans="1:76">
      <c r="A68"/>
      <c r="B68"/>
      <c r="C68"/>
      <c r="D68"/>
      <c r="E68"/>
      <c r="G68"/>
      <c r="H68"/>
      <c r="I68"/>
      <c r="J68"/>
      <c r="K68"/>
      <c r="L68"/>
      <c r="M68"/>
      <c r="N68"/>
      <c r="O68"/>
      <c r="P68" s="107">
        <v>43891</v>
      </c>
      <c r="Q68" s="168">
        <v>-3.5903145004174762E-2</v>
      </c>
      <c r="R68" s="168">
        <v>-3.8847965078348402E-2</v>
      </c>
      <c r="S68"/>
      <c r="T68"/>
      <c r="U68"/>
      <c r="V68"/>
      <c r="W68"/>
      <c r="X68"/>
      <c r="Y68"/>
      <c r="Z68"/>
      <c r="AA68"/>
      <c r="AB68"/>
      <c r="AC68"/>
      <c r="AD68"/>
      <c r="AE68"/>
      <c r="BS68" s="159"/>
      <c r="BT68" s="162"/>
      <c r="BU68" s="108"/>
      <c r="BV68" s="108"/>
      <c r="BW68" s="108"/>
      <c r="BX68" s="108"/>
    </row>
    <row r="69" spans="1:76">
      <c r="A69"/>
      <c r="B69"/>
      <c r="C69"/>
      <c r="D69"/>
      <c r="E69"/>
      <c r="G69"/>
      <c r="H69"/>
      <c r="I69"/>
      <c r="J69"/>
      <c r="K69"/>
      <c r="L69"/>
      <c r="M69"/>
      <c r="N69"/>
      <c r="O69"/>
      <c r="P69" s="107">
        <v>43862</v>
      </c>
      <c r="Q69" s="168">
        <v>7.8233256351039282E-2</v>
      </c>
      <c r="R69" s="168">
        <v>0.16020035402224278</v>
      </c>
      <c r="S69"/>
      <c r="T69"/>
      <c r="U69"/>
      <c r="V69"/>
      <c r="W69"/>
      <c r="X69"/>
      <c r="Y69"/>
      <c r="Z69"/>
      <c r="AA69"/>
      <c r="AB69"/>
      <c r="AC69"/>
      <c r="AD69"/>
      <c r="AE69"/>
      <c r="BS69" s="159"/>
      <c r="BT69" s="162"/>
      <c r="BU69" s="108"/>
      <c r="BV69" s="108"/>
      <c r="BW69" s="108"/>
      <c r="BX69" s="108"/>
    </row>
    <row r="70" spans="1:76">
      <c r="A70"/>
      <c r="B70"/>
      <c r="C70"/>
      <c r="D70"/>
      <c r="E70"/>
      <c r="G70"/>
      <c r="H70"/>
      <c r="I70"/>
      <c r="J70"/>
      <c r="K70"/>
      <c r="L70"/>
      <c r="M70"/>
      <c r="N70"/>
      <c r="O70"/>
      <c r="P70" s="107">
        <v>43831</v>
      </c>
      <c r="Q70" s="168">
        <v>7.7911646586345293E-2</v>
      </c>
      <c r="R70" s="168">
        <v>0.10719371000560741</v>
      </c>
      <c r="S70"/>
      <c r="T70"/>
      <c r="U70"/>
      <c r="V70"/>
      <c r="W70"/>
      <c r="X70"/>
      <c r="Y70"/>
      <c r="Z70"/>
      <c r="AA70"/>
      <c r="AB70"/>
      <c r="AC70"/>
      <c r="AD70"/>
      <c r="AE70"/>
      <c r="BS70" s="159"/>
      <c r="BT70" s="162"/>
      <c r="BU70" s="108"/>
      <c r="BV70" s="108"/>
      <c r="BW70" s="108"/>
      <c r="BX70" s="108"/>
    </row>
    <row r="71" spans="1:76">
      <c r="A71"/>
      <c r="B71"/>
      <c r="C71"/>
      <c r="D71"/>
      <c r="E71"/>
      <c r="G71"/>
      <c r="H71"/>
      <c r="I71"/>
      <c r="J71"/>
      <c r="K71"/>
      <c r="L71"/>
      <c r="M71"/>
      <c r="N71"/>
      <c r="O71"/>
      <c r="P71"/>
      <c r="Q71"/>
      <c r="R71"/>
      <c r="S71"/>
      <c r="T71"/>
      <c r="U71"/>
      <c r="V71"/>
      <c r="W71"/>
      <c r="X71"/>
      <c r="Y71"/>
      <c r="Z71"/>
      <c r="AA71"/>
      <c r="AB71"/>
      <c r="AC71"/>
      <c r="AD71"/>
      <c r="AE71"/>
      <c r="BS71" s="159"/>
      <c r="BT71" s="162"/>
      <c r="BU71" s="108"/>
      <c r="BV71" s="108"/>
      <c r="BW71" s="108"/>
      <c r="BX71" s="108"/>
    </row>
    <row r="72" spans="1:76">
      <c r="A72"/>
      <c r="B72"/>
      <c r="C72"/>
      <c r="D72"/>
      <c r="E72"/>
      <c r="G72"/>
      <c r="H72" t="s">
        <v>296</v>
      </c>
      <c r="I72" t="s">
        <v>266</v>
      </c>
      <c r="J72"/>
      <c r="K72"/>
      <c r="L72"/>
      <c r="M72"/>
      <c r="N72"/>
      <c r="O72"/>
      <c r="P72"/>
      <c r="Q72"/>
      <c r="R72"/>
      <c r="S72"/>
      <c r="T72"/>
      <c r="U72"/>
      <c r="V72"/>
      <c r="W72"/>
      <c r="X72"/>
      <c r="Y72"/>
      <c r="Z72"/>
      <c r="AA72"/>
      <c r="AB72"/>
      <c r="AC72"/>
      <c r="AD72"/>
      <c r="AE72"/>
      <c r="BS72" s="159"/>
      <c r="BT72" s="162"/>
      <c r="BU72" s="108"/>
      <c r="BV72" s="108"/>
      <c r="BW72" s="108"/>
      <c r="BX72" s="108"/>
    </row>
    <row r="73" spans="1:76">
      <c r="A73"/>
      <c r="B73"/>
      <c r="C73"/>
      <c r="D73"/>
      <c r="E73"/>
      <c r="G73" s="107">
        <v>45200</v>
      </c>
      <c r="H73" s="209">
        <f>(1+C3)</f>
        <v>0.92497449136718102</v>
      </c>
      <c r="I73" s="209">
        <f>(1+I3)</f>
        <v>0.89817137512691414</v>
      </c>
      <c r="J73" s="105">
        <f>PRODUCT(H73:H118)</f>
        <v>1.4060142898181744</v>
      </c>
      <c r="K73" s="106">
        <f>PRODUCT(H73:H118)-PRODUCT(I73:I118)</f>
        <v>0.42255085802296521</v>
      </c>
      <c r="L73" s="105">
        <f>J73-K73</f>
        <v>0.98346343179520923</v>
      </c>
      <c r="M73"/>
      <c r="N73"/>
      <c r="O73"/>
      <c r="AC73"/>
      <c r="AD73"/>
      <c r="AE73"/>
      <c r="BS73" s="159"/>
      <c r="BT73" s="162"/>
      <c r="BU73" s="108"/>
      <c r="BV73" s="108"/>
      <c r="BW73" s="108"/>
      <c r="BX73" s="108"/>
    </row>
    <row r="74" spans="1:76">
      <c r="A74"/>
      <c r="B74"/>
      <c r="C74"/>
      <c r="D74"/>
      <c r="E74"/>
      <c r="G74" s="107">
        <v>45170</v>
      </c>
      <c r="H74" s="209">
        <f t="shared" ref="H74:H118" si="14">(1+C4)</f>
        <v>0.92467617211540809</v>
      </c>
      <c r="I74" s="209">
        <f t="shared" ref="I74:I118" si="15">(1+I4)</f>
        <v>0.85140729081124122</v>
      </c>
      <c r="J74"/>
      <c r="K74"/>
      <c r="L74"/>
      <c r="M74"/>
      <c r="N74"/>
      <c r="O74"/>
      <c r="AC74"/>
      <c r="AD74"/>
      <c r="AE74"/>
      <c r="BS74" s="159"/>
      <c r="BT74" s="162"/>
      <c r="BU74" s="108"/>
      <c r="BV74" s="108"/>
      <c r="BW74" s="108"/>
      <c r="BX74" s="108"/>
    </row>
    <row r="75" spans="1:76">
      <c r="A75"/>
      <c r="B75"/>
      <c r="C75"/>
      <c r="D75"/>
      <c r="E75"/>
      <c r="G75" s="107">
        <v>45139</v>
      </c>
      <c r="H75" s="209">
        <f t="shared" si="14"/>
        <v>1.0365635174311929</v>
      </c>
      <c r="I75" s="209">
        <f t="shared" si="15"/>
        <v>1.0396226776116528</v>
      </c>
      <c r="J75"/>
      <c r="K75"/>
      <c r="L75"/>
      <c r="M75"/>
      <c r="N75"/>
      <c r="O75"/>
      <c r="AC75"/>
      <c r="AD75"/>
      <c r="AE75"/>
      <c r="BS75" s="159"/>
      <c r="BT75" s="162"/>
      <c r="BU75" s="108"/>
      <c r="BV75" s="108"/>
      <c r="BW75" s="108"/>
      <c r="BX75" s="108"/>
    </row>
    <row r="76" spans="1:76">
      <c r="A76"/>
      <c r="B76"/>
      <c r="C76"/>
      <c r="D76"/>
      <c r="E76"/>
      <c r="G76" s="107">
        <v>45108</v>
      </c>
      <c r="H76" s="209">
        <f t="shared" si="14"/>
        <v>1.0419680116801686</v>
      </c>
      <c r="I76" s="209">
        <f t="shared" si="15"/>
        <v>1.0292879144048028</v>
      </c>
      <c r="J76"/>
      <c r="K76"/>
      <c r="L76"/>
      <c r="M76"/>
      <c r="N76"/>
      <c r="O76"/>
      <c r="AC76"/>
      <c r="AD76"/>
      <c r="AE76"/>
      <c r="BS76" s="159"/>
      <c r="BT76" s="162"/>
      <c r="BU76" s="108"/>
      <c r="BV76" s="108"/>
      <c r="BW76" s="108"/>
      <c r="BX76" s="108"/>
    </row>
    <row r="77" spans="1:76">
      <c r="A77"/>
      <c r="B77"/>
      <c r="C77"/>
      <c r="D77"/>
      <c r="E77"/>
      <c r="G77" s="107">
        <v>45078</v>
      </c>
      <c r="H77" s="209">
        <f t="shared" si="14"/>
        <v>0.9981300916148903</v>
      </c>
      <c r="I77" s="209">
        <f t="shared" si="15"/>
        <v>1.0152113686100532</v>
      </c>
      <c r="J77"/>
      <c r="K77"/>
      <c r="L77"/>
      <c r="M77"/>
      <c r="N77"/>
      <c r="O77"/>
      <c r="AC77"/>
      <c r="AD77"/>
      <c r="AE77"/>
      <c r="BS77" s="159"/>
      <c r="BT77" s="162"/>
      <c r="BU77" s="108"/>
      <c r="BV77" s="108"/>
      <c r="BW77" s="108"/>
      <c r="BX77" s="108"/>
    </row>
    <row r="78" spans="1:76">
      <c r="A78"/>
      <c r="B78"/>
      <c r="C78"/>
      <c r="D78"/>
      <c r="E78"/>
      <c r="G78" s="107">
        <v>45047</v>
      </c>
      <c r="H78" s="209">
        <f t="shared" si="14"/>
        <v>0.85339652580812464</v>
      </c>
      <c r="I78" s="209">
        <f t="shared" si="15"/>
        <v>0.95491592015994298</v>
      </c>
      <c r="J78"/>
      <c r="K78"/>
      <c r="L78"/>
      <c r="M78"/>
      <c r="N78"/>
      <c r="O78"/>
      <c r="AC78"/>
      <c r="AD78"/>
      <c r="AE78"/>
      <c r="BS78" s="159"/>
      <c r="BT78" s="162"/>
      <c r="BU78" s="108"/>
      <c r="BV78" s="108"/>
      <c r="BW78" s="108"/>
      <c r="BX78" s="108"/>
    </row>
    <row r="79" spans="1:76">
      <c r="A79"/>
      <c r="B79"/>
      <c r="C79"/>
      <c r="D79"/>
      <c r="E79"/>
      <c r="G79" s="107">
        <v>45017</v>
      </c>
      <c r="H79" s="209">
        <f t="shared" si="14"/>
        <v>1.0527628023669104</v>
      </c>
      <c r="I79" s="209">
        <f t="shared" si="15"/>
        <v>1.0110966772357413</v>
      </c>
      <c r="J79"/>
      <c r="K79"/>
      <c r="L79"/>
      <c r="M79"/>
      <c r="N79"/>
      <c r="O79"/>
      <c r="AC79"/>
      <c r="AD79"/>
      <c r="AE79"/>
      <c r="BS79" s="159"/>
      <c r="BT79" s="162"/>
      <c r="BU79" s="108"/>
      <c r="BV79" s="108"/>
      <c r="BW79" s="108"/>
      <c r="BX79" s="108"/>
    </row>
    <row r="80" spans="1:76">
      <c r="A80"/>
      <c r="B80"/>
      <c r="C80"/>
      <c r="D80"/>
      <c r="E80"/>
      <c r="G80" s="107">
        <v>44986</v>
      </c>
      <c r="H80" s="209">
        <f t="shared" si="14"/>
        <v>1.013708833619706</v>
      </c>
      <c r="I80" s="209">
        <f t="shared" si="15"/>
        <v>0.98352072276072822</v>
      </c>
      <c r="J80"/>
      <c r="K80"/>
      <c r="L80"/>
      <c r="M80"/>
      <c r="N80"/>
      <c r="O80"/>
      <c r="AC80"/>
      <c r="AD80"/>
      <c r="AE80"/>
      <c r="BS80" s="159"/>
      <c r="BT80" s="162"/>
      <c r="BU80" s="108"/>
      <c r="BV80" s="108"/>
      <c r="BW80" s="108"/>
      <c r="BX80" s="108"/>
    </row>
    <row r="81" spans="1:76">
      <c r="A81"/>
      <c r="B81"/>
      <c r="C81"/>
      <c r="D81"/>
      <c r="E81"/>
      <c r="G81" s="107">
        <v>44958</v>
      </c>
      <c r="H81" s="209">
        <f t="shared" si="14"/>
        <v>0.87782581940237703</v>
      </c>
      <c r="I81" s="209">
        <f t="shared" si="15"/>
        <v>0.94950939155917224</v>
      </c>
      <c r="J81"/>
      <c r="K81"/>
      <c r="L81"/>
      <c r="M81"/>
      <c r="N81"/>
      <c r="O81"/>
      <c r="AC81"/>
      <c r="AD81"/>
      <c r="AE81"/>
      <c r="BS81" s="159"/>
      <c r="BT81" s="162"/>
      <c r="BU81" s="108"/>
      <c r="BV81" s="108"/>
      <c r="BW81" s="108"/>
      <c r="BX81" s="108"/>
    </row>
    <row r="82" spans="1:76">
      <c r="A82"/>
      <c r="B82"/>
      <c r="C82"/>
      <c r="D82"/>
      <c r="E82"/>
      <c r="G82" s="107">
        <v>44927</v>
      </c>
      <c r="H82" s="209">
        <f t="shared" si="14"/>
        <v>1.134553783062215</v>
      </c>
      <c r="I82" s="209">
        <f t="shared" si="15"/>
        <v>1.1164691050841313</v>
      </c>
      <c r="J82"/>
      <c r="K82"/>
      <c r="L82"/>
      <c r="M82"/>
      <c r="N82"/>
      <c r="O82"/>
      <c r="AC82"/>
      <c r="AD82"/>
      <c r="AE82"/>
      <c r="BS82" s="159"/>
      <c r="BT82" s="162"/>
      <c r="BU82" s="108"/>
      <c r="BV82" s="108"/>
      <c r="BW82" s="108"/>
      <c r="BX82" s="108"/>
    </row>
    <row r="83" spans="1:76">
      <c r="A83"/>
      <c r="B83"/>
      <c r="C83"/>
      <c r="D83"/>
      <c r="E83"/>
      <c r="G83" s="107">
        <v>44896</v>
      </c>
      <c r="H83" s="209">
        <f t="shared" si="14"/>
        <v>1.02542509836581</v>
      </c>
      <c r="I83" s="209">
        <f t="shared" si="15"/>
        <v>1.0305412954659638</v>
      </c>
      <c r="J83"/>
      <c r="K83"/>
      <c r="L83"/>
      <c r="M83"/>
      <c r="N83"/>
      <c r="O83"/>
      <c r="AC83"/>
      <c r="AD83"/>
      <c r="AE83"/>
      <c r="BS83" s="159"/>
      <c r="BT83" s="162"/>
      <c r="BU83" s="108"/>
      <c r="BV83" s="108"/>
      <c r="BW83" s="108"/>
      <c r="BX83" s="108"/>
    </row>
    <row r="84" spans="1:76">
      <c r="A84"/>
      <c r="B84"/>
      <c r="C84"/>
      <c r="D84"/>
      <c r="E84"/>
      <c r="G84" s="107">
        <v>44866</v>
      </c>
      <c r="H84" s="209">
        <f t="shared" si="14"/>
        <v>1.0110958142550543</v>
      </c>
      <c r="I84" s="209">
        <f t="shared" si="15"/>
        <v>0.9917531266412789</v>
      </c>
      <c r="J84"/>
      <c r="K84"/>
      <c r="L84"/>
      <c r="M84"/>
      <c r="N84"/>
      <c r="O84"/>
      <c r="AC84"/>
      <c r="AD84"/>
      <c r="AE84"/>
      <c r="BS84" s="159"/>
      <c r="BT84" s="162"/>
      <c r="BU84" s="108"/>
      <c r="BV84" s="108"/>
      <c r="BW84" s="108"/>
      <c r="BX84" s="108"/>
    </row>
    <row r="85" spans="1:76">
      <c r="A85"/>
      <c r="B85"/>
      <c r="C85"/>
      <c r="D85"/>
      <c r="E85"/>
      <c r="G85" s="107">
        <v>44835</v>
      </c>
      <c r="H85" s="209">
        <f t="shared" si="14"/>
        <v>0.93149961805760029</v>
      </c>
      <c r="I85" s="209">
        <f t="shared" si="15"/>
        <v>1.0117867547586501</v>
      </c>
      <c r="J85"/>
      <c r="K85"/>
      <c r="L85"/>
      <c r="M85"/>
      <c r="N85"/>
      <c r="O85"/>
      <c r="AC85"/>
      <c r="AD85"/>
      <c r="AE85"/>
      <c r="BS85" s="159"/>
      <c r="BT85" s="162"/>
      <c r="BU85" s="108"/>
      <c r="BV85" s="108"/>
      <c r="BW85" s="108"/>
      <c r="BX85" s="108"/>
    </row>
    <row r="86" spans="1:76">
      <c r="A86"/>
      <c r="B86"/>
      <c r="C86"/>
      <c r="D86"/>
      <c r="E86"/>
      <c r="G86" s="107">
        <v>44805</v>
      </c>
      <c r="H86" s="209">
        <f t="shared" si="14"/>
        <v>1.0720801737316921</v>
      </c>
      <c r="I86" s="209">
        <f t="shared" si="15"/>
        <v>1.0348900970003714</v>
      </c>
      <c r="J86"/>
      <c r="K86"/>
      <c r="L86"/>
      <c r="M86"/>
      <c r="N86"/>
      <c r="O86"/>
      <c r="AC86"/>
      <c r="AD86"/>
      <c r="AE86"/>
      <c r="BS86" s="159"/>
      <c r="BT86" s="162"/>
      <c r="BU86" s="108"/>
      <c r="BV86" s="108"/>
      <c r="BW86" s="108"/>
      <c r="BX86" s="108"/>
    </row>
    <row r="87" spans="1:76">
      <c r="A87"/>
      <c r="B87"/>
      <c r="C87"/>
      <c r="D87"/>
      <c r="E87"/>
      <c r="G87" s="107">
        <v>44774</v>
      </c>
      <c r="H87" s="209">
        <f t="shared" si="14"/>
        <v>1.0327188844861104</v>
      </c>
      <c r="I87" s="209">
        <f t="shared" si="15"/>
        <v>1.0374481764052486</v>
      </c>
      <c r="J87"/>
      <c r="K87"/>
      <c r="L87"/>
      <c r="M87"/>
      <c r="N87"/>
      <c r="O87"/>
      <c r="AC87"/>
      <c r="AD87"/>
      <c r="AE87"/>
      <c r="BS87" s="159"/>
      <c r="BT87" s="162"/>
      <c r="BU87" s="108"/>
      <c r="BV87" s="108"/>
      <c r="BW87" s="108"/>
      <c r="BX87" s="108"/>
    </row>
    <row r="88" spans="1:76">
      <c r="A88"/>
      <c r="B88"/>
      <c r="C88"/>
      <c r="D88"/>
      <c r="E88"/>
      <c r="G88" s="107">
        <v>44743</v>
      </c>
      <c r="H88" s="209">
        <f t="shared" si="14"/>
        <v>0.97821616160008829</v>
      </c>
      <c r="I88" s="209">
        <f t="shared" si="15"/>
        <v>1.0075469790944085</v>
      </c>
      <c r="J88"/>
      <c r="K88"/>
      <c r="L88"/>
      <c r="M88"/>
      <c r="N88"/>
      <c r="O88"/>
      <c r="AC88"/>
      <c r="AD88"/>
      <c r="AE88"/>
      <c r="BS88" s="159"/>
      <c r="BT88" s="162"/>
      <c r="BU88" s="108"/>
      <c r="BV88" s="108"/>
      <c r="BW88" s="108"/>
      <c r="BX88" s="108"/>
    </row>
    <row r="89" spans="1:76">
      <c r="A89"/>
      <c r="B89"/>
      <c r="C89"/>
      <c r="D89"/>
      <c r="E89"/>
      <c r="G89" s="107">
        <v>44713</v>
      </c>
      <c r="H89" s="209">
        <f t="shared" si="14"/>
        <v>1.0425822714033788</v>
      </c>
      <c r="I89" s="209">
        <f t="shared" si="15"/>
        <v>1.0021137867683525</v>
      </c>
      <c r="J89"/>
      <c r="K89"/>
      <c r="L89"/>
      <c r="M89"/>
      <c r="N89"/>
      <c r="O89"/>
      <c r="AC89"/>
      <c r="AD89"/>
      <c r="AE89"/>
      <c r="BS89" s="159"/>
      <c r="BT89" s="162"/>
      <c r="BU89" s="108"/>
      <c r="BV89" s="108"/>
      <c r="BW89" s="108"/>
      <c r="BX89" s="108"/>
    </row>
    <row r="90" spans="1:76">
      <c r="A90"/>
      <c r="B90"/>
      <c r="C90"/>
      <c r="D90"/>
      <c r="E90"/>
      <c r="G90" s="107">
        <v>44682</v>
      </c>
      <c r="H90" s="209">
        <f t="shared" si="14"/>
        <v>1.096777670422483</v>
      </c>
      <c r="I90" s="209">
        <f t="shared" si="15"/>
        <v>0.99926509100963423</v>
      </c>
      <c r="J90"/>
      <c r="K90"/>
      <c r="L90"/>
      <c r="M90"/>
      <c r="N90"/>
      <c r="O90"/>
      <c r="AC90"/>
      <c r="AD90"/>
      <c r="AE90"/>
      <c r="BS90" s="159"/>
      <c r="BT90" s="162"/>
      <c r="BU90" s="108"/>
      <c r="BV90" s="108"/>
      <c r="BW90" s="108"/>
      <c r="BX90" s="108"/>
    </row>
    <row r="91" spans="1:76">
      <c r="A91"/>
      <c r="B91"/>
      <c r="C91"/>
      <c r="D91"/>
      <c r="E91"/>
      <c r="G91" s="107">
        <v>44652</v>
      </c>
      <c r="H91" s="209">
        <f t="shared" si="14"/>
        <v>1.0316599999628331</v>
      </c>
      <c r="I91" s="209">
        <f t="shared" si="15"/>
        <v>1.0123517681158121</v>
      </c>
      <c r="J91"/>
      <c r="K91"/>
      <c r="L91"/>
      <c r="M91"/>
      <c r="N91"/>
      <c r="O91"/>
      <c r="AC91"/>
      <c r="AD91"/>
      <c r="AE91"/>
      <c r="BS91" s="159"/>
      <c r="BT91" s="162"/>
      <c r="BU91" s="108"/>
      <c r="BV91" s="108"/>
      <c r="BW91" s="108"/>
      <c r="BX91" s="108"/>
    </row>
    <row r="92" spans="1:76">
      <c r="A92"/>
      <c r="B92"/>
      <c r="C92"/>
      <c r="D92"/>
      <c r="E92"/>
      <c r="G92" s="107">
        <v>44621</v>
      </c>
      <c r="H92" s="209">
        <f t="shared" si="14"/>
        <v>0.98382963148576486</v>
      </c>
      <c r="I92" s="209">
        <f t="shared" si="15"/>
        <v>0.99531468678560575</v>
      </c>
      <c r="J92"/>
      <c r="K92"/>
      <c r="L92"/>
      <c r="M92"/>
      <c r="N92"/>
      <c r="O92"/>
      <c r="AC92"/>
      <c r="AD92"/>
      <c r="AE92"/>
      <c r="BS92" s="159"/>
      <c r="BT92" s="162"/>
      <c r="BU92" s="108"/>
      <c r="BV92" s="108"/>
      <c r="BW92" s="108"/>
      <c r="BX92" s="108"/>
    </row>
    <row r="93" spans="1:76">
      <c r="A93"/>
      <c r="B93"/>
      <c r="C93"/>
      <c r="D93"/>
      <c r="E93"/>
      <c r="G93" s="107">
        <v>44593</v>
      </c>
      <c r="H93" s="209">
        <f t="shared" si="14"/>
        <v>1.0530616414442926</v>
      </c>
      <c r="I93" s="209">
        <f t="shared" si="15"/>
        <v>1.0211052382100227</v>
      </c>
      <c r="J93"/>
      <c r="K93"/>
      <c r="L93"/>
      <c r="M93"/>
      <c r="N93"/>
      <c r="O93"/>
      <c r="AC93"/>
      <c r="AD93"/>
      <c r="AE93"/>
      <c r="BS93" s="159"/>
      <c r="BT93" s="162"/>
      <c r="BU93" s="108"/>
      <c r="BV93" s="108"/>
      <c r="BW93" s="108"/>
      <c r="BX93" s="108"/>
    </row>
    <row r="94" spans="1:76">
      <c r="A94"/>
      <c r="B94"/>
      <c r="C94"/>
      <c r="D94"/>
      <c r="E94"/>
      <c r="G94" s="107">
        <v>44562</v>
      </c>
      <c r="H94" s="209">
        <f t="shared" si="14"/>
        <v>1.0317348952157843</v>
      </c>
      <c r="I94" s="209">
        <f t="shared" si="15"/>
        <v>0.97508163008742621</v>
      </c>
      <c r="J94"/>
      <c r="K94"/>
      <c r="L94"/>
      <c r="M94"/>
      <c r="N94"/>
      <c r="O94"/>
      <c r="AC94"/>
      <c r="AD94"/>
      <c r="AE94"/>
      <c r="BS94" s="159"/>
      <c r="BT94" s="162"/>
      <c r="BU94" s="108"/>
      <c r="BV94" s="108"/>
      <c r="BW94" s="108"/>
      <c r="BX94" s="108"/>
    </row>
    <row r="95" spans="1:76">
      <c r="A95"/>
      <c r="B95"/>
      <c r="C95"/>
      <c r="D95"/>
      <c r="E95"/>
      <c r="G95" s="107">
        <v>44531</v>
      </c>
      <c r="H95" s="209">
        <f t="shared" si="14"/>
        <v>1.027433668101071</v>
      </c>
      <c r="I95" s="209">
        <f t="shared" si="15"/>
        <v>1.0450214808330791</v>
      </c>
      <c r="J95"/>
      <c r="K95"/>
      <c r="L95"/>
      <c r="M95"/>
      <c r="N95"/>
      <c r="O95"/>
      <c r="AC95"/>
      <c r="AD95"/>
      <c r="AE95"/>
      <c r="BS95" s="159"/>
      <c r="BT95" s="162"/>
      <c r="BU95" s="108"/>
      <c r="BV95" s="108"/>
      <c r="BW95" s="108"/>
      <c r="BX95" s="108"/>
    </row>
    <row r="96" spans="1:76">
      <c r="A96"/>
      <c r="B96"/>
      <c r="C96"/>
      <c r="D96"/>
      <c r="E96"/>
      <c r="G96" s="107">
        <v>44501</v>
      </c>
      <c r="H96" s="209">
        <f t="shared" si="14"/>
        <v>0.94347810783551955</v>
      </c>
      <c r="I96" s="209">
        <f t="shared" si="15"/>
        <v>1.0107524079710222</v>
      </c>
      <c r="J96"/>
      <c r="K96"/>
      <c r="L96"/>
      <c r="M96"/>
      <c r="N96"/>
      <c r="O96"/>
      <c r="AC96"/>
      <c r="AD96"/>
      <c r="AE96"/>
      <c r="BS96" s="159"/>
      <c r="BT96" s="162"/>
      <c r="BU96" s="108"/>
      <c r="BV96" s="108"/>
      <c r="BW96" s="108"/>
      <c r="BX96" s="108"/>
    </row>
    <row r="97" spans="1:76">
      <c r="A97"/>
      <c r="B97"/>
      <c r="C97"/>
      <c r="D97"/>
      <c r="E97"/>
      <c r="G97" s="107">
        <v>44470</v>
      </c>
      <c r="H97" s="209">
        <f t="shared" si="14"/>
        <v>1.0048341118089397</v>
      </c>
      <c r="I97" s="209">
        <f t="shared" si="15"/>
        <v>0.99917976865414826</v>
      </c>
      <c r="J97"/>
      <c r="K97"/>
      <c r="L97"/>
      <c r="M97"/>
      <c r="N97"/>
      <c r="O97"/>
      <c r="AC97"/>
      <c r="AD97"/>
      <c r="AE97"/>
      <c r="BS97" s="159"/>
      <c r="BT97" s="162"/>
      <c r="BU97" s="108"/>
      <c r="BV97" s="108"/>
      <c r="BW97" s="108"/>
      <c r="BX97" s="108"/>
    </row>
    <row r="98" spans="1:76">
      <c r="A98"/>
      <c r="B98"/>
      <c r="C98"/>
      <c r="D98"/>
      <c r="E98"/>
      <c r="G98" s="107">
        <v>44440</v>
      </c>
      <c r="H98" s="209">
        <f t="shared" si="14"/>
        <v>1.0437462548143541</v>
      </c>
      <c r="I98" s="209">
        <f t="shared" si="15"/>
        <v>1.0076707025605991</v>
      </c>
      <c r="J98"/>
      <c r="K98"/>
      <c r="L98"/>
      <c r="M98"/>
      <c r="N98"/>
      <c r="O98"/>
      <c r="AC98"/>
      <c r="AD98"/>
      <c r="AE98"/>
      <c r="BS98" s="159"/>
      <c r="BT98" s="162"/>
      <c r="BU98" s="108"/>
      <c r="BV98" s="108"/>
      <c r="BW98" s="108"/>
      <c r="BX98" s="108"/>
    </row>
    <row r="99" spans="1:76">
      <c r="A99"/>
      <c r="B99"/>
      <c r="C99"/>
      <c r="D99"/>
      <c r="E99"/>
      <c r="G99" s="107">
        <v>44409</v>
      </c>
      <c r="H99" s="209">
        <f t="shared" si="14"/>
        <v>1.0041876108096313</v>
      </c>
      <c r="I99" s="209">
        <f t="shared" si="15"/>
        <v>1.0038339434874008</v>
      </c>
      <c r="J99"/>
      <c r="K99"/>
      <c r="L99"/>
      <c r="M99"/>
      <c r="N99"/>
      <c r="O99"/>
      <c r="AC99"/>
      <c r="AD99"/>
      <c r="AE99"/>
      <c r="BS99" s="159"/>
      <c r="BT99" s="162"/>
      <c r="BU99" s="108"/>
      <c r="BV99" s="108"/>
      <c r="BW99" s="108"/>
      <c r="BX99" s="108"/>
    </row>
    <row r="100" spans="1:76">
      <c r="A100"/>
      <c r="B100"/>
      <c r="C100"/>
      <c r="D100"/>
      <c r="E100"/>
      <c r="G100" s="107">
        <v>44378</v>
      </c>
      <c r="H100" s="209">
        <f t="shared" si="14"/>
        <v>0.94987170733784831</v>
      </c>
      <c r="I100" s="209">
        <f t="shared" si="15"/>
        <v>1.0083301861502287</v>
      </c>
      <c r="J100"/>
      <c r="K100"/>
      <c r="L100"/>
      <c r="M100"/>
      <c r="N100"/>
      <c r="O100"/>
      <c r="AC100"/>
      <c r="AD100"/>
      <c r="AE100"/>
      <c r="BS100" s="159"/>
      <c r="BT100" s="162"/>
      <c r="BU100" s="108"/>
      <c r="BV100" s="108"/>
      <c r="BW100" s="108"/>
      <c r="BX100" s="108"/>
    </row>
    <row r="101" spans="1:76">
      <c r="A101"/>
      <c r="B101"/>
      <c r="C101"/>
      <c r="D101"/>
      <c r="E101"/>
      <c r="G101" s="107">
        <v>44348</v>
      </c>
      <c r="H101" s="209">
        <f t="shared" si="14"/>
        <v>0.97778673658926862</v>
      </c>
      <c r="I101" s="209">
        <f t="shared" si="15"/>
        <v>0.94064959671496096</v>
      </c>
      <c r="J101"/>
      <c r="K101"/>
      <c r="L101"/>
      <c r="M101"/>
      <c r="N101"/>
      <c r="O101"/>
      <c r="AC101"/>
      <c r="AD101"/>
      <c r="AE101"/>
      <c r="BS101" s="159"/>
      <c r="BT101" s="162"/>
      <c r="BU101" s="108"/>
      <c r="BV101" s="108"/>
      <c r="BW101" s="108"/>
      <c r="BX101" s="108"/>
    </row>
    <row r="102" spans="1:76">
      <c r="A102"/>
      <c r="B102"/>
      <c r="C102"/>
      <c r="D102"/>
      <c r="E102"/>
      <c r="G102" s="107">
        <v>44317</v>
      </c>
      <c r="H102" s="209">
        <f t="shared" si="14"/>
        <v>1.0860375576685053</v>
      </c>
      <c r="I102" s="209">
        <f t="shared" si="15"/>
        <v>1.0348359833598544</v>
      </c>
      <c r="J102"/>
      <c r="K102"/>
      <c r="L102"/>
      <c r="M102"/>
      <c r="N102"/>
      <c r="O102"/>
      <c r="AC102"/>
      <c r="AD102"/>
      <c r="AE102"/>
      <c r="BS102" s="159"/>
      <c r="BT102" s="162"/>
      <c r="BU102" s="108"/>
      <c r="BV102" s="108"/>
      <c r="BW102" s="108"/>
      <c r="BX102" s="108"/>
    </row>
    <row r="103" spans="1:76">
      <c r="A103"/>
      <c r="B103"/>
      <c r="C103"/>
      <c r="D103"/>
      <c r="E103"/>
      <c r="G103" s="107">
        <v>44287</v>
      </c>
      <c r="H103" s="209">
        <f t="shared" si="14"/>
        <v>0.93000556717207028</v>
      </c>
      <c r="I103" s="209">
        <f t="shared" si="15"/>
        <v>0.98105954021497654</v>
      </c>
      <c r="J103"/>
      <c r="K103"/>
      <c r="L103"/>
      <c r="M103"/>
      <c r="N103"/>
      <c r="O103"/>
      <c r="AC103"/>
      <c r="AD103"/>
      <c r="AE103"/>
      <c r="BS103" s="159"/>
      <c r="BT103" s="162"/>
      <c r="BU103" s="108"/>
      <c r="BV103" s="108"/>
      <c r="BW103" s="108"/>
      <c r="BX103" s="108"/>
    </row>
    <row r="104" spans="1:76">
      <c r="A104"/>
      <c r="B104"/>
      <c r="C104"/>
      <c r="D104"/>
      <c r="E104"/>
      <c r="G104" s="107">
        <v>44256</v>
      </c>
      <c r="H104" s="209">
        <f t="shared" si="14"/>
        <v>0.97311666060655944</v>
      </c>
      <c r="I104" s="209">
        <f t="shared" si="15"/>
        <v>0.94492315278355976</v>
      </c>
      <c r="J104"/>
      <c r="K104"/>
      <c r="L104"/>
      <c r="M104"/>
      <c r="N104"/>
      <c r="O104"/>
      <c r="AC104"/>
      <c r="AD104"/>
      <c r="AE104"/>
      <c r="BS104" s="159"/>
      <c r="BT104" s="162"/>
      <c r="BU104" s="108"/>
      <c r="BV104" s="108"/>
      <c r="BW104" s="108"/>
      <c r="BX104" s="108"/>
    </row>
    <row r="105" spans="1:76">
      <c r="A105"/>
      <c r="B105"/>
      <c r="C105"/>
      <c r="D105"/>
      <c r="E105"/>
      <c r="G105" s="107">
        <v>44228</v>
      </c>
      <c r="H105" s="209">
        <f t="shared" si="14"/>
        <v>1.0612121502082856</v>
      </c>
      <c r="I105" s="209">
        <f t="shared" si="15"/>
        <v>1.0287001570664891</v>
      </c>
      <c r="J105"/>
      <c r="K105"/>
      <c r="L105"/>
      <c r="M105"/>
      <c r="N105"/>
      <c r="O105"/>
      <c r="AC105"/>
      <c r="AD105"/>
      <c r="AE105"/>
      <c r="BS105" s="159"/>
      <c r="BT105" s="162"/>
      <c r="BU105" s="108"/>
      <c r="BV105" s="108"/>
      <c r="BW105" s="108"/>
      <c r="BX105" s="108"/>
    </row>
    <row r="106" spans="1:76">
      <c r="A106"/>
      <c r="B106"/>
      <c r="C106"/>
      <c r="D106"/>
      <c r="E106"/>
      <c r="G106" s="107">
        <v>44197</v>
      </c>
      <c r="H106" s="209">
        <f t="shared" si="14"/>
        <v>0.98753476230135728</v>
      </c>
      <c r="I106" s="209">
        <f t="shared" si="15"/>
        <v>1.0652718279290641</v>
      </c>
      <c r="J106"/>
      <c r="K106"/>
      <c r="L106"/>
      <c r="M106"/>
      <c r="N106"/>
      <c r="O106"/>
      <c r="AC106"/>
      <c r="AD106"/>
      <c r="AE106"/>
      <c r="BS106" s="159"/>
      <c r="BT106" s="162"/>
      <c r="BU106" s="108"/>
      <c r="BV106" s="108"/>
      <c r="BW106" s="108"/>
      <c r="BX106" s="108"/>
    </row>
    <row r="107" spans="1:76">
      <c r="A107"/>
      <c r="B107"/>
      <c r="C107"/>
      <c r="D107"/>
      <c r="E107"/>
      <c r="G107" s="107">
        <v>44166</v>
      </c>
      <c r="H107" s="209">
        <f t="shared" si="14"/>
        <v>0.98956512270742036</v>
      </c>
      <c r="I107" s="209">
        <f t="shared" si="15"/>
        <v>0.98385166965508208</v>
      </c>
      <c r="J107"/>
      <c r="K107"/>
      <c r="L107"/>
      <c r="M107"/>
      <c r="N107"/>
      <c r="O107"/>
      <c r="AC107"/>
      <c r="AD107"/>
      <c r="AE107"/>
      <c r="BS107" s="159"/>
      <c r="BT107" s="162"/>
      <c r="BU107" s="108"/>
      <c r="BV107" s="108"/>
      <c r="BW107" s="108"/>
      <c r="BX107" s="108"/>
    </row>
    <row r="108" spans="1:76">
      <c r="A108"/>
      <c r="B108"/>
      <c r="C108"/>
      <c r="D108"/>
      <c r="E108"/>
      <c r="G108" s="107">
        <v>44136</v>
      </c>
      <c r="H108" s="209">
        <f t="shared" si="14"/>
        <v>1.0486236501402404</v>
      </c>
      <c r="I108" s="209">
        <f t="shared" si="15"/>
        <v>1.04204136849901</v>
      </c>
      <c r="J108"/>
      <c r="K108"/>
      <c r="L108"/>
      <c r="M108"/>
      <c r="N108"/>
      <c r="O108"/>
      <c r="AC108"/>
      <c r="AD108"/>
      <c r="AE108"/>
      <c r="BS108" s="159"/>
      <c r="BT108" s="162"/>
      <c r="BU108" s="108"/>
      <c r="BV108" s="108"/>
      <c r="BW108" s="108"/>
      <c r="BX108" s="108"/>
    </row>
    <row r="109" spans="1:76">
      <c r="A109"/>
      <c r="B109"/>
      <c r="C109"/>
      <c r="D109"/>
      <c r="E109"/>
      <c r="G109" s="107">
        <v>44105</v>
      </c>
      <c r="H109" s="209">
        <f t="shared" si="14"/>
        <v>1.0411882887918453</v>
      </c>
      <c r="I109" s="209">
        <f t="shared" si="15"/>
        <v>1.0133667805188367</v>
      </c>
      <c r="J109"/>
      <c r="K109"/>
      <c r="L109"/>
      <c r="M109"/>
      <c r="N109"/>
      <c r="O109"/>
      <c r="AC109"/>
      <c r="AD109"/>
      <c r="AE109"/>
      <c r="BS109" s="159"/>
      <c r="BT109" s="162"/>
      <c r="BU109" s="108"/>
      <c r="BV109" s="108"/>
      <c r="BW109" s="108"/>
      <c r="BX109" s="108"/>
    </row>
    <row r="110" spans="1:76">
      <c r="A110"/>
      <c r="B110"/>
      <c r="C110"/>
      <c r="D110"/>
      <c r="E110"/>
      <c r="G110" s="107">
        <v>44075</v>
      </c>
      <c r="H110" s="209">
        <f t="shared" si="14"/>
        <v>1.044920655038071</v>
      </c>
      <c r="I110" s="209">
        <f t="shared" si="15"/>
        <v>0.9684601552936416</v>
      </c>
      <c r="J110"/>
      <c r="K110"/>
      <c r="L110"/>
      <c r="M110"/>
      <c r="N110"/>
      <c r="O110"/>
      <c r="AC110"/>
      <c r="AD110"/>
      <c r="AE110"/>
      <c r="BS110" s="159"/>
      <c r="BT110" s="162"/>
      <c r="BU110" s="108"/>
      <c r="BV110" s="108"/>
      <c r="BW110" s="108"/>
      <c r="BX110" s="108"/>
    </row>
    <row r="111" spans="1:76">
      <c r="A111"/>
      <c r="B111"/>
      <c r="C111"/>
      <c r="D111"/>
      <c r="E111"/>
      <c r="G111" s="107">
        <v>44044</v>
      </c>
      <c r="H111" s="209">
        <f t="shared" si="14"/>
        <v>1.0106383982050557</v>
      </c>
      <c r="I111" s="209">
        <f t="shared" si="15"/>
        <v>1.0308146202646111</v>
      </c>
      <c r="J111"/>
      <c r="K111"/>
      <c r="L111"/>
      <c r="M111"/>
      <c r="N111"/>
      <c r="O111"/>
      <c r="AC111"/>
      <c r="AD111"/>
      <c r="AE111"/>
      <c r="BS111" s="159"/>
      <c r="BT111" s="162"/>
      <c r="BU111" s="108"/>
      <c r="BV111" s="108"/>
      <c r="BW111" s="108"/>
      <c r="BX111" s="108"/>
    </row>
    <row r="112" spans="1:76">
      <c r="A112"/>
      <c r="B112"/>
      <c r="C112"/>
      <c r="D112"/>
      <c r="E112"/>
      <c r="G112" s="107">
        <v>44013</v>
      </c>
      <c r="H112" s="209">
        <f t="shared" si="14"/>
        <v>0.94723368745092862</v>
      </c>
      <c r="I112" s="209">
        <f t="shared" si="15"/>
        <v>0.94456529057078753</v>
      </c>
      <c r="J112"/>
      <c r="K112"/>
      <c r="L112"/>
      <c r="M112"/>
      <c r="N112"/>
      <c r="O112"/>
      <c r="AC112"/>
      <c r="AD112"/>
      <c r="AE112"/>
      <c r="BS112" s="159"/>
      <c r="BT112" s="162"/>
      <c r="BU112" s="108"/>
      <c r="BV112" s="108"/>
      <c r="BW112" s="108"/>
      <c r="BX112" s="108"/>
    </row>
    <row r="113" spans="1:76">
      <c r="A113"/>
      <c r="B113"/>
      <c r="C113"/>
      <c r="D113"/>
      <c r="E113"/>
      <c r="G113" s="107">
        <v>43983</v>
      </c>
      <c r="H113" s="209">
        <f t="shared" si="14"/>
        <v>1.0432731711975767</v>
      </c>
      <c r="I113" s="209">
        <f t="shared" si="15"/>
        <v>1.011402431107931</v>
      </c>
      <c r="J113"/>
      <c r="K113"/>
      <c r="L113"/>
      <c r="M113"/>
      <c r="N113"/>
      <c r="O113"/>
      <c r="AC113"/>
      <c r="AD113"/>
      <c r="AE113"/>
      <c r="BS113" s="159"/>
      <c r="BT113" s="162"/>
      <c r="BU113" s="108"/>
      <c r="BV113" s="108"/>
      <c r="BW113" s="108"/>
      <c r="BX113" s="108"/>
    </row>
    <row r="114" spans="1:76">
      <c r="A114"/>
      <c r="B114"/>
      <c r="C114"/>
      <c r="D114"/>
      <c r="E114"/>
      <c r="G114" s="107">
        <v>43952</v>
      </c>
      <c r="H114" s="209">
        <f t="shared" si="14"/>
        <v>0.99961839343173609</v>
      </c>
      <c r="I114" s="209">
        <f t="shared" si="15"/>
        <v>1.0220454941242294</v>
      </c>
      <c r="J114"/>
      <c r="K114"/>
      <c r="L114"/>
      <c r="M114"/>
      <c r="N114"/>
      <c r="O114"/>
      <c r="AC114"/>
      <c r="AD114"/>
      <c r="AE114"/>
      <c r="BS114" s="159"/>
      <c r="BT114" s="162"/>
      <c r="BU114" s="108"/>
      <c r="BV114" s="108"/>
      <c r="BW114" s="108"/>
      <c r="BX114" s="108"/>
    </row>
    <row r="115" spans="1:76">
      <c r="A115"/>
      <c r="B115"/>
      <c r="C115"/>
      <c r="D115"/>
      <c r="E115"/>
      <c r="G115" s="107">
        <v>43922</v>
      </c>
      <c r="H115" s="209">
        <f t="shared" si="14"/>
        <v>0.98383958674399019</v>
      </c>
      <c r="I115" s="209">
        <f t="shared" si="15"/>
        <v>0.96561020397634889</v>
      </c>
      <c r="J115"/>
      <c r="K115"/>
      <c r="L115"/>
      <c r="M115"/>
      <c r="N115"/>
      <c r="O115"/>
      <c r="AC115"/>
      <c r="AD115"/>
      <c r="AE115"/>
      <c r="BS115" s="159"/>
      <c r="BT115" s="162"/>
      <c r="BU115" s="108"/>
      <c r="BV115" s="108"/>
      <c r="BW115" s="108"/>
      <c r="BX115" s="108"/>
    </row>
    <row r="116" spans="1:76">
      <c r="A116"/>
      <c r="B116"/>
      <c r="C116"/>
      <c r="D116"/>
      <c r="E116"/>
      <c r="G116" s="107">
        <v>43891</v>
      </c>
      <c r="H116" s="209">
        <f t="shared" si="14"/>
        <v>1.0736368426814022</v>
      </c>
      <c r="I116" s="209">
        <f t="shared" si="15"/>
        <v>1.0224569339112699</v>
      </c>
      <c r="J116"/>
      <c r="K116"/>
      <c r="L116"/>
      <c r="M116"/>
      <c r="N116"/>
      <c r="O116"/>
      <c r="AC116"/>
      <c r="AD116"/>
      <c r="AE116"/>
      <c r="BS116" s="159"/>
      <c r="BT116" s="162"/>
      <c r="BU116" s="108"/>
      <c r="BV116" s="108"/>
      <c r="BW116" s="108"/>
      <c r="BX116" s="108"/>
    </row>
    <row r="117" spans="1:76">
      <c r="A117"/>
      <c r="B117"/>
      <c r="C117"/>
      <c r="D117"/>
      <c r="E117"/>
      <c r="G117" s="107">
        <v>43862</v>
      </c>
      <c r="H117" s="209">
        <f t="shared" si="14"/>
        <v>1.032964175538976</v>
      </c>
      <c r="I117" s="209">
        <f t="shared" si="15"/>
        <v>0.96163443261414738</v>
      </c>
      <c r="J117"/>
      <c r="K117"/>
      <c r="L117"/>
      <c r="M117"/>
      <c r="N117"/>
      <c r="O117"/>
      <c r="AC117"/>
      <c r="AD117"/>
      <c r="AE117"/>
      <c r="BS117" s="159"/>
      <c r="BT117" s="162"/>
      <c r="BU117" s="108"/>
      <c r="BV117" s="108"/>
      <c r="BW117" s="108"/>
      <c r="BX117" s="108"/>
    </row>
    <row r="118" spans="1:76">
      <c r="A118"/>
      <c r="B118"/>
      <c r="C118"/>
      <c r="D118"/>
      <c r="E118"/>
      <c r="G118" s="107">
        <v>43831</v>
      </c>
      <c r="H118" s="209">
        <f t="shared" si="14"/>
        <v>1.0611987452687437</v>
      </c>
      <c r="I118" s="209">
        <f t="shared" si="15"/>
        <v>1.0224831751712506</v>
      </c>
      <c r="J118"/>
      <c r="K118"/>
      <c r="L118"/>
      <c r="M118"/>
      <c r="N118"/>
      <c r="O118"/>
      <c r="AC118"/>
      <c r="AD118"/>
      <c r="AE118"/>
      <c r="BS118" s="159"/>
      <c r="BT118" s="162"/>
      <c r="BU118" s="108"/>
      <c r="BV118" s="108"/>
      <c r="BW118" s="108"/>
      <c r="BX118" s="108"/>
    </row>
    <row r="119" spans="1:76">
      <c r="A119"/>
      <c r="B119"/>
      <c r="C119"/>
      <c r="D119"/>
      <c r="E119"/>
      <c r="G119"/>
      <c r="H119"/>
      <c r="I119"/>
      <c r="J119"/>
      <c r="K119"/>
      <c r="L119"/>
      <c r="M119"/>
      <c r="N119"/>
      <c r="O119"/>
      <c r="AC119"/>
      <c r="AD119"/>
      <c r="AE119"/>
      <c r="BS119" s="159"/>
      <c r="BT119" s="162"/>
      <c r="BU119" s="108"/>
      <c r="BV119" s="108"/>
      <c r="BW119" s="108"/>
      <c r="BX119" s="108"/>
    </row>
    <row r="120" spans="1:76">
      <c r="A120"/>
      <c r="B120"/>
      <c r="C120"/>
      <c r="D120"/>
      <c r="E120"/>
      <c r="G120"/>
      <c r="H120"/>
      <c r="I120"/>
      <c r="J120"/>
      <c r="K120"/>
      <c r="L120"/>
      <c r="M120"/>
      <c r="N120"/>
      <c r="O120"/>
      <c r="AC120"/>
      <c r="AD120"/>
      <c r="AE120"/>
      <c r="BS120" s="159"/>
      <c r="BT120" s="162"/>
      <c r="BU120" s="108"/>
      <c r="BV120" s="108"/>
      <c r="BW120" s="108"/>
      <c r="BX120" s="108"/>
    </row>
    <row r="121" spans="1:76">
      <c r="A121"/>
      <c r="B121"/>
      <c r="C121"/>
      <c r="D121"/>
      <c r="E121"/>
      <c r="G121"/>
      <c r="H121"/>
      <c r="I121"/>
      <c r="J121"/>
      <c r="K121"/>
      <c r="L121"/>
      <c r="M121"/>
      <c r="N121"/>
      <c r="O121"/>
      <c r="AC121"/>
      <c r="AD121"/>
      <c r="AE121"/>
      <c r="BS121" s="159"/>
      <c r="BT121" s="162"/>
      <c r="BU121" s="108"/>
      <c r="BV121" s="108"/>
      <c r="BW121" s="108"/>
      <c r="BX121" s="108"/>
    </row>
    <row r="122" spans="1:76">
      <c r="A122"/>
      <c r="B122"/>
      <c r="C122"/>
      <c r="D122"/>
      <c r="E122"/>
      <c r="G122"/>
      <c r="H122"/>
      <c r="I122"/>
      <c r="J122"/>
      <c r="K122"/>
      <c r="L122"/>
      <c r="M122"/>
      <c r="N122"/>
      <c r="O122"/>
      <c r="AC122"/>
      <c r="AD122"/>
      <c r="AE122"/>
      <c r="BS122" s="159"/>
      <c r="BT122" s="162"/>
      <c r="BU122" s="108"/>
      <c r="BV122" s="108"/>
      <c r="BW122" s="108"/>
      <c r="BX122" s="108"/>
    </row>
    <row r="123" spans="1:76">
      <c r="A123"/>
      <c r="B123"/>
      <c r="C123"/>
      <c r="D123"/>
      <c r="E123"/>
      <c r="G123"/>
      <c r="H123"/>
      <c r="I123"/>
      <c r="J123"/>
      <c r="K123"/>
      <c r="L123"/>
      <c r="M123"/>
      <c r="N123"/>
      <c r="O123"/>
      <c r="AC123"/>
      <c r="AD123"/>
      <c r="AE123"/>
      <c r="BS123" s="159"/>
      <c r="BT123" s="162"/>
      <c r="BU123" s="108"/>
      <c r="BV123" s="108"/>
      <c r="BW123" s="108"/>
      <c r="BX123" s="108"/>
    </row>
    <row r="124" spans="1:76">
      <c r="A124"/>
      <c r="B124"/>
      <c r="C124"/>
      <c r="D124"/>
      <c r="E124"/>
      <c r="G124"/>
      <c r="H124"/>
      <c r="I124"/>
      <c r="J124"/>
      <c r="K124"/>
      <c r="L124"/>
      <c r="M124"/>
      <c r="N124"/>
      <c r="O124"/>
      <c r="AC124"/>
      <c r="AD124"/>
      <c r="AE124"/>
      <c r="BS124" s="159"/>
      <c r="BT124" s="162"/>
      <c r="BU124" s="108"/>
      <c r="BV124" s="108"/>
      <c r="BW124" s="108"/>
      <c r="BX124" s="108"/>
    </row>
    <row r="125" spans="1:76">
      <c r="A125"/>
      <c r="B125"/>
      <c r="C125"/>
      <c r="D125"/>
      <c r="E125"/>
      <c r="G125"/>
      <c r="H125"/>
      <c r="I125"/>
      <c r="J125"/>
      <c r="K125"/>
      <c r="L125"/>
      <c r="M125"/>
      <c r="N125"/>
      <c r="O125"/>
      <c r="AC125"/>
      <c r="AD125"/>
      <c r="AE125"/>
      <c r="BS125" s="159"/>
      <c r="BT125" s="162"/>
      <c r="BU125" s="108"/>
      <c r="BV125" s="108"/>
      <c r="BW125" s="108"/>
      <c r="BX125" s="108"/>
    </row>
    <row r="126" spans="1:76">
      <c r="A126"/>
      <c r="B126"/>
      <c r="C126"/>
      <c r="D126"/>
      <c r="E126"/>
      <c r="G126"/>
      <c r="H126"/>
      <c r="I126"/>
      <c r="J126"/>
      <c r="K126"/>
      <c r="L126"/>
      <c r="M126"/>
      <c r="N126"/>
      <c r="O126"/>
      <c r="AC126"/>
      <c r="AD126"/>
      <c r="AE126"/>
      <c r="BS126" s="159"/>
      <c r="BT126" s="162"/>
      <c r="BU126" s="108"/>
      <c r="BV126" s="108"/>
      <c r="BW126" s="108"/>
      <c r="BX126" s="108"/>
    </row>
    <row r="127" spans="1:76">
      <c r="A127"/>
      <c r="B127"/>
      <c r="C127"/>
      <c r="D127"/>
      <c r="E127"/>
      <c r="G127"/>
      <c r="H127"/>
      <c r="I127"/>
      <c r="J127"/>
      <c r="K127"/>
      <c r="L127"/>
      <c r="M127"/>
      <c r="N127"/>
      <c r="O127"/>
      <c r="AC127"/>
      <c r="AD127"/>
      <c r="AE127"/>
      <c r="BS127" s="159"/>
      <c r="BT127" s="162"/>
      <c r="BU127" s="108"/>
      <c r="BV127" s="108"/>
      <c r="BW127" s="108"/>
      <c r="BX127" s="108"/>
    </row>
    <row r="128" spans="1:76">
      <c r="A128"/>
      <c r="B128"/>
      <c r="C128"/>
      <c r="D128"/>
      <c r="E128"/>
      <c r="G128"/>
      <c r="H128"/>
      <c r="I128"/>
      <c r="J128"/>
      <c r="K128"/>
      <c r="L128"/>
      <c r="M128"/>
      <c r="N128"/>
      <c r="O128"/>
      <c r="AC128"/>
      <c r="AD128"/>
      <c r="AE128"/>
      <c r="BS128" s="159"/>
      <c r="BT128" s="162"/>
      <c r="BU128" s="108"/>
      <c r="BV128" s="108"/>
      <c r="BW128" s="108"/>
      <c r="BX128" s="108"/>
    </row>
    <row r="129" spans="1:76">
      <c r="A129"/>
      <c r="B129"/>
      <c r="C129"/>
      <c r="D129"/>
      <c r="E129"/>
      <c r="G129"/>
      <c r="H129"/>
      <c r="I129"/>
      <c r="J129"/>
      <c r="K129"/>
      <c r="L129"/>
      <c r="M129"/>
      <c r="N129"/>
      <c r="O129"/>
      <c r="AC129"/>
      <c r="AD129"/>
      <c r="AE129"/>
      <c r="BS129" s="159"/>
      <c r="BT129" s="162"/>
      <c r="BU129" s="108"/>
      <c r="BV129" s="108"/>
      <c r="BW129" s="108"/>
      <c r="BX129" s="108"/>
    </row>
    <row r="130" spans="1:76">
      <c r="A130"/>
      <c r="B130"/>
      <c r="C130"/>
      <c r="D130"/>
      <c r="E130"/>
      <c r="G130"/>
      <c r="H130"/>
      <c r="I130"/>
      <c r="J130"/>
      <c r="K130"/>
      <c r="L130"/>
      <c r="M130"/>
      <c r="N130"/>
      <c r="O130"/>
      <c r="AC130"/>
      <c r="AD130"/>
      <c r="AE130"/>
      <c r="BS130" s="159"/>
      <c r="BT130" s="162"/>
      <c r="BU130" s="108"/>
      <c r="BV130" s="108"/>
      <c r="BW130" s="108"/>
      <c r="BX130" s="108"/>
    </row>
    <row r="131" spans="1:76">
      <c r="A131"/>
      <c r="B131"/>
      <c r="C131"/>
      <c r="D131"/>
      <c r="E131"/>
      <c r="G131"/>
      <c r="H131"/>
      <c r="I131"/>
      <c r="J131"/>
      <c r="K131"/>
      <c r="L131"/>
      <c r="M131"/>
      <c r="N131"/>
      <c r="O131"/>
      <c r="AC131"/>
      <c r="AD131"/>
      <c r="AE131"/>
      <c r="BS131" s="159"/>
      <c r="BT131" s="162"/>
      <c r="BU131" s="108"/>
      <c r="BV131" s="108"/>
      <c r="BW131" s="108"/>
      <c r="BX131" s="108"/>
    </row>
    <row r="132" spans="1:76">
      <c r="A132"/>
      <c r="B132"/>
      <c r="C132"/>
      <c r="D132"/>
      <c r="E132"/>
      <c r="G132"/>
      <c r="H132"/>
      <c r="I132"/>
      <c r="J132"/>
      <c r="K132"/>
      <c r="L132"/>
      <c r="M132"/>
      <c r="N132"/>
      <c r="O132"/>
      <c r="AC132"/>
      <c r="AD132"/>
      <c r="AE132"/>
      <c r="BS132" s="159"/>
      <c r="BT132" s="162"/>
      <c r="BU132" s="108"/>
      <c r="BV132" s="108"/>
      <c r="BW132" s="108"/>
      <c r="BX132" s="108"/>
    </row>
    <row r="133" spans="1:76">
      <c r="A133"/>
      <c r="B133"/>
      <c r="C133"/>
      <c r="D133"/>
      <c r="E133"/>
      <c r="G133"/>
      <c r="H133"/>
      <c r="I133"/>
      <c r="J133"/>
      <c r="K133"/>
      <c r="L133"/>
      <c r="M133"/>
      <c r="N133"/>
      <c r="O133"/>
      <c r="AC133"/>
      <c r="AD133"/>
      <c r="AE133"/>
      <c r="BS133" s="159"/>
      <c r="BT133" s="162"/>
      <c r="BU133" s="108"/>
      <c r="BV133" s="108"/>
      <c r="BW133" s="108"/>
      <c r="BX133" s="108"/>
    </row>
    <row r="134" spans="1:76">
      <c r="A134"/>
      <c r="B134"/>
      <c r="C134"/>
      <c r="D134"/>
      <c r="E134"/>
      <c r="G134"/>
      <c r="H134"/>
      <c r="I134"/>
      <c r="J134"/>
      <c r="K134"/>
      <c r="L134"/>
      <c r="M134"/>
      <c r="N134"/>
      <c r="O134"/>
      <c r="AC134"/>
      <c r="AD134"/>
      <c r="AE134"/>
      <c r="BS134" s="159"/>
      <c r="BT134" s="162"/>
      <c r="BU134" s="108"/>
      <c r="BV134" s="108"/>
      <c r="BW134" s="108"/>
      <c r="BX134" s="108"/>
    </row>
    <row r="135" spans="1:76">
      <c r="A135"/>
      <c r="B135"/>
      <c r="C135"/>
      <c r="D135"/>
      <c r="E135"/>
      <c r="G135"/>
      <c r="H135"/>
      <c r="I135"/>
      <c r="J135"/>
      <c r="K135"/>
      <c r="L135"/>
      <c r="M135"/>
      <c r="N135"/>
      <c r="O135"/>
      <c r="AC135"/>
      <c r="AD135"/>
      <c r="AE135"/>
      <c r="BS135" s="159"/>
      <c r="BT135" s="162"/>
      <c r="BU135" s="108"/>
      <c r="BV135" s="108"/>
      <c r="BW135" s="108"/>
      <c r="BX135" s="108"/>
    </row>
    <row r="136" spans="1:76">
      <c r="A136"/>
      <c r="B136"/>
      <c r="C136"/>
      <c r="D136"/>
      <c r="E136"/>
      <c r="G136"/>
      <c r="H136"/>
      <c r="I136"/>
      <c r="J136"/>
      <c r="K136"/>
      <c r="L136"/>
      <c r="M136"/>
      <c r="N136"/>
      <c r="O136"/>
      <c r="AC136"/>
      <c r="AD136"/>
      <c r="AE136"/>
      <c r="BS136" s="159"/>
      <c r="BT136" s="162"/>
      <c r="BU136" s="108"/>
      <c r="BV136" s="108"/>
      <c r="BW136" s="108"/>
      <c r="BX136" s="108"/>
    </row>
    <row r="137" spans="1:76">
      <c r="A137"/>
      <c r="B137"/>
      <c r="C137"/>
      <c r="D137"/>
      <c r="E137"/>
      <c r="G137"/>
      <c r="H137"/>
      <c r="I137"/>
      <c r="J137"/>
      <c r="K137"/>
      <c r="L137"/>
      <c r="M137"/>
      <c r="N137"/>
      <c r="O137"/>
      <c r="AC137"/>
      <c r="AD137"/>
      <c r="AE137"/>
      <c r="BS137" s="159"/>
      <c r="BT137" s="162"/>
      <c r="BU137" s="108"/>
      <c r="BV137" s="108"/>
      <c r="BW137" s="108"/>
      <c r="BX137" s="108"/>
    </row>
    <row r="138" spans="1:76">
      <c r="A138"/>
      <c r="B138"/>
      <c r="C138"/>
      <c r="D138"/>
      <c r="E138"/>
      <c r="G138"/>
      <c r="H138"/>
      <c r="I138"/>
      <c r="J138"/>
      <c r="K138"/>
      <c r="L138"/>
      <c r="M138"/>
      <c r="N138"/>
      <c r="O138"/>
      <c r="AC138"/>
      <c r="AD138"/>
      <c r="AE138"/>
      <c r="BS138" s="159"/>
      <c r="BT138" s="162"/>
      <c r="BU138" s="108"/>
      <c r="BV138" s="108"/>
      <c r="BW138" s="108"/>
      <c r="BX138" s="108"/>
    </row>
    <row r="139" spans="1:76">
      <c r="A139"/>
      <c r="B139"/>
      <c r="C139"/>
      <c r="D139"/>
      <c r="E139"/>
      <c r="G139"/>
      <c r="H139"/>
      <c r="I139"/>
      <c r="J139"/>
      <c r="K139"/>
      <c r="L139"/>
      <c r="M139"/>
      <c r="N139"/>
      <c r="O139"/>
      <c r="AC139"/>
      <c r="AD139"/>
      <c r="AE139"/>
      <c r="BS139" s="159"/>
      <c r="BT139" s="162"/>
      <c r="BU139" s="108"/>
      <c r="BV139" s="108"/>
      <c r="BW139" s="108"/>
      <c r="BX139" s="108"/>
    </row>
    <row r="140" spans="1:76">
      <c r="A140"/>
      <c r="B140"/>
      <c r="C140"/>
      <c r="D140"/>
      <c r="E140"/>
      <c r="G140"/>
      <c r="H140"/>
      <c r="I140"/>
      <c r="J140"/>
      <c r="K140"/>
      <c r="L140"/>
      <c r="M140"/>
      <c r="N140"/>
      <c r="O140"/>
      <c r="AC140"/>
      <c r="AD140"/>
      <c r="AE140"/>
      <c r="BS140" s="159"/>
      <c r="BT140" s="162"/>
      <c r="BU140" s="108"/>
      <c r="BV140" s="108"/>
      <c r="BW140" s="108"/>
      <c r="BX140" s="108"/>
    </row>
    <row r="141" spans="1:76">
      <c r="A141"/>
      <c r="B141"/>
      <c r="C141"/>
      <c r="D141"/>
      <c r="E141"/>
      <c r="G141"/>
      <c r="H141"/>
      <c r="I141"/>
      <c r="J141"/>
      <c r="K141"/>
      <c r="L141"/>
      <c r="M141"/>
      <c r="N141"/>
      <c r="O141"/>
      <c r="AC141"/>
      <c r="AD141"/>
      <c r="AE141"/>
      <c r="BS141" s="159"/>
      <c r="BT141" s="162"/>
      <c r="BU141" s="108"/>
      <c r="BV141" s="108"/>
      <c r="BW141" s="108"/>
      <c r="BX141" s="108"/>
    </row>
    <row r="142" spans="1:76">
      <c r="A142"/>
      <c r="B142"/>
      <c r="C142"/>
      <c r="D142"/>
      <c r="E142"/>
      <c r="G142"/>
      <c r="H142"/>
      <c r="I142"/>
      <c r="J142"/>
      <c r="K142"/>
      <c r="L142"/>
      <c r="M142"/>
      <c r="N142"/>
      <c r="O142"/>
      <c r="AC142"/>
      <c r="AD142"/>
      <c r="AE142"/>
      <c r="BS142" s="159"/>
      <c r="BT142" s="162"/>
      <c r="BU142" s="108"/>
      <c r="BV142" s="108"/>
      <c r="BW142" s="108"/>
      <c r="BX142" s="108"/>
    </row>
    <row r="143" spans="1:76">
      <c r="A143"/>
      <c r="B143"/>
      <c r="C143"/>
      <c r="D143"/>
      <c r="E143"/>
      <c r="G143"/>
      <c r="H143"/>
      <c r="I143"/>
      <c r="J143"/>
      <c r="K143"/>
      <c r="L143"/>
      <c r="M143"/>
      <c r="N143"/>
      <c r="O143"/>
      <c r="AC143"/>
      <c r="AD143"/>
      <c r="AE143"/>
      <c r="BS143" s="159"/>
      <c r="BT143" s="162"/>
      <c r="BU143" s="108"/>
      <c r="BV143" s="108"/>
      <c r="BW143" s="108"/>
      <c r="BX143" s="108"/>
    </row>
    <row r="144" spans="1:76">
      <c r="A144"/>
      <c r="B144"/>
      <c r="C144"/>
      <c r="D144"/>
      <c r="E144"/>
      <c r="G144"/>
      <c r="H144"/>
      <c r="I144"/>
      <c r="J144"/>
      <c r="K144"/>
      <c r="L144"/>
      <c r="M144"/>
      <c r="N144"/>
      <c r="O144"/>
      <c r="AC144"/>
      <c r="AD144"/>
      <c r="AE144"/>
      <c r="BS144" s="159"/>
      <c r="BT144" s="162"/>
      <c r="BU144" s="108"/>
      <c r="BV144" s="108"/>
      <c r="BW144" s="108"/>
      <c r="BX144" s="108"/>
    </row>
    <row r="145" spans="1:76">
      <c r="A145"/>
      <c r="B145"/>
      <c r="C145"/>
      <c r="D145"/>
      <c r="E145"/>
      <c r="G145"/>
      <c r="H145"/>
      <c r="I145"/>
      <c r="J145"/>
      <c r="K145"/>
      <c r="L145"/>
      <c r="M145"/>
      <c r="N145"/>
      <c r="O145"/>
      <c r="AC145"/>
      <c r="AD145"/>
      <c r="AE145"/>
      <c r="BS145" s="159"/>
      <c r="BT145" s="162"/>
      <c r="BU145" s="108"/>
      <c r="BV145" s="108"/>
      <c r="BW145" s="108"/>
      <c r="BX145" s="108"/>
    </row>
    <row r="146" spans="1:76">
      <c r="A146"/>
      <c r="B146"/>
      <c r="C146"/>
      <c r="D146"/>
      <c r="E146"/>
      <c r="G146"/>
      <c r="H146"/>
      <c r="I146"/>
      <c r="J146"/>
      <c r="K146"/>
      <c r="L146"/>
      <c r="M146"/>
      <c r="N146"/>
      <c r="O146"/>
      <c r="AC146"/>
      <c r="AD146"/>
      <c r="AE146"/>
      <c r="BS146" s="159"/>
      <c r="BT146" s="162"/>
      <c r="BU146" s="108"/>
      <c r="BV146" s="108"/>
      <c r="BW146" s="108"/>
      <c r="BX146" s="108"/>
    </row>
    <row r="147" spans="1:76">
      <c r="A147"/>
      <c r="B147"/>
      <c r="C147"/>
      <c r="D147"/>
      <c r="E147"/>
      <c r="G147"/>
      <c r="H147"/>
      <c r="I147"/>
      <c r="J147"/>
      <c r="K147"/>
      <c r="L147"/>
      <c r="M147"/>
      <c r="N147"/>
      <c r="O147"/>
      <c r="AC147"/>
      <c r="AD147"/>
      <c r="AE147"/>
      <c r="BS147" s="159"/>
      <c r="BT147" s="162"/>
      <c r="BU147" s="108"/>
      <c r="BV147" s="108"/>
      <c r="BW147" s="108"/>
      <c r="BX147" s="108"/>
    </row>
    <row r="148" spans="1:76">
      <c r="A148"/>
      <c r="B148"/>
      <c r="C148"/>
      <c r="D148"/>
      <c r="E148"/>
      <c r="G148"/>
      <c r="H148"/>
      <c r="I148"/>
      <c r="J148"/>
      <c r="K148"/>
      <c r="L148"/>
      <c r="M148"/>
      <c r="N148"/>
      <c r="O148"/>
      <c r="AC148"/>
      <c r="AD148"/>
      <c r="AE148"/>
      <c r="BS148" s="159"/>
      <c r="BT148" s="162"/>
      <c r="BU148" s="108"/>
      <c r="BV148" s="108"/>
      <c r="BW148" s="108"/>
      <c r="BX148" s="108"/>
    </row>
    <row r="149" spans="1:76">
      <c r="A149"/>
      <c r="B149"/>
      <c r="C149"/>
      <c r="D149"/>
      <c r="E149"/>
      <c r="G149"/>
      <c r="H149"/>
      <c r="I149"/>
      <c r="J149"/>
      <c r="K149"/>
      <c r="L149"/>
      <c r="M149"/>
      <c r="N149"/>
      <c r="O149"/>
      <c r="AC149"/>
      <c r="AD149"/>
      <c r="AE149"/>
      <c r="BS149" s="159"/>
      <c r="BT149" s="162"/>
      <c r="BU149" s="108"/>
      <c r="BV149" s="108"/>
      <c r="BW149" s="108"/>
      <c r="BX149" s="108"/>
    </row>
    <row r="150" spans="1:76">
      <c r="A150"/>
      <c r="B150"/>
      <c r="C150"/>
      <c r="D150"/>
      <c r="E150"/>
      <c r="G150"/>
      <c r="H150"/>
      <c r="I150"/>
      <c r="J150"/>
      <c r="K150"/>
      <c r="L150"/>
      <c r="M150"/>
      <c r="N150"/>
      <c r="O150"/>
      <c r="AC150"/>
      <c r="AD150"/>
      <c r="AE150"/>
      <c r="BS150" s="159"/>
      <c r="BT150" s="162"/>
      <c r="BU150" s="108"/>
      <c r="BV150" s="108"/>
      <c r="BW150" s="108"/>
      <c r="BX150" s="108"/>
    </row>
    <row r="151" spans="1:76">
      <c r="A151"/>
      <c r="B151"/>
      <c r="C151"/>
      <c r="D151"/>
      <c r="E151"/>
      <c r="G151"/>
      <c r="H151"/>
      <c r="I151"/>
      <c r="J151"/>
      <c r="K151"/>
      <c r="L151"/>
      <c r="M151"/>
      <c r="N151"/>
      <c r="O151"/>
      <c r="AC151"/>
      <c r="AD151"/>
      <c r="AE151"/>
      <c r="BS151" s="159"/>
      <c r="BT151" s="162"/>
      <c r="BU151" s="108"/>
      <c r="BV151" s="108"/>
      <c r="BW151" s="108"/>
      <c r="BX151" s="108"/>
    </row>
    <row r="152" spans="1:76">
      <c r="A152"/>
      <c r="B152"/>
      <c r="C152"/>
      <c r="D152"/>
      <c r="E152"/>
      <c r="G152"/>
      <c r="H152"/>
      <c r="I152"/>
      <c r="J152"/>
      <c r="K152"/>
      <c r="L152"/>
      <c r="M152"/>
      <c r="N152"/>
      <c r="O152"/>
      <c r="AC152"/>
      <c r="AD152"/>
      <c r="AE152"/>
      <c r="BS152" s="159"/>
      <c r="BT152" s="162"/>
      <c r="BU152" s="108"/>
      <c r="BV152" s="108"/>
      <c r="BW152" s="108"/>
      <c r="BX152" s="108"/>
    </row>
    <row r="153" spans="1:76">
      <c r="A153"/>
      <c r="B153"/>
      <c r="C153"/>
      <c r="D153"/>
      <c r="E153"/>
      <c r="G153"/>
      <c r="H153"/>
      <c r="I153"/>
      <c r="J153"/>
      <c r="K153"/>
      <c r="L153"/>
      <c r="M153"/>
      <c r="N153"/>
      <c r="O153"/>
      <c r="AC153"/>
      <c r="AD153"/>
      <c r="AE153"/>
      <c r="BS153" s="159"/>
      <c r="BT153" s="162"/>
      <c r="BU153" s="108"/>
      <c r="BV153" s="108"/>
      <c r="BW153" s="108"/>
      <c r="BX153" s="108"/>
    </row>
    <row r="154" spans="1:76">
      <c r="A154"/>
      <c r="B154"/>
      <c r="C154"/>
      <c r="D154"/>
      <c r="E154"/>
      <c r="G154"/>
      <c r="H154"/>
      <c r="I154"/>
      <c r="J154"/>
      <c r="K154"/>
      <c r="L154"/>
      <c r="M154"/>
      <c r="N154"/>
      <c r="O154"/>
      <c r="AC154"/>
      <c r="AD154"/>
      <c r="AE154"/>
      <c r="BS154" s="159"/>
      <c r="BT154" s="162"/>
      <c r="BU154" s="108"/>
      <c r="BV154" s="108"/>
      <c r="BW154" s="108"/>
      <c r="BX154" s="108"/>
    </row>
    <row r="155" spans="1:76">
      <c r="A155"/>
      <c r="B155"/>
      <c r="C155"/>
      <c r="D155"/>
      <c r="E155"/>
      <c r="G155"/>
      <c r="H155"/>
      <c r="I155"/>
      <c r="J155"/>
      <c r="K155"/>
      <c r="L155"/>
      <c r="M155"/>
      <c r="N155"/>
      <c r="O155"/>
      <c r="AC155"/>
      <c r="AD155"/>
      <c r="AE155"/>
      <c r="BS155" s="159"/>
      <c r="BT155" s="162"/>
      <c r="BU155" s="108"/>
      <c r="BV155" s="108"/>
      <c r="BW155" s="108"/>
      <c r="BX155" s="108"/>
    </row>
    <row r="156" spans="1:76">
      <c r="A156"/>
      <c r="B156"/>
      <c r="C156"/>
      <c r="D156"/>
      <c r="E156"/>
      <c r="G156"/>
      <c r="H156"/>
      <c r="I156"/>
      <c r="J156"/>
      <c r="K156"/>
      <c r="L156"/>
      <c r="M156"/>
      <c r="N156"/>
      <c r="O156"/>
      <c r="AC156"/>
      <c r="AD156"/>
      <c r="AE156"/>
      <c r="BS156" s="159"/>
      <c r="BT156" s="162"/>
      <c r="BU156" s="108"/>
      <c r="BV156" s="108"/>
      <c r="BW156" s="108"/>
      <c r="BX156" s="108"/>
    </row>
    <row r="157" spans="1:76">
      <c r="A157"/>
      <c r="B157"/>
      <c r="C157"/>
      <c r="D157"/>
      <c r="E157"/>
      <c r="G157"/>
      <c r="H157"/>
      <c r="I157"/>
      <c r="J157"/>
      <c r="K157"/>
      <c r="L157"/>
      <c r="M157"/>
      <c r="N157"/>
      <c r="O157"/>
      <c r="AC157"/>
      <c r="AD157"/>
      <c r="AE157"/>
      <c r="BS157" s="159"/>
      <c r="BT157" s="162"/>
      <c r="BU157" s="108"/>
      <c r="BV157" s="108"/>
      <c r="BW157" s="108"/>
      <c r="BX157" s="108"/>
    </row>
    <row r="158" spans="1:76">
      <c r="A158"/>
      <c r="B158"/>
      <c r="C158"/>
      <c r="D158"/>
      <c r="E158"/>
      <c r="G158"/>
      <c r="H158"/>
      <c r="I158"/>
      <c r="J158"/>
      <c r="K158"/>
      <c r="L158"/>
      <c r="M158"/>
      <c r="N158"/>
      <c r="O158"/>
      <c r="AC158"/>
      <c r="AD158"/>
      <c r="AE158"/>
      <c r="BS158" s="159"/>
      <c r="BT158" s="162"/>
      <c r="BU158" s="108"/>
      <c r="BV158" s="108"/>
      <c r="BW158" s="108"/>
      <c r="BX158" s="108"/>
    </row>
    <row r="159" spans="1:76">
      <c r="A159"/>
      <c r="B159"/>
      <c r="C159"/>
      <c r="D159"/>
      <c r="E159"/>
      <c r="G159"/>
      <c r="H159"/>
      <c r="I159"/>
      <c r="J159"/>
      <c r="K159"/>
      <c r="L159"/>
      <c r="M159"/>
      <c r="N159"/>
      <c r="O159"/>
      <c r="AC159"/>
      <c r="AD159"/>
      <c r="AE159"/>
      <c r="BS159" s="159"/>
      <c r="BT159" s="162"/>
      <c r="BU159" s="108"/>
      <c r="BV159" s="108"/>
      <c r="BW159" s="108"/>
      <c r="BX159" s="108"/>
    </row>
    <row r="160" spans="1:76">
      <c r="A160"/>
      <c r="B160"/>
      <c r="C160"/>
      <c r="D160"/>
      <c r="E160"/>
      <c r="G160"/>
      <c r="H160"/>
      <c r="I160"/>
      <c r="J160"/>
      <c r="K160"/>
      <c r="L160"/>
      <c r="M160"/>
      <c r="N160"/>
      <c r="O160"/>
      <c r="AC160"/>
      <c r="AD160"/>
      <c r="AE160"/>
      <c r="BS160" s="159"/>
      <c r="BT160" s="162"/>
      <c r="BU160" s="108"/>
      <c r="BV160" s="108"/>
      <c r="BW160" s="108"/>
      <c r="BX160" s="108"/>
    </row>
    <row r="161" spans="1:76">
      <c r="A161"/>
      <c r="B161"/>
      <c r="C161"/>
      <c r="D161"/>
      <c r="E161"/>
      <c r="G161"/>
      <c r="H161"/>
      <c r="I161"/>
      <c r="J161"/>
      <c r="K161"/>
      <c r="L161"/>
      <c r="M161"/>
      <c r="N161"/>
      <c r="O161"/>
      <c r="AC161"/>
      <c r="AD161"/>
      <c r="AE161"/>
      <c r="BS161" s="159"/>
      <c r="BT161" s="162"/>
      <c r="BU161" s="108"/>
      <c r="BV161" s="108"/>
      <c r="BW161" s="108"/>
      <c r="BX161" s="108"/>
    </row>
    <row r="162" spans="1:76">
      <c r="A162"/>
      <c r="B162"/>
      <c r="C162"/>
      <c r="D162"/>
      <c r="E162"/>
      <c r="G162"/>
      <c r="H162"/>
      <c r="I162"/>
      <c r="J162"/>
      <c r="K162"/>
      <c r="L162"/>
      <c r="M162"/>
      <c r="N162"/>
      <c r="O162"/>
      <c r="AC162"/>
      <c r="AD162"/>
      <c r="AE162"/>
      <c r="BS162" s="159"/>
      <c r="BT162" s="162"/>
      <c r="BU162" s="108"/>
      <c r="BV162" s="108"/>
      <c r="BW162" s="108"/>
      <c r="BX162" s="108"/>
    </row>
    <row r="163" spans="1:76">
      <c r="A163"/>
      <c r="B163"/>
      <c r="C163"/>
      <c r="D163"/>
      <c r="E163"/>
      <c r="G163"/>
      <c r="H163"/>
      <c r="I163"/>
      <c r="J163"/>
      <c r="K163"/>
      <c r="L163"/>
      <c r="M163"/>
      <c r="N163"/>
      <c r="O163"/>
      <c r="AC163"/>
      <c r="AD163"/>
      <c r="AE163"/>
      <c r="BS163" s="159"/>
      <c r="BT163" s="162"/>
      <c r="BU163" s="108"/>
      <c r="BV163" s="108"/>
      <c r="BW163" s="108"/>
      <c r="BX163" s="108"/>
    </row>
    <row r="164" spans="1:76">
      <c r="A164"/>
      <c r="B164"/>
      <c r="C164"/>
      <c r="D164"/>
      <c r="E164"/>
      <c r="G164"/>
      <c r="H164"/>
      <c r="I164"/>
      <c r="J164"/>
      <c r="K164"/>
      <c r="L164"/>
      <c r="M164"/>
      <c r="N164"/>
      <c r="O164"/>
      <c r="AC164"/>
      <c r="AD164"/>
      <c r="AE164"/>
      <c r="BS164" s="159"/>
      <c r="BT164" s="162"/>
      <c r="BU164" s="108"/>
      <c r="BV164" s="108"/>
      <c r="BW164" s="108"/>
      <c r="BX164" s="108"/>
    </row>
    <row r="165" spans="1:76">
      <c r="A165"/>
      <c r="B165"/>
      <c r="C165"/>
      <c r="D165"/>
      <c r="E165"/>
      <c r="G165"/>
      <c r="H165"/>
      <c r="I165"/>
      <c r="J165"/>
      <c r="K165"/>
      <c r="L165"/>
      <c r="M165"/>
      <c r="N165"/>
      <c r="O165"/>
      <c r="AC165"/>
      <c r="AD165"/>
      <c r="AE165"/>
      <c r="BS165" s="159"/>
      <c r="BT165" s="162"/>
      <c r="BU165" s="108"/>
      <c r="BV165" s="108"/>
      <c r="BW165" s="108"/>
      <c r="BX165" s="108"/>
    </row>
    <row r="166" spans="1:76">
      <c r="A166"/>
      <c r="B166"/>
      <c r="C166"/>
      <c r="D166"/>
      <c r="E166"/>
      <c r="G166"/>
      <c r="H166"/>
      <c r="I166"/>
      <c r="J166"/>
      <c r="K166"/>
      <c r="L166"/>
      <c r="M166"/>
      <c r="N166"/>
      <c r="O166"/>
      <c r="AC166"/>
      <c r="AD166"/>
      <c r="AE166"/>
      <c r="BS166" s="159"/>
      <c r="BT166" s="162"/>
      <c r="BU166" s="108"/>
      <c r="BV166" s="108"/>
      <c r="BW166" s="108"/>
      <c r="BX166" s="108"/>
    </row>
    <row r="167" spans="1:76">
      <c r="A167"/>
      <c r="B167"/>
      <c r="C167"/>
      <c r="D167"/>
      <c r="E167"/>
      <c r="G167"/>
      <c r="H167"/>
      <c r="I167"/>
      <c r="J167"/>
      <c r="K167"/>
      <c r="L167"/>
      <c r="M167"/>
      <c r="N167"/>
      <c r="O167"/>
      <c r="AC167"/>
      <c r="AD167"/>
      <c r="AE167"/>
      <c r="BS167" s="159"/>
      <c r="BT167" s="162"/>
      <c r="BU167" s="108"/>
      <c r="BV167" s="108"/>
      <c r="BW167" s="108"/>
      <c r="BX167" s="108"/>
    </row>
    <row r="168" spans="1:76">
      <c r="A168"/>
      <c r="B168"/>
      <c r="C168"/>
      <c r="D168"/>
      <c r="E168"/>
      <c r="G168"/>
      <c r="H168"/>
      <c r="I168"/>
      <c r="J168"/>
      <c r="K168"/>
      <c r="L168"/>
      <c r="M168"/>
      <c r="N168"/>
      <c r="O168"/>
      <c r="AC168"/>
      <c r="AD168"/>
      <c r="AE168"/>
      <c r="BS168" s="159"/>
      <c r="BT168" s="162"/>
      <c r="BU168" s="108"/>
      <c r="BV168" s="108"/>
      <c r="BW168" s="108"/>
      <c r="BX168" s="108"/>
    </row>
    <row r="169" spans="1:76">
      <c r="A169"/>
      <c r="B169"/>
      <c r="C169"/>
      <c r="D169"/>
      <c r="E169"/>
      <c r="G169"/>
      <c r="H169"/>
      <c r="I169"/>
      <c r="J169"/>
      <c r="K169"/>
      <c r="L169"/>
      <c r="M169"/>
      <c r="N169"/>
      <c r="O169"/>
      <c r="AC169"/>
      <c r="AD169"/>
      <c r="AE169"/>
      <c r="BS169" s="159"/>
      <c r="BT169" s="162"/>
      <c r="BU169" s="108"/>
      <c r="BV169" s="108"/>
      <c r="BW169" s="108"/>
      <c r="BX169" s="108"/>
    </row>
    <row r="170" spans="1:76">
      <c r="A170"/>
      <c r="B170"/>
      <c r="C170"/>
      <c r="D170"/>
      <c r="E170"/>
      <c r="G170"/>
      <c r="H170"/>
      <c r="I170"/>
      <c r="J170"/>
      <c r="K170"/>
      <c r="L170"/>
      <c r="M170"/>
      <c r="N170"/>
      <c r="O170"/>
      <c r="AC170"/>
      <c r="AD170"/>
      <c r="AE170"/>
      <c r="BS170" s="159"/>
      <c r="BT170" s="162"/>
      <c r="BU170" s="108"/>
      <c r="BV170" s="108"/>
      <c r="BW170" s="108"/>
      <c r="BX170" s="108"/>
    </row>
    <row r="171" spans="1:76">
      <c r="A171"/>
      <c r="B171"/>
      <c r="C171"/>
      <c r="D171"/>
      <c r="E171"/>
      <c r="G171"/>
      <c r="H171"/>
      <c r="I171"/>
      <c r="J171"/>
      <c r="K171"/>
      <c r="L171"/>
      <c r="M171"/>
      <c r="N171"/>
      <c r="O171"/>
      <c r="AC171"/>
      <c r="AD171"/>
      <c r="AE171"/>
      <c r="BS171" s="159"/>
      <c r="BT171" s="162"/>
      <c r="BU171" s="108"/>
      <c r="BV171" s="108"/>
      <c r="BW171" s="108"/>
      <c r="BX171" s="108"/>
    </row>
    <row r="172" spans="1:76">
      <c r="A172"/>
      <c r="B172"/>
      <c r="C172"/>
      <c r="D172"/>
      <c r="E172"/>
      <c r="G172"/>
      <c r="H172"/>
      <c r="I172"/>
      <c r="J172"/>
      <c r="K172"/>
      <c r="L172"/>
      <c r="M172"/>
      <c r="N172"/>
      <c r="O172"/>
      <c r="AC172"/>
      <c r="AD172"/>
      <c r="AE172"/>
      <c r="BS172" s="159"/>
      <c r="BT172" s="162"/>
      <c r="BU172" s="108"/>
      <c r="BV172" s="108"/>
      <c r="BW172" s="108"/>
      <c r="BX172" s="108"/>
    </row>
    <row r="173" spans="1:76">
      <c r="A173"/>
      <c r="B173"/>
      <c r="C173"/>
      <c r="D173"/>
      <c r="E173"/>
      <c r="G173"/>
      <c r="H173"/>
      <c r="I173"/>
      <c r="J173"/>
      <c r="K173"/>
      <c r="L173"/>
      <c r="M173"/>
      <c r="N173"/>
      <c r="O173"/>
      <c r="AC173"/>
      <c r="AD173"/>
      <c r="AE173"/>
      <c r="BS173" s="159"/>
      <c r="BT173" s="162"/>
      <c r="BU173" s="108"/>
      <c r="BV173" s="108"/>
      <c r="BW173" s="108"/>
      <c r="BX173" s="108"/>
    </row>
    <row r="174" spans="1:76">
      <c r="A174"/>
      <c r="B174"/>
      <c r="C174"/>
      <c r="D174"/>
      <c r="E174"/>
      <c r="G174"/>
      <c r="H174"/>
      <c r="I174"/>
      <c r="J174"/>
      <c r="K174"/>
      <c r="L174"/>
      <c r="M174"/>
      <c r="N174"/>
      <c r="O174"/>
      <c r="AC174"/>
      <c r="AD174"/>
      <c r="AE174"/>
      <c r="BS174" s="159"/>
      <c r="BT174" s="162"/>
      <c r="BU174" s="108"/>
      <c r="BV174" s="108"/>
      <c r="BW174" s="108"/>
      <c r="BX174" s="108"/>
    </row>
    <row r="175" spans="1:76">
      <c r="A175"/>
      <c r="B175"/>
      <c r="C175"/>
      <c r="D175"/>
      <c r="E175"/>
      <c r="G175"/>
      <c r="H175"/>
      <c r="I175"/>
      <c r="J175"/>
      <c r="K175"/>
      <c r="L175"/>
      <c r="M175"/>
      <c r="N175"/>
      <c r="O175"/>
      <c r="AC175"/>
      <c r="AD175"/>
      <c r="AE175"/>
      <c r="BS175" s="159"/>
      <c r="BT175" s="162"/>
      <c r="BU175" s="108"/>
      <c r="BV175" s="108"/>
      <c r="BW175" s="108"/>
      <c r="BX175" s="108"/>
    </row>
    <row r="176" spans="1:76">
      <c r="A176"/>
      <c r="B176"/>
      <c r="C176"/>
      <c r="D176"/>
      <c r="E176"/>
      <c r="G176"/>
      <c r="H176"/>
      <c r="I176"/>
      <c r="J176"/>
      <c r="K176"/>
      <c r="L176"/>
      <c r="M176"/>
      <c r="N176"/>
      <c r="O176"/>
      <c r="AC176"/>
      <c r="AD176"/>
      <c r="AE176"/>
      <c r="BS176" s="159"/>
      <c r="BT176" s="162"/>
      <c r="BU176" s="108"/>
      <c r="BV176" s="108"/>
      <c r="BW176" s="108"/>
      <c r="BX176" s="108"/>
    </row>
    <row r="177" spans="1:76">
      <c r="A177"/>
      <c r="B177"/>
      <c r="C177"/>
      <c r="D177"/>
      <c r="E177"/>
      <c r="G177"/>
      <c r="H177"/>
      <c r="I177"/>
      <c r="J177"/>
      <c r="K177"/>
      <c r="L177"/>
      <c r="M177"/>
      <c r="N177"/>
      <c r="O177"/>
      <c r="AC177"/>
      <c r="AD177"/>
      <c r="AE177"/>
      <c r="BS177" s="159"/>
      <c r="BT177" s="162"/>
      <c r="BU177" s="108"/>
      <c r="BV177" s="108"/>
      <c r="BW177" s="108"/>
      <c r="BX177" s="108"/>
    </row>
    <row r="178" spans="1:76">
      <c r="A178"/>
      <c r="B178"/>
      <c r="C178"/>
      <c r="D178"/>
      <c r="E178"/>
      <c r="G178"/>
      <c r="H178"/>
      <c r="I178"/>
      <c r="J178"/>
      <c r="K178"/>
      <c r="L178"/>
      <c r="M178"/>
      <c r="N178"/>
      <c r="O178"/>
      <c r="AC178"/>
      <c r="AD178"/>
      <c r="AE178"/>
      <c r="BS178" s="159"/>
      <c r="BT178" s="162"/>
      <c r="BU178" s="108"/>
      <c r="BV178" s="108"/>
      <c r="BW178" s="108"/>
      <c r="BX178" s="108"/>
    </row>
    <row r="179" spans="1:76">
      <c r="A179"/>
      <c r="B179"/>
      <c r="C179"/>
      <c r="D179"/>
      <c r="E179"/>
      <c r="G179"/>
      <c r="H179"/>
      <c r="I179"/>
      <c r="J179"/>
      <c r="K179"/>
      <c r="L179"/>
      <c r="M179"/>
      <c r="N179"/>
      <c r="O179"/>
      <c r="AC179"/>
      <c r="AD179"/>
      <c r="AE179"/>
      <c r="BS179" s="159"/>
      <c r="BT179" s="162"/>
      <c r="BU179" s="108"/>
      <c r="BV179" s="108"/>
      <c r="BW179" s="108"/>
      <c r="BX179" s="108"/>
    </row>
    <row r="180" spans="1:76">
      <c r="A180"/>
      <c r="B180"/>
      <c r="C180"/>
      <c r="D180"/>
      <c r="E180"/>
      <c r="G180"/>
      <c r="H180"/>
      <c r="I180"/>
      <c r="J180"/>
      <c r="K180"/>
      <c r="L180"/>
      <c r="M180"/>
      <c r="N180"/>
      <c r="O180"/>
      <c r="AC180"/>
      <c r="AD180"/>
      <c r="AE180"/>
      <c r="BS180" s="159"/>
      <c r="BT180" s="162"/>
      <c r="BU180" s="108"/>
      <c r="BV180" s="108"/>
      <c r="BW180" s="108"/>
      <c r="BX180" s="108"/>
    </row>
    <row r="181" spans="1:76">
      <c r="A181"/>
      <c r="B181"/>
      <c r="C181"/>
      <c r="D181"/>
      <c r="E181"/>
      <c r="G181"/>
      <c r="H181"/>
      <c r="I181"/>
      <c r="J181"/>
      <c r="K181"/>
      <c r="L181"/>
      <c r="M181"/>
      <c r="N181"/>
      <c r="O181"/>
      <c r="AC181"/>
      <c r="AD181"/>
      <c r="AE181"/>
      <c r="BS181" s="159"/>
      <c r="BT181" s="162"/>
      <c r="BU181" s="108"/>
      <c r="BV181" s="108"/>
      <c r="BW181" s="108"/>
      <c r="BX181" s="108"/>
    </row>
    <row r="182" spans="1:76">
      <c r="A182"/>
      <c r="B182"/>
      <c r="C182"/>
      <c r="D182"/>
      <c r="E182"/>
      <c r="G182"/>
      <c r="H182"/>
      <c r="I182"/>
      <c r="J182"/>
      <c r="K182"/>
      <c r="L182"/>
      <c r="M182"/>
      <c r="N182"/>
      <c r="O182"/>
      <c r="AC182"/>
      <c r="AD182"/>
      <c r="AE182"/>
      <c r="BS182" s="159"/>
      <c r="BT182" s="162"/>
      <c r="BU182" s="108"/>
      <c r="BV182" s="108"/>
      <c r="BW182" s="108"/>
      <c r="BX182" s="108"/>
    </row>
    <row r="183" spans="1:76">
      <c r="A183"/>
      <c r="B183"/>
      <c r="C183"/>
      <c r="D183"/>
      <c r="E183"/>
      <c r="G183"/>
      <c r="H183"/>
      <c r="I183"/>
      <c r="J183"/>
      <c r="K183"/>
      <c r="L183"/>
      <c r="M183"/>
      <c r="N183"/>
      <c r="O183"/>
      <c r="AC183"/>
      <c r="AD183"/>
      <c r="AE183"/>
      <c r="BS183" s="159"/>
      <c r="BT183" s="162"/>
      <c r="BU183" s="108"/>
      <c r="BV183" s="108"/>
      <c r="BW183" s="108"/>
      <c r="BX183" s="108"/>
    </row>
    <row r="184" spans="1:76">
      <c r="A184"/>
      <c r="B184"/>
      <c r="C184"/>
      <c r="D184"/>
      <c r="E184"/>
      <c r="G184"/>
      <c r="H184"/>
      <c r="I184"/>
      <c r="J184"/>
      <c r="K184"/>
      <c r="L184"/>
      <c r="M184"/>
      <c r="N184"/>
      <c r="O184"/>
      <c r="AC184"/>
      <c r="AD184"/>
      <c r="AE184"/>
      <c r="BS184" s="159"/>
      <c r="BT184" s="162"/>
      <c r="BU184" s="108"/>
      <c r="BV184" s="108"/>
      <c r="BW184" s="108"/>
      <c r="BX184" s="108"/>
    </row>
    <row r="185" spans="1:76">
      <c r="A185"/>
      <c r="B185"/>
      <c r="C185"/>
      <c r="D185"/>
      <c r="E185"/>
      <c r="G185"/>
      <c r="H185"/>
      <c r="I185"/>
      <c r="J185"/>
      <c r="K185"/>
      <c r="L185"/>
      <c r="M185"/>
      <c r="N185"/>
      <c r="O185"/>
      <c r="AC185"/>
      <c r="AD185"/>
      <c r="AE185"/>
      <c r="BS185" s="159"/>
      <c r="BT185" s="162"/>
      <c r="BU185" s="108"/>
      <c r="BV185" s="108"/>
      <c r="BW185" s="108"/>
      <c r="BX185" s="108"/>
    </row>
    <row r="186" spans="1:76">
      <c r="A186"/>
      <c r="B186"/>
      <c r="C186"/>
      <c r="D186"/>
      <c r="E186"/>
      <c r="G186"/>
      <c r="H186"/>
      <c r="I186"/>
      <c r="J186"/>
      <c r="K186"/>
      <c r="L186"/>
      <c r="M186"/>
      <c r="N186"/>
      <c r="O186"/>
      <c r="AC186"/>
      <c r="AD186"/>
      <c r="AE186"/>
      <c r="BS186" s="159"/>
      <c r="BT186" s="162"/>
      <c r="BU186" s="108"/>
      <c r="BV186" s="108"/>
      <c r="BW186" s="108"/>
      <c r="BX186" s="108"/>
    </row>
    <row r="187" spans="1:76">
      <c r="A187"/>
      <c r="B187"/>
      <c r="C187"/>
      <c r="D187"/>
      <c r="E187"/>
      <c r="G187"/>
      <c r="H187"/>
      <c r="I187"/>
      <c r="J187"/>
      <c r="K187"/>
      <c r="L187"/>
      <c r="M187"/>
      <c r="N187"/>
      <c r="O187"/>
      <c r="AC187"/>
      <c r="AD187"/>
      <c r="AE187"/>
      <c r="BS187" s="159"/>
      <c r="BT187" s="162"/>
      <c r="BU187" s="108"/>
      <c r="BV187" s="108"/>
      <c r="BW187" s="108"/>
      <c r="BX187" s="108"/>
    </row>
    <row r="188" spans="1:76">
      <c r="A188"/>
      <c r="B188"/>
      <c r="C188"/>
      <c r="D188"/>
      <c r="E188"/>
      <c r="G188"/>
      <c r="H188"/>
      <c r="I188"/>
      <c r="J188"/>
      <c r="K188"/>
      <c r="L188"/>
      <c r="M188"/>
      <c r="N188"/>
      <c r="O188"/>
      <c r="AC188"/>
      <c r="AD188"/>
      <c r="AE188"/>
      <c r="BS188" s="159"/>
      <c r="BT188" s="162"/>
      <c r="BU188" s="108"/>
      <c r="BV188" s="108"/>
      <c r="BW188" s="108"/>
      <c r="BX188" s="108"/>
    </row>
    <row r="189" spans="1:76">
      <c r="A189"/>
      <c r="B189"/>
      <c r="C189"/>
      <c r="D189"/>
      <c r="E189"/>
      <c r="G189"/>
      <c r="H189"/>
      <c r="I189"/>
      <c r="J189"/>
      <c r="K189"/>
      <c r="L189"/>
      <c r="M189"/>
      <c r="N189"/>
      <c r="O189"/>
      <c r="AC189"/>
      <c r="AD189"/>
      <c r="AE189"/>
      <c r="BS189" s="159"/>
      <c r="BT189" s="162"/>
      <c r="BU189" s="108"/>
      <c r="BV189" s="108"/>
      <c r="BW189" s="108"/>
      <c r="BX189" s="108"/>
    </row>
    <row r="190" spans="1:76">
      <c r="A190"/>
      <c r="B190"/>
      <c r="C190"/>
      <c r="D190"/>
      <c r="E190"/>
      <c r="G190"/>
      <c r="H190"/>
      <c r="I190"/>
      <c r="J190"/>
      <c r="K190"/>
      <c r="L190"/>
      <c r="M190"/>
      <c r="N190"/>
      <c r="O190"/>
      <c r="AC190"/>
      <c r="AD190"/>
      <c r="AE190"/>
      <c r="BS190" s="159"/>
      <c r="BT190" s="162"/>
      <c r="BU190" s="108"/>
      <c r="BV190" s="108"/>
      <c r="BW190" s="108"/>
      <c r="BX190" s="108"/>
    </row>
    <row r="191" spans="1:76">
      <c r="A191"/>
      <c r="B191"/>
      <c r="C191"/>
      <c r="D191"/>
      <c r="E191"/>
      <c r="G191"/>
      <c r="H191"/>
      <c r="I191"/>
      <c r="J191"/>
      <c r="K191"/>
      <c r="L191"/>
      <c r="M191"/>
      <c r="N191"/>
      <c r="O191"/>
      <c r="AC191"/>
      <c r="AD191"/>
      <c r="AE191"/>
      <c r="BS191" s="159"/>
      <c r="BT191" s="162"/>
      <c r="BU191" s="108"/>
      <c r="BV191" s="108"/>
      <c r="BW191" s="108"/>
      <c r="BX191" s="108"/>
    </row>
    <row r="192" spans="1:76">
      <c r="A192"/>
      <c r="B192"/>
      <c r="C192"/>
      <c r="D192"/>
      <c r="E192"/>
      <c r="G192"/>
      <c r="H192"/>
      <c r="I192"/>
      <c r="J192"/>
      <c r="K192"/>
      <c r="L192"/>
      <c r="M192"/>
      <c r="N192"/>
      <c r="O192"/>
      <c r="AC192"/>
      <c r="AD192"/>
      <c r="AE192"/>
      <c r="BS192" s="159"/>
      <c r="BT192" s="162"/>
      <c r="BU192" s="108"/>
      <c r="BV192" s="108"/>
      <c r="BW192" s="108"/>
      <c r="BX192" s="108"/>
    </row>
    <row r="193" spans="1:76">
      <c r="A193"/>
      <c r="B193"/>
      <c r="C193"/>
      <c r="D193"/>
      <c r="E193"/>
      <c r="G193"/>
      <c r="H193"/>
      <c r="I193"/>
      <c r="J193"/>
      <c r="K193"/>
      <c r="L193"/>
      <c r="M193"/>
      <c r="N193"/>
      <c r="O193"/>
      <c r="AC193"/>
      <c r="AD193"/>
      <c r="AE193"/>
      <c r="BS193" s="159"/>
      <c r="BT193" s="162"/>
      <c r="BU193" s="108"/>
      <c r="BV193" s="108"/>
      <c r="BW193" s="108"/>
      <c r="BX193" s="108"/>
    </row>
    <row r="194" spans="1:76">
      <c r="A194"/>
      <c r="B194"/>
      <c r="C194"/>
      <c r="D194"/>
      <c r="E194"/>
      <c r="G194"/>
      <c r="H194"/>
      <c r="I194"/>
      <c r="J194"/>
      <c r="K194"/>
      <c r="L194"/>
      <c r="M194"/>
      <c r="N194"/>
      <c r="O194"/>
      <c r="AC194"/>
      <c r="AD194"/>
      <c r="AE194"/>
      <c r="BS194" s="159"/>
      <c r="BT194" s="162"/>
      <c r="BU194" s="108"/>
      <c r="BV194" s="108"/>
      <c r="BW194" s="108"/>
      <c r="BX194" s="108"/>
    </row>
    <row r="195" spans="1:76">
      <c r="A195"/>
      <c r="B195"/>
      <c r="C195"/>
      <c r="D195"/>
      <c r="E195"/>
      <c r="G195"/>
      <c r="H195"/>
      <c r="I195"/>
      <c r="J195"/>
      <c r="K195"/>
      <c r="L195"/>
      <c r="M195"/>
      <c r="N195"/>
      <c r="O195"/>
      <c r="AC195"/>
      <c r="AD195"/>
      <c r="AE195"/>
      <c r="BS195" s="159"/>
      <c r="BT195" s="162"/>
      <c r="BU195" s="108"/>
      <c r="BV195" s="108"/>
      <c r="BW195" s="108"/>
      <c r="BX195" s="108"/>
    </row>
    <row r="196" spans="1:76">
      <c r="A196"/>
      <c r="B196"/>
      <c r="C196"/>
      <c r="D196"/>
      <c r="E196"/>
      <c r="G196"/>
      <c r="H196"/>
      <c r="I196"/>
      <c r="J196"/>
      <c r="K196"/>
      <c r="L196"/>
      <c r="M196"/>
      <c r="N196"/>
      <c r="O196"/>
      <c r="AC196"/>
      <c r="AD196"/>
      <c r="AE196"/>
      <c r="BS196" s="159"/>
      <c r="BT196" s="162"/>
      <c r="BU196" s="108"/>
      <c r="BV196" s="108"/>
      <c r="BW196" s="108"/>
      <c r="BX196" s="108"/>
    </row>
    <row r="197" spans="1:76">
      <c r="A197"/>
      <c r="B197"/>
      <c r="C197"/>
      <c r="D197"/>
      <c r="E197"/>
      <c r="G197"/>
      <c r="H197"/>
      <c r="I197"/>
      <c r="J197"/>
      <c r="K197"/>
      <c r="L197"/>
      <c r="M197"/>
      <c r="N197"/>
      <c r="O197"/>
      <c r="AC197"/>
      <c r="AD197"/>
      <c r="AE197"/>
      <c r="BS197" s="159"/>
      <c r="BT197" s="162"/>
      <c r="BU197" s="108"/>
      <c r="BV197" s="108"/>
      <c r="BW197" s="108"/>
      <c r="BX197" s="108"/>
    </row>
    <row r="198" spans="1:76">
      <c r="A198"/>
      <c r="B198"/>
      <c r="C198"/>
      <c r="D198"/>
      <c r="E198"/>
      <c r="G198"/>
      <c r="H198"/>
      <c r="I198"/>
      <c r="J198"/>
      <c r="K198"/>
      <c r="L198"/>
      <c r="M198"/>
      <c r="N198"/>
      <c r="O198"/>
      <c r="AC198"/>
      <c r="AD198"/>
      <c r="AE198"/>
      <c r="BS198" s="159"/>
      <c r="BT198" s="162"/>
      <c r="BU198" s="108"/>
      <c r="BV198" s="108"/>
      <c r="BW198" s="108"/>
      <c r="BX198" s="108"/>
    </row>
    <row r="199" spans="1:76">
      <c r="A199"/>
      <c r="B199"/>
      <c r="C199"/>
      <c r="D199"/>
      <c r="E199"/>
      <c r="G199"/>
      <c r="H199"/>
      <c r="I199"/>
      <c r="J199"/>
      <c r="K199"/>
      <c r="L199"/>
      <c r="M199"/>
      <c r="N199"/>
      <c r="O199"/>
      <c r="AC199"/>
      <c r="AD199"/>
      <c r="AE199"/>
      <c r="BS199" s="159"/>
      <c r="BT199" s="162"/>
      <c r="BU199" s="108"/>
      <c r="BV199" s="108"/>
      <c r="BW199" s="108"/>
      <c r="BX199" s="108"/>
    </row>
    <row r="200" spans="1:76">
      <c r="A200"/>
      <c r="B200"/>
      <c r="C200"/>
      <c r="D200"/>
      <c r="E200"/>
      <c r="G200"/>
      <c r="H200"/>
      <c r="I200"/>
      <c r="J200"/>
      <c r="K200"/>
      <c r="L200"/>
      <c r="M200"/>
      <c r="N200"/>
      <c r="O200"/>
      <c r="AC200"/>
      <c r="AD200"/>
      <c r="AE200"/>
      <c r="BS200" s="159"/>
      <c r="BT200" s="162"/>
      <c r="BU200" s="108"/>
      <c r="BV200" s="108"/>
      <c r="BW200" s="108"/>
      <c r="BX200" s="108"/>
    </row>
    <row r="201" spans="1:76">
      <c r="A201"/>
      <c r="B201"/>
      <c r="C201"/>
      <c r="D201"/>
      <c r="E201"/>
      <c r="G201"/>
      <c r="H201"/>
      <c r="I201"/>
      <c r="J201"/>
      <c r="K201"/>
      <c r="L201"/>
      <c r="M201"/>
      <c r="N201"/>
      <c r="O201"/>
      <c r="AC201"/>
      <c r="AD201"/>
      <c r="AE201"/>
      <c r="BS201" s="159"/>
      <c r="BT201" s="162"/>
      <c r="BU201" s="108"/>
      <c r="BV201" s="108"/>
      <c r="BW201" s="108"/>
      <c r="BX201" s="108"/>
    </row>
    <row r="202" spans="1:76">
      <c r="A202"/>
      <c r="B202"/>
      <c r="C202"/>
      <c r="D202"/>
      <c r="E202"/>
      <c r="G202"/>
      <c r="H202"/>
      <c r="I202"/>
      <c r="J202"/>
      <c r="K202"/>
      <c r="L202"/>
      <c r="M202"/>
      <c r="N202"/>
      <c r="O202"/>
      <c r="AC202"/>
      <c r="AD202"/>
      <c r="AE202"/>
      <c r="BS202" s="159"/>
      <c r="BT202" s="162"/>
      <c r="BU202" s="108"/>
      <c r="BV202" s="108"/>
      <c r="BW202" s="108"/>
      <c r="BX202" s="108"/>
    </row>
    <row r="203" spans="1:76">
      <c r="A203"/>
      <c r="B203"/>
      <c r="C203"/>
      <c r="D203"/>
      <c r="E203"/>
      <c r="G203"/>
      <c r="H203"/>
      <c r="I203"/>
      <c r="J203"/>
      <c r="K203"/>
      <c r="L203"/>
      <c r="M203"/>
      <c r="N203"/>
      <c r="O203"/>
      <c r="AC203"/>
      <c r="AD203"/>
      <c r="AE203"/>
      <c r="BS203" s="159"/>
      <c r="BT203" s="162"/>
      <c r="BU203" s="108"/>
      <c r="BV203" s="108"/>
      <c r="BW203" s="108"/>
      <c r="BX203" s="108"/>
    </row>
    <row r="204" spans="1:76">
      <c r="A204"/>
      <c r="B204"/>
      <c r="C204"/>
      <c r="D204"/>
      <c r="E204"/>
      <c r="G204"/>
      <c r="H204"/>
      <c r="I204"/>
      <c r="J204"/>
      <c r="K204"/>
      <c r="L204"/>
      <c r="M204"/>
      <c r="N204"/>
      <c r="O204"/>
      <c r="AC204"/>
      <c r="AD204"/>
      <c r="AE204"/>
      <c r="BS204" s="159"/>
      <c r="BT204" s="162"/>
      <c r="BU204" s="108"/>
      <c r="BV204" s="108"/>
      <c r="BW204" s="108"/>
      <c r="BX204" s="108"/>
    </row>
    <row r="205" spans="1:76">
      <c r="A205"/>
      <c r="B205"/>
      <c r="C205"/>
      <c r="D205"/>
      <c r="E205"/>
      <c r="G205"/>
      <c r="H205"/>
      <c r="I205"/>
      <c r="J205"/>
      <c r="K205"/>
      <c r="L205"/>
      <c r="M205"/>
      <c r="N205"/>
      <c r="O205"/>
      <c r="AC205"/>
      <c r="AD205"/>
      <c r="AE205"/>
      <c r="BS205" s="159"/>
      <c r="BT205" s="162"/>
      <c r="BU205" s="108"/>
      <c r="BV205" s="108"/>
      <c r="BW205" s="108"/>
      <c r="BX205" s="108"/>
    </row>
    <row r="206" spans="1:76">
      <c r="A206"/>
      <c r="B206"/>
      <c r="C206"/>
      <c r="D206"/>
      <c r="E206"/>
      <c r="G206"/>
      <c r="H206"/>
      <c r="I206"/>
      <c r="J206"/>
      <c r="K206"/>
      <c r="L206"/>
      <c r="M206"/>
      <c r="N206"/>
      <c r="O206"/>
      <c r="AC206"/>
      <c r="AD206"/>
      <c r="AE206"/>
      <c r="BS206" s="159"/>
      <c r="BT206" s="162"/>
      <c r="BU206" s="108"/>
      <c r="BV206" s="108"/>
      <c r="BW206" s="108"/>
      <c r="BX206" s="108"/>
    </row>
    <row r="207" spans="1:76">
      <c r="A207"/>
      <c r="B207"/>
      <c r="C207"/>
      <c r="D207"/>
      <c r="E207"/>
      <c r="G207"/>
      <c r="H207"/>
      <c r="I207"/>
      <c r="J207"/>
      <c r="K207"/>
      <c r="L207"/>
      <c r="M207"/>
      <c r="N207"/>
      <c r="O207"/>
      <c r="AC207"/>
      <c r="AD207"/>
      <c r="AE207"/>
      <c r="BS207" s="159"/>
      <c r="BT207" s="162"/>
      <c r="BU207" s="108"/>
      <c r="BV207" s="108"/>
      <c r="BW207" s="108"/>
      <c r="BX207" s="108"/>
    </row>
    <row r="208" spans="1:76">
      <c r="A208"/>
      <c r="B208"/>
      <c r="C208"/>
      <c r="D208"/>
      <c r="E208"/>
      <c r="G208"/>
      <c r="H208"/>
      <c r="I208"/>
      <c r="J208"/>
      <c r="K208"/>
      <c r="L208"/>
      <c r="M208"/>
      <c r="N208"/>
      <c r="O208"/>
      <c r="AC208"/>
      <c r="AD208"/>
      <c r="AE208"/>
      <c r="BS208" s="159"/>
      <c r="BT208" s="162"/>
      <c r="BU208" s="108"/>
      <c r="BV208" s="108"/>
      <c r="BW208" s="108"/>
      <c r="BX208" s="108"/>
    </row>
    <row r="209" spans="1:76">
      <c r="A209"/>
      <c r="B209"/>
      <c r="C209"/>
      <c r="D209"/>
      <c r="E209"/>
      <c r="G209"/>
      <c r="H209"/>
      <c r="I209"/>
      <c r="J209"/>
      <c r="K209"/>
      <c r="L209"/>
      <c r="M209"/>
      <c r="N209"/>
      <c r="O209"/>
      <c r="AC209"/>
      <c r="AD209"/>
      <c r="AE209"/>
      <c r="BS209" s="159"/>
      <c r="BT209" s="162"/>
      <c r="BU209" s="108"/>
      <c r="BV209" s="108"/>
      <c r="BW209" s="108"/>
      <c r="BX209" s="108"/>
    </row>
    <row r="210" spans="1:76">
      <c r="A210"/>
      <c r="B210"/>
      <c r="C210"/>
      <c r="D210"/>
      <c r="E210"/>
      <c r="G210"/>
      <c r="H210"/>
      <c r="I210"/>
      <c r="J210"/>
      <c r="K210"/>
      <c r="L210"/>
      <c r="M210"/>
      <c r="N210"/>
      <c r="O210"/>
      <c r="AC210"/>
      <c r="AD210"/>
      <c r="AE210"/>
      <c r="BS210" s="159"/>
      <c r="BT210" s="162"/>
      <c r="BU210" s="108"/>
      <c r="BV210" s="108"/>
      <c r="BW210" s="108"/>
      <c r="BX210" s="108"/>
    </row>
    <row r="211" spans="1:76">
      <c r="A211"/>
      <c r="B211"/>
      <c r="C211"/>
      <c r="D211"/>
      <c r="E211"/>
      <c r="G211"/>
      <c r="H211"/>
      <c r="I211"/>
      <c r="J211"/>
      <c r="K211"/>
      <c r="L211"/>
      <c r="M211"/>
      <c r="N211"/>
      <c r="O211"/>
      <c r="AC211"/>
      <c r="AD211"/>
      <c r="AE211"/>
      <c r="BS211" s="159"/>
      <c r="BT211" s="162"/>
      <c r="BU211" s="108"/>
      <c r="BV211" s="108"/>
      <c r="BW211" s="108"/>
      <c r="BX211" s="108"/>
    </row>
    <row r="212" spans="1:76">
      <c r="A212"/>
      <c r="B212"/>
      <c r="C212"/>
      <c r="D212"/>
      <c r="E212"/>
      <c r="G212"/>
      <c r="H212"/>
      <c r="I212"/>
      <c r="J212"/>
      <c r="K212"/>
      <c r="L212"/>
      <c r="M212"/>
      <c r="N212"/>
      <c r="O212"/>
      <c r="AC212"/>
      <c r="AD212"/>
      <c r="AE212"/>
      <c r="BS212" s="159"/>
      <c r="BT212" s="162"/>
      <c r="BU212" s="108"/>
      <c r="BV212" s="108"/>
      <c r="BW212" s="108"/>
      <c r="BX212" s="108"/>
    </row>
    <row r="213" spans="1:76">
      <c r="A213"/>
      <c r="B213"/>
      <c r="C213"/>
      <c r="D213"/>
      <c r="E213"/>
      <c r="G213"/>
      <c r="H213"/>
      <c r="I213"/>
      <c r="J213"/>
      <c r="K213"/>
      <c r="L213"/>
      <c r="M213"/>
      <c r="N213"/>
      <c r="O213"/>
      <c r="AC213"/>
      <c r="AD213"/>
      <c r="AE213"/>
      <c r="BS213" s="159"/>
      <c r="BT213" s="162"/>
      <c r="BU213" s="108"/>
      <c r="BV213" s="108"/>
      <c r="BW213" s="108"/>
      <c r="BX213" s="108"/>
    </row>
    <row r="214" spans="1:76">
      <c r="A214"/>
      <c r="B214"/>
      <c r="C214"/>
      <c r="D214"/>
      <c r="E214"/>
      <c r="G214"/>
      <c r="H214"/>
      <c r="I214"/>
      <c r="J214"/>
      <c r="K214"/>
      <c r="L214"/>
      <c r="M214"/>
      <c r="N214"/>
      <c r="O214"/>
      <c r="AC214"/>
      <c r="AD214"/>
      <c r="AE214"/>
      <c r="BS214" s="159"/>
      <c r="BT214" s="162"/>
      <c r="BU214" s="108"/>
      <c r="BV214" s="108"/>
      <c r="BW214" s="108"/>
      <c r="BX214" s="108"/>
    </row>
    <row r="215" spans="1:76">
      <c r="A215"/>
      <c r="B215"/>
      <c r="C215"/>
      <c r="D215"/>
      <c r="E215"/>
      <c r="G215"/>
      <c r="H215"/>
      <c r="I215"/>
      <c r="J215"/>
      <c r="K215"/>
      <c r="L215"/>
      <c r="M215"/>
      <c r="N215"/>
      <c r="O215"/>
      <c r="AC215"/>
      <c r="AD215"/>
      <c r="AE215"/>
      <c r="BS215" s="159"/>
      <c r="BT215" s="162"/>
      <c r="BU215" s="108"/>
      <c r="BV215" s="108"/>
      <c r="BW215" s="108"/>
      <c r="BX215" s="108"/>
    </row>
    <row r="216" spans="1:76">
      <c r="A216"/>
      <c r="B216"/>
      <c r="C216"/>
      <c r="D216"/>
      <c r="E216"/>
      <c r="G216"/>
      <c r="H216"/>
      <c r="I216"/>
      <c r="J216"/>
      <c r="K216"/>
      <c r="L216"/>
      <c r="M216"/>
      <c r="N216"/>
      <c r="O216"/>
      <c r="AC216"/>
      <c r="AD216"/>
      <c r="AE216"/>
      <c r="BS216" s="159"/>
      <c r="BT216" s="162"/>
      <c r="BU216" s="108"/>
      <c r="BV216" s="108"/>
      <c r="BW216" s="108"/>
      <c r="BX216" s="108"/>
    </row>
    <row r="217" spans="1:76">
      <c r="A217"/>
      <c r="B217"/>
      <c r="C217"/>
      <c r="D217"/>
      <c r="E217"/>
      <c r="G217"/>
      <c r="H217"/>
      <c r="I217"/>
      <c r="J217"/>
      <c r="K217"/>
      <c r="L217"/>
      <c r="M217"/>
      <c r="N217"/>
      <c r="O217"/>
      <c r="AC217"/>
      <c r="AD217"/>
      <c r="AE217"/>
      <c r="BS217" s="159"/>
      <c r="BT217" s="162"/>
      <c r="BU217" s="108"/>
      <c r="BV217" s="108"/>
      <c r="BW217" s="108"/>
      <c r="BX217" s="108"/>
    </row>
    <row r="218" spans="1:76">
      <c r="A218"/>
      <c r="B218"/>
      <c r="C218"/>
      <c r="D218"/>
      <c r="E218"/>
      <c r="G218"/>
      <c r="H218"/>
      <c r="I218"/>
      <c r="J218"/>
      <c r="K218"/>
      <c r="L218"/>
      <c r="M218"/>
      <c r="N218"/>
      <c r="O218"/>
      <c r="AC218"/>
      <c r="AD218"/>
      <c r="AE218"/>
      <c r="BS218" s="159"/>
      <c r="BT218" s="162"/>
      <c r="BU218" s="108"/>
      <c r="BV218" s="108"/>
      <c r="BW218" s="108"/>
      <c r="BX218" s="108"/>
    </row>
    <row r="219" spans="1:76">
      <c r="A219"/>
      <c r="B219"/>
      <c r="C219"/>
      <c r="D219"/>
      <c r="E219"/>
      <c r="G219"/>
      <c r="H219"/>
      <c r="I219"/>
      <c r="J219"/>
      <c r="K219"/>
      <c r="L219"/>
      <c r="M219"/>
      <c r="N219"/>
      <c r="O219"/>
      <c r="AC219"/>
      <c r="AD219"/>
      <c r="AE219"/>
      <c r="BS219" s="159"/>
      <c r="BT219" s="162"/>
      <c r="BU219" s="108"/>
      <c r="BV219" s="108"/>
      <c r="BW219" s="108"/>
      <c r="BX219" s="108"/>
    </row>
    <row r="220" spans="1:76">
      <c r="A220"/>
      <c r="B220"/>
      <c r="C220"/>
      <c r="D220"/>
      <c r="E220"/>
      <c r="G220"/>
      <c r="H220"/>
      <c r="I220"/>
      <c r="J220"/>
      <c r="K220"/>
      <c r="L220"/>
      <c r="M220"/>
      <c r="N220"/>
      <c r="O220"/>
      <c r="AC220"/>
      <c r="AD220"/>
      <c r="AE220"/>
      <c r="BS220" s="159"/>
      <c r="BT220" s="162"/>
      <c r="BU220" s="108"/>
      <c r="BV220" s="108"/>
      <c r="BW220" s="108"/>
      <c r="BX220" s="108"/>
    </row>
    <row r="221" spans="1:76">
      <c r="A221"/>
      <c r="B221"/>
      <c r="C221"/>
      <c r="D221"/>
      <c r="E221"/>
      <c r="G221"/>
      <c r="H221"/>
      <c r="I221"/>
      <c r="J221"/>
      <c r="K221"/>
      <c r="L221"/>
      <c r="M221"/>
      <c r="N221"/>
      <c r="O221"/>
      <c r="AC221"/>
      <c r="AD221"/>
      <c r="AE221"/>
      <c r="BS221" s="159"/>
      <c r="BT221" s="162"/>
      <c r="BU221" s="108"/>
      <c r="BV221" s="108"/>
      <c r="BW221" s="108"/>
      <c r="BX221" s="108"/>
    </row>
    <row r="222" spans="1:76">
      <c r="A222"/>
      <c r="B222"/>
      <c r="C222"/>
      <c r="D222"/>
      <c r="E222"/>
      <c r="G222"/>
      <c r="H222"/>
      <c r="I222"/>
      <c r="J222"/>
      <c r="K222"/>
      <c r="L222"/>
      <c r="M222"/>
      <c r="N222"/>
      <c r="O222"/>
      <c r="AC222"/>
      <c r="AD222"/>
      <c r="AE222"/>
      <c r="BS222" s="159"/>
      <c r="BT222" s="162"/>
      <c r="BU222" s="108"/>
      <c r="BV222" s="108"/>
      <c r="BW222" s="108"/>
      <c r="BX222" s="108"/>
    </row>
    <row r="223" spans="1:76">
      <c r="A223"/>
      <c r="B223"/>
      <c r="C223"/>
      <c r="D223"/>
      <c r="E223"/>
      <c r="G223"/>
      <c r="H223"/>
      <c r="I223"/>
      <c r="J223"/>
      <c r="K223"/>
      <c r="L223"/>
      <c r="M223"/>
      <c r="N223"/>
      <c r="O223"/>
      <c r="AC223"/>
      <c r="AD223"/>
      <c r="AE223"/>
      <c r="BS223" s="159"/>
      <c r="BT223" s="162"/>
      <c r="BU223" s="108"/>
      <c r="BV223" s="108"/>
      <c r="BW223" s="108"/>
      <c r="BX223" s="108"/>
    </row>
    <row r="224" spans="1:76">
      <c r="A224"/>
      <c r="B224"/>
      <c r="C224"/>
      <c r="D224"/>
      <c r="E224"/>
      <c r="G224"/>
      <c r="H224"/>
      <c r="I224"/>
      <c r="J224"/>
      <c r="K224"/>
      <c r="L224"/>
      <c r="M224"/>
      <c r="N224"/>
      <c r="O224"/>
      <c r="AC224"/>
      <c r="AD224"/>
      <c r="AE224"/>
      <c r="BS224" s="159"/>
      <c r="BT224" s="162"/>
      <c r="BU224" s="108"/>
      <c r="BV224" s="108"/>
      <c r="BW224" s="108"/>
      <c r="BX224" s="108"/>
    </row>
    <row r="225" spans="1:76">
      <c r="A225"/>
      <c r="B225"/>
      <c r="C225"/>
      <c r="D225"/>
      <c r="E225"/>
      <c r="G225"/>
      <c r="H225"/>
      <c r="I225"/>
      <c r="J225"/>
      <c r="K225"/>
      <c r="L225"/>
      <c r="M225"/>
      <c r="N225"/>
      <c r="O225"/>
      <c r="AC225"/>
      <c r="AD225"/>
      <c r="AE225"/>
      <c r="BS225" s="159"/>
      <c r="BT225" s="162"/>
      <c r="BU225" s="108"/>
      <c r="BV225" s="108"/>
      <c r="BW225" s="108"/>
      <c r="BX225" s="108"/>
    </row>
    <row r="226" spans="1:76">
      <c r="A226"/>
      <c r="B226"/>
      <c r="C226"/>
      <c r="D226"/>
      <c r="E226"/>
      <c r="G226"/>
      <c r="H226"/>
      <c r="I226"/>
      <c r="J226"/>
      <c r="K226"/>
      <c r="L226"/>
      <c r="M226"/>
      <c r="N226"/>
      <c r="O226"/>
      <c r="AC226"/>
      <c r="AD226"/>
      <c r="AE226"/>
      <c r="BS226" s="159"/>
      <c r="BT226" s="162"/>
      <c r="BU226" s="108"/>
      <c r="BV226" s="108"/>
      <c r="BW226" s="108"/>
      <c r="BX226" s="108"/>
    </row>
    <row r="227" spans="1:76">
      <c r="A227"/>
      <c r="B227"/>
      <c r="C227"/>
      <c r="D227"/>
      <c r="E227"/>
      <c r="G227"/>
      <c r="H227"/>
      <c r="I227"/>
      <c r="J227"/>
      <c r="K227"/>
      <c r="L227"/>
      <c r="M227"/>
      <c r="N227"/>
      <c r="O227"/>
      <c r="AC227"/>
      <c r="AD227"/>
      <c r="AE227"/>
      <c r="BS227" s="159"/>
      <c r="BT227" s="162"/>
      <c r="BU227" s="108"/>
      <c r="BV227" s="108"/>
      <c r="BW227" s="108"/>
      <c r="BX227" s="108"/>
    </row>
    <row r="228" spans="1:76">
      <c r="A228"/>
      <c r="B228"/>
      <c r="C228"/>
      <c r="D228"/>
      <c r="E228"/>
      <c r="G228"/>
      <c r="H228"/>
      <c r="I228"/>
      <c r="J228"/>
      <c r="K228"/>
      <c r="L228"/>
      <c r="M228"/>
      <c r="N228"/>
      <c r="O228"/>
      <c r="AC228"/>
      <c r="AD228"/>
      <c r="AE228"/>
      <c r="BS228" s="159"/>
      <c r="BT228" s="162"/>
      <c r="BU228" s="108"/>
      <c r="BV228" s="108"/>
      <c r="BW228" s="108"/>
      <c r="BX228" s="108"/>
    </row>
    <row r="229" spans="1:76">
      <c r="A229"/>
      <c r="B229"/>
      <c r="C229"/>
      <c r="D229"/>
      <c r="E229"/>
      <c r="G229"/>
      <c r="H229"/>
      <c r="I229"/>
      <c r="J229"/>
      <c r="K229"/>
      <c r="L229"/>
      <c r="M229"/>
      <c r="N229"/>
      <c r="O229"/>
      <c r="AC229"/>
      <c r="AD229"/>
      <c r="AE229"/>
      <c r="BS229" s="159"/>
      <c r="BT229" s="162"/>
      <c r="BU229" s="108"/>
      <c r="BV229" s="108"/>
      <c r="BW229" s="108"/>
      <c r="BX229" s="108"/>
    </row>
    <row r="230" spans="1:76">
      <c r="A230"/>
      <c r="B230"/>
      <c r="C230"/>
      <c r="D230"/>
      <c r="E230"/>
      <c r="G230"/>
      <c r="H230"/>
      <c r="I230"/>
      <c r="J230"/>
      <c r="K230"/>
      <c r="L230"/>
      <c r="M230"/>
      <c r="N230"/>
      <c r="O230"/>
      <c r="AC230"/>
      <c r="AD230"/>
      <c r="AE230"/>
      <c r="BS230" s="159"/>
      <c r="BT230" s="162"/>
      <c r="BU230" s="108"/>
      <c r="BV230" s="108"/>
      <c r="BW230" s="108"/>
      <c r="BX230" s="108"/>
    </row>
    <row r="231" spans="1:76">
      <c r="A231"/>
      <c r="B231"/>
      <c r="C231"/>
      <c r="D231"/>
      <c r="E231"/>
      <c r="G231"/>
      <c r="H231"/>
      <c r="I231"/>
      <c r="J231"/>
      <c r="K231"/>
      <c r="L231"/>
      <c r="M231"/>
      <c r="N231"/>
      <c r="O231"/>
      <c r="AC231"/>
      <c r="AD231"/>
      <c r="AE231"/>
      <c r="BS231" s="159"/>
      <c r="BT231" s="162"/>
      <c r="BU231" s="108"/>
      <c r="BV231" s="108"/>
      <c r="BW231" s="108"/>
      <c r="BX231" s="108"/>
    </row>
    <row r="232" spans="1:76">
      <c r="A232"/>
      <c r="B232"/>
      <c r="C232"/>
      <c r="D232"/>
      <c r="E232"/>
      <c r="G232"/>
      <c r="H232"/>
      <c r="I232"/>
      <c r="J232"/>
      <c r="K232"/>
      <c r="L232"/>
      <c r="M232"/>
      <c r="N232"/>
      <c r="O232"/>
      <c r="AC232"/>
      <c r="AD232"/>
      <c r="AE232"/>
      <c r="BS232" s="159"/>
      <c r="BT232" s="162"/>
      <c r="BU232" s="108"/>
      <c r="BV232" s="108"/>
      <c r="BW232" s="108"/>
      <c r="BX232" s="108"/>
    </row>
    <row r="233" spans="1:76">
      <c r="A233"/>
      <c r="B233"/>
      <c r="C233"/>
      <c r="D233"/>
      <c r="E233"/>
      <c r="G233"/>
      <c r="H233"/>
      <c r="I233"/>
      <c r="J233"/>
      <c r="K233"/>
      <c r="L233"/>
      <c r="M233"/>
      <c r="N233"/>
      <c r="O233"/>
      <c r="AC233"/>
      <c r="AD233"/>
      <c r="AE233"/>
      <c r="BS233" s="159"/>
      <c r="BT233" s="162"/>
      <c r="BU233" s="108"/>
      <c r="BV233" s="108"/>
      <c r="BW233" s="108"/>
      <c r="BX233" s="108"/>
    </row>
    <row r="234" spans="1:76">
      <c r="A234"/>
      <c r="B234"/>
      <c r="C234"/>
      <c r="D234"/>
      <c r="E234"/>
      <c r="G234"/>
      <c r="H234"/>
      <c r="I234"/>
      <c r="J234"/>
      <c r="K234"/>
      <c r="L234"/>
      <c r="M234"/>
      <c r="N234"/>
      <c r="O234"/>
      <c r="AC234"/>
      <c r="AD234"/>
      <c r="AE234"/>
      <c r="BS234" s="159"/>
      <c r="BT234" s="162"/>
      <c r="BU234" s="108"/>
      <c r="BV234" s="108"/>
      <c r="BW234" s="108"/>
      <c r="BX234" s="108"/>
    </row>
    <row r="235" spans="1:76">
      <c r="A235"/>
      <c r="B235"/>
      <c r="C235"/>
      <c r="D235"/>
      <c r="E235"/>
      <c r="G235"/>
      <c r="H235"/>
      <c r="I235"/>
      <c r="J235"/>
      <c r="K235"/>
      <c r="L235"/>
      <c r="M235"/>
      <c r="N235"/>
      <c r="O235"/>
      <c r="AC235"/>
      <c r="AD235"/>
      <c r="AE235"/>
      <c r="BS235" s="159"/>
      <c r="BT235" s="162"/>
      <c r="BU235" s="108"/>
      <c r="BV235" s="108"/>
      <c r="BW235" s="108"/>
      <c r="BX235" s="108"/>
    </row>
    <row r="236" spans="1:76">
      <c r="A236"/>
      <c r="B236"/>
      <c r="C236"/>
      <c r="D236"/>
      <c r="E236"/>
      <c r="G236"/>
      <c r="H236"/>
      <c r="I236"/>
      <c r="J236"/>
      <c r="K236"/>
      <c r="L236"/>
      <c r="M236"/>
      <c r="N236"/>
      <c r="O236"/>
      <c r="AC236"/>
      <c r="AD236"/>
      <c r="AE236"/>
      <c r="BS236" s="159"/>
      <c r="BT236" s="162"/>
      <c r="BU236" s="108"/>
      <c r="BV236" s="108"/>
      <c r="BW236" s="108"/>
      <c r="BX236" s="108"/>
    </row>
    <row r="237" spans="1:76">
      <c r="A237"/>
      <c r="B237"/>
      <c r="C237"/>
      <c r="D237"/>
      <c r="E237"/>
      <c r="G237"/>
      <c r="H237"/>
      <c r="I237"/>
      <c r="J237"/>
      <c r="K237"/>
      <c r="L237"/>
      <c r="M237"/>
      <c r="N237"/>
      <c r="O237"/>
      <c r="AC237"/>
      <c r="AD237"/>
      <c r="AE237"/>
      <c r="BS237" s="159"/>
      <c r="BT237" s="162"/>
      <c r="BU237" s="108"/>
      <c r="BV237" s="108"/>
      <c r="BW237" s="108"/>
      <c r="BX237" s="108"/>
    </row>
    <row r="238" spans="1:76">
      <c r="A238"/>
      <c r="B238"/>
      <c r="C238"/>
      <c r="D238"/>
      <c r="E238"/>
      <c r="G238"/>
      <c r="H238"/>
      <c r="I238"/>
      <c r="J238"/>
      <c r="K238"/>
      <c r="L238"/>
      <c r="M238"/>
      <c r="N238"/>
      <c r="O238"/>
      <c r="AC238"/>
      <c r="AD238"/>
      <c r="AE238"/>
      <c r="BS238" s="159"/>
      <c r="BT238" s="162"/>
      <c r="BU238" s="108"/>
      <c r="BV238" s="108"/>
      <c r="BW238" s="108"/>
      <c r="BX238" s="108"/>
    </row>
    <row r="239" spans="1:76">
      <c r="A239"/>
      <c r="B239"/>
      <c r="C239"/>
      <c r="D239"/>
      <c r="E239"/>
      <c r="G239"/>
      <c r="H239"/>
      <c r="I239"/>
      <c r="J239"/>
      <c r="K239"/>
      <c r="L239"/>
      <c r="M239"/>
      <c r="N239"/>
      <c r="O239"/>
      <c r="AC239"/>
      <c r="AD239"/>
      <c r="AE239"/>
      <c r="BS239" s="159"/>
      <c r="BT239" s="162"/>
      <c r="BU239" s="108"/>
      <c r="BV239" s="108"/>
      <c r="BW239" s="108"/>
      <c r="BX239" s="108"/>
    </row>
    <row r="240" spans="1:76">
      <c r="A240"/>
      <c r="B240"/>
      <c r="C240"/>
      <c r="D240"/>
      <c r="E240"/>
      <c r="G240"/>
      <c r="H240"/>
      <c r="I240"/>
      <c r="J240"/>
      <c r="K240"/>
      <c r="L240"/>
      <c r="M240"/>
      <c r="N240"/>
      <c r="O240"/>
      <c r="AC240"/>
      <c r="AD240"/>
      <c r="AE240"/>
      <c r="BS240" s="159"/>
      <c r="BT240" s="162"/>
      <c r="BU240" s="108"/>
      <c r="BV240" s="108"/>
      <c r="BW240" s="108"/>
      <c r="BX240" s="108"/>
    </row>
    <row r="241" spans="1:76">
      <c r="A241"/>
      <c r="B241"/>
      <c r="C241"/>
      <c r="D241"/>
      <c r="E241"/>
      <c r="G241"/>
      <c r="H241"/>
      <c r="I241"/>
      <c r="J241"/>
      <c r="K241"/>
      <c r="L241"/>
      <c r="M241"/>
      <c r="N241"/>
      <c r="O241"/>
      <c r="AC241"/>
      <c r="AD241"/>
      <c r="AE241"/>
      <c r="BS241" s="159"/>
      <c r="BT241" s="162"/>
      <c r="BU241" s="108"/>
      <c r="BV241" s="108"/>
      <c r="BW241" s="108"/>
      <c r="BX241" s="108"/>
    </row>
    <row r="242" spans="1:76">
      <c r="A242"/>
      <c r="B242"/>
      <c r="C242"/>
      <c r="D242"/>
      <c r="E242"/>
      <c r="G242"/>
      <c r="H242"/>
      <c r="I242"/>
      <c r="J242"/>
      <c r="K242"/>
      <c r="L242"/>
      <c r="M242"/>
      <c r="N242"/>
      <c r="O242"/>
      <c r="AC242"/>
      <c r="AD242"/>
      <c r="AE242"/>
      <c r="BS242" s="159"/>
      <c r="BT242" s="162"/>
      <c r="BU242" s="108"/>
      <c r="BV242" s="108"/>
      <c r="BW242" s="108"/>
      <c r="BX242" s="108"/>
    </row>
    <row r="243" spans="1:76">
      <c r="A243"/>
      <c r="B243"/>
      <c r="C243"/>
      <c r="D243"/>
      <c r="E243"/>
      <c r="G243"/>
      <c r="H243"/>
      <c r="I243"/>
      <c r="J243"/>
      <c r="K243"/>
      <c r="L243"/>
      <c r="M243"/>
      <c r="N243"/>
      <c r="O243"/>
      <c r="AC243"/>
      <c r="AD243"/>
      <c r="AE243"/>
      <c r="BS243" s="159"/>
      <c r="BT243" s="162"/>
      <c r="BU243" s="108"/>
      <c r="BV243" s="108"/>
      <c r="BW243" s="108"/>
      <c r="BX243" s="108"/>
    </row>
    <row r="244" spans="1:76">
      <c r="A244"/>
      <c r="B244"/>
      <c r="C244"/>
      <c r="D244"/>
      <c r="E244"/>
      <c r="G244"/>
      <c r="H244"/>
      <c r="I244"/>
      <c r="J244"/>
      <c r="K244"/>
      <c r="L244"/>
      <c r="M244"/>
      <c r="N244"/>
      <c r="O244"/>
      <c r="AC244"/>
      <c r="AD244"/>
      <c r="AE244"/>
      <c r="BS244" s="159"/>
      <c r="BT244" s="162"/>
      <c r="BU244" s="108"/>
      <c r="BV244" s="108"/>
      <c r="BW244" s="108"/>
      <c r="BX244" s="108"/>
    </row>
    <row r="245" spans="1:76">
      <c r="A245"/>
      <c r="B245"/>
      <c r="C245"/>
      <c r="D245"/>
      <c r="E245"/>
      <c r="G245"/>
      <c r="H245"/>
      <c r="I245"/>
      <c r="J245"/>
      <c r="K245"/>
      <c r="L245"/>
      <c r="M245"/>
      <c r="N245"/>
      <c r="O245"/>
      <c r="AC245"/>
      <c r="AD245"/>
      <c r="AE245"/>
      <c r="BS245" s="159"/>
      <c r="BT245" s="162"/>
      <c r="BU245" s="108"/>
      <c r="BV245" s="108"/>
      <c r="BW245" s="108"/>
      <c r="BX245" s="108"/>
    </row>
    <row r="246" spans="1:76">
      <c r="A246"/>
      <c r="B246"/>
      <c r="C246"/>
      <c r="D246"/>
      <c r="E246"/>
      <c r="G246"/>
      <c r="H246"/>
      <c r="I246"/>
      <c r="J246"/>
      <c r="K246"/>
      <c r="L246"/>
      <c r="M246"/>
      <c r="N246"/>
      <c r="O246"/>
      <c r="AC246"/>
      <c r="AD246"/>
      <c r="AE246"/>
      <c r="BS246" s="159"/>
      <c r="BT246" s="162"/>
      <c r="BU246" s="108"/>
      <c r="BV246" s="108"/>
      <c r="BW246" s="108"/>
      <c r="BX246" s="108"/>
    </row>
    <row r="247" spans="1:76">
      <c r="A247"/>
      <c r="B247"/>
      <c r="C247"/>
      <c r="D247"/>
      <c r="E247"/>
      <c r="G247"/>
      <c r="H247"/>
      <c r="I247"/>
      <c r="J247"/>
      <c r="K247"/>
      <c r="L247"/>
      <c r="M247"/>
      <c r="N247"/>
      <c r="O247"/>
      <c r="AC247"/>
      <c r="AD247"/>
      <c r="AE247"/>
      <c r="BS247" s="159"/>
      <c r="BT247" s="162"/>
      <c r="BU247" s="108"/>
      <c r="BV247" s="108"/>
      <c r="BW247" s="108"/>
      <c r="BX247" s="108"/>
    </row>
    <row r="248" spans="1:76">
      <c r="A248"/>
      <c r="B248"/>
      <c r="C248"/>
      <c r="D248"/>
      <c r="E248"/>
      <c r="G248"/>
      <c r="H248"/>
      <c r="I248"/>
      <c r="J248"/>
      <c r="K248"/>
      <c r="L248"/>
      <c r="M248"/>
      <c r="N248"/>
      <c r="O248"/>
      <c r="AC248"/>
      <c r="AD248"/>
      <c r="AE248"/>
      <c r="BS248" s="159"/>
      <c r="BT248" s="162"/>
      <c r="BU248" s="108"/>
      <c r="BV248" s="108"/>
      <c r="BW248" s="108"/>
      <c r="BX248" s="108"/>
    </row>
    <row r="249" spans="1:76">
      <c r="A249"/>
      <c r="B249"/>
      <c r="C249"/>
      <c r="D249"/>
      <c r="E249"/>
      <c r="G249"/>
      <c r="H249"/>
      <c r="I249"/>
      <c r="J249"/>
      <c r="K249"/>
      <c r="L249"/>
      <c r="M249"/>
      <c r="N249"/>
      <c r="O249"/>
      <c r="AC249"/>
      <c r="AD249"/>
      <c r="AE249"/>
      <c r="BS249" s="159"/>
      <c r="BT249" s="162"/>
      <c r="BU249" s="108"/>
      <c r="BV249" s="108"/>
      <c r="BW249" s="108"/>
      <c r="BX249" s="108"/>
    </row>
    <row r="250" spans="1:76">
      <c r="A250"/>
      <c r="B250"/>
      <c r="C250"/>
      <c r="D250"/>
      <c r="E250"/>
      <c r="G250"/>
      <c r="H250"/>
      <c r="I250"/>
      <c r="J250"/>
      <c r="K250"/>
      <c r="L250"/>
      <c r="M250"/>
      <c r="N250"/>
      <c r="O250"/>
      <c r="AC250"/>
      <c r="AD250"/>
      <c r="AE250"/>
      <c r="BS250" s="159"/>
      <c r="BT250" s="162"/>
      <c r="BU250" s="108"/>
      <c r="BV250" s="108"/>
      <c r="BW250" s="108"/>
      <c r="BX250" s="108"/>
    </row>
    <row r="251" spans="1:76">
      <c r="A251"/>
      <c r="B251"/>
      <c r="C251"/>
      <c r="D251"/>
      <c r="E251"/>
      <c r="G251"/>
      <c r="H251"/>
      <c r="I251"/>
      <c r="J251"/>
      <c r="K251"/>
      <c r="L251"/>
      <c r="M251"/>
      <c r="N251"/>
      <c r="O251"/>
      <c r="AC251"/>
      <c r="AD251"/>
      <c r="AE251"/>
      <c r="BS251" s="159"/>
      <c r="BT251" s="162"/>
      <c r="BU251" s="108"/>
      <c r="BV251" s="108"/>
      <c r="BW251" s="108"/>
      <c r="BX251" s="108"/>
    </row>
    <row r="252" spans="1:76">
      <c r="A252"/>
      <c r="B252"/>
      <c r="C252"/>
      <c r="D252"/>
      <c r="E252"/>
      <c r="G252"/>
      <c r="H252"/>
      <c r="I252"/>
      <c r="J252"/>
      <c r="K252"/>
      <c r="L252"/>
      <c r="M252"/>
      <c r="N252"/>
      <c r="O252"/>
      <c r="AC252"/>
      <c r="AD252"/>
      <c r="AE252"/>
      <c r="BS252" s="159"/>
      <c r="BT252" s="162"/>
      <c r="BU252" s="108"/>
      <c r="BV252" s="108"/>
      <c r="BW252" s="108"/>
      <c r="BX252" s="108"/>
    </row>
    <row r="253" spans="1:76">
      <c r="A253"/>
      <c r="B253"/>
      <c r="C253"/>
      <c r="D253"/>
      <c r="E253"/>
      <c r="G253"/>
      <c r="H253"/>
      <c r="I253"/>
      <c r="J253"/>
      <c r="K253"/>
      <c r="L253"/>
      <c r="M253"/>
      <c r="N253"/>
      <c r="O253"/>
      <c r="AC253"/>
      <c r="AD253"/>
      <c r="AE253"/>
      <c r="BS253" s="159"/>
      <c r="BT253" s="162"/>
      <c r="BU253" s="108"/>
      <c r="BV253" s="108"/>
      <c r="BW253" s="108"/>
      <c r="BX253" s="108"/>
    </row>
    <row r="254" spans="1:76">
      <c r="A254"/>
      <c r="B254"/>
      <c r="C254"/>
      <c r="D254"/>
      <c r="E254"/>
      <c r="G254"/>
      <c r="H254"/>
      <c r="I254"/>
      <c r="J254"/>
      <c r="K254"/>
      <c r="L254"/>
      <c r="M254"/>
      <c r="N254"/>
      <c r="O254"/>
      <c r="AC254"/>
      <c r="AD254"/>
      <c r="AE254"/>
      <c r="BS254" s="159"/>
      <c r="BT254" s="162"/>
      <c r="BU254" s="108"/>
      <c r="BV254" s="108"/>
      <c r="BW254" s="108"/>
      <c r="BX254" s="108"/>
    </row>
    <row r="255" spans="1:76">
      <c r="A255"/>
      <c r="B255"/>
      <c r="C255"/>
      <c r="D255"/>
      <c r="E255"/>
      <c r="G255"/>
      <c r="H255"/>
      <c r="I255"/>
      <c r="J255"/>
      <c r="K255"/>
      <c r="L255"/>
      <c r="M255"/>
      <c r="N255"/>
      <c r="O255"/>
      <c r="AC255"/>
      <c r="AD255"/>
      <c r="AE255"/>
      <c r="BS255" s="159"/>
      <c r="BT255" s="162"/>
      <c r="BU255" s="108"/>
      <c r="BV255" s="108"/>
      <c r="BW255" s="108"/>
      <c r="BX255" s="108"/>
    </row>
    <row r="256" spans="1:76">
      <c r="A256"/>
      <c r="B256"/>
      <c r="C256"/>
      <c r="D256"/>
      <c r="E256"/>
      <c r="G256"/>
      <c r="H256"/>
      <c r="I256"/>
      <c r="J256"/>
      <c r="K256"/>
      <c r="L256"/>
      <c r="M256"/>
      <c r="N256"/>
      <c r="O256"/>
      <c r="AC256"/>
      <c r="AD256"/>
      <c r="AE256"/>
      <c r="BS256" s="159"/>
      <c r="BT256" s="162"/>
      <c r="BU256" s="108"/>
      <c r="BV256" s="108"/>
      <c r="BW256" s="108"/>
      <c r="BX256" s="108"/>
    </row>
    <row r="257" spans="1:76">
      <c r="A257"/>
      <c r="B257"/>
      <c r="C257"/>
      <c r="D257"/>
      <c r="E257"/>
      <c r="G257"/>
      <c r="H257"/>
      <c r="I257"/>
      <c r="J257"/>
      <c r="K257"/>
      <c r="L257"/>
      <c r="M257"/>
      <c r="N257"/>
      <c r="O257"/>
      <c r="AC257"/>
      <c r="AD257"/>
      <c r="AE257"/>
      <c r="BS257" s="159"/>
      <c r="BT257" s="162"/>
      <c r="BU257" s="108"/>
      <c r="BV257" s="108"/>
      <c r="BW257" s="108"/>
      <c r="BX257" s="108"/>
    </row>
    <row r="258" spans="1:76">
      <c r="A258"/>
      <c r="B258"/>
      <c r="C258"/>
      <c r="D258"/>
      <c r="E258"/>
      <c r="G258"/>
      <c r="H258"/>
      <c r="I258"/>
      <c r="J258"/>
      <c r="K258"/>
      <c r="L258"/>
      <c r="M258"/>
      <c r="N258"/>
      <c r="O258"/>
      <c r="AC258"/>
      <c r="AD258"/>
      <c r="AE258"/>
      <c r="BS258" s="159"/>
      <c r="BT258" s="162"/>
      <c r="BU258" s="108"/>
      <c r="BV258" s="108"/>
      <c r="BW258" s="108"/>
      <c r="BX258" s="108"/>
    </row>
    <row r="259" spans="1:76">
      <c r="A259"/>
      <c r="B259"/>
      <c r="C259"/>
      <c r="D259"/>
      <c r="E259"/>
      <c r="G259"/>
      <c r="H259"/>
      <c r="I259"/>
      <c r="J259"/>
      <c r="K259"/>
      <c r="L259"/>
      <c r="M259"/>
      <c r="N259"/>
      <c r="O259"/>
      <c r="AC259"/>
      <c r="AD259"/>
      <c r="AE259"/>
      <c r="BS259" s="159"/>
      <c r="BT259" s="162"/>
      <c r="BU259" s="108"/>
      <c r="BV259" s="108"/>
      <c r="BW259" s="108"/>
      <c r="BX259" s="108"/>
    </row>
    <row r="260" spans="1:76">
      <c r="A260"/>
      <c r="B260"/>
      <c r="C260"/>
      <c r="D260"/>
      <c r="E260"/>
      <c r="G260"/>
      <c r="H260"/>
      <c r="I260"/>
      <c r="J260"/>
      <c r="K260"/>
      <c r="L260"/>
      <c r="M260"/>
      <c r="N260"/>
      <c r="O260"/>
      <c r="AC260"/>
      <c r="AD260"/>
      <c r="AE260"/>
      <c r="BS260" s="159"/>
      <c r="BT260" s="162"/>
      <c r="BU260" s="108"/>
      <c r="BV260" s="108"/>
      <c r="BW260" s="108"/>
      <c r="BX260" s="108"/>
    </row>
    <row r="261" spans="1:76">
      <c r="A261"/>
      <c r="B261"/>
      <c r="C261"/>
      <c r="D261"/>
      <c r="E261"/>
      <c r="G261"/>
      <c r="H261"/>
      <c r="I261"/>
      <c r="J261"/>
      <c r="K261"/>
      <c r="L261"/>
      <c r="M261"/>
      <c r="N261"/>
      <c r="O261"/>
      <c r="AC261"/>
      <c r="AD261"/>
      <c r="AE261"/>
      <c r="BS261" s="159"/>
      <c r="BT261" s="162"/>
      <c r="BU261" s="108"/>
      <c r="BV261" s="108"/>
      <c r="BW261" s="108"/>
      <c r="BX261" s="108"/>
    </row>
    <row r="262" spans="1:76">
      <c r="A262"/>
      <c r="B262"/>
      <c r="C262"/>
      <c r="D262"/>
      <c r="E262"/>
      <c r="G262"/>
      <c r="H262"/>
      <c r="I262"/>
      <c r="J262"/>
      <c r="K262"/>
      <c r="L262"/>
      <c r="M262"/>
      <c r="N262"/>
      <c r="O262"/>
      <c r="AC262"/>
      <c r="AD262"/>
      <c r="AE262"/>
      <c r="BS262" s="159"/>
      <c r="BT262" s="162"/>
      <c r="BU262" s="108"/>
      <c r="BV262" s="108"/>
      <c r="BW262" s="108"/>
      <c r="BX262" s="108"/>
    </row>
    <row r="263" spans="1:76">
      <c r="A263"/>
      <c r="B263"/>
      <c r="C263"/>
      <c r="D263"/>
      <c r="E263"/>
      <c r="G263"/>
      <c r="H263"/>
      <c r="I263"/>
      <c r="J263"/>
      <c r="K263"/>
      <c r="L263"/>
      <c r="M263"/>
      <c r="N263"/>
      <c r="O263"/>
      <c r="AC263"/>
      <c r="AD263"/>
      <c r="AE263"/>
      <c r="BS263" s="159"/>
      <c r="BT263" s="162"/>
      <c r="BU263" s="108"/>
      <c r="BV263" s="108"/>
      <c r="BW263" s="108"/>
      <c r="BX263" s="108"/>
    </row>
    <row r="264" spans="1:76">
      <c r="A264"/>
      <c r="B264"/>
      <c r="C264"/>
      <c r="D264"/>
      <c r="E264"/>
      <c r="G264"/>
      <c r="H264"/>
      <c r="I264"/>
      <c r="J264"/>
      <c r="K264"/>
      <c r="L264"/>
      <c r="M264"/>
      <c r="N264"/>
      <c r="O264"/>
      <c r="AC264"/>
      <c r="AD264"/>
      <c r="AE264"/>
      <c r="BS264" s="159"/>
      <c r="BT264" s="162"/>
      <c r="BU264" s="108"/>
      <c r="BV264" s="108"/>
      <c r="BW264" s="108"/>
      <c r="BX264" s="108"/>
    </row>
    <row r="265" spans="1:76">
      <c r="A265"/>
      <c r="B265"/>
      <c r="C265"/>
      <c r="D265"/>
      <c r="E265"/>
      <c r="G265"/>
      <c r="H265"/>
      <c r="I265"/>
      <c r="J265"/>
      <c r="K265"/>
      <c r="L265"/>
      <c r="M265"/>
      <c r="N265"/>
      <c r="O265"/>
      <c r="AC265"/>
      <c r="AD265"/>
      <c r="AE265"/>
      <c r="BS265" s="159"/>
      <c r="BT265" s="162"/>
      <c r="BU265" s="108"/>
      <c r="BV265" s="108"/>
      <c r="BW265" s="108"/>
      <c r="BX265" s="108"/>
    </row>
    <row r="266" spans="1:76">
      <c r="A266"/>
      <c r="B266"/>
      <c r="C266"/>
      <c r="D266"/>
      <c r="E266"/>
      <c r="G266"/>
      <c r="H266"/>
      <c r="I266"/>
      <c r="J266"/>
      <c r="K266"/>
      <c r="L266"/>
      <c r="M266"/>
      <c r="N266"/>
      <c r="O266"/>
      <c r="AC266"/>
      <c r="AD266"/>
      <c r="AE266"/>
      <c r="BS266" s="159"/>
      <c r="BT266" s="162"/>
      <c r="BU266" s="108"/>
      <c r="BV266" s="108"/>
      <c r="BW266" s="108"/>
      <c r="BX266" s="108"/>
    </row>
    <row r="267" spans="1:76">
      <c r="A267"/>
      <c r="B267"/>
      <c r="C267"/>
      <c r="D267"/>
      <c r="E267"/>
      <c r="G267"/>
      <c r="H267"/>
      <c r="I267"/>
      <c r="J267"/>
      <c r="K267"/>
      <c r="L267"/>
      <c r="M267"/>
      <c r="N267"/>
      <c r="O267"/>
      <c r="AC267"/>
      <c r="AD267"/>
      <c r="AE267"/>
      <c r="BS267" s="159"/>
      <c r="BT267" s="162"/>
      <c r="BU267" s="108"/>
      <c r="BV267" s="108"/>
      <c r="BW267" s="108"/>
      <c r="BX267" s="108"/>
    </row>
    <row r="268" spans="1:76">
      <c r="A268"/>
      <c r="B268"/>
      <c r="C268"/>
      <c r="D268"/>
      <c r="E268"/>
      <c r="G268"/>
      <c r="H268"/>
      <c r="I268"/>
      <c r="J268"/>
      <c r="K268"/>
      <c r="L268"/>
      <c r="M268"/>
      <c r="N268"/>
      <c r="O268"/>
      <c r="AC268"/>
      <c r="AD268"/>
      <c r="AE268"/>
      <c r="BS268" s="159"/>
      <c r="BT268" s="162"/>
      <c r="BU268" s="108"/>
      <c r="BV268" s="108"/>
      <c r="BW268" s="108"/>
      <c r="BX268" s="108"/>
    </row>
    <row r="269" spans="1:76">
      <c r="A269"/>
      <c r="B269"/>
      <c r="C269"/>
      <c r="D269"/>
      <c r="E269"/>
      <c r="G269"/>
      <c r="H269"/>
      <c r="I269"/>
      <c r="J269"/>
      <c r="K269"/>
      <c r="L269"/>
      <c r="M269"/>
      <c r="N269"/>
      <c r="O269"/>
      <c r="AC269"/>
      <c r="AD269"/>
      <c r="AE269"/>
      <c r="BS269" s="159"/>
      <c r="BT269" s="162"/>
      <c r="BU269" s="108"/>
      <c r="BV269" s="108"/>
      <c r="BW269" s="108"/>
      <c r="BX269" s="108"/>
    </row>
    <row r="270" spans="1:76">
      <c r="A270"/>
      <c r="B270"/>
      <c r="C270"/>
      <c r="D270"/>
      <c r="E270"/>
      <c r="G270"/>
      <c r="H270"/>
      <c r="I270"/>
      <c r="J270"/>
      <c r="K270"/>
      <c r="L270"/>
      <c r="M270"/>
      <c r="N270"/>
      <c r="O270"/>
      <c r="AC270"/>
      <c r="AD270"/>
      <c r="AE270"/>
      <c r="BS270" s="159"/>
      <c r="BT270" s="162"/>
      <c r="BU270" s="108"/>
      <c r="BV270" s="108"/>
      <c r="BW270" s="108"/>
      <c r="BX270" s="108"/>
    </row>
    <row r="271" spans="1:76">
      <c r="A271"/>
      <c r="B271"/>
      <c r="C271"/>
      <c r="D271"/>
      <c r="E271"/>
      <c r="G271"/>
      <c r="H271"/>
      <c r="I271"/>
      <c r="J271"/>
      <c r="K271"/>
      <c r="L271"/>
      <c r="M271"/>
      <c r="N271"/>
      <c r="O271"/>
      <c r="AC271"/>
      <c r="AD271"/>
      <c r="AE271"/>
      <c r="BS271" s="159"/>
      <c r="BT271" s="162"/>
      <c r="BU271" s="108"/>
      <c r="BV271" s="108"/>
      <c r="BW271" s="108"/>
      <c r="BX271" s="108"/>
    </row>
    <row r="272" spans="1:76">
      <c r="A272"/>
      <c r="B272"/>
      <c r="C272"/>
      <c r="D272"/>
      <c r="E272"/>
      <c r="G272"/>
      <c r="H272"/>
      <c r="I272"/>
      <c r="J272"/>
      <c r="K272"/>
      <c r="L272"/>
      <c r="M272"/>
      <c r="N272"/>
      <c r="O272"/>
      <c r="AC272"/>
      <c r="AD272"/>
      <c r="AE272"/>
      <c r="BS272" s="159"/>
      <c r="BT272" s="162"/>
      <c r="BU272" s="108"/>
      <c r="BV272" s="108"/>
      <c r="BW272" s="108"/>
      <c r="BX272" s="108"/>
    </row>
    <row r="273" spans="1:76">
      <c r="A273"/>
      <c r="B273"/>
      <c r="C273"/>
      <c r="D273"/>
      <c r="E273"/>
      <c r="G273"/>
      <c r="H273"/>
      <c r="I273"/>
      <c r="J273"/>
      <c r="K273"/>
      <c r="L273"/>
      <c r="M273"/>
      <c r="N273"/>
      <c r="O273"/>
      <c r="AC273"/>
      <c r="AD273"/>
      <c r="AE273"/>
      <c r="BS273" s="159"/>
      <c r="BT273" s="162"/>
      <c r="BU273" s="108"/>
      <c r="BV273" s="108"/>
      <c r="BW273" s="108"/>
      <c r="BX273" s="108"/>
    </row>
    <row r="274" spans="1:76">
      <c r="A274"/>
      <c r="B274"/>
      <c r="C274"/>
      <c r="D274"/>
      <c r="E274"/>
      <c r="G274"/>
      <c r="H274"/>
      <c r="I274"/>
      <c r="J274"/>
      <c r="K274"/>
      <c r="L274"/>
      <c r="M274"/>
      <c r="N274"/>
      <c r="O274"/>
      <c r="AC274"/>
      <c r="AD274"/>
      <c r="AE274"/>
      <c r="BS274" s="159"/>
      <c r="BT274" s="162"/>
      <c r="BU274" s="108"/>
      <c r="BV274" s="108"/>
      <c r="BW274" s="108"/>
      <c r="BX274" s="108"/>
    </row>
    <row r="275" spans="1:76">
      <c r="A275"/>
      <c r="B275"/>
      <c r="C275"/>
      <c r="D275"/>
      <c r="E275"/>
      <c r="G275"/>
      <c r="H275"/>
      <c r="I275"/>
      <c r="J275"/>
      <c r="K275"/>
      <c r="L275"/>
      <c r="M275"/>
      <c r="N275"/>
      <c r="O275"/>
      <c r="AC275"/>
      <c r="AD275"/>
      <c r="AE275"/>
      <c r="BS275" s="159"/>
      <c r="BT275" s="162"/>
      <c r="BU275" s="108"/>
      <c r="BV275" s="108"/>
      <c r="BW275" s="108"/>
      <c r="BX275" s="108"/>
    </row>
    <row r="276" spans="1:76">
      <c r="A276"/>
      <c r="B276"/>
      <c r="C276"/>
      <c r="D276"/>
      <c r="E276"/>
      <c r="G276"/>
      <c r="H276"/>
      <c r="I276"/>
      <c r="J276"/>
      <c r="K276"/>
      <c r="L276"/>
      <c r="M276"/>
      <c r="N276"/>
      <c r="O276"/>
      <c r="AC276"/>
      <c r="AD276"/>
      <c r="AE276"/>
      <c r="BS276" s="159"/>
      <c r="BT276" s="162"/>
      <c r="BU276" s="108"/>
      <c r="BV276" s="108"/>
      <c r="BW276" s="108"/>
      <c r="BX276" s="108"/>
    </row>
    <row r="277" spans="1:76">
      <c r="A277"/>
      <c r="B277"/>
      <c r="C277"/>
      <c r="D277"/>
      <c r="E277"/>
      <c r="G277"/>
      <c r="H277"/>
      <c r="I277"/>
      <c r="J277"/>
      <c r="K277"/>
      <c r="L277"/>
      <c r="M277"/>
      <c r="N277"/>
      <c r="O277"/>
      <c r="AC277"/>
      <c r="AD277"/>
      <c r="AE277"/>
      <c r="BS277" s="159"/>
      <c r="BT277" s="162"/>
      <c r="BU277" s="108"/>
      <c r="BV277" s="108"/>
      <c r="BW277" s="108"/>
      <c r="BX277" s="108"/>
    </row>
    <row r="278" spans="1:76">
      <c r="A278"/>
      <c r="B278"/>
      <c r="C278"/>
      <c r="D278"/>
      <c r="E278"/>
      <c r="G278"/>
      <c r="H278"/>
      <c r="I278"/>
      <c r="J278"/>
      <c r="K278"/>
      <c r="L278"/>
      <c r="M278"/>
      <c r="N278"/>
      <c r="O278"/>
      <c r="AC278"/>
      <c r="AD278"/>
      <c r="AE278"/>
      <c r="BS278" s="159"/>
      <c r="BT278" s="162"/>
      <c r="BU278" s="108"/>
      <c r="BV278" s="108"/>
      <c r="BW278" s="108"/>
      <c r="BX278" s="108"/>
    </row>
    <row r="279" spans="1:76">
      <c r="A279"/>
      <c r="B279"/>
      <c r="C279"/>
      <c r="D279"/>
      <c r="E279"/>
      <c r="G279"/>
      <c r="H279"/>
      <c r="I279"/>
      <c r="J279"/>
      <c r="K279"/>
      <c r="L279"/>
      <c r="M279"/>
      <c r="N279"/>
      <c r="O279"/>
      <c r="AC279"/>
      <c r="AD279"/>
      <c r="AE279"/>
      <c r="BS279" s="159"/>
      <c r="BT279" s="162"/>
      <c r="BU279" s="108"/>
      <c r="BV279" s="108"/>
      <c r="BW279" s="108"/>
      <c r="BX279" s="108"/>
    </row>
    <row r="280" spans="1:76">
      <c r="A280"/>
      <c r="B280"/>
      <c r="C280"/>
      <c r="D280"/>
      <c r="E280"/>
      <c r="G280"/>
      <c r="H280"/>
      <c r="I280"/>
      <c r="J280"/>
      <c r="K280"/>
      <c r="L280"/>
      <c r="M280"/>
      <c r="N280"/>
      <c r="O280"/>
      <c r="AC280"/>
      <c r="AD280"/>
      <c r="AE280"/>
      <c r="BS280" s="159"/>
      <c r="BT280" s="162"/>
      <c r="BU280" s="108"/>
      <c r="BV280" s="108"/>
      <c r="BW280" s="108"/>
      <c r="BX280" s="108"/>
    </row>
    <row r="281" spans="1:76">
      <c r="A281"/>
      <c r="B281"/>
      <c r="C281"/>
      <c r="D281"/>
      <c r="E281"/>
      <c r="G281"/>
      <c r="H281"/>
      <c r="I281"/>
      <c r="J281"/>
      <c r="K281"/>
      <c r="L281"/>
      <c r="M281"/>
      <c r="N281"/>
      <c r="O281"/>
      <c r="AC281"/>
      <c r="AD281"/>
      <c r="AE281"/>
      <c r="BS281" s="159"/>
      <c r="BT281" s="162"/>
      <c r="BU281" s="108"/>
      <c r="BV281" s="108"/>
      <c r="BW281" s="108"/>
      <c r="BX281" s="108"/>
    </row>
    <row r="282" spans="1:76">
      <c r="A282"/>
      <c r="B282"/>
      <c r="C282"/>
      <c r="D282"/>
      <c r="E282"/>
      <c r="G282"/>
      <c r="H282"/>
      <c r="I282"/>
      <c r="J282"/>
      <c r="K282"/>
      <c r="L282"/>
      <c r="M282"/>
      <c r="N282"/>
      <c r="O282"/>
      <c r="AC282"/>
      <c r="AD282"/>
      <c r="AE282"/>
      <c r="BS282" s="159"/>
      <c r="BT282" s="162"/>
      <c r="BU282" s="108"/>
      <c r="BV282" s="108"/>
      <c r="BW282" s="108"/>
      <c r="BX282" s="108"/>
    </row>
    <row r="283" spans="1:76">
      <c r="A283"/>
      <c r="B283"/>
      <c r="C283"/>
      <c r="D283"/>
      <c r="E283"/>
      <c r="G283"/>
      <c r="H283"/>
      <c r="I283"/>
      <c r="J283"/>
      <c r="K283"/>
      <c r="L283"/>
      <c r="M283"/>
      <c r="N283"/>
      <c r="O283"/>
      <c r="AC283"/>
      <c r="AD283"/>
      <c r="AE283"/>
      <c r="BS283" s="159"/>
      <c r="BT283" s="162"/>
      <c r="BU283" s="108"/>
      <c r="BV283" s="108"/>
      <c r="BW283" s="108"/>
      <c r="BX283" s="108"/>
    </row>
    <row r="284" spans="1:76">
      <c r="A284"/>
      <c r="B284"/>
      <c r="C284"/>
      <c r="D284"/>
      <c r="E284"/>
      <c r="G284"/>
      <c r="H284"/>
      <c r="I284"/>
      <c r="J284"/>
      <c r="K284"/>
      <c r="L284"/>
      <c r="M284"/>
      <c r="N284"/>
      <c r="O284"/>
      <c r="AC284"/>
      <c r="AD284"/>
      <c r="AE284"/>
      <c r="BS284" s="159"/>
      <c r="BT284" s="162"/>
      <c r="BU284" s="108"/>
      <c r="BV284" s="108"/>
      <c r="BW284" s="108"/>
      <c r="BX284" s="108"/>
    </row>
    <row r="285" spans="1:76">
      <c r="A285"/>
      <c r="B285"/>
      <c r="C285"/>
      <c r="D285"/>
      <c r="E285"/>
      <c r="G285"/>
      <c r="H285"/>
      <c r="I285"/>
      <c r="J285"/>
      <c r="K285"/>
      <c r="L285"/>
      <c r="M285"/>
      <c r="N285"/>
      <c r="O285"/>
      <c r="AC285"/>
      <c r="AD285"/>
      <c r="AE285"/>
      <c r="BS285" s="159"/>
      <c r="BT285" s="162"/>
      <c r="BU285" s="108"/>
      <c r="BV285" s="108"/>
      <c r="BW285" s="108"/>
      <c r="BX285" s="108"/>
    </row>
    <row r="286" spans="1:76">
      <c r="A286"/>
      <c r="B286"/>
      <c r="C286"/>
      <c r="D286"/>
      <c r="E286"/>
      <c r="G286"/>
      <c r="H286"/>
      <c r="I286"/>
      <c r="J286"/>
      <c r="K286"/>
      <c r="L286"/>
      <c r="M286"/>
      <c r="N286"/>
      <c r="O286"/>
      <c r="AC286"/>
      <c r="AD286"/>
      <c r="AE286"/>
      <c r="BS286" s="159"/>
      <c r="BT286" s="162"/>
      <c r="BU286" s="108"/>
      <c r="BV286" s="108"/>
      <c r="BW286" s="108"/>
      <c r="BX286" s="108"/>
    </row>
    <row r="287" spans="1:76">
      <c r="A287"/>
      <c r="B287"/>
      <c r="C287"/>
      <c r="D287"/>
      <c r="E287"/>
      <c r="G287"/>
      <c r="H287"/>
      <c r="I287"/>
      <c r="J287"/>
      <c r="K287"/>
      <c r="L287"/>
      <c r="M287"/>
      <c r="N287"/>
      <c r="O287"/>
      <c r="AC287"/>
      <c r="AD287"/>
      <c r="AE287"/>
      <c r="BS287" s="159"/>
      <c r="BT287" s="162"/>
      <c r="BU287" s="108"/>
      <c r="BV287" s="108"/>
      <c r="BW287" s="108"/>
      <c r="BX287" s="108"/>
    </row>
    <row r="288" spans="1:76">
      <c r="A288"/>
      <c r="B288"/>
      <c r="C288"/>
      <c r="D288"/>
      <c r="E288"/>
      <c r="G288"/>
      <c r="H288"/>
      <c r="I288"/>
      <c r="J288"/>
      <c r="K288"/>
      <c r="L288"/>
      <c r="M288"/>
      <c r="N288"/>
      <c r="O288"/>
      <c r="AC288"/>
      <c r="AD288"/>
      <c r="AE288"/>
      <c r="BS288" s="159"/>
      <c r="BT288" s="162"/>
      <c r="BU288" s="108"/>
      <c r="BV288" s="108"/>
      <c r="BW288" s="108"/>
      <c r="BX288" s="108"/>
    </row>
    <row r="289" spans="1:76">
      <c r="A289"/>
      <c r="B289"/>
      <c r="C289"/>
      <c r="D289"/>
      <c r="E289"/>
      <c r="G289"/>
      <c r="H289"/>
      <c r="I289"/>
      <c r="J289"/>
      <c r="K289"/>
      <c r="L289"/>
      <c r="M289"/>
      <c r="N289"/>
      <c r="O289"/>
      <c r="AC289"/>
      <c r="AD289"/>
      <c r="AE289"/>
      <c r="BS289" s="159"/>
      <c r="BT289" s="162"/>
      <c r="BU289" s="108"/>
      <c r="BV289" s="108"/>
      <c r="BW289" s="108"/>
      <c r="BX289" s="108"/>
    </row>
    <row r="290" spans="1:76">
      <c r="A290"/>
      <c r="B290"/>
      <c r="C290"/>
      <c r="D290"/>
      <c r="E290"/>
      <c r="G290"/>
      <c r="H290"/>
      <c r="I290"/>
      <c r="J290"/>
      <c r="K290"/>
      <c r="L290"/>
      <c r="M290"/>
      <c r="N290"/>
      <c r="O290"/>
      <c r="AC290"/>
      <c r="AD290"/>
      <c r="AE290"/>
      <c r="BS290" s="159"/>
      <c r="BT290" s="162"/>
      <c r="BU290" s="108"/>
      <c r="BV290" s="108"/>
      <c r="BW290" s="108"/>
      <c r="BX290" s="108"/>
    </row>
    <row r="291" spans="1:76">
      <c r="A291"/>
      <c r="B291"/>
      <c r="C291"/>
      <c r="D291"/>
      <c r="E291"/>
      <c r="G291"/>
      <c r="H291"/>
      <c r="I291"/>
      <c r="J291"/>
      <c r="K291"/>
      <c r="L291"/>
      <c r="M291"/>
      <c r="N291"/>
      <c r="O291"/>
      <c r="AC291"/>
      <c r="AD291"/>
      <c r="AE291"/>
      <c r="BS291" s="159"/>
      <c r="BT291" s="162"/>
      <c r="BU291" s="108"/>
      <c r="BV291" s="108"/>
      <c r="BW291" s="108"/>
      <c r="BX291" s="108"/>
    </row>
    <row r="292" spans="1:76">
      <c r="A292"/>
      <c r="B292"/>
      <c r="C292"/>
      <c r="D292"/>
      <c r="E292"/>
      <c r="G292"/>
      <c r="H292"/>
      <c r="I292"/>
      <c r="J292"/>
      <c r="K292"/>
      <c r="L292"/>
      <c r="M292"/>
      <c r="N292"/>
      <c r="O292"/>
      <c r="AC292"/>
      <c r="AD292"/>
      <c r="AE292"/>
      <c r="BS292" s="159"/>
      <c r="BT292" s="162"/>
      <c r="BU292" s="108"/>
      <c r="BV292" s="108"/>
      <c r="BW292" s="108"/>
      <c r="BX292" s="108"/>
    </row>
    <row r="293" spans="1:76">
      <c r="A293"/>
      <c r="B293"/>
      <c r="C293"/>
      <c r="D293"/>
      <c r="E293"/>
      <c r="G293"/>
      <c r="H293"/>
      <c r="I293"/>
      <c r="J293"/>
      <c r="K293"/>
      <c r="L293"/>
      <c r="M293"/>
      <c r="N293"/>
      <c r="O293"/>
      <c r="AC293"/>
      <c r="AD293"/>
      <c r="AE293"/>
      <c r="BS293" s="159"/>
      <c r="BT293" s="162"/>
      <c r="BU293" s="108"/>
      <c r="BV293" s="108"/>
      <c r="BW293" s="108"/>
      <c r="BX293" s="108"/>
    </row>
    <row r="294" spans="1:76">
      <c r="A294"/>
      <c r="B294"/>
      <c r="C294"/>
      <c r="D294"/>
      <c r="E294"/>
      <c r="G294"/>
      <c r="H294"/>
      <c r="I294"/>
      <c r="J294"/>
      <c r="K294"/>
      <c r="L294"/>
      <c r="M294"/>
      <c r="N294"/>
      <c r="O294"/>
      <c r="AC294"/>
      <c r="AD294"/>
      <c r="AE294"/>
      <c r="BS294" s="159"/>
      <c r="BT294" s="162"/>
      <c r="BU294" s="108"/>
      <c r="BV294" s="108"/>
      <c r="BW294" s="108"/>
      <c r="BX294" s="108"/>
    </row>
    <row r="295" spans="1:76">
      <c r="A295"/>
      <c r="B295"/>
      <c r="C295"/>
      <c r="D295"/>
      <c r="E295"/>
      <c r="G295"/>
      <c r="H295"/>
      <c r="I295"/>
      <c r="J295"/>
      <c r="K295"/>
      <c r="L295"/>
      <c r="M295"/>
      <c r="N295"/>
      <c r="O295"/>
      <c r="AC295"/>
      <c r="AD295"/>
      <c r="AE295"/>
      <c r="BS295" s="159"/>
      <c r="BT295" s="162"/>
      <c r="BU295" s="108"/>
      <c r="BV295" s="108"/>
      <c r="BW295" s="108"/>
      <c r="BX295" s="108"/>
    </row>
    <row r="296" spans="1:76">
      <c r="A296"/>
      <c r="B296"/>
      <c r="C296"/>
      <c r="D296"/>
      <c r="E296"/>
      <c r="G296"/>
      <c r="H296"/>
      <c r="I296"/>
      <c r="J296"/>
      <c r="K296"/>
      <c r="L296"/>
      <c r="M296"/>
      <c r="N296"/>
      <c r="O296"/>
      <c r="AC296"/>
      <c r="AD296"/>
      <c r="AE296"/>
      <c r="BS296" s="159"/>
      <c r="BT296" s="162"/>
      <c r="BU296" s="108"/>
      <c r="BV296" s="108"/>
      <c r="BW296" s="108"/>
      <c r="BX296" s="108"/>
    </row>
    <row r="297" spans="1:76">
      <c r="A297"/>
      <c r="B297"/>
      <c r="C297"/>
      <c r="D297"/>
      <c r="E297"/>
      <c r="G297"/>
      <c r="H297"/>
      <c r="I297"/>
      <c r="J297"/>
      <c r="K297"/>
      <c r="L297"/>
      <c r="M297"/>
      <c r="N297"/>
      <c r="O297"/>
      <c r="AC297"/>
      <c r="AD297"/>
      <c r="AE297"/>
      <c r="BS297" s="159"/>
      <c r="BT297" s="162"/>
      <c r="BU297" s="108"/>
      <c r="BV297" s="108"/>
      <c r="BW297" s="108"/>
      <c r="BX297" s="108"/>
    </row>
    <row r="298" spans="1:76">
      <c r="A298"/>
      <c r="B298"/>
      <c r="C298"/>
      <c r="D298"/>
      <c r="E298"/>
      <c r="G298"/>
      <c r="H298"/>
      <c r="I298"/>
      <c r="J298"/>
      <c r="K298"/>
      <c r="L298"/>
      <c r="M298"/>
      <c r="N298"/>
      <c r="O298"/>
      <c r="AC298"/>
      <c r="AD298"/>
      <c r="AE298"/>
      <c r="BS298" s="159"/>
      <c r="BT298" s="162"/>
      <c r="BU298" s="108"/>
      <c r="BV298" s="108"/>
      <c r="BW298" s="108"/>
      <c r="BX298" s="108"/>
    </row>
    <row r="299" spans="1:76">
      <c r="A299"/>
      <c r="B299"/>
      <c r="C299"/>
      <c r="D299"/>
      <c r="E299"/>
      <c r="G299"/>
      <c r="H299"/>
      <c r="I299"/>
      <c r="J299"/>
      <c r="K299"/>
      <c r="L299"/>
      <c r="M299"/>
      <c r="N299"/>
      <c r="O299"/>
      <c r="AC299"/>
      <c r="AD299"/>
      <c r="AE299"/>
      <c r="BS299" s="159"/>
      <c r="BT299" s="162"/>
      <c r="BU299" s="108"/>
      <c r="BV299" s="108"/>
      <c r="BW299" s="108"/>
      <c r="BX299" s="108"/>
    </row>
    <row r="300" spans="1:76">
      <c r="A300"/>
      <c r="B300"/>
      <c r="C300"/>
      <c r="D300"/>
      <c r="E300"/>
      <c r="G300"/>
      <c r="H300"/>
      <c r="I300"/>
      <c r="J300"/>
      <c r="K300"/>
      <c r="L300"/>
      <c r="M300"/>
      <c r="N300"/>
      <c r="O300"/>
      <c r="AC300"/>
      <c r="AD300"/>
      <c r="AE300"/>
      <c r="BS300" s="159"/>
      <c r="BT300" s="162"/>
      <c r="BU300" s="108"/>
      <c r="BV300" s="108"/>
      <c r="BW300" s="108"/>
      <c r="BX300" s="108"/>
    </row>
    <row r="301" spans="1:76">
      <c r="A301"/>
      <c r="B301"/>
      <c r="C301"/>
      <c r="D301"/>
      <c r="E301"/>
      <c r="G301"/>
      <c r="H301"/>
      <c r="I301"/>
      <c r="J301"/>
      <c r="K301"/>
      <c r="L301"/>
      <c r="M301"/>
      <c r="N301"/>
      <c r="O301"/>
      <c r="AC301"/>
      <c r="AD301"/>
      <c r="AE301"/>
      <c r="BS301" s="159"/>
      <c r="BT301" s="162"/>
      <c r="BU301" s="108"/>
      <c r="BV301" s="108"/>
      <c r="BW301" s="108"/>
      <c r="BX301" s="108"/>
    </row>
    <row r="302" spans="1:76">
      <c r="A302"/>
      <c r="B302"/>
      <c r="C302"/>
      <c r="D302"/>
      <c r="E302"/>
      <c r="G302"/>
      <c r="H302"/>
      <c r="I302"/>
      <c r="J302"/>
      <c r="K302"/>
      <c r="L302"/>
      <c r="M302"/>
      <c r="N302"/>
      <c r="O302"/>
      <c r="AC302"/>
      <c r="AD302"/>
      <c r="AE302"/>
      <c r="BS302" s="159"/>
      <c r="BT302" s="162"/>
      <c r="BU302" s="108"/>
      <c r="BV302" s="108"/>
      <c r="BW302" s="108"/>
      <c r="BX302" s="108"/>
    </row>
    <row r="303" spans="1:76">
      <c r="A303"/>
      <c r="B303"/>
      <c r="C303"/>
      <c r="D303"/>
      <c r="E303"/>
      <c r="G303"/>
      <c r="H303"/>
      <c r="I303"/>
      <c r="J303"/>
      <c r="K303"/>
      <c r="L303"/>
      <c r="M303"/>
      <c r="N303"/>
      <c r="O303"/>
      <c r="AC303"/>
      <c r="AD303"/>
      <c r="AE303"/>
      <c r="BS303" s="159"/>
      <c r="BT303" s="162"/>
      <c r="BU303" s="108"/>
      <c r="BV303" s="108"/>
      <c r="BW303" s="108"/>
      <c r="BX303" s="108"/>
    </row>
    <row r="304" spans="1:76">
      <c r="A304"/>
      <c r="B304"/>
      <c r="C304"/>
      <c r="D304"/>
      <c r="E304"/>
      <c r="G304"/>
      <c r="H304"/>
      <c r="I304"/>
      <c r="J304"/>
      <c r="K304"/>
      <c r="L304"/>
      <c r="M304"/>
      <c r="N304"/>
      <c r="O304"/>
      <c r="AC304"/>
      <c r="AD304"/>
      <c r="AE304"/>
      <c r="BS304" s="159"/>
      <c r="BT304" s="162"/>
      <c r="BU304" s="108"/>
      <c r="BV304" s="108"/>
      <c r="BW304" s="108"/>
      <c r="BX304" s="108"/>
    </row>
    <row r="305" spans="1:76">
      <c r="A305"/>
      <c r="B305"/>
      <c r="C305"/>
      <c r="D305"/>
      <c r="E305"/>
      <c r="G305"/>
      <c r="H305"/>
      <c r="I305"/>
      <c r="J305"/>
      <c r="K305"/>
      <c r="L305"/>
      <c r="M305"/>
      <c r="N305"/>
      <c r="O305"/>
      <c r="AC305"/>
      <c r="AD305"/>
      <c r="AE305"/>
      <c r="BS305" s="159"/>
      <c r="BT305" s="162"/>
      <c r="BU305" s="108"/>
      <c r="BV305" s="108"/>
      <c r="BW305" s="108"/>
      <c r="BX305" s="108"/>
    </row>
    <row r="306" spans="1:76">
      <c r="A306"/>
      <c r="B306"/>
      <c r="C306"/>
      <c r="D306"/>
      <c r="E306"/>
      <c r="G306"/>
      <c r="H306"/>
      <c r="I306"/>
      <c r="J306"/>
      <c r="K306"/>
      <c r="L306"/>
      <c r="M306"/>
      <c r="N306"/>
      <c r="O306"/>
      <c r="AC306"/>
      <c r="AD306"/>
      <c r="AE306"/>
      <c r="BS306" s="159"/>
      <c r="BT306" s="162"/>
      <c r="BU306" s="108"/>
      <c r="BV306" s="108"/>
      <c r="BW306" s="108"/>
      <c r="BX306" s="108"/>
    </row>
    <row r="307" spans="1:76">
      <c r="A307"/>
      <c r="B307"/>
      <c r="C307"/>
      <c r="D307"/>
      <c r="E307"/>
      <c r="G307"/>
      <c r="H307"/>
      <c r="I307"/>
      <c r="J307"/>
      <c r="K307"/>
      <c r="L307"/>
      <c r="M307"/>
      <c r="N307"/>
      <c r="O307"/>
      <c r="AC307"/>
      <c r="AD307"/>
      <c r="AE307"/>
      <c r="BS307" s="159"/>
      <c r="BT307" s="162"/>
      <c r="BU307" s="108"/>
      <c r="BV307" s="108"/>
      <c r="BW307" s="108"/>
      <c r="BX307" s="108"/>
    </row>
    <row r="308" spans="1:76">
      <c r="A308"/>
      <c r="B308"/>
      <c r="C308"/>
      <c r="D308"/>
      <c r="E308"/>
      <c r="G308"/>
      <c r="H308"/>
      <c r="I308"/>
      <c r="J308"/>
      <c r="K308"/>
      <c r="L308"/>
      <c r="M308"/>
      <c r="N308"/>
      <c r="O308"/>
      <c r="AC308"/>
      <c r="AD308"/>
      <c r="AE308"/>
      <c r="BS308" s="159"/>
      <c r="BT308" s="162"/>
      <c r="BU308" s="108"/>
      <c r="BV308" s="108"/>
      <c r="BW308" s="108"/>
      <c r="BX308" s="108"/>
    </row>
    <row r="309" spans="1:76">
      <c r="A309"/>
      <c r="B309"/>
      <c r="C309"/>
      <c r="D309"/>
      <c r="E309"/>
      <c r="G309"/>
      <c r="H309"/>
      <c r="I309"/>
      <c r="J309"/>
      <c r="K309"/>
      <c r="L309"/>
      <c r="M309"/>
      <c r="N309"/>
      <c r="O309"/>
      <c r="AC309"/>
      <c r="AD309"/>
      <c r="AE309"/>
      <c r="BS309" s="159"/>
      <c r="BT309" s="162"/>
      <c r="BU309" s="108"/>
      <c r="BV309" s="108"/>
      <c r="BW309" s="108"/>
      <c r="BX309" s="108"/>
    </row>
    <row r="310" spans="1:76">
      <c r="A310"/>
      <c r="B310"/>
      <c r="C310"/>
      <c r="D310"/>
      <c r="E310"/>
      <c r="G310"/>
      <c r="H310"/>
      <c r="I310"/>
      <c r="J310"/>
      <c r="K310"/>
      <c r="L310"/>
      <c r="M310"/>
      <c r="N310"/>
      <c r="O310"/>
      <c r="AC310"/>
      <c r="AD310"/>
      <c r="AE310"/>
      <c r="BS310" s="159"/>
      <c r="BT310" s="162"/>
      <c r="BU310" s="108"/>
      <c r="BV310" s="108"/>
      <c r="BW310" s="108"/>
      <c r="BX310" s="108"/>
    </row>
    <row r="311" spans="1:76">
      <c r="A311"/>
      <c r="B311"/>
      <c r="C311"/>
      <c r="D311"/>
      <c r="E311"/>
      <c r="G311"/>
      <c r="H311"/>
      <c r="I311"/>
      <c r="J311"/>
      <c r="K311"/>
      <c r="L311"/>
      <c r="M311"/>
      <c r="N311"/>
      <c r="O311"/>
      <c r="AC311"/>
      <c r="AD311"/>
      <c r="AE311"/>
      <c r="BS311" s="159"/>
      <c r="BT311" s="162"/>
      <c r="BU311" s="108"/>
      <c r="BV311" s="108"/>
      <c r="BW311" s="108"/>
      <c r="BX311" s="108"/>
    </row>
    <row r="312" spans="1:76">
      <c r="A312"/>
      <c r="B312"/>
      <c r="C312"/>
      <c r="D312"/>
      <c r="E312"/>
      <c r="G312"/>
      <c r="H312"/>
      <c r="I312"/>
      <c r="J312"/>
      <c r="K312"/>
      <c r="L312"/>
      <c r="M312"/>
      <c r="N312"/>
      <c r="O312"/>
      <c r="AC312"/>
      <c r="AD312"/>
      <c r="AE312"/>
      <c r="BS312" s="159"/>
      <c r="BT312" s="162"/>
      <c r="BU312" s="108"/>
      <c r="BV312" s="108"/>
      <c r="BW312" s="108"/>
      <c r="BX312" s="108"/>
    </row>
    <row r="313" spans="1:76">
      <c r="A313"/>
      <c r="B313"/>
      <c r="C313"/>
      <c r="D313"/>
      <c r="E313"/>
      <c r="G313"/>
      <c r="H313"/>
      <c r="I313"/>
      <c r="J313"/>
      <c r="K313"/>
      <c r="L313"/>
      <c r="M313"/>
      <c r="N313"/>
      <c r="O313"/>
      <c r="AC313"/>
      <c r="AD313"/>
      <c r="AE313"/>
      <c r="BS313" s="159"/>
      <c r="BT313" s="162"/>
      <c r="BU313" s="108"/>
      <c r="BV313" s="108"/>
      <c r="BW313" s="108"/>
      <c r="BX313" s="108"/>
    </row>
    <row r="314" spans="1:76">
      <c r="A314"/>
      <c r="B314"/>
      <c r="C314"/>
      <c r="D314"/>
      <c r="E314"/>
      <c r="G314"/>
      <c r="H314"/>
      <c r="I314"/>
      <c r="J314"/>
      <c r="K314"/>
      <c r="L314"/>
      <c r="M314"/>
      <c r="N314"/>
      <c r="O314"/>
      <c r="AC314"/>
      <c r="AD314"/>
      <c r="AE314"/>
      <c r="BS314" s="159"/>
      <c r="BT314" s="162"/>
      <c r="BU314" s="108"/>
      <c r="BV314" s="108"/>
      <c r="BW314" s="108"/>
      <c r="BX314" s="108"/>
    </row>
    <row r="315" spans="1:76">
      <c r="A315"/>
      <c r="B315"/>
      <c r="C315"/>
      <c r="D315"/>
      <c r="E315"/>
      <c r="G315"/>
      <c r="H315"/>
      <c r="I315"/>
      <c r="J315"/>
      <c r="K315"/>
      <c r="L315"/>
      <c r="M315"/>
      <c r="N315"/>
      <c r="O315"/>
      <c r="AC315"/>
      <c r="AD315"/>
      <c r="AE315"/>
      <c r="BS315" s="159"/>
      <c r="BT315" s="162"/>
      <c r="BU315" s="108"/>
      <c r="BV315" s="108"/>
      <c r="BW315" s="108"/>
      <c r="BX315" s="108"/>
    </row>
    <row r="316" spans="1:76">
      <c r="A316"/>
      <c r="B316"/>
      <c r="C316"/>
      <c r="D316"/>
      <c r="E316"/>
      <c r="G316"/>
      <c r="H316"/>
      <c r="I316"/>
      <c r="J316"/>
      <c r="K316"/>
      <c r="L316"/>
      <c r="M316"/>
      <c r="N316"/>
      <c r="O316"/>
      <c r="AC316"/>
      <c r="AD316"/>
      <c r="AE316"/>
      <c r="BS316" s="159"/>
      <c r="BT316" s="162"/>
      <c r="BU316" s="108"/>
      <c r="BV316" s="108"/>
      <c r="BW316" s="108"/>
      <c r="BX316" s="108"/>
    </row>
    <row r="317" spans="1:76">
      <c r="A317"/>
      <c r="B317"/>
      <c r="C317"/>
      <c r="D317"/>
      <c r="E317"/>
      <c r="G317"/>
      <c r="H317"/>
      <c r="I317"/>
      <c r="J317"/>
      <c r="K317"/>
      <c r="L317"/>
      <c r="M317"/>
      <c r="N317"/>
      <c r="O317"/>
      <c r="AC317"/>
      <c r="AD317"/>
      <c r="AE317"/>
      <c r="BS317" s="159"/>
      <c r="BT317" s="162"/>
      <c r="BU317" s="108"/>
      <c r="BV317" s="108"/>
      <c r="BW317" s="108"/>
      <c r="BX317" s="108"/>
    </row>
    <row r="318" spans="1:76">
      <c r="A318"/>
      <c r="B318"/>
      <c r="C318"/>
      <c r="D318"/>
      <c r="E318"/>
      <c r="G318"/>
      <c r="H318"/>
      <c r="I318"/>
      <c r="J318"/>
      <c r="K318"/>
      <c r="L318"/>
      <c r="M318"/>
      <c r="N318"/>
      <c r="O318"/>
      <c r="AC318"/>
      <c r="AD318"/>
      <c r="AE318"/>
      <c r="BS318" s="159"/>
      <c r="BT318" s="162"/>
      <c r="BU318" s="108"/>
      <c r="BV318" s="108"/>
      <c r="BW318" s="108"/>
      <c r="BX318" s="108"/>
    </row>
    <row r="319" spans="1:76">
      <c r="A319"/>
      <c r="B319"/>
      <c r="C319"/>
      <c r="D319"/>
      <c r="E319"/>
      <c r="G319"/>
      <c r="H319"/>
      <c r="I319"/>
      <c r="J319"/>
      <c r="K319"/>
      <c r="L319"/>
      <c r="M319"/>
      <c r="N319"/>
      <c r="O319"/>
      <c r="AC319"/>
      <c r="AD319"/>
      <c r="AE319"/>
      <c r="BS319" s="159"/>
      <c r="BT319" s="162"/>
      <c r="BU319" s="108"/>
      <c r="BV319" s="108"/>
      <c r="BW319" s="108"/>
      <c r="BX319" s="108"/>
    </row>
    <row r="320" spans="1:76">
      <c r="A320"/>
      <c r="B320"/>
      <c r="C320"/>
      <c r="D320"/>
      <c r="E320"/>
      <c r="G320"/>
      <c r="H320"/>
      <c r="I320"/>
      <c r="J320"/>
      <c r="K320"/>
      <c r="L320"/>
      <c r="M320"/>
      <c r="N320"/>
      <c r="O320"/>
      <c r="AC320"/>
      <c r="AD320"/>
      <c r="AE320"/>
      <c r="BS320" s="159"/>
      <c r="BT320" s="162"/>
      <c r="BU320" s="108"/>
      <c r="BV320" s="108"/>
      <c r="BW320" s="108"/>
      <c r="BX320" s="108"/>
    </row>
    <row r="321" spans="1:76">
      <c r="A321"/>
      <c r="B321"/>
      <c r="C321"/>
      <c r="D321"/>
      <c r="E321"/>
      <c r="G321"/>
      <c r="H321"/>
      <c r="I321"/>
      <c r="J321"/>
      <c r="K321"/>
      <c r="L321"/>
      <c r="M321"/>
      <c r="N321"/>
      <c r="O321"/>
      <c r="AC321"/>
      <c r="AD321"/>
      <c r="AE321"/>
      <c r="BS321" s="159"/>
      <c r="BT321" s="162"/>
      <c r="BU321" s="108"/>
      <c r="BV321" s="108"/>
      <c r="BW321" s="108"/>
      <c r="BX321" s="108"/>
    </row>
    <row r="322" spans="1:76">
      <c r="A322"/>
      <c r="B322"/>
      <c r="C322"/>
      <c r="D322"/>
      <c r="E322"/>
      <c r="G322"/>
      <c r="H322"/>
      <c r="I322"/>
      <c r="J322"/>
      <c r="K322"/>
      <c r="L322"/>
      <c r="M322"/>
      <c r="N322"/>
      <c r="O322"/>
      <c r="AC322"/>
      <c r="AD322"/>
      <c r="AE322"/>
      <c r="BS322" s="159"/>
      <c r="BT322" s="162"/>
      <c r="BU322" s="108"/>
      <c r="BV322" s="108"/>
      <c r="BW322" s="108"/>
      <c r="BX322" s="108"/>
    </row>
    <row r="323" spans="1:76">
      <c r="A323"/>
      <c r="B323"/>
      <c r="C323"/>
      <c r="D323"/>
      <c r="E323"/>
      <c r="G323"/>
      <c r="H323"/>
      <c r="I323"/>
      <c r="J323"/>
      <c r="K323"/>
      <c r="L323"/>
      <c r="M323"/>
      <c r="N323"/>
      <c r="O323"/>
      <c r="AC323"/>
      <c r="AD323"/>
      <c r="AE323"/>
      <c r="BS323" s="159"/>
      <c r="BT323" s="162"/>
      <c r="BU323" s="108"/>
      <c r="BV323" s="108"/>
      <c r="BW323" s="108"/>
      <c r="BX323" s="108"/>
    </row>
    <row r="324" spans="1:76">
      <c r="A324"/>
      <c r="B324"/>
      <c r="C324"/>
      <c r="D324"/>
      <c r="E324"/>
      <c r="G324"/>
      <c r="H324"/>
      <c r="I324"/>
      <c r="J324"/>
      <c r="K324"/>
      <c r="L324"/>
      <c r="M324"/>
      <c r="N324"/>
      <c r="O324"/>
      <c r="AC324"/>
      <c r="AD324"/>
      <c r="AE324"/>
      <c r="BS324" s="159"/>
      <c r="BT324" s="162"/>
      <c r="BU324" s="108"/>
      <c r="BV324" s="108"/>
      <c r="BW324" s="108"/>
      <c r="BX324" s="108"/>
    </row>
    <row r="325" spans="1:76">
      <c r="A325"/>
      <c r="B325"/>
      <c r="C325"/>
      <c r="D325"/>
      <c r="E325"/>
      <c r="G325"/>
      <c r="H325"/>
      <c r="I325"/>
      <c r="J325"/>
      <c r="K325"/>
      <c r="L325"/>
      <c r="M325"/>
      <c r="N325"/>
      <c r="O325"/>
      <c r="AC325"/>
      <c r="AD325"/>
      <c r="AE325"/>
      <c r="BS325" s="159"/>
      <c r="BT325" s="162"/>
      <c r="BU325" s="108"/>
      <c r="BV325" s="108"/>
      <c r="BW325" s="108"/>
      <c r="BX325" s="108"/>
    </row>
    <row r="326" spans="1:76">
      <c r="A326"/>
      <c r="B326"/>
      <c r="C326"/>
      <c r="D326"/>
      <c r="E326"/>
      <c r="G326"/>
      <c r="H326"/>
      <c r="I326"/>
      <c r="J326"/>
      <c r="K326"/>
      <c r="L326"/>
      <c r="M326"/>
      <c r="N326"/>
      <c r="O326"/>
      <c r="AC326"/>
      <c r="AD326"/>
      <c r="AE326"/>
      <c r="BS326" s="159"/>
      <c r="BT326" s="162"/>
      <c r="BU326" s="108"/>
      <c r="BV326" s="108"/>
      <c r="BW326" s="108"/>
      <c r="BX326" s="108"/>
    </row>
    <row r="327" spans="1:76">
      <c r="A327"/>
      <c r="B327"/>
      <c r="C327"/>
      <c r="D327"/>
      <c r="E327"/>
      <c r="G327"/>
      <c r="H327"/>
      <c r="I327"/>
      <c r="J327"/>
      <c r="K327"/>
      <c r="L327"/>
      <c r="M327"/>
      <c r="N327"/>
      <c r="O327"/>
      <c r="AC327"/>
      <c r="AD327"/>
      <c r="AE327"/>
      <c r="BS327" s="159"/>
      <c r="BT327" s="162"/>
      <c r="BU327" s="108"/>
      <c r="BV327" s="108"/>
      <c r="BW327" s="108"/>
      <c r="BX327" s="108"/>
    </row>
    <row r="328" spans="1:76">
      <c r="A328"/>
      <c r="B328"/>
      <c r="C328"/>
      <c r="D328"/>
      <c r="E328"/>
      <c r="G328"/>
      <c r="H328"/>
      <c r="I328"/>
      <c r="J328"/>
      <c r="K328"/>
      <c r="L328"/>
      <c r="M328"/>
      <c r="N328"/>
      <c r="O328"/>
      <c r="AC328"/>
      <c r="AD328"/>
      <c r="AE328"/>
      <c r="BS328" s="159"/>
      <c r="BT328" s="162"/>
      <c r="BU328" s="108"/>
      <c r="BV328" s="108"/>
      <c r="BW328" s="108"/>
      <c r="BX328" s="108"/>
    </row>
    <row r="329" spans="1:76">
      <c r="A329"/>
      <c r="B329"/>
      <c r="C329"/>
      <c r="D329"/>
      <c r="E329"/>
      <c r="G329"/>
      <c r="H329"/>
      <c r="I329"/>
      <c r="J329"/>
      <c r="K329"/>
      <c r="L329"/>
      <c r="M329"/>
      <c r="N329"/>
      <c r="O329"/>
      <c r="AC329"/>
      <c r="AD329"/>
      <c r="AE329"/>
      <c r="BS329" s="159"/>
      <c r="BT329" s="162"/>
      <c r="BU329" s="108"/>
      <c r="BV329" s="108"/>
      <c r="BW329" s="108"/>
      <c r="BX329" s="108"/>
    </row>
    <row r="330" spans="1:76">
      <c r="A330"/>
      <c r="B330"/>
      <c r="C330"/>
      <c r="D330"/>
      <c r="E330"/>
      <c r="G330"/>
      <c r="H330"/>
      <c r="I330"/>
      <c r="J330"/>
      <c r="K330"/>
      <c r="L330"/>
      <c r="M330"/>
      <c r="N330"/>
      <c r="O330"/>
      <c r="AC330"/>
      <c r="AD330"/>
      <c r="AE330"/>
      <c r="BS330" s="159"/>
      <c r="BT330" s="162"/>
      <c r="BU330" s="108"/>
      <c r="BV330" s="108"/>
      <c r="BW330" s="108"/>
      <c r="BX330" s="108"/>
    </row>
    <row r="331" spans="1:76">
      <c r="A331"/>
      <c r="B331"/>
      <c r="C331"/>
      <c r="D331"/>
      <c r="E331"/>
      <c r="G331"/>
      <c r="H331"/>
      <c r="I331"/>
      <c r="J331"/>
      <c r="K331"/>
      <c r="L331"/>
      <c r="M331"/>
      <c r="N331"/>
      <c r="O331"/>
      <c r="AC331"/>
      <c r="AD331"/>
      <c r="AE331"/>
      <c r="BS331" s="159"/>
      <c r="BT331" s="162"/>
      <c r="BU331" s="108"/>
      <c r="BV331" s="108"/>
      <c r="BW331" s="108"/>
      <c r="BX331" s="108"/>
    </row>
    <row r="332" spans="1:76">
      <c r="A332"/>
      <c r="B332"/>
      <c r="C332"/>
      <c r="D332"/>
      <c r="E332"/>
      <c r="G332"/>
      <c r="H332"/>
      <c r="I332"/>
      <c r="J332"/>
      <c r="K332"/>
      <c r="L332"/>
      <c r="M332"/>
      <c r="N332"/>
      <c r="O332"/>
      <c r="AC332"/>
      <c r="AD332"/>
      <c r="AE332"/>
      <c r="BS332" s="159"/>
      <c r="BT332" s="162"/>
      <c r="BU332" s="108"/>
      <c r="BV332" s="108"/>
      <c r="BW332" s="108"/>
      <c r="BX332" s="108"/>
    </row>
    <row r="333" spans="1:76">
      <c r="A333"/>
      <c r="B333"/>
      <c r="C333"/>
      <c r="D333"/>
      <c r="E333"/>
      <c r="G333"/>
      <c r="H333"/>
      <c r="I333"/>
      <c r="J333"/>
      <c r="K333"/>
      <c r="L333"/>
      <c r="M333"/>
      <c r="N333"/>
      <c r="O333"/>
      <c r="AC333"/>
      <c r="AD333"/>
      <c r="AE333"/>
      <c r="BS333" s="159"/>
      <c r="BT333" s="162"/>
      <c r="BU333" s="108"/>
      <c r="BV333" s="108"/>
      <c r="BW333" s="108"/>
      <c r="BX333" s="108"/>
    </row>
    <row r="334" spans="1:76">
      <c r="A334"/>
      <c r="B334"/>
      <c r="C334"/>
      <c r="D334"/>
      <c r="E334"/>
      <c r="G334"/>
      <c r="H334"/>
      <c r="I334"/>
      <c r="J334"/>
      <c r="K334"/>
      <c r="L334"/>
      <c r="M334"/>
      <c r="N334"/>
      <c r="O334"/>
      <c r="AC334"/>
      <c r="AD334"/>
      <c r="AE334"/>
      <c r="BS334" s="159"/>
      <c r="BT334" s="162"/>
      <c r="BU334" s="108"/>
      <c r="BV334" s="108"/>
      <c r="BW334" s="108"/>
      <c r="BX334" s="108"/>
    </row>
    <row r="335" spans="1:76">
      <c r="A335"/>
      <c r="B335"/>
      <c r="C335"/>
      <c r="D335"/>
      <c r="E335"/>
      <c r="G335"/>
      <c r="H335"/>
      <c r="I335"/>
      <c r="J335"/>
      <c r="K335"/>
      <c r="L335"/>
      <c r="M335"/>
      <c r="N335"/>
      <c r="O335"/>
      <c r="AC335"/>
      <c r="AD335"/>
      <c r="AE335"/>
      <c r="BS335" s="159"/>
      <c r="BT335" s="162"/>
      <c r="BU335" s="108"/>
      <c r="BV335" s="108"/>
      <c r="BW335" s="108"/>
      <c r="BX335" s="108"/>
    </row>
    <row r="336" spans="1:76">
      <c r="A336"/>
      <c r="B336"/>
      <c r="C336"/>
      <c r="D336"/>
      <c r="E336"/>
      <c r="G336"/>
      <c r="H336"/>
      <c r="I336"/>
      <c r="J336"/>
      <c r="K336"/>
      <c r="L336"/>
      <c r="M336"/>
      <c r="N336"/>
      <c r="O336"/>
      <c r="AC336"/>
      <c r="AD336"/>
      <c r="AE336"/>
      <c r="BS336" s="159"/>
      <c r="BT336" s="162"/>
      <c r="BU336" s="108"/>
      <c r="BV336" s="108"/>
      <c r="BW336" s="108"/>
      <c r="BX336" s="108"/>
    </row>
    <row r="337" spans="1:76">
      <c r="A337"/>
      <c r="B337"/>
      <c r="C337"/>
      <c r="D337"/>
      <c r="E337"/>
      <c r="G337"/>
      <c r="H337"/>
      <c r="I337"/>
      <c r="J337"/>
      <c r="K337"/>
      <c r="L337"/>
      <c r="M337"/>
      <c r="N337"/>
      <c r="O337"/>
      <c r="AC337"/>
      <c r="AD337"/>
      <c r="AE337"/>
      <c r="BS337" s="159"/>
      <c r="BT337" s="162"/>
      <c r="BU337" s="108"/>
      <c r="BV337" s="108"/>
      <c r="BW337" s="108"/>
      <c r="BX337" s="108"/>
    </row>
    <row r="338" spans="1:76">
      <c r="A338"/>
      <c r="B338"/>
      <c r="C338"/>
      <c r="D338"/>
      <c r="E338"/>
      <c r="G338"/>
      <c r="H338"/>
      <c r="I338"/>
      <c r="J338"/>
      <c r="K338"/>
      <c r="L338"/>
      <c r="M338"/>
      <c r="N338"/>
      <c r="O338"/>
      <c r="AC338"/>
      <c r="AD338"/>
      <c r="AE338"/>
      <c r="BS338" s="159"/>
      <c r="BT338" s="162"/>
      <c r="BU338" s="108"/>
      <c r="BV338" s="108"/>
      <c r="BW338" s="108"/>
      <c r="BX338" s="108"/>
    </row>
    <row r="339" spans="1:76">
      <c r="A339"/>
      <c r="B339"/>
      <c r="C339"/>
      <c r="D339"/>
      <c r="E339"/>
      <c r="G339"/>
      <c r="H339"/>
      <c r="I339"/>
      <c r="J339"/>
      <c r="K339"/>
      <c r="L339"/>
      <c r="M339"/>
      <c r="N339"/>
      <c r="O339"/>
      <c r="AC339"/>
      <c r="AD339"/>
      <c r="AE339"/>
      <c r="BS339" s="159"/>
      <c r="BT339" s="162"/>
      <c r="BU339" s="108"/>
      <c r="BV339" s="108"/>
      <c r="BW339" s="108"/>
      <c r="BX339" s="108"/>
    </row>
    <row r="340" spans="1:76">
      <c r="A340"/>
      <c r="B340"/>
      <c r="C340"/>
      <c r="D340"/>
      <c r="E340"/>
      <c r="G340"/>
      <c r="H340"/>
      <c r="I340"/>
      <c r="J340"/>
      <c r="K340"/>
      <c r="L340"/>
      <c r="M340"/>
      <c r="N340"/>
      <c r="O340"/>
      <c r="AC340"/>
      <c r="AD340"/>
      <c r="AE340"/>
      <c r="BS340" s="159"/>
      <c r="BT340" s="162"/>
      <c r="BU340" s="108"/>
      <c r="BV340" s="108"/>
      <c r="BW340" s="108"/>
      <c r="BX340" s="108"/>
    </row>
    <row r="341" spans="1:76">
      <c r="A341"/>
      <c r="B341"/>
      <c r="C341"/>
      <c r="D341"/>
      <c r="E341"/>
      <c r="G341"/>
      <c r="H341"/>
      <c r="I341"/>
      <c r="J341"/>
      <c r="K341"/>
      <c r="L341"/>
      <c r="M341"/>
      <c r="N341"/>
      <c r="O341"/>
      <c r="AC341"/>
      <c r="AD341"/>
      <c r="AE341"/>
      <c r="BS341" s="159"/>
      <c r="BT341" s="162"/>
      <c r="BU341" s="108"/>
      <c r="BV341" s="108"/>
      <c r="BW341" s="108"/>
      <c r="BX341" s="108"/>
    </row>
    <row r="342" spans="1:76">
      <c r="A342"/>
      <c r="B342"/>
      <c r="C342"/>
      <c r="D342"/>
      <c r="E342"/>
      <c r="G342"/>
      <c r="H342"/>
      <c r="I342"/>
      <c r="J342"/>
      <c r="K342"/>
      <c r="L342"/>
      <c r="M342"/>
      <c r="N342"/>
      <c r="O342"/>
      <c r="AC342"/>
      <c r="AD342"/>
      <c r="AE342"/>
      <c r="BS342" s="159"/>
      <c r="BT342" s="162"/>
      <c r="BU342" s="108"/>
      <c r="BV342" s="108"/>
      <c r="BW342" s="108"/>
      <c r="BX342" s="108"/>
    </row>
    <row r="343" spans="1:76">
      <c r="A343"/>
      <c r="B343"/>
      <c r="C343"/>
      <c r="D343"/>
      <c r="E343"/>
      <c r="G343"/>
      <c r="H343"/>
      <c r="I343"/>
      <c r="J343"/>
      <c r="K343"/>
      <c r="L343"/>
      <c r="M343"/>
      <c r="N343"/>
      <c r="O343"/>
      <c r="AC343"/>
      <c r="AD343"/>
      <c r="AE343"/>
      <c r="BS343" s="159"/>
      <c r="BT343" s="162"/>
      <c r="BU343" s="108"/>
      <c r="BV343" s="108"/>
      <c r="BW343" s="108"/>
      <c r="BX343" s="108"/>
    </row>
    <row r="344" spans="1:76">
      <c r="A344"/>
      <c r="B344"/>
      <c r="C344"/>
      <c r="D344"/>
      <c r="E344"/>
      <c r="G344"/>
      <c r="H344"/>
      <c r="I344"/>
      <c r="J344"/>
      <c r="K344"/>
      <c r="L344"/>
      <c r="M344"/>
      <c r="N344"/>
      <c r="O344"/>
      <c r="AC344"/>
      <c r="AD344"/>
      <c r="AE344"/>
      <c r="BS344" s="159"/>
      <c r="BT344" s="162"/>
      <c r="BU344" s="108"/>
      <c r="BV344" s="108"/>
      <c r="BW344" s="108"/>
      <c r="BX344" s="108"/>
    </row>
    <row r="345" spans="1:76">
      <c r="A345"/>
      <c r="B345"/>
      <c r="C345"/>
      <c r="D345"/>
      <c r="E345"/>
      <c r="G345"/>
      <c r="H345"/>
      <c r="I345"/>
      <c r="J345"/>
      <c r="K345"/>
      <c r="L345"/>
      <c r="M345"/>
      <c r="N345"/>
      <c r="O345"/>
      <c r="AC345"/>
      <c r="AD345"/>
      <c r="AE345"/>
      <c r="BS345" s="159"/>
      <c r="BT345" s="162"/>
      <c r="BU345" s="108"/>
      <c r="BV345" s="108"/>
      <c r="BW345" s="108"/>
      <c r="BX345" s="108"/>
    </row>
    <row r="346" spans="1:76">
      <c r="A346"/>
      <c r="B346"/>
      <c r="C346"/>
      <c r="D346"/>
      <c r="E346"/>
      <c r="G346"/>
      <c r="H346"/>
      <c r="I346"/>
      <c r="J346"/>
      <c r="K346"/>
      <c r="L346"/>
      <c r="M346"/>
      <c r="N346"/>
      <c r="O346"/>
      <c r="AC346"/>
      <c r="AD346"/>
      <c r="AE346"/>
      <c r="BS346" s="159"/>
      <c r="BT346" s="162"/>
      <c r="BU346" s="108"/>
      <c r="BV346" s="108"/>
      <c r="BW346" s="108"/>
      <c r="BX346" s="108"/>
    </row>
    <row r="347" spans="1:76">
      <c r="A347"/>
      <c r="B347"/>
      <c r="C347"/>
      <c r="D347"/>
      <c r="E347"/>
      <c r="G347"/>
      <c r="H347"/>
      <c r="I347"/>
      <c r="J347"/>
      <c r="K347"/>
      <c r="L347"/>
      <c r="M347"/>
      <c r="N347"/>
      <c r="O347"/>
      <c r="AC347"/>
      <c r="AD347"/>
      <c r="AE347"/>
      <c r="BS347" s="159"/>
      <c r="BT347" s="162"/>
      <c r="BU347" s="108"/>
      <c r="BV347" s="108"/>
      <c r="BW347" s="108"/>
      <c r="BX347" s="108"/>
    </row>
    <row r="348" spans="1:76">
      <c r="A348"/>
      <c r="B348"/>
      <c r="C348"/>
      <c r="D348"/>
      <c r="E348"/>
      <c r="G348"/>
      <c r="H348"/>
      <c r="I348"/>
      <c r="J348"/>
      <c r="K348"/>
      <c r="L348"/>
      <c r="M348"/>
      <c r="N348"/>
      <c r="O348"/>
      <c r="AC348"/>
      <c r="AD348"/>
      <c r="AE348"/>
      <c r="BS348" s="159"/>
      <c r="BT348" s="162"/>
      <c r="BU348" s="108"/>
      <c r="BV348" s="108"/>
      <c r="BW348" s="108"/>
      <c r="BX348" s="108"/>
    </row>
    <row r="349" spans="1:76">
      <c r="A349"/>
      <c r="B349"/>
      <c r="C349"/>
      <c r="D349"/>
      <c r="E349"/>
      <c r="G349"/>
      <c r="H349"/>
      <c r="I349"/>
      <c r="J349"/>
      <c r="K349"/>
      <c r="L349"/>
      <c r="M349"/>
      <c r="N349"/>
      <c r="O349"/>
      <c r="AC349"/>
      <c r="AD349"/>
      <c r="AE349"/>
      <c r="BS349" s="159"/>
      <c r="BT349" s="162"/>
      <c r="BU349" s="108"/>
      <c r="BV349" s="108"/>
      <c r="BW349" s="108"/>
      <c r="BX349" s="108"/>
    </row>
    <row r="350" spans="1:76">
      <c r="A350"/>
      <c r="B350"/>
      <c r="C350"/>
      <c r="D350"/>
      <c r="E350"/>
      <c r="G350"/>
      <c r="H350"/>
      <c r="I350"/>
      <c r="J350"/>
      <c r="K350"/>
      <c r="L350"/>
      <c r="M350"/>
      <c r="N350"/>
      <c r="O350"/>
      <c r="AC350"/>
      <c r="AD350"/>
      <c r="AE350"/>
      <c r="BS350" s="159"/>
      <c r="BT350" s="162"/>
      <c r="BU350" s="108"/>
      <c r="BV350" s="108"/>
      <c r="BW350" s="108"/>
      <c r="BX350" s="108"/>
    </row>
    <row r="351" spans="1:76">
      <c r="A351"/>
      <c r="B351"/>
      <c r="C351"/>
      <c r="D351"/>
      <c r="E351"/>
      <c r="G351"/>
      <c r="H351"/>
      <c r="I351"/>
      <c r="J351"/>
      <c r="K351"/>
      <c r="L351"/>
      <c r="M351"/>
      <c r="N351"/>
      <c r="O351"/>
      <c r="AC351"/>
      <c r="AD351"/>
      <c r="AE351"/>
      <c r="BS351" s="159"/>
      <c r="BT351" s="162"/>
      <c r="BU351" s="108"/>
      <c r="BV351" s="108"/>
      <c r="BW351" s="108"/>
      <c r="BX351" s="108"/>
    </row>
    <row r="352" spans="1:76">
      <c r="A352"/>
      <c r="B352"/>
      <c r="C352"/>
      <c r="D352"/>
      <c r="E352"/>
      <c r="G352"/>
      <c r="H352"/>
      <c r="I352"/>
      <c r="J352"/>
      <c r="K352"/>
      <c r="L352"/>
      <c r="M352"/>
      <c r="N352"/>
      <c r="O352"/>
      <c r="AC352"/>
      <c r="AD352"/>
      <c r="AE352"/>
      <c r="BS352" s="159"/>
      <c r="BT352" s="162"/>
      <c r="BU352" s="108"/>
      <c r="BV352" s="108"/>
      <c r="BW352" s="108"/>
      <c r="BX352" s="108"/>
    </row>
    <row r="353" spans="1:76">
      <c r="A353"/>
      <c r="B353"/>
      <c r="C353"/>
      <c r="D353"/>
      <c r="E353"/>
      <c r="G353"/>
      <c r="H353"/>
      <c r="I353"/>
      <c r="J353"/>
      <c r="K353"/>
      <c r="L353"/>
      <c r="M353"/>
      <c r="N353"/>
      <c r="O353"/>
      <c r="AC353"/>
      <c r="AD353"/>
      <c r="AE353"/>
      <c r="BS353" s="159"/>
      <c r="BT353" s="162"/>
      <c r="BU353" s="108"/>
      <c r="BV353" s="108"/>
      <c r="BW353" s="108"/>
      <c r="BX353" s="108"/>
    </row>
    <row r="354" spans="1:76">
      <c r="A354"/>
      <c r="B354"/>
      <c r="C354"/>
      <c r="D354"/>
      <c r="E354"/>
      <c r="G354"/>
      <c r="H354"/>
      <c r="I354"/>
      <c r="J354"/>
      <c r="K354"/>
      <c r="L354"/>
      <c r="M354"/>
      <c r="N354"/>
      <c r="O354"/>
      <c r="AC354"/>
      <c r="AD354"/>
      <c r="AE354"/>
      <c r="BS354" s="159"/>
      <c r="BT354" s="162"/>
      <c r="BU354" s="108"/>
      <c r="BV354" s="108"/>
      <c r="BW354" s="108"/>
      <c r="BX354" s="108"/>
    </row>
    <row r="355" spans="1:76">
      <c r="A355"/>
      <c r="B355"/>
      <c r="C355"/>
      <c r="D355"/>
      <c r="E355"/>
      <c r="G355"/>
      <c r="H355"/>
      <c r="I355"/>
      <c r="J355"/>
      <c r="K355"/>
      <c r="L355"/>
      <c r="M355"/>
      <c r="N355"/>
      <c r="O355"/>
      <c r="AC355"/>
      <c r="AD355"/>
      <c r="AE355"/>
      <c r="BS355" s="159"/>
      <c r="BT355" s="162"/>
      <c r="BU355" s="108"/>
      <c r="BV355" s="108"/>
      <c r="BW355" s="108"/>
      <c r="BX355" s="108"/>
    </row>
    <row r="356" spans="1:76">
      <c r="A356"/>
      <c r="B356"/>
      <c r="C356"/>
      <c r="D356"/>
      <c r="E356"/>
      <c r="G356"/>
      <c r="H356"/>
      <c r="I356"/>
      <c r="J356"/>
      <c r="K356"/>
      <c r="L356"/>
      <c r="M356"/>
      <c r="N356"/>
      <c r="O356"/>
      <c r="AC356"/>
      <c r="AD356"/>
      <c r="AE356"/>
      <c r="BS356" s="159"/>
      <c r="BT356" s="162"/>
      <c r="BU356" s="108"/>
      <c r="BV356" s="108"/>
      <c r="BW356" s="108"/>
      <c r="BX356" s="108"/>
    </row>
    <row r="357" spans="1:76">
      <c r="A357"/>
      <c r="B357"/>
      <c r="C357"/>
      <c r="D357"/>
      <c r="E357"/>
      <c r="G357"/>
      <c r="H357"/>
      <c r="I357"/>
      <c r="J357"/>
      <c r="K357"/>
      <c r="L357"/>
      <c r="M357"/>
      <c r="N357"/>
      <c r="O357"/>
      <c r="AC357"/>
      <c r="AD357"/>
      <c r="AE357"/>
      <c r="BS357" s="159"/>
      <c r="BT357" s="162"/>
      <c r="BU357" s="108"/>
      <c r="BV357" s="108"/>
      <c r="BW357" s="108"/>
      <c r="BX357" s="108"/>
    </row>
    <row r="358" spans="1:76">
      <c r="A358"/>
      <c r="B358"/>
      <c r="C358"/>
      <c r="D358"/>
      <c r="E358"/>
      <c r="G358"/>
      <c r="H358"/>
      <c r="I358"/>
      <c r="J358"/>
      <c r="K358"/>
      <c r="L358"/>
      <c r="M358"/>
      <c r="N358"/>
      <c r="O358"/>
      <c r="AC358"/>
      <c r="AD358"/>
      <c r="AE358"/>
      <c r="BS358" s="159"/>
      <c r="BT358" s="162"/>
      <c r="BU358" s="108"/>
      <c r="BV358" s="108"/>
      <c r="BW358" s="108"/>
      <c r="BX358" s="108"/>
    </row>
    <row r="359" spans="1:76">
      <c r="A359"/>
      <c r="B359"/>
      <c r="C359"/>
      <c r="D359"/>
      <c r="E359"/>
      <c r="G359"/>
      <c r="H359"/>
      <c r="I359"/>
      <c r="J359"/>
      <c r="K359"/>
      <c r="L359"/>
      <c r="M359"/>
      <c r="N359"/>
      <c r="O359"/>
      <c r="AC359"/>
      <c r="AD359"/>
      <c r="AE359"/>
      <c r="BS359" s="159"/>
      <c r="BT359" s="162"/>
      <c r="BU359" s="108"/>
      <c r="BV359" s="108"/>
      <c r="BW359" s="108"/>
      <c r="BX359" s="108"/>
    </row>
    <row r="360" spans="1:76">
      <c r="A360"/>
      <c r="B360"/>
      <c r="C360"/>
      <c r="D360"/>
      <c r="E360"/>
      <c r="G360"/>
      <c r="H360"/>
      <c r="I360"/>
      <c r="J360"/>
      <c r="K360"/>
      <c r="L360"/>
      <c r="M360"/>
      <c r="N360"/>
      <c r="O360"/>
      <c r="AC360"/>
      <c r="AD360"/>
      <c r="AE360"/>
      <c r="BS360" s="159"/>
      <c r="BT360" s="162"/>
      <c r="BU360" s="108"/>
      <c r="BV360" s="108"/>
      <c r="BW360" s="108"/>
      <c r="BX360" s="108"/>
    </row>
    <row r="361" spans="1:76">
      <c r="A361"/>
      <c r="B361"/>
      <c r="C361"/>
      <c r="D361"/>
      <c r="E361"/>
      <c r="G361"/>
      <c r="H361"/>
      <c r="I361"/>
      <c r="J361"/>
      <c r="K361"/>
      <c r="L361"/>
      <c r="M361"/>
      <c r="N361"/>
      <c r="O361"/>
      <c r="AC361"/>
      <c r="AD361"/>
      <c r="AE361"/>
      <c r="BS361" s="159"/>
      <c r="BT361" s="162"/>
      <c r="BU361" s="108"/>
      <c r="BV361" s="108"/>
      <c r="BW361" s="108"/>
      <c r="BX361" s="108"/>
    </row>
    <row r="362" spans="1:76">
      <c r="A362"/>
      <c r="B362"/>
      <c r="C362"/>
      <c r="D362"/>
      <c r="E362"/>
      <c r="G362"/>
      <c r="H362"/>
      <c r="I362"/>
      <c r="J362"/>
      <c r="K362"/>
      <c r="L362"/>
      <c r="M362"/>
      <c r="N362"/>
      <c r="O362"/>
      <c r="AC362"/>
      <c r="AD362"/>
      <c r="AE362"/>
      <c r="BS362" s="159"/>
      <c r="BT362" s="162"/>
      <c r="BU362" s="108"/>
      <c r="BV362" s="108"/>
      <c r="BW362" s="108"/>
      <c r="BX362" s="108"/>
    </row>
    <row r="363" spans="1:76">
      <c r="A363"/>
      <c r="B363"/>
      <c r="C363"/>
      <c r="D363"/>
      <c r="E363"/>
      <c r="G363"/>
      <c r="H363"/>
      <c r="I363"/>
      <c r="J363"/>
      <c r="K363"/>
      <c r="L363"/>
      <c r="M363"/>
      <c r="N363"/>
      <c r="O363"/>
      <c r="AC363"/>
      <c r="AD363"/>
      <c r="AE363"/>
      <c r="BS363" s="159"/>
      <c r="BT363" s="162"/>
      <c r="BU363" s="108"/>
      <c r="BV363" s="108"/>
      <c r="BW363" s="108"/>
      <c r="BX363" s="108"/>
    </row>
    <row r="364" spans="1:76">
      <c r="A364"/>
      <c r="B364"/>
      <c r="C364"/>
      <c r="D364"/>
      <c r="E364"/>
      <c r="G364"/>
      <c r="H364"/>
      <c r="I364"/>
      <c r="J364"/>
      <c r="K364"/>
      <c r="L364"/>
      <c r="M364"/>
      <c r="N364"/>
      <c r="O364"/>
      <c r="AC364"/>
      <c r="AD364"/>
      <c r="AE364"/>
      <c r="BS364" s="159"/>
      <c r="BT364" s="162"/>
      <c r="BU364" s="108"/>
      <c r="BV364" s="108"/>
      <c r="BW364" s="108"/>
      <c r="BX364" s="108"/>
    </row>
    <row r="365" spans="1:76">
      <c r="A365"/>
      <c r="B365"/>
      <c r="C365"/>
      <c r="D365"/>
      <c r="E365"/>
      <c r="G365"/>
      <c r="H365"/>
      <c r="I365"/>
      <c r="J365"/>
      <c r="K365"/>
      <c r="L365"/>
      <c r="M365"/>
      <c r="N365"/>
      <c r="O365"/>
      <c r="AC365"/>
      <c r="AD365"/>
      <c r="AE365"/>
      <c r="BS365" s="159"/>
      <c r="BT365" s="162"/>
      <c r="BU365" s="108"/>
      <c r="BV365" s="108"/>
      <c r="BW365" s="108"/>
      <c r="BX365" s="108"/>
    </row>
    <row r="366" spans="1:76">
      <c r="A366"/>
      <c r="B366"/>
      <c r="C366"/>
      <c r="D366"/>
      <c r="E366"/>
      <c r="G366"/>
      <c r="H366"/>
      <c r="I366"/>
      <c r="J366"/>
      <c r="K366"/>
      <c r="L366"/>
      <c r="M366"/>
      <c r="N366"/>
      <c r="O366"/>
      <c r="AC366"/>
      <c r="AD366"/>
      <c r="AE366"/>
      <c r="BS366" s="159"/>
      <c r="BT366" s="162"/>
      <c r="BU366" s="108"/>
      <c r="BV366" s="108"/>
      <c r="BW366" s="108"/>
      <c r="BX366" s="108"/>
    </row>
    <row r="367" spans="1:76">
      <c r="A367"/>
      <c r="B367"/>
      <c r="C367"/>
      <c r="D367"/>
      <c r="E367"/>
      <c r="G367"/>
      <c r="H367"/>
      <c r="I367"/>
      <c r="J367"/>
      <c r="K367"/>
      <c r="L367"/>
      <c r="M367"/>
      <c r="N367"/>
      <c r="O367"/>
      <c r="AC367"/>
      <c r="AD367"/>
      <c r="AE367"/>
      <c r="BS367" s="159"/>
      <c r="BT367" s="162"/>
      <c r="BU367" s="108"/>
      <c r="BV367" s="108"/>
      <c r="BW367" s="108"/>
      <c r="BX367" s="108"/>
    </row>
    <row r="368" spans="1:76">
      <c r="A368"/>
      <c r="B368"/>
      <c r="C368"/>
      <c r="D368"/>
      <c r="E368"/>
      <c r="G368"/>
      <c r="H368"/>
      <c r="I368"/>
      <c r="J368"/>
      <c r="K368"/>
      <c r="L368"/>
      <c r="M368"/>
      <c r="N368"/>
      <c r="O368"/>
      <c r="AC368"/>
      <c r="AD368"/>
      <c r="AE368"/>
      <c r="BS368" s="159"/>
      <c r="BT368" s="162"/>
      <c r="BU368" s="108"/>
      <c r="BV368" s="108"/>
      <c r="BW368" s="108"/>
      <c r="BX368" s="108"/>
    </row>
    <row r="369" spans="1:76">
      <c r="A369"/>
      <c r="B369"/>
      <c r="C369"/>
      <c r="D369"/>
      <c r="E369"/>
      <c r="G369"/>
      <c r="H369"/>
      <c r="I369"/>
      <c r="J369"/>
      <c r="K369"/>
      <c r="L369"/>
      <c r="M369"/>
      <c r="N369"/>
      <c r="O369"/>
      <c r="AC369"/>
      <c r="AD369"/>
      <c r="AE369"/>
      <c r="BS369" s="159"/>
      <c r="BT369" s="162"/>
      <c r="BU369" s="108"/>
      <c r="BV369" s="108"/>
      <c r="BW369" s="108"/>
      <c r="BX369" s="108"/>
    </row>
    <row r="370" spans="1:76">
      <c r="A370"/>
      <c r="B370"/>
      <c r="C370"/>
      <c r="D370"/>
      <c r="E370"/>
      <c r="G370"/>
      <c r="H370"/>
      <c r="I370"/>
      <c r="J370"/>
      <c r="K370"/>
      <c r="L370"/>
      <c r="M370"/>
      <c r="N370"/>
      <c r="O370"/>
      <c r="AC370"/>
      <c r="AD370"/>
      <c r="AE370"/>
      <c r="BS370" s="159"/>
      <c r="BT370" s="162"/>
      <c r="BU370" s="108"/>
      <c r="BV370" s="108"/>
      <c r="BW370" s="108"/>
      <c r="BX370" s="108"/>
    </row>
    <row r="371" spans="1:76">
      <c r="A371"/>
      <c r="B371"/>
      <c r="C371"/>
      <c r="D371"/>
      <c r="E371"/>
      <c r="G371"/>
      <c r="H371"/>
      <c r="I371"/>
      <c r="J371"/>
      <c r="K371"/>
      <c r="L371"/>
      <c r="M371"/>
      <c r="N371"/>
      <c r="O371"/>
      <c r="AC371"/>
      <c r="AD371"/>
      <c r="AE371"/>
      <c r="BS371" s="159"/>
      <c r="BT371" s="162"/>
      <c r="BU371" s="108"/>
      <c r="BV371" s="108"/>
      <c r="BW371" s="108"/>
      <c r="BX371" s="108"/>
    </row>
    <row r="372" spans="1:76">
      <c r="A372"/>
      <c r="B372"/>
      <c r="C372"/>
      <c r="D372"/>
      <c r="E372"/>
      <c r="G372"/>
      <c r="H372"/>
      <c r="I372"/>
      <c r="J372"/>
      <c r="K372"/>
      <c r="L372"/>
      <c r="M372"/>
      <c r="N372"/>
      <c r="O372"/>
      <c r="AC372"/>
      <c r="AD372"/>
      <c r="AE372"/>
      <c r="BS372" s="159"/>
      <c r="BT372" s="162"/>
      <c r="BU372" s="108"/>
      <c r="BV372" s="108"/>
      <c r="BW372" s="108"/>
      <c r="BX372" s="108"/>
    </row>
    <row r="373" spans="1:76">
      <c r="A373"/>
      <c r="B373"/>
      <c r="C373"/>
      <c r="D373"/>
      <c r="E373"/>
      <c r="G373"/>
      <c r="H373"/>
      <c r="I373"/>
      <c r="J373"/>
      <c r="K373"/>
      <c r="L373"/>
      <c r="M373"/>
      <c r="N373"/>
      <c r="O373"/>
      <c r="AC373"/>
      <c r="AD373"/>
      <c r="AE373"/>
      <c r="BS373" s="159"/>
      <c r="BT373" s="162"/>
      <c r="BU373" s="108"/>
      <c r="BV373" s="108"/>
      <c r="BW373" s="108"/>
      <c r="BX373" s="108"/>
    </row>
    <row r="374" spans="1:76">
      <c r="A374"/>
      <c r="B374"/>
      <c r="C374"/>
      <c r="D374"/>
      <c r="E374"/>
      <c r="G374"/>
      <c r="H374"/>
      <c r="I374"/>
      <c r="J374"/>
      <c r="K374"/>
      <c r="L374"/>
      <c r="M374"/>
      <c r="N374"/>
      <c r="O374"/>
      <c r="AC374"/>
      <c r="AD374"/>
      <c r="AE374"/>
      <c r="BS374" s="159"/>
      <c r="BT374" s="162"/>
      <c r="BU374" s="108"/>
      <c r="BV374" s="108"/>
      <c r="BW374" s="108"/>
      <c r="BX374" s="108"/>
    </row>
    <row r="375" spans="1:76">
      <c r="A375"/>
      <c r="B375"/>
      <c r="C375"/>
      <c r="D375"/>
      <c r="E375"/>
      <c r="G375"/>
      <c r="H375"/>
      <c r="I375"/>
      <c r="J375"/>
      <c r="K375"/>
      <c r="L375"/>
      <c r="M375"/>
      <c r="N375"/>
      <c r="O375"/>
      <c r="AC375"/>
      <c r="AD375"/>
      <c r="AE375"/>
      <c r="BS375" s="159"/>
      <c r="BT375" s="162"/>
      <c r="BU375" s="108"/>
      <c r="BV375" s="108"/>
      <c r="BW375" s="108"/>
      <c r="BX375" s="108"/>
    </row>
    <row r="376" spans="1:76">
      <c r="A376"/>
      <c r="B376"/>
      <c r="C376"/>
      <c r="D376"/>
      <c r="E376"/>
      <c r="G376"/>
      <c r="H376"/>
      <c r="I376"/>
      <c r="J376"/>
      <c r="K376"/>
      <c r="L376"/>
      <c r="M376"/>
      <c r="N376"/>
      <c r="O376"/>
      <c r="AC376"/>
      <c r="AD376"/>
      <c r="AE376"/>
      <c r="BS376" s="159"/>
      <c r="BT376" s="162"/>
      <c r="BU376" s="108"/>
      <c r="BV376" s="108"/>
      <c r="BW376" s="108"/>
      <c r="BX376" s="108"/>
    </row>
    <row r="377" spans="1:76">
      <c r="A377"/>
      <c r="B377"/>
      <c r="C377"/>
      <c r="D377"/>
      <c r="E377"/>
      <c r="G377"/>
      <c r="H377"/>
      <c r="I377"/>
      <c r="J377"/>
      <c r="K377"/>
      <c r="L377"/>
      <c r="M377"/>
      <c r="N377"/>
      <c r="O377"/>
      <c r="AC377"/>
      <c r="AD377"/>
      <c r="AE377"/>
      <c r="BS377" s="159"/>
      <c r="BT377" s="162"/>
      <c r="BU377" s="108"/>
      <c r="BV377" s="108"/>
      <c r="BW377" s="108"/>
      <c r="BX377" s="108"/>
    </row>
    <row r="378" spans="1:76">
      <c r="A378"/>
      <c r="B378"/>
      <c r="C378"/>
      <c r="D378"/>
      <c r="E378"/>
      <c r="G378"/>
      <c r="H378"/>
      <c r="I378"/>
      <c r="J378"/>
      <c r="K378"/>
      <c r="L378"/>
      <c r="M378"/>
      <c r="N378"/>
      <c r="O378"/>
      <c r="AC378"/>
      <c r="AD378"/>
      <c r="AE378"/>
      <c r="BS378" s="159"/>
      <c r="BT378" s="162"/>
      <c r="BU378" s="108"/>
      <c r="BV378" s="108"/>
      <c r="BW378" s="108"/>
      <c r="BX378" s="108"/>
    </row>
    <row r="379" spans="1:76">
      <c r="A379"/>
      <c r="B379"/>
      <c r="C379"/>
      <c r="D379"/>
      <c r="E379"/>
      <c r="G379"/>
      <c r="H379"/>
      <c r="I379"/>
      <c r="J379"/>
      <c r="K379"/>
      <c r="L379"/>
      <c r="M379"/>
      <c r="N379"/>
      <c r="O379"/>
      <c r="AC379"/>
      <c r="AD379"/>
      <c r="AE379"/>
      <c r="BS379" s="159"/>
      <c r="BT379" s="162"/>
      <c r="BU379" s="108"/>
      <c r="BV379" s="108"/>
      <c r="BW379" s="108"/>
      <c r="BX379" s="108"/>
    </row>
    <row r="380" spans="1:76">
      <c r="A380"/>
      <c r="B380"/>
      <c r="C380"/>
      <c r="D380"/>
      <c r="E380"/>
      <c r="G380"/>
      <c r="H380"/>
      <c r="I380"/>
      <c r="J380"/>
      <c r="K380"/>
      <c r="L380"/>
      <c r="M380"/>
      <c r="N380"/>
      <c r="O380"/>
      <c r="AC380"/>
      <c r="AD380"/>
      <c r="AE380"/>
      <c r="BS380" s="159"/>
      <c r="BT380" s="162"/>
      <c r="BU380" s="108"/>
      <c r="BV380" s="108"/>
      <c r="BW380" s="108"/>
      <c r="BX380" s="108"/>
    </row>
    <row r="381" spans="1:76">
      <c r="A381"/>
      <c r="B381"/>
      <c r="C381"/>
      <c r="D381"/>
      <c r="E381"/>
      <c r="G381"/>
      <c r="H381"/>
      <c r="I381"/>
      <c r="J381"/>
      <c r="K381"/>
      <c r="L381"/>
      <c r="M381"/>
      <c r="N381"/>
      <c r="O381"/>
      <c r="AC381"/>
      <c r="AD381"/>
      <c r="AE381"/>
      <c r="BS381" s="159"/>
      <c r="BT381" s="162"/>
      <c r="BU381" s="108"/>
      <c r="BV381" s="108"/>
      <c r="BW381" s="108"/>
      <c r="BX381" s="108"/>
    </row>
    <row r="382" spans="1:76">
      <c r="A382"/>
      <c r="B382"/>
      <c r="C382"/>
      <c r="D382"/>
      <c r="E382"/>
      <c r="G382"/>
      <c r="H382"/>
      <c r="I382"/>
      <c r="J382"/>
      <c r="K382"/>
      <c r="L382"/>
      <c r="M382"/>
      <c r="N382"/>
      <c r="O382"/>
      <c r="AC382"/>
      <c r="AD382"/>
      <c r="AE382"/>
      <c r="BS382" s="159"/>
      <c r="BT382" s="162"/>
      <c r="BU382" s="108"/>
      <c r="BV382" s="108"/>
      <c r="BW382" s="108"/>
      <c r="BX382" s="108"/>
    </row>
    <row r="383" spans="1:76">
      <c r="A383"/>
      <c r="B383"/>
      <c r="C383"/>
      <c r="D383"/>
      <c r="E383"/>
      <c r="G383"/>
      <c r="H383"/>
      <c r="I383"/>
      <c r="J383"/>
      <c r="K383"/>
      <c r="L383"/>
      <c r="M383"/>
      <c r="N383"/>
      <c r="O383"/>
      <c r="AC383"/>
      <c r="AD383"/>
      <c r="AE383"/>
      <c r="BS383" s="159"/>
      <c r="BT383" s="162"/>
      <c r="BU383" s="108"/>
      <c r="BV383" s="108"/>
      <c r="BW383" s="108"/>
      <c r="BX383" s="108"/>
    </row>
    <row r="384" spans="1:76">
      <c r="A384"/>
      <c r="B384"/>
      <c r="C384"/>
      <c r="D384"/>
      <c r="E384"/>
      <c r="G384"/>
      <c r="H384"/>
      <c r="I384"/>
      <c r="J384"/>
      <c r="K384"/>
      <c r="L384"/>
      <c r="M384"/>
      <c r="N384"/>
      <c r="O384"/>
      <c r="AC384"/>
      <c r="AD384"/>
      <c r="AE384"/>
      <c r="BS384" s="159"/>
      <c r="BT384" s="162"/>
      <c r="BU384" s="108"/>
      <c r="BV384" s="108"/>
      <c r="BW384" s="108"/>
      <c r="BX384" s="108"/>
    </row>
    <row r="385" spans="1:76">
      <c r="A385"/>
      <c r="B385"/>
      <c r="C385"/>
      <c r="D385"/>
      <c r="E385"/>
      <c r="G385"/>
      <c r="H385"/>
      <c r="I385"/>
      <c r="J385"/>
      <c r="K385"/>
      <c r="L385"/>
      <c r="M385"/>
      <c r="N385"/>
      <c r="O385"/>
      <c r="AC385"/>
      <c r="AD385"/>
      <c r="AE385"/>
      <c r="BS385" s="159"/>
      <c r="BT385" s="162"/>
      <c r="BU385" s="108"/>
      <c r="BV385" s="108"/>
      <c r="BW385" s="108"/>
      <c r="BX385" s="108"/>
    </row>
    <row r="386" spans="1:76">
      <c r="A386"/>
      <c r="B386"/>
      <c r="C386"/>
      <c r="D386"/>
      <c r="E386"/>
      <c r="G386"/>
      <c r="H386"/>
      <c r="I386"/>
      <c r="J386"/>
      <c r="K386"/>
      <c r="L386"/>
      <c r="M386"/>
      <c r="N386"/>
      <c r="O386"/>
      <c r="AC386"/>
      <c r="AD386"/>
      <c r="AE386"/>
      <c r="BS386" s="159"/>
      <c r="BT386" s="162"/>
      <c r="BU386" s="108"/>
      <c r="BV386" s="108"/>
      <c r="BW386" s="108"/>
      <c r="BX386" s="108"/>
    </row>
    <row r="387" spans="1:76">
      <c r="A387"/>
      <c r="B387"/>
      <c r="C387"/>
      <c r="D387"/>
      <c r="E387"/>
      <c r="G387"/>
      <c r="H387"/>
      <c r="I387"/>
      <c r="J387"/>
      <c r="K387"/>
      <c r="L387"/>
      <c r="M387"/>
      <c r="N387"/>
      <c r="O387"/>
      <c r="AC387"/>
      <c r="AD387"/>
      <c r="AE387"/>
      <c r="BS387" s="159"/>
      <c r="BT387" s="162"/>
      <c r="BU387" s="108"/>
      <c r="BV387" s="108"/>
      <c r="BW387" s="108"/>
      <c r="BX387" s="108"/>
    </row>
    <row r="388" spans="1:76">
      <c r="A388"/>
      <c r="B388"/>
      <c r="C388"/>
      <c r="D388"/>
      <c r="E388"/>
      <c r="G388"/>
      <c r="H388"/>
      <c r="I388"/>
      <c r="J388"/>
      <c r="K388"/>
      <c r="L388"/>
      <c r="M388"/>
      <c r="N388"/>
      <c r="O388"/>
      <c r="AC388"/>
      <c r="AD388"/>
      <c r="AE388"/>
      <c r="BS388" s="159"/>
      <c r="BT388" s="162"/>
      <c r="BU388" s="108"/>
      <c r="BV388" s="108"/>
      <c r="BW388" s="108"/>
      <c r="BX388" s="108"/>
    </row>
    <row r="389" spans="1:76">
      <c r="A389"/>
      <c r="B389"/>
      <c r="C389"/>
      <c r="D389"/>
      <c r="E389"/>
      <c r="G389"/>
      <c r="H389"/>
      <c r="I389"/>
      <c r="J389"/>
      <c r="K389"/>
      <c r="L389"/>
      <c r="M389"/>
      <c r="N389"/>
      <c r="O389"/>
      <c r="AC389"/>
      <c r="AD389"/>
      <c r="AE389"/>
      <c r="BS389" s="159"/>
      <c r="BT389" s="162"/>
      <c r="BU389" s="108"/>
      <c r="BV389" s="108"/>
      <c r="BW389" s="108"/>
      <c r="BX389" s="108"/>
    </row>
    <row r="390" spans="1:76">
      <c r="A390"/>
      <c r="B390"/>
      <c r="C390"/>
      <c r="D390"/>
      <c r="E390"/>
      <c r="G390"/>
      <c r="H390"/>
      <c r="I390"/>
      <c r="J390"/>
      <c r="K390"/>
      <c r="L390"/>
      <c r="M390"/>
      <c r="N390"/>
      <c r="O390"/>
      <c r="AC390"/>
      <c r="AD390"/>
      <c r="AE390"/>
      <c r="BS390" s="159"/>
      <c r="BT390" s="162"/>
      <c r="BU390" s="108"/>
      <c r="BV390" s="108"/>
      <c r="BW390" s="108"/>
      <c r="BX390" s="108"/>
    </row>
    <row r="391" spans="1:76">
      <c r="A391"/>
      <c r="B391"/>
      <c r="C391"/>
      <c r="D391"/>
      <c r="E391"/>
      <c r="G391"/>
      <c r="H391"/>
      <c r="I391"/>
      <c r="J391"/>
      <c r="K391"/>
      <c r="L391"/>
      <c r="M391"/>
      <c r="N391"/>
      <c r="O391"/>
      <c r="AC391"/>
      <c r="AD391"/>
      <c r="AE391"/>
      <c r="BS391" s="159"/>
      <c r="BT391" s="162"/>
      <c r="BU391" s="108"/>
      <c r="BV391" s="108"/>
      <c r="BW391" s="108"/>
      <c r="BX391" s="108"/>
    </row>
    <row r="392" spans="1:76">
      <c r="A392"/>
      <c r="B392"/>
      <c r="C392"/>
      <c r="D392"/>
      <c r="E392"/>
      <c r="G392"/>
      <c r="H392"/>
      <c r="I392"/>
      <c r="J392"/>
      <c r="K392"/>
      <c r="L392"/>
      <c r="M392"/>
      <c r="N392"/>
      <c r="O392"/>
      <c r="AC392"/>
      <c r="AD392"/>
      <c r="AE392"/>
      <c r="BS392" s="159"/>
      <c r="BT392" s="162"/>
      <c r="BU392" s="108"/>
      <c r="BV392" s="108"/>
      <c r="BW392" s="108"/>
      <c r="BX392" s="108"/>
    </row>
    <row r="393" spans="1:76">
      <c r="A393"/>
      <c r="B393"/>
      <c r="C393"/>
      <c r="D393"/>
      <c r="E393"/>
      <c r="G393"/>
      <c r="H393"/>
      <c r="I393"/>
      <c r="J393"/>
      <c r="K393"/>
      <c r="L393"/>
      <c r="M393"/>
      <c r="N393"/>
      <c r="O393"/>
      <c r="AC393"/>
      <c r="AD393"/>
      <c r="AE393"/>
      <c r="BS393" s="159"/>
      <c r="BT393" s="162"/>
      <c r="BU393" s="108"/>
      <c r="BV393" s="108"/>
      <c r="BW393" s="108"/>
      <c r="BX393" s="108"/>
    </row>
    <row r="394" spans="1:76">
      <c r="A394"/>
      <c r="B394"/>
      <c r="C394"/>
      <c r="D394"/>
      <c r="E394"/>
      <c r="G394"/>
      <c r="H394"/>
      <c r="I394"/>
      <c r="J394"/>
      <c r="K394"/>
      <c r="L394"/>
      <c r="M394"/>
      <c r="N394"/>
      <c r="O394"/>
      <c r="AC394"/>
      <c r="AD394"/>
      <c r="AE394"/>
      <c r="BS394" s="159"/>
      <c r="BT394" s="162"/>
      <c r="BU394" s="108"/>
      <c r="BV394" s="108"/>
      <c r="BW394" s="108"/>
      <c r="BX394" s="108"/>
    </row>
    <row r="395" spans="1:76">
      <c r="A395"/>
      <c r="B395"/>
      <c r="C395"/>
      <c r="D395"/>
      <c r="E395"/>
      <c r="G395"/>
      <c r="H395"/>
      <c r="I395"/>
      <c r="J395"/>
      <c r="K395"/>
      <c r="L395"/>
      <c r="M395"/>
      <c r="N395"/>
      <c r="O395"/>
      <c r="AC395"/>
      <c r="AD395"/>
      <c r="AE395"/>
      <c r="BS395" s="159"/>
      <c r="BT395" s="162"/>
      <c r="BU395" s="108"/>
      <c r="BV395" s="108"/>
      <c r="BW395" s="108"/>
      <c r="BX395" s="108"/>
    </row>
    <row r="396" spans="1:76">
      <c r="A396"/>
      <c r="B396"/>
      <c r="C396"/>
      <c r="D396"/>
      <c r="E396"/>
      <c r="G396"/>
      <c r="H396"/>
      <c r="I396"/>
      <c r="J396"/>
      <c r="K396"/>
      <c r="L396"/>
      <c r="M396"/>
      <c r="N396"/>
      <c r="O396"/>
      <c r="AC396"/>
      <c r="AD396"/>
      <c r="AE396"/>
      <c r="BS396" s="159"/>
      <c r="BT396" s="162"/>
      <c r="BU396" s="108"/>
      <c r="BV396" s="108"/>
      <c r="BW396" s="108"/>
      <c r="BX396" s="108"/>
    </row>
    <row r="397" spans="1:76">
      <c r="A397"/>
      <c r="B397"/>
      <c r="C397"/>
      <c r="D397"/>
      <c r="E397"/>
      <c r="G397"/>
      <c r="H397"/>
      <c r="I397"/>
      <c r="J397"/>
      <c r="K397"/>
      <c r="L397"/>
      <c r="M397"/>
      <c r="N397"/>
      <c r="O397"/>
      <c r="AC397"/>
      <c r="AD397"/>
      <c r="AE397"/>
      <c r="BS397" s="159"/>
      <c r="BT397" s="162"/>
      <c r="BU397" s="108"/>
      <c r="BV397" s="108"/>
      <c r="BW397" s="108"/>
      <c r="BX397" s="108"/>
    </row>
    <row r="398" spans="1:76">
      <c r="A398"/>
      <c r="B398"/>
      <c r="C398"/>
      <c r="D398"/>
      <c r="E398"/>
      <c r="G398"/>
      <c r="H398"/>
      <c r="I398"/>
      <c r="J398"/>
      <c r="K398"/>
      <c r="L398"/>
      <c r="M398"/>
      <c r="N398"/>
      <c r="O398"/>
      <c r="AC398"/>
      <c r="AD398"/>
      <c r="AE398"/>
      <c r="BS398" s="159"/>
      <c r="BT398" s="162"/>
      <c r="BU398" s="108"/>
      <c r="BV398" s="108"/>
      <c r="BW398" s="108"/>
      <c r="BX398" s="108"/>
    </row>
    <row r="399" spans="1:76">
      <c r="A399"/>
      <c r="B399"/>
      <c r="C399"/>
      <c r="D399"/>
      <c r="E399"/>
      <c r="G399"/>
      <c r="H399"/>
      <c r="I399"/>
      <c r="J399"/>
      <c r="K399"/>
      <c r="L399"/>
      <c r="M399"/>
      <c r="N399"/>
      <c r="O399"/>
      <c r="AC399"/>
      <c r="AD399"/>
      <c r="AE399"/>
      <c r="BS399" s="159"/>
      <c r="BT399" s="162"/>
      <c r="BU399" s="108"/>
      <c r="BV399" s="108"/>
      <c r="BW399" s="108"/>
      <c r="BX399" s="108"/>
    </row>
    <row r="400" spans="1:76">
      <c r="A400"/>
      <c r="B400"/>
      <c r="C400"/>
      <c r="D400"/>
      <c r="E400"/>
      <c r="G400"/>
      <c r="H400"/>
      <c r="I400"/>
      <c r="J400"/>
      <c r="K400"/>
      <c r="L400"/>
      <c r="M400"/>
      <c r="N400"/>
      <c r="O400"/>
      <c r="AC400"/>
      <c r="AD400"/>
      <c r="AE400"/>
      <c r="BS400" s="159"/>
      <c r="BT400" s="162"/>
      <c r="BU400" s="108"/>
      <c r="BV400" s="108"/>
      <c r="BW400" s="108"/>
      <c r="BX400" s="108"/>
    </row>
    <row r="401" spans="1:76">
      <c r="A401"/>
      <c r="B401"/>
      <c r="C401"/>
      <c r="D401"/>
      <c r="E401"/>
      <c r="G401"/>
      <c r="H401"/>
      <c r="I401"/>
      <c r="J401"/>
      <c r="K401"/>
      <c r="L401"/>
      <c r="M401"/>
      <c r="N401"/>
      <c r="O401"/>
      <c r="AC401"/>
      <c r="AD401"/>
      <c r="AE401"/>
      <c r="BS401" s="159"/>
      <c r="BT401" s="162"/>
      <c r="BU401" s="108"/>
      <c r="BV401" s="108"/>
      <c r="BW401" s="108"/>
      <c r="BX401" s="108"/>
    </row>
    <row r="402" spans="1:76">
      <c r="A402"/>
      <c r="B402"/>
      <c r="C402"/>
      <c r="D402"/>
      <c r="E402"/>
      <c r="G402"/>
      <c r="H402"/>
      <c r="I402"/>
      <c r="J402"/>
      <c r="K402"/>
      <c r="L402"/>
      <c r="M402"/>
      <c r="N402"/>
      <c r="O402"/>
      <c r="AC402"/>
      <c r="AD402"/>
      <c r="AE402"/>
      <c r="BS402" s="159"/>
      <c r="BT402" s="162"/>
      <c r="BU402" s="108"/>
      <c r="BV402" s="108"/>
      <c r="BW402" s="108"/>
      <c r="BX402" s="108"/>
    </row>
    <row r="403" spans="1:76">
      <c r="A403"/>
      <c r="B403"/>
      <c r="C403"/>
      <c r="D403"/>
      <c r="E403"/>
      <c r="G403"/>
      <c r="H403"/>
      <c r="I403"/>
      <c r="J403"/>
      <c r="K403"/>
      <c r="L403"/>
      <c r="M403"/>
      <c r="N403"/>
      <c r="O403"/>
      <c r="AC403"/>
      <c r="AD403"/>
      <c r="AE403"/>
      <c r="BS403" s="159"/>
      <c r="BT403" s="162"/>
      <c r="BU403" s="108"/>
      <c r="BV403" s="108"/>
      <c r="BW403" s="108"/>
      <c r="BX403" s="108"/>
    </row>
    <row r="404" spans="1:76">
      <c r="A404"/>
      <c r="B404"/>
      <c r="C404"/>
      <c r="D404"/>
      <c r="E404"/>
      <c r="G404"/>
      <c r="H404"/>
      <c r="I404"/>
      <c r="J404"/>
      <c r="K404"/>
      <c r="L404"/>
      <c r="M404"/>
      <c r="N404"/>
      <c r="O404"/>
      <c r="AC404"/>
      <c r="AD404"/>
      <c r="AE404"/>
      <c r="BS404" s="159"/>
      <c r="BT404" s="162"/>
      <c r="BU404" s="108"/>
      <c r="BV404" s="108"/>
      <c r="BW404" s="108"/>
      <c r="BX404" s="108"/>
    </row>
    <row r="405" spans="1:76">
      <c r="A405"/>
      <c r="B405"/>
      <c r="C405"/>
      <c r="D405"/>
      <c r="E405"/>
      <c r="G405"/>
      <c r="H405"/>
      <c r="I405"/>
      <c r="J405"/>
      <c r="K405"/>
      <c r="L405"/>
      <c r="M405"/>
      <c r="N405"/>
      <c r="O405"/>
      <c r="AC405"/>
      <c r="AD405"/>
      <c r="AE405"/>
      <c r="BS405" s="159"/>
      <c r="BT405" s="162"/>
      <c r="BU405" s="108"/>
      <c r="BV405" s="108"/>
      <c r="BW405" s="108"/>
      <c r="BX405" s="108"/>
    </row>
    <row r="406" spans="1:76">
      <c r="A406"/>
      <c r="B406"/>
      <c r="C406"/>
      <c r="D406"/>
      <c r="E406"/>
      <c r="G406"/>
      <c r="H406"/>
      <c r="I406"/>
      <c r="J406"/>
      <c r="K406"/>
      <c r="L406"/>
      <c r="M406"/>
      <c r="N406"/>
      <c r="O406"/>
      <c r="AC406"/>
      <c r="AD406"/>
      <c r="AE406"/>
      <c r="BS406" s="159"/>
      <c r="BT406" s="162"/>
      <c r="BU406" s="108"/>
      <c r="BV406" s="108"/>
      <c r="BW406" s="108"/>
      <c r="BX406" s="108"/>
    </row>
    <row r="407" spans="1:76">
      <c r="A407"/>
      <c r="B407"/>
      <c r="C407"/>
      <c r="D407"/>
      <c r="E407"/>
      <c r="G407"/>
      <c r="H407"/>
      <c r="I407"/>
      <c r="J407"/>
      <c r="K407"/>
      <c r="L407"/>
      <c r="M407"/>
      <c r="N407"/>
      <c r="O407"/>
      <c r="AC407"/>
      <c r="AD407"/>
      <c r="AE407"/>
      <c r="BS407" s="159"/>
      <c r="BT407" s="162"/>
      <c r="BU407" s="108"/>
      <c r="BV407" s="108"/>
      <c r="BW407" s="108"/>
      <c r="BX407" s="108"/>
    </row>
    <row r="408" spans="1:76">
      <c r="A408"/>
      <c r="B408"/>
      <c r="C408"/>
      <c r="D408"/>
      <c r="E408"/>
      <c r="G408"/>
      <c r="H408"/>
      <c r="I408"/>
      <c r="J408"/>
      <c r="K408"/>
      <c r="L408"/>
      <c r="M408"/>
      <c r="N408"/>
      <c r="O408"/>
      <c r="AC408"/>
      <c r="AD408"/>
      <c r="AE408"/>
      <c r="BS408" s="159"/>
      <c r="BT408" s="162"/>
      <c r="BU408" s="108"/>
      <c r="BV408" s="108"/>
      <c r="BW408" s="108"/>
      <c r="BX408" s="108"/>
    </row>
    <row r="409" spans="1:76">
      <c r="A409"/>
      <c r="B409"/>
      <c r="C409"/>
      <c r="D409"/>
      <c r="E409"/>
      <c r="G409"/>
      <c r="H409"/>
      <c r="I409"/>
      <c r="J409"/>
      <c r="K409"/>
      <c r="L409"/>
      <c r="M409"/>
      <c r="N409"/>
      <c r="O409"/>
      <c r="AC409"/>
      <c r="AD409"/>
      <c r="AE409"/>
      <c r="BS409" s="159"/>
      <c r="BT409" s="162"/>
      <c r="BU409" s="108"/>
      <c r="BV409" s="108"/>
      <c r="BW409" s="108"/>
      <c r="BX409" s="108"/>
    </row>
    <row r="410" spans="1:76">
      <c r="A410"/>
      <c r="B410"/>
      <c r="C410"/>
      <c r="D410"/>
      <c r="E410"/>
      <c r="G410"/>
      <c r="H410"/>
      <c r="I410"/>
      <c r="J410"/>
      <c r="K410"/>
      <c r="L410"/>
      <c r="M410"/>
      <c r="N410"/>
      <c r="O410"/>
      <c r="AC410"/>
      <c r="AD410"/>
      <c r="AE410"/>
      <c r="BS410" s="159"/>
      <c r="BT410" s="162"/>
      <c r="BU410" s="108"/>
      <c r="BV410" s="108"/>
      <c r="BW410" s="108"/>
      <c r="BX410" s="108"/>
    </row>
    <row r="411" spans="1:76">
      <c r="A411"/>
      <c r="B411"/>
      <c r="C411"/>
      <c r="D411"/>
      <c r="E411"/>
      <c r="G411"/>
      <c r="H411"/>
      <c r="I411"/>
      <c r="J411"/>
      <c r="K411"/>
      <c r="L411"/>
      <c r="M411"/>
      <c r="N411"/>
      <c r="O411"/>
      <c r="AC411"/>
      <c r="AD411"/>
      <c r="AE411"/>
      <c r="BS411" s="159"/>
      <c r="BT411" s="162"/>
      <c r="BU411" s="108"/>
      <c r="BV411" s="108"/>
      <c r="BW411" s="108"/>
      <c r="BX411" s="108"/>
    </row>
    <row r="412" spans="1:76">
      <c r="A412"/>
      <c r="B412"/>
      <c r="C412"/>
      <c r="D412"/>
      <c r="E412"/>
      <c r="G412"/>
      <c r="H412"/>
      <c r="I412"/>
      <c r="J412"/>
      <c r="K412"/>
      <c r="L412"/>
      <c r="M412"/>
      <c r="N412"/>
      <c r="O412"/>
      <c r="AC412"/>
      <c r="AD412"/>
      <c r="AE412"/>
      <c r="BS412" s="159"/>
      <c r="BT412" s="162"/>
      <c r="BU412" s="108"/>
      <c r="BV412" s="108"/>
      <c r="BW412" s="108"/>
      <c r="BX412" s="108"/>
    </row>
    <row r="413" spans="1:76">
      <c r="A413"/>
      <c r="B413"/>
      <c r="C413"/>
      <c r="D413"/>
      <c r="E413"/>
      <c r="G413"/>
      <c r="H413"/>
      <c r="I413"/>
      <c r="J413"/>
      <c r="K413"/>
      <c r="L413"/>
      <c r="M413"/>
      <c r="N413"/>
      <c r="O413"/>
      <c r="AC413"/>
      <c r="AD413"/>
      <c r="AE413"/>
      <c r="BS413" s="159"/>
      <c r="BT413" s="162"/>
      <c r="BU413" s="108"/>
      <c r="BV413" s="108"/>
      <c r="BW413" s="108"/>
      <c r="BX413" s="108"/>
    </row>
    <row r="414" spans="1:76">
      <c r="A414"/>
      <c r="B414"/>
      <c r="C414"/>
      <c r="D414"/>
      <c r="E414"/>
      <c r="G414"/>
      <c r="H414"/>
      <c r="I414"/>
      <c r="J414"/>
      <c r="K414"/>
      <c r="L414"/>
      <c r="M414"/>
      <c r="N414"/>
      <c r="O414"/>
      <c r="AC414"/>
      <c r="AD414"/>
      <c r="AE414"/>
      <c r="BS414" s="159"/>
      <c r="BT414" s="162"/>
      <c r="BU414" s="108"/>
      <c r="BV414" s="108"/>
      <c r="BW414" s="108"/>
      <c r="BX414" s="108"/>
    </row>
    <row r="415" spans="1:76">
      <c r="A415"/>
      <c r="B415"/>
      <c r="C415"/>
      <c r="D415"/>
      <c r="E415"/>
      <c r="G415"/>
      <c r="H415"/>
      <c r="I415"/>
      <c r="J415"/>
      <c r="K415"/>
      <c r="L415"/>
      <c r="M415"/>
      <c r="N415"/>
      <c r="O415"/>
      <c r="AC415"/>
      <c r="AD415"/>
      <c r="AE415"/>
      <c r="BS415" s="159"/>
      <c r="BT415" s="162"/>
      <c r="BU415" s="108"/>
      <c r="BV415" s="108"/>
      <c r="BW415" s="108"/>
      <c r="BX415" s="108"/>
    </row>
    <row r="416" spans="1:76">
      <c r="A416"/>
      <c r="B416"/>
      <c r="C416"/>
      <c r="D416"/>
      <c r="E416"/>
      <c r="G416"/>
      <c r="H416"/>
      <c r="I416"/>
      <c r="J416"/>
      <c r="K416"/>
      <c r="L416"/>
      <c r="M416"/>
      <c r="N416"/>
      <c r="O416"/>
      <c r="AC416"/>
      <c r="AD416"/>
      <c r="AE416"/>
      <c r="BS416" s="159"/>
      <c r="BT416" s="162"/>
      <c r="BU416" s="108"/>
      <c r="BV416" s="108"/>
      <c r="BW416" s="108"/>
      <c r="BX416" s="108"/>
    </row>
    <row r="417" spans="1:76">
      <c r="A417"/>
      <c r="B417"/>
      <c r="C417"/>
      <c r="D417"/>
      <c r="E417"/>
      <c r="G417"/>
      <c r="H417"/>
      <c r="I417"/>
      <c r="J417"/>
      <c r="K417"/>
      <c r="L417"/>
      <c r="M417"/>
      <c r="N417"/>
      <c r="O417"/>
      <c r="AC417"/>
      <c r="AD417"/>
      <c r="AE417"/>
      <c r="BS417" s="159"/>
      <c r="BT417" s="162"/>
      <c r="BU417" s="108"/>
      <c r="BV417" s="108"/>
      <c r="BW417" s="108"/>
      <c r="BX417" s="108"/>
    </row>
    <row r="418" spans="1:76">
      <c r="A418"/>
      <c r="B418"/>
      <c r="C418"/>
      <c r="D418"/>
      <c r="E418"/>
      <c r="G418"/>
      <c r="H418"/>
      <c r="I418"/>
      <c r="J418"/>
      <c r="K418"/>
      <c r="L418"/>
      <c r="M418"/>
      <c r="N418"/>
      <c r="O418"/>
      <c r="AC418"/>
      <c r="AD418"/>
      <c r="AE418"/>
      <c r="BS418" s="159"/>
      <c r="BT418" s="162"/>
      <c r="BU418" s="108"/>
      <c r="BV418" s="108"/>
      <c r="BW418" s="108"/>
      <c r="BX418" s="108"/>
    </row>
    <row r="419" spans="1:76">
      <c r="A419"/>
      <c r="B419"/>
      <c r="C419"/>
      <c r="D419"/>
      <c r="E419"/>
      <c r="G419"/>
      <c r="H419"/>
      <c r="I419"/>
      <c r="J419"/>
      <c r="K419"/>
      <c r="L419"/>
      <c r="M419"/>
      <c r="N419"/>
      <c r="O419"/>
      <c r="AC419"/>
      <c r="AD419"/>
      <c r="AE419"/>
      <c r="BS419" s="159"/>
      <c r="BT419" s="162"/>
      <c r="BU419" s="108"/>
      <c r="BV419" s="108"/>
      <c r="BW419" s="108"/>
      <c r="BX419" s="108"/>
    </row>
    <row r="420" spans="1:76">
      <c r="A420"/>
      <c r="B420"/>
      <c r="C420"/>
      <c r="D420"/>
      <c r="E420"/>
      <c r="G420"/>
      <c r="H420"/>
      <c r="I420"/>
      <c r="J420"/>
      <c r="K420"/>
      <c r="L420"/>
      <c r="M420"/>
      <c r="N420"/>
      <c r="O420"/>
      <c r="AC420"/>
      <c r="AD420"/>
      <c r="AE420"/>
      <c r="BS420" s="159"/>
      <c r="BT420" s="162"/>
      <c r="BU420" s="108"/>
      <c r="BV420" s="108"/>
      <c r="BW420" s="108"/>
      <c r="BX420" s="108"/>
    </row>
    <row r="421" spans="1:76">
      <c r="A421"/>
      <c r="B421"/>
      <c r="C421"/>
      <c r="D421"/>
      <c r="E421"/>
      <c r="G421"/>
      <c r="H421"/>
      <c r="I421"/>
      <c r="J421"/>
      <c r="K421"/>
      <c r="L421"/>
      <c r="M421"/>
      <c r="N421"/>
      <c r="O421"/>
      <c r="AC421"/>
      <c r="AD421"/>
      <c r="AE421"/>
      <c r="BS421" s="159"/>
      <c r="BT421" s="162"/>
      <c r="BU421" s="108"/>
      <c r="BV421" s="108"/>
      <c r="BW421" s="108"/>
      <c r="BX421" s="108"/>
    </row>
    <row r="422" spans="1:76">
      <c r="A422"/>
      <c r="B422"/>
      <c r="C422"/>
      <c r="D422"/>
      <c r="E422"/>
      <c r="G422"/>
      <c r="H422"/>
      <c r="I422"/>
      <c r="J422"/>
      <c r="K422"/>
      <c r="L422"/>
      <c r="M422"/>
      <c r="N422"/>
      <c r="O422"/>
      <c r="AC422"/>
      <c r="AD422"/>
      <c r="AE422"/>
      <c r="BS422" s="159"/>
      <c r="BT422" s="162"/>
      <c r="BU422" s="108"/>
      <c r="BV422" s="108"/>
      <c r="BW422" s="108"/>
      <c r="BX422" s="108"/>
    </row>
    <row r="423" spans="1:76">
      <c r="A423"/>
      <c r="B423"/>
      <c r="C423"/>
      <c r="D423"/>
      <c r="E423"/>
      <c r="G423"/>
      <c r="H423"/>
      <c r="I423"/>
      <c r="J423"/>
      <c r="K423"/>
      <c r="L423"/>
      <c r="M423"/>
      <c r="N423"/>
      <c r="O423"/>
      <c r="AC423"/>
      <c r="AD423"/>
      <c r="AE423"/>
      <c r="BS423" s="159"/>
      <c r="BT423" s="162"/>
      <c r="BU423" s="108"/>
      <c r="BV423" s="108"/>
      <c r="BW423" s="108"/>
      <c r="BX423" s="108"/>
    </row>
    <row r="424" spans="1:76">
      <c r="A424"/>
      <c r="B424"/>
      <c r="C424"/>
      <c r="D424"/>
      <c r="E424"/>
      <c r="G424"/>
      <c r="H424"/>
      <c r="I424"/>
      <c r="J424"/>
      <c r="K424"/>
      <c r="L424"/>
      <c r="M424"/>
      <c r="N424"/>
      <c r="O424"/>
      <c r="AC424"/>
      <c r="AD424"/>
      <c r="AE424"/>
      <c r="BS424" s="159"/>
      <c r="BT424" s="162"/>
      <c r="BU424" s="108"/>
      <c r="BV424" s="108"/>
      <c r="BW424" s="108"/>
      <c r="BX424" s="108"/>
    </row>
    <row r="425" spans="1:76">
      <c r="A425"/>
      <c r="B425"/>
      <c r="C425"/>
      <c r="D425"/>
      <c r="E425"/>
      <c r="G425"/>
      <c r="H425"/>
      <c r="I425"/>
      <c r="J425"/>
      <c r="K425"/>
      <c r="L425"/>
      <c r="M425"/>
      <c r="N425"/>
      <c r="O425"/>
      <c r="AC425"/>
      <c r="AD425"/>
      <c r="AE425"/>
      <c r="BS425" s="159"/>
      <c r="BT425" s="162"/>
      <c r="BU425" s="108"/>
      <c r="BV425" s="108"/>
      <c r="BW425" s="108"/>
      <c r="BX425" s="108"/>
    </row>
    <row r="426" spans="1:76">
      <c r="A426"/>
      <c r="B426"/>
      <c r="C426"/>
      <c r="D426"/>
      <c r="E426"/>
      <c r="G426"/>
      <c r="H426"/>
      <c r="I426"/>
      <c r="J426"/>
      <c r="K426"/>
      <c r="L426"/>
      <c r="M426"/>
      <c r="N426"/>
      <c r="O426"/>
      <c r="AC426"/>
      <c r="AD426"/>
      <c r="AE426"/>
      <c r="BS426" s="159"/>
      <c r="BT426" s="162"/>
      <c r="BU426" s="108"/>
      <c r="BV426" s="108"/>
      <c r="BW426" s="108"/>
      <c r="BX426" s="108"/>
    </row>
    <row r="427" spans="1:76">
      <c r="A427"/>
      <c r="B427"/>
      <c r="C427"/>
      <c r="D427"/>
      <c r="E427"/>
      <c r="G427"/>
      <c r="H427"/>
      <c r="I427"/>
      <c r="J427"/>
      <c r="K427"/>
      <c r="L427"/>
      <c r="M427"/>
      <c r="N427"/>
      <c r="O427"/>
      <c r="AC427"/>
      <c r="AD427"/>
      <c r="AE427"/>
      <c r="BS427" s="159"/>
      <c r="BT427" s="162"/>
      <c r="BU427" s="108"/>
      <c r="BV427" s="108"/>
      <c r="BW427" s="108"/>
      <c r="BX427" s="108"/>
    </row>
    <row r="428" spans="1:76">
      <c r="A428"/>
      <c r="B428"/>
      <c r="C428"/>
      <c r="D428"/>
      <c r="E428"/>
      <c r="G428"/>
      <c r="H428"/>
      <c r="I428"/>
      <c r="J428"/>
      <c r="K428"/>
      <c r="L428"/>
      <c r="M428"/>
      <c r="N428"/>
      <c r="O428"/>
      <c r="AC428"/>
      <c r="AD428"/>
      <c r="AE428"/>
      <c r="BS428" s="159"/>
      <c r="BT428" s="162"/>
      <c r="BU428" s="108"/>
      <c r="BV428" s="108"/>
      <c r="BW428" s="108"/>
      <c r="BX428" s="108"/>
    </row>
    <row r="429" spans="1:76">
      <c r="A429"/>
      <c r="B429"/>
      <c r="C429"/>
      <c r="D429"/>
      <c r="E429"/>
      <c r="G429"/>
      <c r="H429"/>
      <c r="I429"/>
      <c r="J429"/>
      <c r="K429"/>
      <c r="L429"/>
      <c r="M429"/>
      <c r="N429"/>
      <c r="O429"/>
      <c r="AC429"/>
      <c r="AD429"/>
      <c r="AE429"/>
      <c r="BS429" s="159"/>
      <c r="BT429" s="162"/>
      <c r="BU429" s="108"/>
      <c r="BV429" s="108"/>
      <c r="BW429" s="108"/>
      <c r="BX429" s="108"/>
    </row>
    <row r="430" spans="1:76">
      <c r="A430"/>
      <c r="B430"/>
      <c r="C430"/>
      <c r="D430"/>
      <c r="E430"/>
      <c r="G430"/>
      <c r="H430"/>
      <c r="I430"/>
      <c r="J430"/>
      <c r="K430"/>
      <c r="L430"/>
      <c r="M430"/>
      <c r="N430"/>
      <c r="O430"/>
      <c r="AC430"/>
      <c r="AD430"/>
      <c r="AE430"/>
      <c r="BS430" s="159"/>
      <c r="BT430" s="162"/>
      <c r="BU430" s="108"/>
      <c r="BV430" s="108"/>
      <c r="BW430" s="108"/>
      <c r="BX430" s="108"/>
    </row>
    <row r="431" spans="1:76">
      <c r="A431"/>
      <c r="B431"/>
      <c r="C431"/>
      <c r="D431"/>
      <c r="E431"/>
      <c r="G431"/>
      <c r="H431"/>
      <c r="I431"/>
      <c r="J431"/>
      <c r="K431"/>
      <c r="L431"/>
      <c r="M431"/>
      <c r="N431"/>
      <c r="O431"/>
      <c r="AC431"/>
      <c r="AD431"/>
      <c r="AE431"/>
      <c r="BS431" s="159"/>
      <c r="BT431" s="162"/>
      <c r="BU431" s="108"/>
      <c r="BV431" s="108"/>
      <c r="BW431" s="108"/>
      <c r="BX431" s="108"/>
    </row>
    <row r="432" spans="1:76">
      <c r="A432"/>
      <c r="B432"/>
      <c r="C432"/>
      <c r="D432"/>
      <c r="E432"/>
      <c r="G432"/>
      <c r="H432"/>
      <c r="I432"/>
      <c r="J432"/>
      <c r="K432"/>
      <c r="L432"/>
      <c r="M432"/>
      <c r="N432"/>
      <c r="O432"/>
      <c r="AC432"/>
      <c r="AD432"/>
      <c r="AE432"/>
      <c r="BS432" s="159"/>
      <c r="BT432" s="162"/>
      <c r="BU432" s="108"/>
      <c r="BV432" s="108"/>
      <c r="BW432" s="108"/>
      <c r="BX432" s="108"/>
    </row>
    <row r="433" spans="1:76">
      <c r="A433"/>
      <c r="B433"/>
      <c r="C433"/>
      <c r="D433"/>
      <c r="E433"/>
      <c r="G433"/>
      <c r="H433"/>
      <c r="I433"/>
      <c r="J433"/>
      <c r="K433"/>
      <c r="L433"/>
      <c r="M433"/>
      <c r="N433"/>
      <c r="O433"/>
      <c r="AC433"/>
      <c r="AD433"/>
      <c r="AE433"/>
      <c r="BS433" s="159"/>
      <c r="BT433" s="162"/>
      <c r="BU433" s="108"/>
      <c r="BV433" s="108"/>
      <c r="BW433" s="108"/>
      <c r="BX433" s="108"/>
    </row>
    <row r="434" spans="1:76">
      <c r="A434"/>
      <c r="B434"/>
      <c r="C434"/>
      <c r="D434"/>
      <c r="E434"/>
      <c r="G434"/>
      <c r="H434"/>
      <c r="I434"/>
      <c r="J434"/>
      <c r="K434"/>
      <c r="L434"/>
      <c r="M434"/>
      <c r="N434"/>
      <c r="O434"/>
      <c r="AC434"/>
      <c r="AD434"/>
      <c r="AE434"/>
      <c r="BS434" s="159"/>
      <c r="BT434" s="162"/>
      <c r="BU434" s="108"/>
      <c r="BV434" s="108"/>
      <c r="BW434" s="108"/>
      <c r="BX434" s="108"/>
    </row>
    <row r="435" spans="1:76">
      <c r="A435"/>
      <c r="B435"/>
      <c r="C435"/>
      <c r="D435"/>
      <c r="E435"/>
      <c r="G435"/>
      <c r="H435"/>
      <c r="I435"/>
      <c r="J435"/>
      <c r="K435"/>
      <c r="L435"/>
      <c r="M435"/>
      <c r="N435"/>
      <c r="O435"/>
      <c r="AC435"/>
      <c r="AD435"/>
      <c r="AE435"/>
      <c r="BS435" s="159"/>
      <c r="BT435" s="162"/>
      <c r="BU435" s="108"/>
      <c r="BV435" s="108"/>
      <c r="BW435" s="108"/>
      <c r="BX435" s="108"/>
    </row>
    <row r="436" spans="1:76">
      <c r="A436"/>
      <c r="B436"/>
      <c r="C436"/>
      <c r="D436"/>
      <c r="E436"/>
      <c r="G436"/>
      <c r="H436"/>
      <c r="I436"/>
      <c r="J436"/>
      <c r="K436"/>
      <c r="L436"/>
      <c r="M436"/>
      <c r="N436"/>
      <c r="O436"/>
      <c r="AC436"/>
      <c r="AD436"/>
      <c r="AE436"/>
      <c r="BS436" s="159"/>
      <c r="BT436" s="162"/>
      <c r="BU436" s="108"/>
      <c r="BV436" s="108"/>
      <c r="BW436" s="108"/>
      <c r="BX436" s="108"/>
    </row>
    <row r="437" spans="1:76">
      <c r="A437"/>
      <c r="B437"/>
      <c r="C437"/>
      <c r="D437"/>
      <c r="E437"/>
      <c r="G437"/>
      <c r="H437"/>
      <c r="I437"/>
      <c r="J437"/>
      <c r="K437"/>
      <c r="L437"/>
      <c r="M437"/>
      <c r="N437"/>
      <c r="O437"/>
      <c r="AC437"/>
      <c r="AD437"/>
      <c r="AE437"/>
      <c r="BS437" s="159"/>
      <c r="BT437" s="162"/>
      <c r="BU437" s="108"/>
      <c r="BV437" s="108"/>
      <c r="BW437" s="108"/>
      <c r="BX437" s="108"/>
    </row>
    <row r="438" spans="1:76">
      <c r="A438"/>
      <c r="B438"/>
      <c r="C438"/>
      <c r="D438"/>
      <c r="E438"/>
      <c r="G438"/>
      <c r="H438"/>
      <c r="I438"/>
      <c r="J438"/>
      <c r="K438"/>
      <c r="L438"/>
      <c r="M438"/>
      <c r="N438"/>
      <c r="O438"/>
      <c r="AC438"/>
      <c r="AD438"/>
      <c r="AE438"/>
      <c r="BS438" s="159"/>
      <c r="BT438" s="162"/>
      <c r="BU438" s="108"/>
      <c r="BV438" s="108"/>
      <c r="BW438" s="108"/>
      <c r="BX438" s="108"/>
    </row>
    <row r="439" spans="1:76">
      <c r="A439"/>
      <c r="B439"/>
      <c r="C439"/>
      <c r="D439"/>
      <c r="E439"/>
      <c r="G439"/>
      <c r="H439"/>
      <c r="I439"/>
      <c r="J439"/>
      <c r="K439"/>
      <c r="L439"/>
      <c r="M439"/>
      <c r="N439"/>
      <c r="O439"/>
      <c r="AC439"/>
      <c r="AD439"/>
      <c r="AE439"/>
      <c r="BS439" s="159"/>
      <c r="BT439" s="162"/>
      <c r="BU439" s="108"/>
      <c r="BV439" s="108"/>
      <c r="BW439" s="108"/>
      <c r="BX439" s="108"/>
    </row>
    <row r="440" spans="1:76">
      <c r="A440"/>
      <c r="B440"/>
      <c r="C440"/>
      <c r="D440"/>
      <c r="E440"/>
      <c r="G440"/>
      <c r="H440"/>
      <c r="I440"/>
      <c r="J440"/>
      <c r="K440"/>
      <c r="L440"/>
      <c r="M440"/>
      <c r="N440"/>
      <c r="O440"/>
      <c r="AC440"/>
      <c r="AD440"/>
      <c r="AE440"/>
      <c r="BS440" s="159"/>
      <c r="BT440" s="162"/>
      <c r="BU440" s="108"/>
      <c r="BV440" s="108"/>
      <c r="BW440" s="108"/>
      <c r="BX440" s="108"/>
    </row>
    <row r="441" spans="1:76">
      <c r="A441"/>
      <c r="B441"/>
      <c r="C441"/>
      <c r="D441"/>
      <c r="E441"/>
      <c r="G441"/>
      <c r="H441"/>
      <c r="I441"/>
      <c r="J441"/>
      <c r="K441"/>
      <c r="L441"/>
      <c r="M441"/>
      <c r="N441"/>
      <c r="O441"/>
      <c r="AC441"/>
      <c r="AD441"/>
      <c r="AE441"/>
      <c r="BS441" s="159"/>
      <c r="BT441" s="162"/>
      <c r="BU441" s="108"/>
      <c r="BV441" s="108"/>
      <c r="BW441" s="108"/>
      <c r="BX441" s="108"/>
    </row>
    <row r="442" spans="1:76">
      <c r="A442"/>
      <c r="B442"/>
      <c r="C442"/>
      <c r="D442"/>
      <c r="E442"/>
      <c r="G442"/>
      <c r="H442"/>
      <c r="I442"/>
      <c r="J442"/>
      <c r="K442"/>
      <c r="L442"/>
      <c r="M442"/>
      <c r="N442"/>
      <c r="O442"/>
      <c r="AC442"/>
      <c r="AD442"/>
      <c r="AE442"/>
      <c r="BS442" s="159"/>
      <c r="BT442" s="162"/>
      <c r="BU442" s="108"/>
      <c r="BV442" s="108"/>
      <c r="BW442" s="108"/>
      <c r="BX442" s="108"/>
    </row>
    <row r="443" spans="1:76">
      <c r="A443"/>
      <c r="B443"/>
      <c r="C443"/>
      <c r="D443"/>
      <c r="E443"/>
      <c r="G443"/>
      <c r="H443"/>
      <c r="I443"/>
      <c r="J443"/>
      <c r="K443"/>
      <c r="L443"/>
      <c r="M443"/>
      <c r="N443"/>
      <c r="O443"/>
      <c r="AC443"/>
      <c r="AD443"/>
      <c r="AE443"/>
      <c r="BS443" s="159"/>
      <c r="BT443" s="162"/>
      <c r="BU443" s="108"/>
      <c r="BV443" s="108"/>
      <c r="BW443" s="108"/>
      <c r="BX443" s="108"/>
    </row>
    <row r="444" spans="1:76">
      <c r="A444"/>
      <c r="B444"/>
      <c r="C444"/>
      <c r="D444"/>
      <c r="E444"/>
      <c r="G444"/>
      <c r="H444"/>
      <c r="I444"/>
      <c r="J444"/>
      <c r="K444"/>
      <c r="L444"/>
      <c r="M444"/>
      <c r="N444"/>
      <c r="O444"/>
      <c r="AC444"/>
      <c r="AD444"/>
      <c r="AE444"/>
      <c r="BS444" s="159"/>
      <c r="BT444" s="162"/>
      <c r="BU444" s="108"/>
      <c r="BV444" s="108"/>
      <c r="BW444" s="108"/>
      <c r="BX444" s="108"/>
    </row>
    <row r="445" spans="1:76">
      <c r="A445"/>
      <c r="B445"/>
      <c r="C445"/>
      <c r="D445"/>
      <c r="E445"/>
      <c r="G445"/>
      <c r="H445"/>
      <c r="I445"/>
      <c r="J445"/>
      <c r="K445"/>
      <c r="L445"/>
      <c r="M445"/>
      <c r="N445"/>
      <c r="O445"/>
      <c r="AC445"/>
      <c r="AD445"/>
      <c r="AE445"/>
      <c r="BS445" s="159"/>
      <c r="BT445" s="162"/>
      <c r="BU445" s="108"/>
      <c r="BV445" s="108"/>
      <c r="BW445" s="108"/>
      <c r="BX445" s="108"/>
    </row>
    <row r="446" spans="1:76">
      <c r="A446"/>
      <c r="B446"/>
      <c r="C446"/>
      <c r="D446"/>
      <c r="E446"/>
      <c r="G446"/>
      <c r="H446"/>
      <c r="I446"/>
      <c r="J446"/>
      <c r="K446"/>
      <c r="L446"/>
      <c r="M446"/>
      <c r="N446"/>
      <c r="O446"/>
      <c r="AC446"/>
      <c r="AD446"/>
      <c r="AE446"/>
      <c r="BS446" s="159"/>
      <c r="BT446" s="162"/>
      <c r="BU446" s="108"/>
      <c r="BV446" s="108"/>
      <c r="BW446" s="108"/>
      <c r="BX446" s="108"/>
    </row>
    <row r="447" spans="1:76">
      <c r="A447"/>
      <c r="B447"/>
      <c r="C447"/>
      <c r="D447"/>
      <c r="E447"/>
      <c r="G447"/>
      <c r="H447"/>
      <c r="I447"/>
      <c r="J447"/>
      <c r="K447"/>
      <c r="L447"/>
      <c r="M447"/>
      <c r="N447"/>
      <c r="O447"/>
      <c r="AC447"/>
      <c r="AD447"/>
      <c r="AE447"/>
      <c r="BS447" s="159"/>
      <c r="BT447" s="162"/>
      <c r="BU447" s="108"/>
      <c r="BV447" s="108"/>
      <c r="BW447" s="108"/>
      <c r="BX447" s="108"/>
    </row>
    <row r="448" spans="1:76">
      <c r="A448"/>
      <c r="B448"/>
      <c r="C448"/>
      <c r="D448"/>
      <c r="E448"/>
      <c r="G448"/>
      <c r="H448"/>
      <c r="I448"/>
      <c r="J448"/>
      <c r="K448"/>
      <c r="L448"/>
      <c r="M448"/>
      <c r="N448"/>
      <c r="O448"/>
      <c r="AC448"/>
      <c r="AD448"/>
      <c r="AE448"/>
      <c r="BS448" s="159"/>
      <c r="BT448" s="162"/>
      <c r="BU448" s="108"/>
      <c r="BV448" s="108"/>
      <c r="BW448" s="108"/>
      <c r="BX448" s="108"/>
    </row>
    <row r="449" spans="1:76">
      <c r="A449"/>
      <c r="B449"/>
      <c r="C449"/>
      <c r="D449"/>
      <c r="E449"/>
      <c r="G449"/>
      <c r="H449"/>
      <c r="I449"/>
      <c r="J449"/>
      <c r="K449"/>
      <c r="L449"/>
      <c r="M449"/>
      <c r="N449"/>
      <c r="O449"/>
      <c r="AC449"/>
      <c r="AD449"/>
      <c r="AE449"/>
      <c r="BS449" s="159"/>
      <c r="BT449" s="162"/>
      <c r="BU449" s="108"/>
      <c r="BV449" s="108"/>
      <c r="BW449" s="108"/>
      <c r="BX449" s="108"/>
    </row>
    <row r="450" spans="1:76">
      <c r="A450"/>
      <c r="B450"/>
      <c r="C450"/>
      <c r="D450"/>
      <c r="E450"/>
      <c r="G450"/>
      <c r="H450"/>
      <c r="I450"/>
      <c r="J450"/>
      <c r="K450"/>
      <c r="L450"/>
      <c r="M450"/>
      <c r="N450"/>
      <c r="O450"/>
      <c r="AC450"/>
      <c r="AD450"/>
      <c r="AE450"/>
      <c r="BS450" s="159"/>
      <c r="BT450" s="162"/>
      <c r="BU450" s="108"/>
      <c r="BV450" s="108"/>
      <c r="BW450" s="108"/>
      <c r="BX450" s="108"/>
    </row>
    <row r="451" spans="1:76">
      <c r="A451"/>
      <c r="B451"/>
      <c r="C451"/>
      <c r="D451"/>
      <c r="E451"/>
      <c r="G451"/>
      <c r="H451"/>
      <c r="I451"/>
      <c r="J451"/>
      <c r="K451"/>
      <c r="L451"/>
      <c r="M451"/>
      <c r="N451"/>
      <c r="O451"/>
      <c r="AC451"/>
      <c r="AD451"/>
      <c r="AE451"/>
      <c r="BS451" s="159"/>
      <c r="BT451" s="162"/>
      <c r="BU451" s="108"/>
      <c r="BV451" s="108"/>
      <c r="BW451" s="108"/>
      <c r="BX451" s="108"/>
    </row>
    <row r="452" spans="1:76">
      <c r="A452"/>
      <c r="B452"/>
      <c r="C452"/>
      <c r="D452"/>
      <c r="E452"/>
      <c r="G452"/>
      <c r="H452"/>
      <c r="I452"/>
      <c r="J452"/>
      <c r="K452"/>
      <c r="L452"/>
      <c r="M452"/>
      <c r="N452"/>
      <c r="O452"/>
      <c r="AC452"/>
      <c r="AD452"/>
      <c r="AE452"/>
      <c r="BS452" s="159"/>
      <c r="BT452" s="162"/>
      <c r="BU452" s="108"/>
      <c r="BV452" s="108"/>
      <c r="BW452" s="108"/>
      <c r="BX452" s="108"/>
    </row>
    <row r="453" spans="1:76">
      <c r="A453"/>
      <c r="B453"/>
      <c r="C453"/>
      <c r="D453"/>
      <c r="E453"/>
      <c r="G453"/>
      <c r="H453"/>
      <c r="I453"/>
      <c r="J453"/>
      <c r="K453"/>
      <c r="L453"/>
      <c r="M453"/>
      <c r="N453"/>
      <c r="O453"/>
      <c r="AC453"/>
      <c r="AD453"/>
      <c r="AE453"/>
      <c r="BS453" s="159"/>
      <c r="BT453" s="162"/>
      <c r="BU453" s="108"/>
      <c r="BV453" s="108"/>
      <c r="BW453" s="108"/>
      <c r="BX453" s="108"/>
    </row>
    <row r="454" spans="1:76">
      <c r="A454"/>
      <c r="B454"/>
      <c r="C454"/>
      <c r="D454"/>
      <c r="E454"/>
      <c r="G454"/>
      <c r="H454"/>
      <c r="I454"/>
      <c r="J454"/>
      <c r="K454"/>
      <c r="L454"/>
      <c r="M454"/>
      <c r="N454"/>
      <c r="O454"/>
      <c r="AC454"/>
      <c r="AD454"/>
      <c r="AE454"/>
      <c r="BS454" s="159"/>
      <c r="BT454" s="162"/>
      <c r="BU454" s="108"/>
      <c r="BV454" s="108"/>
      <c r="BW454" s="108"/>
      <c r="BX454" s="108"/>
    </row>
    <row r="455" spans="1:76">
      <c r="A455"/>
      <c r="B455"/>
      <c r="C455"/>
      <c r="D455"/>
      <c r="E455"/>
      <c r="G455"/>
      <c r="H455"/>
      <c r="I455"/>
      <c r="J455"/>
      <c r="K455"/>
      <c r="L455"/>
      <c r="M455"/>
      <c r="N455"/>
      <c r="O455"/>
      <c r="AC455"/>
      <c r="AD455"/>
      <c r="AE455"/>
      <c r="BS455" s="159"/>
      <c r="BT455" s="162"/>
      <c r="BU455" s="108"/>
      <c r="BV455" s="108"/>
      <c r="BW455" s="108"/>
      <c r="BX455" s="108"/>
    </row>
    <row r="456" spans="1:76">
      <c r="A456"/>
      <c r="B456"/>
      <c r="C456"/>
      <c r="D456"/>
      <c r="E456"/>
      <c r="G456"/>
      <c r="H456"/>
      <c r="I456"/>
      <c r="J456"/>
      <c r="K456"/>
      <c r="L456"/>
      <c r="M456"/>
      <c r="N456"/>
      <c r="O456"/>
      <c r="AC456"/>
      <c r="AD456"/>
      <c r="AE456"/>
      <c r="BS456" s="159"/>
      <c r="BT456" s="162"/>
      <c r="BU456" s="108"/>
      <c r="BV456" s="108"/>
      <c r="BW456" s="108"/>
      <c r="BX456" s="108"/>
    </row>
    <row r="457" spans="1:76">
      <c r="A457"/>
      <c r="B457"/>
      <c r="C457"/>
      <c r="D457"/>
      <c r="E457"/>
      <c r="G457"/>
      <c r="H457"/>
      <c r="I457"/>
      <c r="J457"/>
      <c r="K457"/>
      <c r="L457"/>
      <c r="M457"/>
      <c r="N457"/>
      <c r="O457"/>
      <c r="AC457"/>
      <c r="AD457"/>
      <c r="AE457"/>
      <c r="BS457" s="159"/>
      <c r="BT457" s="162"/>
      <c r="BU457" s="108"/>
      <c r="BV457" s="108"/>
      <c r="BW457" s="108"/>
      <c r="BX457" s="108"/>
    </row>
    <row r="458" spans="1:76">
      <c r="A458"/>
      <c r="B458"/>
      <c r="C458"/>
      <c r="D458"/>
      <c r="E458"/>
      <c r="G458"/>
      <c r="H458"/>
      <c r="I458"/>
      <c r="J458"/>
      <c r="K458"/>
      <c r="L458"/>
      <c r="M458"/>
      <c r="N458"/>
      <c r="O458"/>
      <c r="AC458"/>
      <c r="AD458"/>
      <c r="AE458"/>
      <c r="BS458" s="159"/>
      <c r="BT458" s="162"/>
      <c r="BU458" s="108"/>
      <c r="BV458" s="108"/>
      <c r="BW458" s="108"/>
      <c r="BX458" s="108"/>
    </row>
    <row r="459" spans="1:76">
      <c r="A459"/>
      <c r="B459"/>
      <c r="C459"/>
      <c r="D459"/>
      <c r="E459"/>
      <c r="G459"/>
      <c r="H459"/>
      <c r="I459"/>
      <c r="J459"/>
      <c r="K459"/>
      <c r="L459"/>
      <c r="M459"/>
      <c r="N459"/>
      <c r="O459"/>
      <c r="AC459"/>
      <c r="AD459"/>
      <c r="AE459"/>
      <c r="BS459" s="159"/>
      <c r="BT459" s="162"/>
      <c r="BU459" s="108"/>
      <c r="BV459" s="108"/>
      <c r="BW459" s="108"/>
      <c r="BX459" s="108"/>
    </row>
    <row r="460" spans="1:76">
      <c r="A460"/>
      <c r="B460"/>
      <c r="C460"/>
      <c r="D460"/>
      <c r="E460"/>
      <c r="G460"/>
      <c r="H460"/>
      <c r="I460"/>
      <c r="J460"/>
      <c r="K460"/>
      <c r="L460"/>
      <c r="M460"/>
      <c r="N460"/>
      <c r="O460"/>
      <c r="AC460"/>
      <c r="AD460"/>
      <c r="AE460"/>
      <c r="BS460" s="159"/>
      <c r="BT460" s="162"/>
      <c r="BU460" s="108"/>
      <c r="BV460" s="108"/>
      <c r="BW460" s="108"/>
      <c r="BX460" s="108"/>
    </row>
    <row r="461" spans="1:76">
      <c r="A461"/>
      <c r="B461"/>
      <c r="C461"/>
      <c r="D461"/>
      <c r="E461"/>
      <c r="G461"/>
      <c r="H461"/>
      <c r="I461"/>
      <c r="J461"/>
      <c r="K461"/>
      <c r="L461"/>
      <c r="M461"/>
      <c r="N461"/>
      <c r="O461"/>
      <c r="AC461"/>
      <c r="AD461"/>
      <c r="AE461"/>
      <c r="BS461" s="159"/>
      <c r="BT461" s="162"/>
      <c r="BU461" s="108"/>
      <c r="BV461" s="108"/>
      <c r="BW461" s="108"/>
      <c r="BX461" s="108"/>
    </row>
    <row r="462" spans="1:76">
      <c r="A462"/>
      <c r="B462"/>
      <c r="C462"/>
      <c r="D462"/>
      <c r="E462"/>
      <c r="G462"/>
      <c r="H462"/>
      <c r="I462"/>
      <c r="J462"/>
      <c r="K462"/>
      <c r="L462"/>
      <c r="M462"/>
      <c r="N462"/>
      <c r="O462"/>
      <c r="AC462"/>
      <c r="AD462"/>
      <c r="AE462"/>
      <c r="BS462" s="159"/>
      <c r="BT462" s="162"/>
      <c r="BU462" s="108"/>
      <c r="BV462" s="108"/>
      <c r="BW462" s="108"/>
      <c r="BX462" s="108"/>
    </row>
    <row r="463" spans="1:76">
      <c r="A463"/>
      <c r="B463"/>
      <c r="C463"/>
      <c r="D463"/>
      <c r="E463"/>
      <c r="G463"/>
      <c r="H463"/>
      <c r="I463"/>
      <c r="J463"/>
      <c r="K463"/>
      <c r="L463"/>
      <c r="M463"/>
      <c r="N463"/>
      <c r="O463"/>
      <c r="AC463"/>
      <c r="AD463"/>
      <c r="AE463"/>
      <c r="BS463" s="159"/>
      <c r="BT463" s="162"/>
      <c r="BU463" s="108"/>
      <c r="BV463" s="108"/>
      <c r="BW463" s="108"/>
      <c r="BX463" s="108"/>
    </row>
    <row r="464" spans="1:76">
      <c r="A464"/>
      <c r="B464"/>
      <c r="C464"/>
      <c r="D464"/>
      <c r="E464"/>
      <c r="G464"/>
      <c r="H464"/>
      <c r="I464"/>
      <c r="J464"/>
      <c r="K464"/>
      <c r="L464"/>
      <c r="M464"/>
      <c r="N464"/>
      <c r="O464"/>
      <c r="AC464"/>
      <c r="AD464"/>
      <c r="AE464"/>
      <c r="BS464" s="159"/>
      <c r="BT464" s="162"/>
      <c r="BU464" s="108"/>
      <c r="BV464" s="108"/>
      <c r="BW464" s="108"/>
      <c r="BX464" s="108"/>
    </row>
    <row r="465" spans="1:76">
      <c r="A465"/>
      <c r="B465"/>
      <c r="C465"/>
      <c r="D465"/>
      <c r="E465"/>
      <c r="G465"/>
      <c r="H465"/>
      <c r="I465"/>
      <c r="J465"/>
      <c r="K465"/>
      <c r="L465"/>
      <c r="M465"/>
      <c r="N465"/>
      <c r="O465"/>
      <c r="AC465"/>
      <c r="AD465"/>
      <c r="AE465"/>
      <c r="BS465" s="159"/>
      <c r="BT465" s="162"/>
      <c r="BU465" s="108"/>
      <c r="BV465" s="108"/>
      <c r="BW465" s="108"/>
      <c r="BX465" s="108"/>
    </row>
    <row r="466" spans="1:76">
      <c r="A466"/>
      <c r="B466"/>
      <c r="C466"/>
      <c r="D466"/>
      <c r="E466"/>
      <c r="G466"/>
      <c r="H466"/>
      <c r="I466"/>
      <c r="J466"/>
      <c r="K466"/>
      <c r="L466"/>
      <c r="M466"/>
      <c r="N466"/>
      <c r="O466"/>
      <c r="AC466"/>
      <c r="AD466"/>
      <c r="AE466"/>
      <c r="BS466" s="159"/>
      <c r="BT466" s="162"/>
      <c r="BU466" s="108"/>
      <c r="BV466" s="108"/>
      <c r="BW466" s="108"/>
      <c r="BX466" s="108"/>
    </row>
    <row r="467" spans="1:76">
      <c r="A467"/>
      <c r="B467"/>
      <c r="C467"/>
      <c r="D467"/>
      <c r="E467"/>
      <c r="G467"/>
      <c r="H467"/>
      <c r="I467"/>
      <c r="J467"/>
      <c r="K467"/>
      <c r="L467"/>
      <c r="M467"/>
      <c r="N467"/>
      <c r="O467"/>
      <c r="AC467"/>
      <c r="AD467"/>
      <c r="AE467"/>
      <c r="BS467" s="159"/>
      <c r="BT467" s="162"/>
      <c r="BU467" s="108"/>
      <c r="BV467" s="108"/>
      <c r="BW467" s="108"/>
      <c r="BX467" s="108"/>
    </row>
    <row r="468" spans="1:76">
      <c r="A468"/>
      <c r="B468"/>
      <c r="C468"/>
      <c r="D468"/>
      <c r="E468"/>
      <c r="G468"/>
      <c r="H468"/>
      <c r="I468"/>
      <c r="J468"/>
      <c r="K468"/>
      <c r="L468"/>
      <c r="M468"/>
      <c r="N468"/>
      <c r="O468"/>
      <c r="AC468"/>
      <c r="AD468"/>
      <c r="AE468"/>
      <c r="BS468" s="159"/>
      <c r="BT468" s="162"/>
      <c r="BU468" s="108"/>
      <c r="BV468" s="108"/>
      <c r="BW468" s="108"/>
      <c r="BX468" s="108"/>
    </row>
    <row r="469" spans="1:76">
      <c r="A469"/>
      <c r="B469"/>
      <c r="C469"/>
      <c r="D469"/>
      <c r="E469"/>
      <c r="G469"/>
      <c r="H469"/>
      <c r="I469"/>
      <c r="J469"/>
      <c r="K469"/>
      <c r="L469"/>
      <c r="M469"/>
      <c r="N469"/>
      <c r="O469"/>
      <c r="AC469"/>
      <c r="AD469"/>
      <c r="AE469"/>
      <c r="BS469" s="159"/>
      <c r="BT469" s="162"/>
      <c r="BU469" s="108"/>
      <c r="BV469" s="108"/>
      <c r="BW469" s="108"/>
      <c r="BX469" s="108"/>
    </row>
    <row r="470" spans="1:76">
      <c r="A470"/>
      <c r="B470"/>
      <c r="C470"/>
      <c r="D470"/>
      <c r="E470"/>
      <c r="G470"/>
      <c r="H470"/>
      <c r="I470"/>
      <c r="J470"/>
      <c r="K470"/>
      <c r="L470"/>
      <c r="M470"/>
      <c r="N470"/>
      <c r="O470"/>
      <c r="AC470"/>
      <c r="AD470"/>
      <c r="AE470"/>
      <c r="BS470" s="159"/>
      <c r="BT470" s="162"/>
      <c r="BU470" s="108"/>
      <c r="BV470" s="108"/>
      <c r="BW470" s="108"/>
      <c r="BX470" s="108"/>
    </row>
    <row r="471" spans="1:76">
      <c r="A471"/>
      <c r="B471"/>
      <c r="C471"/>
      <c r="D471"/>
      <c r="E471"/>
      <c r="G471"/>
      <c r="H471"/>
      <c r="I471"/>
      <c r="J471"/>
      <c r="K471"/>
      <c r="L471"/>
      <c r="M471"/>
      <c r="N471"/>
      <c r="O471"/>
      <c r="AC471"/>
      <c r="AD471"/>
      <c r="AE471"/>
      <c r="BS471" s="159"/>
      <c r="BT471" s="162"/>
      <c r="BU471" s="108"/>
      <c r="BV471" s="108"/>
      <c r="BW471" s="108"/>
      <c r="BX471" s="108"/>
    </row>
    <row r="472" spans="1:76">
      <c r="A472"/>
      <c r="B472"/>
      <c r="C472"/>
      <c r="D472"/>
      <c r="E472"/>
      <c r="G472"/>
      <c r="H472"/>
      <c r="I472"/>
      <c r="J472"/>
      <c r="K472"/>
      <c r="L472"/>
      <c r="M472"/>
      <c r="N472"/>
      <c r="O472"/>
      <c r="AC472"/>
      <c r="AD472"/>
      <c r="AE472"/>
      <c r="BS472" s="159"/>
      <c r="BT472" s="162"/>
      <c r="BU472" s="108"/>
      <c r="BV472" s="108"/>
      <c r="BW472" s="108"/>
      <c r="BX472" s="108"/>
    </row>
    <row r="473" spans="1:76">
      <c r="A473"/>
      <c r="B473"/>
      <c r="C473"/>
      <c r="D473"/>
      <c r="E473"/>
      <c r="G473"/>
      <c r="H473"/>
      <c r="I473"/>
      <c r="J473"/>
      <c r="K473"/>
      <c r="L473"/>
      <c r="M473"/>
      <c r="N473"/>
      <c r="O473"/>
      <c r="AC473"/>
      <c r="AD473"/>
      <c r="AE473"/>
      <c r="BS473" s="159"/>
      <c r="BT473" s="162"/>
      <c r="BU473" s="108"/>
      <c r="BV473" s="108"/>
      <c r="BW473" s="108"/>
      <c r="BX473" s="108"/>
    </row>
    <row r="474" spans="1:76">
      <c r="A474"/>
      <c r="B474"/>
      <c r="C474"/>
      <c r="D474"/>
      <c r="E474"/>
      <c r="G474"/>
      <c r="H474"/>
      <c r="I474"/>
      <c r="J474"/>
      <c r="K474"/>
      <c r="L474"/>
      <c r="M474"/>
      <c r="N474"/>
      <c r="O474"/>
      <c r="AC474"/>
      <c r="AD474"/>
      <c r="AE474"/>
      <c r="BS474" s="159"/>
      <c r="BT474" s="162"/>
      <c r="BU474" s="108"/>
      <c r="BV474" s="108"/>
      <c r="BW474" s="108"/>
      <c r="BX474" s="108"/>
    </row>
    <row r="475" spans="1:76">
      <c r="A475"/>
      <c r="B475"/>
      <c r="C475"/>
      <c r="D475"/>
      <c r="E475"/>
      <c r="G475"/>
      <c r="H475"/>
      <c r="I475"/>
      <c r="J475"/>
      <c r="K475"/>
      <c r="L475"/>
      <c r="M475"/>
      <c r="N475"/>
      <c r="O475"/>
      <c r="AC475"/>
      <c r="AD475"/>
      <c r="AE475"/>
      <c r="BS475" s="159"/>
      <c r="BT475" s="162"/>
      <c r="BU475" s="108"/>
      <c r="BV475" s="108"/>
      <c r="BW475" s="108"/>
      <c r="BX475" s="108"/>
    </row>
    <row r="476" spans="1:76">
      <c r="A476"/>
      <c r="B476"/>
      <c r="C476"/>
      <c r="D476"/>
      <c r="E476"/>
      <c r="G476"/>
      <c r="H476"/>
      <c r="I476"/>
      <c r="J476"/>
      <c r="K476"/>
      <c r="L476"/>
      <c r="M476"/>
      <c r="N476"/>
      <c r="O476"/>
      <c r="AC476"/>
      <c r="AD476"/>
      <c r="AE476"/>
      <c r="BS476" s="159"/>
      <c r="BT476" s="162"/>
      <c r="BU476" s="108"/>
      <c r="BV476" s="108"/>
      <c r="BW476" s="108"/>
      <c r="BX476" s="108"/>
    </row>
    <row r="477" spans="1:76">
      <c r="A477"/>
      <c r="B477"/>
      <c r="C477"/>
      <c r="D477"/>
      <c r="E477"/>
      <c r="G477"/>
      <c r="H477"/>
      <c r="I477"/>
      <c r="J477"/>
      <c r="K477"/>
      <c r="L477"/>
      <c r="M477"/>
      <c r="N477"/>
      <c r="O477"/>
      <c r="AC477"/>
      <c r="AD477"/>
      <c r="AE477"/>
      <c r="BS477" s="159"/>
      <c r="BT477" s="162"/>
      <c r="BU477" s="108"/>
      <c r="BV477" s="108"/>
      <c r="BW477" s="108"/>
      <c r="BX477" s="108"/>
    </row>
    <row r="478" spans="1:76">
      <c r="A478"/>
      <c r="B478"/>
      <c r="C478"/>
      <c r="D478"/>
      <c r="E478"/>
      <c r="G478"/>
      <c r="H478"/>
      <c r="I478"/>
      <c r="J478"/>
      <c r="K478"/>
      <c r="L478"/>
      <c r="M478"/>
      <c r="N478"/>
      <c r="O478"/>
      <c r="AC478"/>
      <c r="AD478"/>
      <c r="AE478"/>
      <c r="BS478" s="159"/>
      <c r="BT478" s="162"/>
      <c r="BU478" s="108"/>
      <c r="BV478" s="108"/>
      <c r="BW478" s="108"/>
      <c r="BX478" s="108"/>
    </row>
    <row r="479" spans="1:76">
      <c r="A479"/>
      <c r="B479"/>
      <c r="C479"/>
      <c r="D479"/>
      <c r="E479"/>
      <c r="G479"/>
      <c r="H479"/>
      <c r="I479"/>
      <c r="J479"/>
      <c r="K479"/>
      <c r="L479"/>
      <c r="M479"/>
      <c r="N479"/>
      <c r="O479"/>
      <c r="AC479"/>
      <c r="AD479"/>
      <c r="AE479"/>
      <c r="BS479" s="159"/>
      <c r="BT479" s="162"/>
      <c r="BU479" s="108"/>
      <c r="BV479" s="108"/>
      <c r="BW479" s="108"/>
      <c r="BX479" s="108"/>
    </row>
    <row r="480" spans="1:76">
      <c r="A480"/>
      <c r="B480"/>
      <c r="C480"/>
      <c r="D480"/>
      <c r="E480"/>
      <c r="G480"/>
      <c r="H480"/>
      <c r="I480"/>
      <c r="J480"/>
      <c r="K480"/>
      <c r="L480"/>
      <c r="M480"/>
      <c r="N480"/>
      <c r="O480"/>
      <c r="AC480"/>
      <c r="AD480"/>
      <c r="AE480"/>
      <c r="BS480" s="159"/>
      <c r="BT480" s="162"/>
      <c r="BU480" s="108"/>
      <c r="BV480" s="108"/>
      <c r="BW480" s="108"/>
      <c r="BX480" s="108"/>
    </row>
    <row r="481" spans="1:76">
      <c r="A481"/>
      <c r="B481"/>
      <c r="C481"/>
      <c r="D481"/>
      <c r="E481"/>
      <c r="G481"/>
      <c r="H481"/>
      <c r="I481"/>
      <c r="J481"/>
      <c r="K481"/>
      <c r="L481"/>
      <c r="M481"/>
      <c r="N481"/>
      <c r="O481"/>
      <c r="AC481"/>
      <c r="AD481"/>
      <c r="AE481"/>
      <c r="BS481" s="159"/>
      <c r="BT481" s="162"/>
      <c r="BU481" s="108"/>
      <c r="BV481" s="108"/>
      <c r="BW481" s="108"/>
      <c r="BX481" s="108"/>
    </row>
    <row r="482" spans="1:76">
      <c r="A482"/>
      <c r="B482"/>
      <c r="C482"/>
      <c r="D482"/>
      <c r="E482"/>
      <c r="G482"/>
      <c r="H482"/>
      <c r="I482"/>
      <c r="J482"/>
      <c r="K482"/>
      <c r="L482"/>
      <c r="M482"/>
      <c r="N482"/>
      <c r="O482"/>
      <c r="AC482"/>
      <c r="AD482"/>
      <c r="AE482"/>
      <c r="BS482" s="159"/>
      <c r="BT482" s="162"/>
      <c r="BU482" s="108"/>
      <c r="BV482" s="108"/>
      <c r="BW482" s="108"/>
      <c r="BX482" s="108"/>
    </row>
    <row r="483" spans="1:76">
      <c r="A483"/>
      <c r="B483"/>
      <c r="C483"/>
      <c r="D483"/>
      <c r="E483"/>
      <c r="G483"/>
      <c r="H483"/>
      <c r="I483"/>
      <c r="J483"/>
      <c r="K483"/>
      <c r="L483"/>
      <c r="M483"/>
      <c r="N483"/>
      <c r="O483"/>
      <c r="AC483"/>
      <c r="AD483"/>
      <c r="AE483"/>
      <c r="BS483" s="159"/>
      <c r="BT483" s="162"/>
      <c r="BU483" s="108"/>
      <c r="BV483" s="108"/>
      <c r="BW483" s="108"/>
      <c r="BX483" s="108"/>
    </row>
    <row r="484" spans="1:76">
      <c r="A484"/>
      <c r="B484"/>
      <c r="C484"/>
      <c r="D484"/>
      <c r="E484"/>
      <c r="G484"/>
      <c r="H484"/>
      <c r="I484"/>
      <c r="J484"/>
      <c r="K484"/>
      <c r="L484"/>
      <c r="M484"/>
      <c r="N484"/>
      <c r="O484"/>
      <c r="AC484"/>
      <c r="AD484"/>
      <c r="AE484"/>
      <c r="BS484" s="159"/>
      <c r="BT484" s="162"/>
      <c r="BU484" s="108"/>
      <c r="BV484" s="108"/>
      <c r="BW484" s="108"/>
      <c r="BX484" s="108"/>
    </row>
    <row r="485" spans="1:76">
      <c r="A485"/>
      <c r="B485"/>
      <c r="C485"/>
      <c r="D485"/>
      <c r="E485"/>
      <c r="G485"/>
      <c r="H485"/>
      <c r="I485"/>
      <c r="J485"/>
      <c r="K485"/>
      <c r="L485"/>
      <c r="M485"/>
      <c r="N485"/>
      <c r="O485"/>
      <c r="AC485"/>
      <c r="AD485"/>
      <c r="AE485"/>
      <c r="BS485" s="159"/>
      <c r="BT485" s="162"/>
      <c r="BU485" s="108"/>
      <c r="BV485" s="108"/>
      <c r="BW485" s="108"/>
      <c r="BX485" s="108"/>
    </row>
    <row r="486" spans="1:76">
      <c r="A486"/>
      <c r="B486"/>
      <c r="C486"/>
      <c r="D486"/>
      <c r="E486"/>
      <c r="G486"/>
      <c r="H486"/>
      <c r="I486"/>
      <c r="J486"/>
      <c r="K486"/>
      <c r="L486"/>
      <c r="M486"/>
      <c r="N486"/>
      <c r="O486"/>
      <c r="AC486"/>
      <c r="AD486"/>
      <c r="AE486"/>
      <c r="BS486" s="159"/>
      <c r="BT486" s="162"/>
      <c r="BU486" s="108"/>
      <c r="BV486" s="108"/>
      <c r="BW486" s="108"/>
      <c r="BX486" s="108"/>
    </row>
    <row r="487" spans="1:76">
      <c r="A487"/>
      <c r="B487"/>
      <c r="C487"/>
      <c r="D487"/>
      <c r="E487"/>
      <c r="G487"/>
      <c r="H487"/>
      <c r="I487"/>
      <c r="J487"/>
      <c r="K487"/>
      <c r="L487"/>
      <c r="M487"/>
      <c r="N487"/>
      <c r="O487"/>
      <c r="AC487"/>
      <c r="AD487"/>
      <c r="AE487"/>
      <c r="BS487" s="159"/>
      <c r="BT487" s="162"/>
      <c r="BU487" s="108"/>
      <c r="BV487" s="108"/>
      <c r="BW487" s="108"/>
      <c r="BX487" s="108"/>
    </row>
    <row r="488" spans="1:76">
      <c r="A488"/>
      <c r="B488"/>
      <c r="C488"/>
      <c r="D488"/>
      <c r="E488"/>
      <c r="G488"/>
      <c r="H488"/>
      <c r="I488"/>
      <c r="J488"/>
      <c r="K488"/>
      <c r="L488"/>
      <c r="M488"/>
      <c r="N488"/>
      <c r="O488"/>
      <c r="AC488"/>
      <c r="AD488"/>
      <c r="AE488"/>
      <c r="BS488" s="159"/>
      <c r="BT488" s="162"/>
      <c r="BU488" s="108"/>
      <c r="BV488" s="108"/>
      <c r="BW488" s="108"/>
      <c r="BX488" s="108"/>
    </row>
    <row r="489" spans="1:76">
      <c r="A489"/>
      <c r="B489"/>
      <c r="C489"/>
      <c r="D489"/>
      <c r="E489"/>
      <c r="G489"/>
      <c r="H489"/>
      <c r="I489"/>
      <c r="J489"/>
      <c r="K489"/>
      <c r="L489"/>
      <c r="M489"/>
      <c r="N489"/>
      <c r="O489"/>
      <c r="AC489"/>
      <c r="AD489"/>
      <c r="AE489"/>
      <c r="BS489" s="159"/>
      <c r="BT489" s="162"/>
      <c r="BU489" s="108"/>
      <c r="BV489" s="108"/>
      <c r="BW489" s="108"/>
      <c r="BX489" s="108"/>
    </row>
    <row r="490" spans="1:76">
      <c r="A490"/>
      <c r="B490"/>
      <c r="C490"/>
      <c r="D490"/>
      <c r="E490"/>
      <c r="G490"/>
      <c r="H490"/>
      <c r="I490"/>
      <c r="J490"/>
      <c r="K490"/>
      <c r="L490"/>
      <c r="M490"/>
      <c r="N490"/>
      <c r="O490"/>
      <c r="AC490"/>
      <c r="AD490"/>
      <c r="AE490"/>
      <c r="BS490" s="159"/>
      <c r="BT490" s="162"/>
      <c r="BU490" s="108"/>
      <c r="BV490" s="108"/>
      <c r="BW490" s="108"/>
      <c r="BX490" s="108"/>
    </row>
    <row r="491" spans="1:76">
      <c r="A491"/>
      <c r="B491"/>
      <c r="C491"/>
      <c r="D491"/>
      <c r="E491"/>
      <c r="G491"/>
      <c r="H491"/>
      <c r="I491"/>
      <c r="J491"/>
      <c r="K491"/>
      <c r="L491"/>
      <c r="M491"/>
      <c r="N491"/>
      <c r="O491"/>
      <c r="AC491"/>
      <c r="AD491"/>
      <c r="AE491"/>
      <c r="BS491" s="159"/>
      <c r="BT491" s="162"/>
      <c r="BU491" s="108"/>
      <c r="BV491" s="108"/>
      <c r="BW491" s="108"/>
      <c r="BX491" s="108"/>
    </row>
    <row r="492" spans="1:76">
      <c r="A492"/>
      <c r="B492"/>
      <c r="C492"/>
      <c r="D492"/>
      <c r="E492"/>
      <c r="G492"/>
      <c r="H492"/>
      <c r="I492"/>
      <c r="J492"/>
      <c r="K492"/>
      <c r="L492"/>
      <c r="M492"/>
      <c r="N492"/>
      <c r="O492"/>
      <c r="AC492"/>
      <c r="AD492"/>
      <c r="AE492"/>
      <c r="BS492" s="159"/>
      <c r="BT492" s="162"/>
      <c r="BU492" s="108"/>
      <c r="BV492" s="108"/>
      <c r="BW492" s="108"/>
      <c r="BX492" s="108"/>
    </row>
    <row r="493" spans="1:76">
      <c r="A493"/>
      <c r="B493"/>
      <c r="C493"/>
      <c r="D493"/>
      <c r="E493"/>
      <c r="G493"/>
      <c r="H493"/>
      <c r="I493"/>
      <c r="J493"/>
      <c r="K493"/>
      <c r="L493"/>
      <c r="M493"/>
      <c r="N493"/>
      <c r="O493"/>
      <c r="AC493"/>
      <c r="AD493"/>
      <c r="AE493"/>
      <c r="BS493" s="159"/>
      <c r="BT493" s="162"/>
      <c r="BU493" s="108"/>
      <c r="BV493" s="108"/>
      <c r="BW493" s="108"/>
      <c r="BX493" s="108"/>
    </row>
    <row r="494" spans="1:76">
      <c r="A494"/>
      <c r="B494"/>
      <c r="C494"/>
      <c r="D494"/>
      <c r="E494"/>
      <c r="G494"/>
      <c r="H494"/>
      <c r="I494"/>
      <c r="J494"/>
      <c r="K494"/>
      <c r="L494"/>
      <c r="M494"/>
      <c r="N494"/>
      <c r="O494"/>
      <c r="AC494"/>
      <c r="AD494"/>
      <c r="AE494"/>
      <c r="BS494" s="159"/>
      <c r="BT494" s="162"/>
      <c r="BU494" s="108"/>
      <c r="BV494" s="108"/>
      <c r="BW494" s="108"/>
      <c r="BX494" s="108"/>
    </row>
    <row r="495" spans="1:76">
      <c r="A495"/>
      <c r="B495"/>
      <c r="C495"/>
      <c r="D495"/>
      <c r="E495"/>
      <c r="G495"/>
      <c r="H495"/>
      <c r="I495"/>
      <c r="J495"/>
      <c r="K495"/>
      <c r="L495"/>
      <c r="M495"/>
      <c r="N495"/>
      <c r="O495"/>
      <c r="AC495"/>
      <c r="AD495"/>
      <c r="AE495"/>
      <c r="BS495" s="159"/>
      <c r="BT495" s="162"/>
      <c r="BU495" s="108"/>
      <c r="BV495" s="108"/>
      <c r="BW495" s="108"/>
      <c r="BX495" s="108"/>
    </row>
    <row r="496" spans="1:76">
      <c r="A496"/>
      <c r="B496"/>
      <c r="C496"/>
      <c r="D496"/>
      <c r="E496"/>
      <c r="G496"/>
      <c r="H496"/>
      <c r="I496"/>
      <c r="J496"/>
      <c r="K496"/>
      <c r="L496"/>
      <c r="M496"/>
      <c r="N496"/>
      <c r="O496"/>
      <c r="AC496"/>
      <c r="AD496"/>
      <c r="AE496"/>
      <c r="BS496" s="159"/>
      <c r="BT496" s="162"/>
      <c r="BU496" s="108"/>
      <c r="BV496" s="108"/>
      <c r="BW496" s="108"/>
      <c r="BX496" s="108"/>
    </row>
    <row r="497" spans="1:76">
      <c r="A497"/>
      <c r="B497"/>
      <c r="C497"/>
      <c r="D497"/>
      <c r="E497"/>
      <c r="G497"/>
      <c r="H497"/>
      <c r="I497"/>
      <c r="J497"/>
      <c r="K497"/>
      <c r="L497"/>
      <c r="M497"/>
      <c r="N497"/>
      <c r="O497"/>
      <c r="AC497"/>
      <c r="AD497"/>
      <c r="AE497"/>
      <c r="BS497" s="159"/>
      <c r="BT497" s="162"/>
      <c r="BU497" s="108"/>
      <c r="BV497" s="108"/>
      <c r="BW497" s="108"/>
      <c r="BX497" s="108"/>
    </row>
    <row r="498" spans="1:76">
      <c r="A498"/>
      <c r="B498"/>
      <c r="C498"/>
      <c r="D498"/>
      <c r="E498"/>
      <c r="G498"/>
      <c r="H498"/>
      <c r="I498"/>
      <c r="J498"/>
      <c r="K498"/>
      <c r="L498"/>
      <c r="M498"/>
      <c r="N498"/>
      <c r="O498"/>
      <c r="AC498"/>
      <c r="AD498"/>
      <c r="AE498"/>
      <c r="BS498" s="159"/>
      <c r="BT498" s="162"/>
      <c r="BU498" s="108"/>
      <c r="BV498" s="108"/>
      <c r="BW498" s="108"/>
      <c r="BX498" s="108"/>
    </row>
    <row r="499" spans="1:76">
      <c r="A499"/>
      <c r="B499"/>
      <c r="C499"/>
      <c r="D499"/>
      <c r="E499"/>
      <c r="G499"/>
      <c r="H499"/>
      <c r="I499"/>
      <c r="J499"/>
      <c r="K499"/>
      <c r="L499"/>
      <c r="M499"/>
      <c r="N499"/>
      <c r="O499"/>
      <c r="AC499"/>
      <c r="AD499"/>
      <c r="AE499"/>
      <c r="BS499" s="159"/>
      <c r="BT499" s="162"/>
      <c r="BU499" s="108"/>
      <c r="BV499" s="108"/>
      <c r="BW499" s="108"/>
      <c r="BX499" s="108"/>
    </row>
    <row r="500" spans="1:76">
      <c r="A500"/>
      <c r="B500"/>
      <c r="C500"/>
      <c r="D500"/>
      <c r="E500"/>
      <c r="G500"/>
      <c r="H500"/>
      <c r="I500"/>
      <c r="J500"/>
      <c r="K500"/>
      <c r="L500"/>
      <c r="M500"/>
      <c r="N500"/>
      <c r="O500"/>
      <c r="AC500"/>
      <c r="AD500"/>
      <c r="AE500"/>
      <c r="BS500" s="159"/>
      <c r="BT500" s="162"/>
      <c r="BU500" s="108"/>
      <c r="BV500" s="108"/>
      <c r="BW500" s="108"/>
      <c r="BX500" s="108"/>
    </row>
    <row r="501" spans="1:76">
      <c r="A501"/>
      <c r="B501"/>
      <c r="C501"/>
      <c r="D501"/>
      <c r="E501"/>
      <c r="G501"/>
      <c r="H501"/>
      <c r="I501"/>
      <c r="J501"/>
      <c r="K501"/>
      <c r="L501"/>
      <c r="M501"/>
      <c r="N501"/>
      <c r="O501"/>
      <c r="AC501"/>
      <c r="AD501"/>
      <c r="AE501"/>
      <c r="BS501" s="159"/>
      <c r="BT501" s="162"/>
      <c r="BU501" s="108"/>
      <c r="BV501" s="108"/>
      <c r="BW501" s="108"/>
      <c r="BX501" s="108"/>
    </row>
    <row r="502" spans="1:76">
      <c r="A502"/>
      <c r="B502"/>
      <c r="C502"/>
      <c r="D502"/>
      <c r="E502"/>
      <c r="G502"/>
      <c r="H502"/>
      <c r="I502"/>
      <c r="J502"/>
      <c r="K502"/>
      <c r="L502"/>
      <c r="M502"/>
      <c r="N502"/>
      <c r="O502"/>
      <c r="AC502"/>
      <c r="AD502"/>
      <c r="AE502"/>
      <c r="BS502" s="159"/>
      <c r="BT502" s="162"/>
      <c r="BU502" s="108"/>
      <c r="BV502" s="108"/>
      <c r="BW502" s="108"/>
      <c r="BX502" s="108"/>
    </row>
    <row r="503" spans="1:76">
      <c r="A503"/>
      <c r="B503"/>
      <c r="C503"/>
      <c r="D503"/>
      <c r="E503"/>
      <c r="G503"/>
      <c r="H503"/>
      <c r="I503"/>
      <c r="J503"/>
      <c r="K503"/>
      <c r="L503"/>
      <c r="M503"/>
      <c r="N503"/>
      <c r="O503"/>
      <c r="AC503"/>
      <c r="AD503"/>
      <c r="AE503"/>
      <c r="BS503" s="159"/>
      <c r="BT503" s="162"/>
      <c r="BU503" s="108"/>
      <c r="BV503" s="108"/>
      <c r="BW503" s="108"/>
      <c r="BX503" s="108"/>
    </row>
    <row r="504" spans="1:76">
      <c r="A504"/>
      <c r="B504"/>
      <c r="C504"/>
      <c r="D504"/>
      <c r="E504"/>
      <c r="G504"/>
      <c r="H504"/>
      <c r="I504"/>
      <c r="J504"/>
      <c r="K504"/>
      <c r="L504"/>
      <c r="M504"/>
      <c r="N504"/>
      <c r="O504"/>
      <c r="AC504"/>
      <c r="AD504"/>
      <c r="AE504"/>
      <c r="BS504" s="159"/>
      <c r="BT504" s="162"/>
      <c r="BU504" s="108"/>
      <c r="BV504" s="108"/>
      <c r="BW504" s="108"/>
      <c r="BX504" s="108"/>
    </row>
    <row r="505" spans="1:76">
      <c r="A505"/>
      <c r="B505"/>
      <c r="C505"/>
      <c r="D505"/>
      <c r="E505"/>
      <c r="G505"/>
      <c r="H505"/>
      <c r="I505"/>
      <c r="J505"/>
      <c r="K505"/>
      <c r="L505"/>
      <c r="M505"/>
      <c r="N505"/>
      <c r="O505"/>
      <c r="AC505"/>
      <c r="AD505"/>
      <c r="AE505"/>
    </row>
    <row r="506" spans="1:76">
      <c r="A506"/>
      <c r="B506"/>
      <c r="C506"/>
      <c r="D506"/>
      <c r="E506"/>
      <c r="G506"/>
      <c r="H506"/>
      <c r="I506"/>
      <c r="J506"/>
      <c r="K506"/>
      <c r="L506"/>
      <c r="M506"/>
      <c r="N506"/>
      <c r="O506"/>
      <c r="AC506"/>
      <c r="AD506"/>
      <c r="AE506"/>
    </row>
    <row r="507" spans="1:76">
      <c r="A507"/>
      <c r="B507"/>
      <c r="C507"/>
      <c r="D507"/>
      <c r="E507"/>
      <c r="G507"/>
      <c r="H507"/>
      <c r="I507"/>
      <c r="J507"/>
      <c r="K507"/>
      <c r="L507"/>
      <c r="M507"/>
      <c r="N507"/>
      <c r="O507"/>
      <c r="AC507"/>
      <c r="AD507"/>
      <c r="AE507"/>
    </row>
    <row r="508" spans="1:76">
      <c r="A508"/>
      <c r="B508"/>
      <c r="C508"/>
      <c r="D508"/>
      <c r="E508"/>
      <c r="G508"/>
      <c r="H508"/>
      <c r="I508"/>
      <c r="J508"/>
      <c r="K508"/>
      <c r="L508"/>
      <c r="M508"/>
      <c r="N508"/>
      <c r="O508"/>
      <c r="AC508"/>
      <c r="AD508"/>
      <c r="AE508"/>
    </row>
    <row r="509" spans="1:76">
      <c r="A509"/>
      <c r="B509"/>
      <c r="C509"/>
      <c r="D509"/>
      <c r="E509"/>
      <c r="G509"/>
      <c r="H509"/>
      <c r="I509"/>
      <c r="J509"/>
      <c r="K509"/>
      <c r="L509"/>
      <c r="M509"/>
      <c r="N509"/>
      <c r="O509"/>
      <c r="AC509"/>
      <c r="AD509"/>
      <c r="AE509"/>
    </row>
    <row r="510" spans="1:76">
      <c r="A510"/>
      <c r="B510"/>
      <c r="C510"/>
      <c r="D510"/>
      <c r="E510"/>
      <c r="G510"/>
      <c r="H510"/>
      <c r="I510"/>
      <c r="J510"/>
      <c r="K510"/>
      <c r="L510"/>
      <c r="M510"/>
      <c r="N510"/>
      <c r="O510"/>
      <c r="AC510"/>
      <c r="AD510"/>
      <c r="AE510"/>
    </row>
    <row r="511" spans="1:76">
      <c r="A511"/>
      <c r="B511"/>
      <c r="C511"/>
      <c r="D511"/>
      <c r="E511"/>
      <c r="G511"/>
      <c r="H511"/>
      <c r="I511"/>
      <c r="J511"/>
      <c r="K511"/>
      <c r="L511"/>
      <c r="M511"/>
      <c r="N511"/>
      <c r="O511"/>
      <c r="AC511"/>
      <c r="AD511"/>
      <c r="AE511"/>
    </row>
    <row r="512" spans="1:76">
      <c r="A512"/>
      <c r="B512"/>
      <c r="C512"/>
      <c r="D512"/>
      <c r="E512"/>
      <c r="G512"/>
      <c r="H512"/>
      <c r="I512"/>
      <c r="J512"/>
      <c r="K512"/>
      <c r="L512"/>
      <c r="M512"/>
      <c r="N512"/>
      <c r="O512"/>
      <c r="AC512"/>
      <c r="AD512"/>
      <c r="AE512"/>
    </row>
    <row r="513" spans="1:31">
      <c r="A513"/>
      <c r="B513"/>
      <c r="C513"/>
      <c r="D513"/>
      <c r="E513"/>
      <c r="G513"/>
      <c r="H513"/>
      <c r="I513"/>
      <c r="J513"/>
      <c r="K513"/>
      <c r="L513"/>
      <c r="M513"/>
      <c r="N513"/>
      <c r="O513"/>
      <c r="AC513"/>
      <c r="AD513"/>
      <c r="AE513"/>
    </row>
    <row r="514" spans="1:31">
      <c r="A514"/>
      <c r="B514"/>
      <c r="C514"/>
      <c r="D514"/>
      <c r="E514"/>
      <c r="G514"/>
      <c r="H514"/>
      <c r="I514"/>
      <c r="J514"/>
      <c r="K514"/>
      <c r="L514"/>
      <c r="M514"/>
      <c r="N514"/>
      <c r="O514"/>
      <c r="AC514"/>
      <c r="AD514"/>
      <c r="AE514"/>
    </row>
    <row r="515" spans="1:31">
      <c r="A515"/>
      <c r="B515"/>
      <c r="C515"/>
      <c r="D515"/>
      <c r="E515"/>
      <c r="G515"/>
      <c r="H515"/>
      <c r="I515"/>
      <c r="J515"/>
      <c r="K515"/>
      <c r="L515"/>
      <c r="M515"/>
      <c r="N515"/>
      <c r="O515"/>
      <c r="AC515"/>
      <c r="AD515"/>
      <c r="AE515"/>
    </row>
    <row r="516" spans="1:31">
      <c r="A516"/>
      <c r="B516"/>
      <c r="C516"/>
      <c r="D516"/>
      <c r="E516"/>
      <c r="G516"/>
      <c r="H516"/>
      <c r="I516"/>
      <c r="J516"/>
      <c r="K516"/>
      <c r="L516"/>
      <c r="M516"/>
      <c r="N516"/>
      <c r="O516"/>
      <c r="AC516"/>
      <c r="AD516"/>
      <c r="AE516"/>
    </row>
    <row r="517" spans="1:31">
      <c r="A517"/>
      <c r="B517"/>
      <c r="C517"/>
      <c r="D517"/>
      <c r="E517"/>
      <c r="G517"/>
      <c r="H517"/>
      <c r="I517"/>
      <c r="J517"/>
      <c r="K517"/>
      <c r="L517"/>
      <c r="M517"/>
      <c r="N517"/>
      <c r="O517"/>
      <c r="AC517"/>
      <c r="AD517"/>
      <c r="AE517"/>
    </row>
    <row r="518" spans="1:31">
      <c r="A518"/>
      <c r="B518"/>
      <c r="C518"/>
      <c r="D518"/>
      <c r="E518"/>
      <c r="G518"/>
      <c r="H518"/>
      <c r="I518"/>
      <c r="J518"/>
      <c r="K518"/>
      <c r="L518"/>
      <c r="M518"/>
      <c r="N518"/>
      <c r="O518"/>
      <c r="AC518"/>
      <c r="AD518"/>
      <c r="AE518"/>
    </row>
    <row r="519" spans="1:31">
      <c r="A519"/>
      <c r="B519"/>
      <c r="C519"/>
      <c r="D519"/>
      <c r="E519"/>
      <c r="G519"/>
      <c r="H519"/>
      <c r="I519"/>
      <c r="J519"/>
      <c r="K519"/>
      <c r="L519"/>
      <c r="M519"/>
      <c r="N519"/>
      <c r="O519"/>
      <c r="AC519"/>
      <c r="AD519"/>
      <c r="AE519"/>
    </row>
    <row r="520" spans="1:31">
      <c r="A520"/>
      <c r="B520"/>
      <c r="C520"/>
      <c r="D520"/>
      <c r="E520"/>
      <c r="G520"/>
      <c r="H520"/>
      <c r="I520"/>
      <c r="J520"/>
      <c r="K520"/>
      <c r="L520"/>
      <c r="M520"/>
      <c r="N520"/>
      <c r="O520"/>
      <c r="AC520"/>
      <c r="AD520"/>
      <c r="AE520"/>
    </row>
    <row r="521" spans="1:31">
      <c r="A521"/>
      <c r="B521"/>
      <c r="C521"/>
      <c r="D521"/>
      <c r="E521"/>
      <c r="G521"/>
      <c r="H521"/>
      <c r="I521"/>
      <c r="J521"/>
      <c r="K521"/>
      <c r="L521"/>
      <c r="M521"/>
      <c r="N521"/>
      <c r="O521"/>
      <c r="AC521"/>
      <c r="AD521"/>
      <c r="AE521"/>
    </row>
    <row r="522" spans="1:31">
      <c r="A522"/>
      <c r="B522"/>
      <c r="C522"/>
      <c r="D522"/>
      <c r="E522"/>
      <c r="G522"/>
      <c r="H522"/>
      <c r="I522"/>
      <c r="J522"/>
      <c r="K522"/>
      <c r="L522"/>
      <c r="M522"/>
      <c r="N522"/>
      <c r="O522"/>
      <c r="AC522"/>
      <c r="AD522"/>
      <c r="AE522"/>
    </row>
    <row r="523" spans="1:31">
      <c r="A523"/>
      <c r="B523"/>
      <c r="C523"/>
      <c r="D523"/>
      <c r="E523"/>
      <c r="G523"/>
      <c r="H523"/>
      <c r="I523"/>
      <c r="J523"/>
      <c r="K523"/>
      <c r="L523"/>
      <c r="M523"/>
      <c r="N523"/>
      <c r="O523"/>
      <c r="AC523"/>
      <c r="AD523"/>
      <c r="AE523"/>
    </row>
    <row r="524" spans="1:31">
      <c r="A524"/>
      <c r="B524"/>
      <c r="C524"/>
      <c r="D524"/>
      <c r="E524"/>
      <c r="G524"/>
      <c r="H524"/>
      <c r="I524"/>
      <c r="J524"/>
      <c r="K524"/>
      <c r="L524"/>
      <c r="M524"/>
      <c r="N524"/>
      <c r="O524"/>
      <c r="AC524"/>
      <c r="AD524"/>
      <c r="AE524"/>
    </row>
    <row r="525" spans="1:31">
      <c r="A525"/>
      <c r="B525"/>
      <c r="C525"/>
      <c r="D525"/>
      <c r="E525"/>
      <c r="G525"/>
      <c r="H525"/>
      <c r="I525"/>
      <c r="J525"/>
      <c r="K525"/>
      <c r="L525"/>
      <c r="M525"/>
      <c r="N525"/>
      <c r="O525"/>
      <c r="AC525"/>
      <c r="AD525"/>
      <c r="AE525"/>
    </row>
    <row r="526" spans="1:31">
      <c r="A526"/>
      <c r="B526"/>
      <c r="C526"/>
      <c r="D526"/>
      <c r="E526"/>
      <c r="G526"/>
      <c r="H526"/>
      <c r="I526"/>
      <c r="J526"/>
      <c r="K526"/>
      <c r="L526"/>
      <c r="M526"/>
      <c r="N526"/>
      <c r="O526"/>
      <c r="AC526"/>
      <c r="AD526"/>
      <c r="AE526"/>
    </row>
    <row r="527" spans="1:31">
      <c r="A527"/>
      <c r="B527"/>
      <c r="C527"/>
      <c r="D527"/>
      <c r="E527"/>
      <c r="G527"/>
      <c r="H527"/>
      <c r="I527"/>
      <c r="J527"/>
      <c r="K527"/>
      <c r="L527"/>
      <c r="M527"/>
      <c r="N527"/>
      <c r="O527"/>
      <c r="AC527"/>
      <c r="AD527"/>
      <c r="AE527"/>
    </row>
    <row r="528" spans="1:31">
      <c r="A528"/>
      <c r="B528"/>
      <c r="C528"/>
      <c r="D528"/>
      <c r="E528"/>
      <c r="G528"/>
      <c r="H528"/>
      <c r="I528"/>
      <c r="J528"/>
      <c r="K528"/>
      <c r="L528"/>
      <c r="M528"/>
      <c r="N528"/>
      <c r="O528"/>
      <c r="AC528"/>
      <c r="AD528"/>
      <c r="AE528"/>
    </row>
    <row r="529" spans="1:31">
      <c r="A529"/>
      <c r="B529"/>
      <c r="C529"/>
      <c r="D529"/>
      <c r="E529"/>
      <c r="G529"/>
      <c r="H529"/>
      <c r="I529"/>
      <c r="J529"/>
      <c r="K529"/>
      <c r="L529"/>
      <c r="M529"/>
      <c r="N529"/>
      <c r="O529"/>
      <c r="AC529"/>
      <c r="AD529"/>
      <c r="AE529"/>
    </row>
    <row r="530" spans="1:31">
      <c r="A530"/>
      <c r="B530"/>
      <c r="C530"/>
      <c r="D530"/>
      <c r="E530"/>
      <c r="G530"/>
      <c r="H530"/>
      <c r="I530"/>
      <c r="J530"/>
      <c r="K530"/>
      <c r="L530"/>
      <c r="M530"/>
      <c r="N530"/>
      <c r="O530"/>
      <c r="AC530"/>
      <c r="AD530"/>
      <c r="AE530"/>
    </row>
    <row r="531" spans="1:31">
      <c r="A531"/>
      <c r="B531"/>
      <c r="C531"/>
      <c r="D531"/>
      <c r="E531"/>
      <c r="G531"/>
      <c r="H531"/>
      <c r="I531"/>
      <c r="J531"/>
      <c r="K531"/>
      <c r="L531"/>
      <c r="M531"/>
      <c r="N531"/>
      <c r="O531"/>
      <c r="AC531"/>
      <c r="AD531"/>
      <c r="AE531"/>
    </row>
    <row r="532" spans="1:31">
      <c r="A532"/>
      <c r="B532"/>
      <c r="C532"/>
      <c r="D532"/>
      <c r="E532"/>
      <c r="G532"/>
      <c r="H532"/>
      <c r="I532"/>
      <c r="J532"/>
      <c r="K532"/>
      <c r="L532"/>
      <c r="M532"/>
      <c r="N532"/>
      <c r="O532"/>
      <c r="AC532"/>
      <c r="AD532"/>
      <c r="AE532"/>
    </row>
    <row r="533" spans="1:31">
      <c r="A533"/>
      <c r="B533"/>
      <c r="C533"/>
      <c r="D533"/>
      <c r="E533"/>
      <c r="G533"/>
      <c r="H533"/>
      <c r="I533"/>
      <c r="J533"/>
      <c r="K533"/>
      <c r="L533"/>
      <c r="M533"/>
      <c r="N533"/>
      <c r="O533"/>
      <c r="AC533"/>
      <c r="AD533"/>
      <c r="AE533"/>
    </row>
    <row r="534" spans="1:31">
      <c r="A534"/>
      <c r="B534"/>
      <c r="C534"/>
      <c r="D534"/>
      <c r="E534"/>
      <c r="G534"/>
      <c r="H534"/>
      <c r="I534"/>
      <c r="J534"/>
      <c r="K534"/>
      <c r="L534"/>
      <c r="M534"/>
      <c r="N534"/>
      <c r="O534"/>
      <c r="AC534"/>
      <c r="AD534"/>
      <c r="AE534"/>
    </row>
    <row r="535" spans="1:31">
      <c r="A535"/>
      <c r="B535"/>
      <c r="C535"/>
      <c r="D535"/>
      <c r="E535"/>
      <c r="G535"/>
      <c r="H535"/>
      <c r="I535"/>
      <c r="J535"/>
      <c r="K535"/>
      <c r="L535"/>
      <c r="M535"/>
      <c r="N535"/>
      <c r="O535"/>
      <c r="AC535"/>
      <c r="AD535"/>
      <c r="AE535"/>
    </row>
    <row r="536" spans="1:31">
      <c r="A536"/>
      <c r="B536"/>
      <c r="C536"/>
      <c r="D536"/>
      <c r="E536"/>
      <c r="G536"/>
      <c r="H536"/>
      <c r="I536"/>
      <c r="J536"/>
      <c r="K536"/>
      <c r="L536"/>
      <c r="M536"/>
      <c r="N536"/>
      <c r="O536"/>
      <c r="AC536"/>
      <c r="AD536"/>
      <c r="AE536"/>
    </row>
    <row r="537" spans="1:31">
      <c r="A537"/>
      <c r="B537"/>
      <c r="C537"/>
      <c r="D537"/>
      <c r="E537"/>
      <c r="G537"/>
      <c r="H537"/>
      <c r="I537"/>
      <c r="J537"/>
      <c r="K537"/>
      <c r="L537"/>
      <c r="M537"/>
      <c r="N537"/>
      <c r="O537"/>
      <c r="AC537"/>
      <c r="AD537"/>
      <c r="AE537"/>
    </row>
    <row r="538" spans="1:31">
      <c r="A538"/>
      <c r="B538"/>
      <c r="C538"/>
      <c r="D538"/>
      <c r="E538"/>
      <c r="G538"/>
      <c r="H538"/>
      <c r="I538"/>
      <c r="J538"/>
      <c r="K538"/>
      <c r="L538"/>
      <c r="M538"/>
      <c r="N538"/>
      <c r="O538"/>
      <c r="AC538"/>
      <c r="AD538"/>
      <c r="AE538"/>
    </row>
    <row r="539" spans="1:31">
      <c r="A539"/>
      <c r="B539"/>
      <c r="C539"/>
      <c r="D539"/>
      <c r="E539"/>
      <c r="G539"/>
      <c r="H539"/>
      <c r="I539"/>
      <c r="J539"/>
      <c r="K539"/>
      <c r="L539"/>
      <c r="M539"/>
      <c r="N539"/>
      <c r="O539"/>
      <c r="AC539"/>
      <c r="AD539"/>
      <c r="AE539"/>
    </row>
    <row r="540" spans="1:31">
      <c r="A540"/>
      <c r="B540"/>
      <c r="C540"/>
      <c r="D540"/>
      <c r="E540"/>
      <c r="G540"/>
      <c r="H540"/>
      <c r="I540"/>
      <c r="J540"/>
      <c r="K540"/>
      <c r="L540"/>
      <c r="M540"/>
      <c r="N540"/>
      <c r="O540"/>
      <c r="AC540"/>
      <c r="AD540"/>
      <c r="AE540"/>
    </row>
    <row r="541" spans="1:31">
      <c r="A541"/>
      <c r="B541"/>
      <c r="C541"/>
      <c r="D541"/>
      <c r="E541"/>
      <c r="G541"/>
      <c r="H541"/>
      <c r="I541"/>
      <c r="J541"/>
      <c r="K541"/>
      <c r="L541"/>
      <c r="M541"/>
      <c r="N541"/>
      <c r="O541"/>
      <c r="AC541"/>
      <c r="AD541"/>
      <c r="AE541"/>
    </row>
    <row r="542" spans="1:31">
      <c r="A542"/>
      <c r="B542"/>
      <c r="C542"/>
      <c r="D542"/>
      <c r="E542"/>
      <c r="G542"/>
      <c r="H542"/>
      <c r="I542"/>
      <c r="J542"/>
      <c r="K542"/>
      <c r="L542"/>
      <c r="M542"/>
      <c r="N542"/>
      <c r="O542"/>
      <c r="AC542"/>
      <c r="AD542"/>
      <c r="AE542"/>
    </row>
    <row r="543" spans="1:31">
      <c r="A543"/>
      <c r="B543"/>
      <c r="C543"/>
      <c r="D543"/>
      <c r="E543"/>
      <c r="G543"/>
      <c r="H543"/>
      <c r="I543"/>
      <c r="J543"/>
      <c r="K543"/>
      <c r="L543"/>
      <c r="M543"/>
      <c r="N543"/>
      <c r="O543"/>
      <c r="AC543"/>
      <c r="AD543"/>
      <c r="AE543"/>
    </row>
    <row r="544" spans="1:31">
      <c r="A544"/>
      <c r="B544"/>
      <c r="C544"/>
      <c r="D544"/>
      <c r="E544"/>
      <c r="G544"/>
      <c r="H544"/>
      <c r="I544"/>
      <c r="J544"/>
      <c r="K544"/>
      <c r="L544"/>
      <c r="M544"/>
      <c r="N544"/>
      <c r="O544"/>
      <c r="AC544"/>
      <c r="AD544"/>
      <c r="AE544"/>
    </row>
    <row r="545" spans="1:31">
      <c r="A545"/>
      <c r="B545"/>
      <c r="C545"/>
      <c r="D545"/>
      <c r="E545"/>
      <c r="G545"/>
      <c r="H545"/>
      <c r="I545"/>
      <c r="J545"/>
      <c r="K545"/>
      <c r="L545"/>
      <c r="M545"/>
      <c r="N545"/>
      <c r="O545"/>
      <c r="AC545"/>
      <c r="AD545"/>
      <c r="AE545"/>
    </row>
    <row r="546" spans="1:31">
      <c r="A546"/>
      <c r="B546"/>
      <c r="C546"/>
      <c r="D546"/>
      <c r="E546"/>
      <c r="G546"/>
      <c r="H546"/>
      <c r="I546"/>
      <c r="J546"/>
      <c r="K546"/>
      <c r="L546"/>
      <c r="M546"/>
      <c r="N546"/>
      <c r="O546"/>
      <c r="AC546"/>
      <c r="AD546"/>
      <c r="AE546"/>
    </row>
    <row r="547" spans="1:31">
      <c r="A547"/>
      <c r="B547"/>
      <c r="C547"/>
      <c r="D547"/>
      <c r="E547"/>
      <c r="G547"/>
      <c r="H547"/>
      <c r="I547"/>
      <c r="J547"/>
      <c r="K547"/>
      <c r="L547"/>
      <c r="M547"/>
      <c r="N547"/>
      <c r="O547"/>
      <c r="AC547"/>
      <c r="AD547"/>
      <c r="AE547"/>
    </row>
    <row r="548" spans="1:31">
      <c r="A548"/>
      <c r="B548"/>
      <c r="C548"/>
      <c r="D548"/>
      <c r="E548"/>
      <c r="G548"/>
      <c r="H548"/>
      <c r="I548"/>
      <c r="J548"/>
      <c r="K548"/>
      <c r="L548"/>
      <c r="M548"/>
      <c r="N548"/>
      <c r="O548"/>
      <c r="AC548"/>
      <c r="AD548"/>
      <c r="AE548"/>
    </row>
    <row r="549" spans="1:31">
      <c r="A549"/>
      <c r="B549"/>
      <c r="C549"/>
      <c r="D549"/>
      <c r="E549"/>
      <c r="G549"/>
      <c r="H549"/>
      <c r="I549"/>
      <c r="J549"/>
      <c r="K549"/>
      <c r="L549"/>
      <c r="M549"/>
      <c r="N549"/>
      <c r="O549"/>
      <c r="AC549"/>
      <c r="AD549"/>
      <c r="AE549"/>
    </row>
    <row r="550" spans="1:31">
      <c r="A550"/>
      <c r="B550"/>
      <c r="C550"/>
      <c r="D550"/>
      <c r="E550"/>
      <c r="G550"/>
      <c r="H550"/>
      <c r="I550"/>
      <c r="J550"/>
      <c r="K550"/>
      <c r="L550"/>
      <c r="M550"/>
      <c r="N550"/>
      <c r="O550"/>
      <c r="AC550"/>
      <c r="AD550"/>
      <c r="AE550"/>
    </row>
    <row r="551" spans="1:31">
      <c r="A551"/>
      <c r="B551"/>
      <c r="C551"/>
      <c r="D551"/>
      <c r="E551"/>
      <c r="G551"/>
      <c r="H551"/>
      <c r="I551"/>
      <c r="J551"/>
      <c r="K551"/>
      <c r="L551"/>
      <c r="M551"/>
      <c r="N551"/>
      <c r="O551"/>
      <c r="AC551"/>
      <c r="AD551"/>
      <c r="AE551"/>
    </row>
    <row r="552" spans="1:31">
      <c r="A552"/>
      <c r="B552"/>
      <c r="C552"/>
      <c r="D552"/>
      <c r="E552"/>
      <c r="G552"/>
      <c r="H552"/>
      <c r="I552"/>
      <c r="J552"/>
      <c r="K552"/>
      <c r="L552"/>
      <c r="M552"/>
      <c r="N552"/>
      <c r="O552"/>
      <c r="AC552"/>
      <c r="AD552"/>
      <c r="AE552"/>
    </row>
    <row r="553" spans="1:31">
      <c r="A553"/>
      <c r="B553"/>
      <c r="C553"/>
      <c r="D553"/>
      <c r="E553"/>
      <c r="G553"/>
      <c r="H553"/>
      <c r="I553"/>
      <c r="J553"/>
      <c r="K553"/>
      <c r="L553"/>
      <c r="M553"/>
      <c r="N553"/>
      <c r="O553"/>
      <c r="AC553"/>
      <c r="AD553"/>
      <c r="AE553"/>
    </row>
    <row r="554" spans="1:31">
      <c r="A554"/>
      <c r="B554"/>
      <c r="C554"/>
      <c r="D554"/>
      <c r="E554"/>
      <c r="G554"/>
      <c r="H554"/>
      <c r="I554"/>
      <c r="J554"/>
      <c r="K554"/>
      <c r="L554"/>
      <c r="M554"/>
      <c r="N554"/>
      <c r="O554"/>
      <c r="AC554"/>
      <c r="AD554"/>
      <c r="AE554"/>
    </row>
    <row r="555" spans="1:31">
      <c r="A555"/>
      <c r="B555"/>
      <c r="C555"/>
      <c r="D555"/>
      <c r="E555"/>
      <c r="G555"/>
      <c r="H555"/>
      <c r="I555"/>
      <c r="J555"/>
      <c r="K555"/>
      <c r="L555"/>
      <c r="M555"/>
      <c r="N555"/>
      <c r="O555"/>
      <c r="AC555"/>
      <c r="AD555"/>
      <c r="AE555"/>
    </row>
    <row r="556" spans="1:31">
      <c r="A556"/>
      <c r="B556"/>
      <c r="C556"/>
      <c r="D556"/>
      <c r="E556"/>
      <c r="G556"/>
      <c r="H556"/>
      <c r="I556"/>
      <c r="J556"/>
      <c r="K556"/>
      <c r="L556"/>
      <c r="M556"/>
      <c r="N556"/>
      <c r="O556"/>
      <c r="AC556"/>
      <c r="AD556"/>
      <c r="AE556"/>
    </row>
    <row r="557" spans="1:31">
      <c r="A557"/>
      <c r="B557"/>
      <c r="C557"/>
      <c r="D557"/>
      <c r="E557"/>
      <c r="G557"/>
      <c r="H557"/>
      <c r="I557"/>
      <c r="J557"/>
      <c r="K557"/>
      <c r="L557"/>
      <c r="M557"/>
      <c r="N557"/>
      <c r="O557"/>
      <c r="AC557"/>
      <c r="AD557"/>
      <c r="AE557"/>
    </row>
    <row r="558" spans="1:31">
      <c r="A558"/>
      <c r="B558"/>
      <c r="C558"/>
      <c r="D558"/>
      <c r="E558"/>
      <c r="G558"/>
      <c r="H558"/>
      <c r="I558"/>
      <c r="J558"/>
      <c r="K558"/>
      <c r="L558"/>
      <c r="M558"/>
      <c r="N558"/>
      <c r="O558"/>
      <c r="AC558"/>
      <c r="AD558"/>
      <c r="AE558"/>
    </row>
    <row r="559" spans="1:31">
      <c r="A559"/>
      <c r="B559"/>
      <c r="C559"/>
      <c r="D559"/>
      <c r="E559"/>
      <c r="G559"/>
      <c r="H559"/>
      <c r="I559"/>
      <c r="J559"/>
      <c r="K559"/>
      <c r="L559"/>
      <c r="M559"/>
      <c r="N559"/>
      <c r="O559"/>
      <c r="AC559"/>
      <c r="AD559"/>
      <c r="AE559"/>
    </row>
    <row r="560" spans="1:31">
      <c r="A560"/>
      <c r="B560"/>
      <c r="C560"/>
      <c r="D560"/>
      <c r="E560"/>
      <c r="G560"/>
      <c r="H560"/>
      <c r="I560"/>
      <c r="J560"/>
      <c r="K560"/>
      <c r="L560"/>
      <c r="M560"/>
      <c r="N560"/>
      <c r="O560"/>
      <c r="AC560"/>
      <c r="AD560"/>
      <c r="AE560"/>
    </row>
    <row r="561" spans="1:31">
      <c r="A561"/>
      <c r="B561"/>
      <c r="C561"/>
      <c r="D561"/>
      <c r="E561"/>
      <c r="G561"/>
      <c r="H561"/>
      <c r="I561"/>
      <c r="J561"/>
      <c r="K561"/>
      <c r="L561"/>
      <c r="M561"/>
      <c r="N561"/>
      <c r="O561"/>
      <c r="AC561"/>
      <c r="AD561"/>
      <c r="AE561"/>
    </row>
    <row r="562" spans="1:31">
      <c r="A562"/>
      <c r="B562"/>
      <c r="C562"/>
      <c r="D562"/>
      <c r="E562"/>
      <c r="G562"/>
      <c r="H562"/>
      <c r="I562"/>
      <c r="J562"/>
      <c r="K562"/>
      <c r="L562"/>
      <c r="M562"/>
      <c r="N562"/>
      <c r="O562"/>
      <c r="AC562"/>
      <c r="AD562"/>
      <c r="AE562"/>
    </row>
    <row r="563" spans="1:31">
      <c r="A563"/>
      <c r="B563"/>
      <c r="C563"/>
      <c r="D563"/>
      <c r="E563"/>
      <c r="G563"/>
      <c r="H563"/>
      <c r="I563"/>
      <c r="J563"/>
      <c r="K563"/>
      <c r="L563"/>
      <c r="M563"/>
      <c r="N563"/>
      <c r="O563"/>
      <c r="AC563"/>
      <c r="AD563"/>
      <c r="AE563"/>
    </row>
    <row r="564" spans="1:31">
      <c r="A564"/>
      <c r="B564"/>
      <c r="C564"/>
      <c r="D564"/>
      <c r="E564"/>
      <c r="G564"/>
      <c r="H564"/>
      <c r="I564"/>
      <c r="J564"/>
      <c r="K564"/>
      <c r="L564"/>
      <c r="M564"/>
      <c r="N564"/>
      <c r="O564"/>
      <c r="AC564"/>
      <c r="AD564"/>
      <c r="AE564"/>
    </row>
    <row r="565" spans="1:31">
      <c r="A565"/>
      <c r="B565"/>
      <c r="C565"/>
      <c r="D565"/>
      <c r="E565"/>
      <c r="G565"/>
      <c r="H565"/>
      <c r="I565"/>
      <c r="J565"/>
      <c r="K565"/>
      <c r="L565"/>
      <c r="M565"/>
      <c r="N565"/>
      <c r="O565"/>
      <c r="AC565"/>
      <c r="AD565"/>
      <c r="AE565"/>
    </row>
    <row r="566" spans="1:31">
      <c r="A566"/>
      <c r="B566"/>
      <c r="C566"/>
      <c r="D566"/>
      <c r="E566"/>
      <c r="G566"/>
      <c r="H566"/>
      <c r="I566"/>
      <c r="J566"/>
      <c r="K566"/>
      <c r="L566"/>
      <c r="M566"/>
      <c r="N566"/>
      <c r="O566"/>
      <c r="AC566"/>
      <c r="AD566"/>
      <c r="AE566"/>
    </row>
    <row r="567" spans="1:31">
      <c r="A567"/>
      <c r="B567"/>
      <c r="C567"/>
      <c r="D567"/>
      <c r="E567"/>
      <c r="G567"/>
      <c r="H567"/>
      <c r="I567"/>
      <c r="J567"/>
      <c r="K567"/>
      <c r="L567"/>
      <c r="M567"/>
      <c r="N567"/>
      <c r="O567"/>
      <c r="AC567"/>
      <c r="AD567"/>
      <c r="AE567"/>
    </row>
    <row r="568" spans="1:31">
      <c r="A568"/>
      <c r="B568"/>
      <c r="C568"/>
      <c r="D568"/>
      <c r="E568"/>
      <c r="G568"/>
      <c r="H568"/>
      <c r="I568"/>
      <c r="J568"/>
      <c r="K568"/>
      <c r="L568"/>
      <c r="M568"/>
      <c r="N568"/>
      <c r="O568"/>
      <c r="AC568"/>
      <c r="AD568"/>
      <c r="AE568"/>
    </row>
    <row r="569" spans="1:31">
      <c r="A569"/>
      <c r="B569"/>
      <c r="C569"/>
      <c r="D569"/>
      <c r="E569"/>
      <c r="G569"/>
      <c r="H569"/>
      <c r="I569"/>
      <c r="J569"/>
      <c r="K569"/>
      <c r="L569"/>
      <c r="M569"/>
      <c r="N569"/>
      <c r="O569"/>
      <c r="AC569"/>
      <c r="AD569"/>
      <c r="AE569"/>
    </row>
    <row r="570" spans="1:31">
      <c r="A570"/>
      <c r="B570"/>
      <c r="C570"/>
      <c r="D570"/>
      <c r="E570"/>
      <c r="G570"/>
      <c r="H570"/>
      <c r="I570"/>
      <c r="J570"/>
      <c r="K570"/>
      <c r="L570"/>
      <c r="M570"/>
      <c r="N570"/>
      <c r="O570"/>
      <c r="AC570"/>
      <c r="AD570"/>
      <c r="AE570"/>
    </row>
    <row r="571" spans="1:31">
      <c r="A571"/>
      <c r="B571"/>
      <c r="C571"/>
      <c r="D571"/>
      <c r="E571"/>
      <c r="G571"/>
      <c r="H571"/>
      <c r="I571"/>
      <c r="J571"/>
      <c r="K571"/>
      <c r="L571"/>
      <c r="M571"/>
      <c r="N571"/>
      <c r="O571"/>
      <c r="AC571"/>
      <c r="AD571"/>
      <c r="AE571"/>
    </row>
    <row r="572" spans="1:31">
      <c r="A572"/>
      <c r="B572"/>
      <c r="C572"/>
      <c r="D572"/>
      <c r="E572"/>
      <c r="G572"/>
      <c r="H572"/>
      <c r="I572"/>
      <c r="J572"/>
      <c r="K572"/>
      <c r="L572"/>
      <c r="M572"/>
      <c r="N572"/>
      <c r="O572"/>
      <c r="AC572"/>
      <c r="AD572"/>
      <c r="AE572"/>
    </row>
    <row r="573" spans="1:31">
      <c r="A573"/>
      <c r="B573"/>
      <c r="C573"/>
      <c r="D573"/>
      <c r="E573"/>
      <c r="G573"/>
      <c r="H573"/>
      <c r="I573"/>
      <c r="J573"/>
      <c r="K573"/>
      <c r="L573"/>
      <c r="M573"/>
      <c r="N573"/>
      <c r="O573"/>
      <c r="AC573"/>
      <c r="AD573"/>
      <c r="AE573"/>
    </row>
    <row r="574" spans="1:31">
      <c r="A574"/>
      <c r="B574"/>
      <c r="C574"/>
      <c r="D574"/>
      <c r="E574"/>
      <c r="G574"/>
      <c r="H574"/>
      <c r="I574"/>
      <c r="J574"/>
      <c r="K574"/>
      <c r="L574"/>
      <c r="M574"/>
      <c r="N574"/>
      <c r="O574"/>
      <c r="AC574"/>
      <c r="AD574"/>
      <c r="AE574"/>
    </row>
    <row r="575" spans="1:31">
      <c r="A575"/>
      <c r="B575"/>
      <c r="C575"/>
      <c r="D575"/>
      <c r="E575"/>
      <c r="G575"/>
      <c r="H575"/>
      <c r="I575"/>
      <c r="J575"/>
      <c r="K575"/>
      <c r="L575"/>
      <c r="M575"/>
      <c r="N575"/>
      <c r="O575"/>
      <c r="AC575"/>
      <c r="AD575"/>
      <c r="AE575"/>
    </row>
    <row r="576" spans="1:31">
      <c r="A576"/>
      <c r="B576"/>
      <c r="C576"/>
      <c r="D576"/>
      <c r="E576"/>
      <c r="G576"/>
      <c r="H576"/>
      <c r="I576"/>
      <c r="J576"/>
      <c r="K576"/>
      <c r="L576"/>
      <c r="M576"/>
      <c r="N576"/>
      <c r="O576"/>
      <c r="AC576"/>
      <c r="AD576"/>
      <c r="AE576"/>
    </row>
    <row r="577" spans="1:31">
      <c r="A577"/>
      <c r="B577"/>
      <c r="C577"/>
      <c r="D577"/>
      <c r="E577"/>
      <c r="G577"/>
      <c r="H577"/>
      <c r="I577"/>
      <c r="J577"/>
      <c r="K577"/>
      <c r="L577"/>
      <c r="M577"/>
      <c r="N577"/>
      <c r="O577"/>
      <c r="AC577"/>
      <c r="AD577"/>
      <c r="AE577"/>
    </row>
    <row r="578" spans="1:31">
      <c r="A578"/>
      <c r="B578"/>
      <c r="C578"/>
      <c r="D578"/>
      <c r="E578"/>
      <c r="G578"/>
      <c r="H578"/>
      <c r="I578"/>
      <c r="J578"/>
      <c r="K578"/>
      <c r="L578"/>
      <c r="M578"/>
      <c r="N578"/>
      <c r="O578"/>
      <c r="AC578"/>
      <c r="AD578"/>
      <c r="AE578"/>
    </row>
    <row r="579" spans="1:31">
      <c r="A579"/>
      <c r="B579"/>
      <c r="C579"/>
      <c r="D579"/>
      <c r="E579"/>
      <c r="G579"/>
      <c r="H579"/>
      <c r="I579"/>
      <c r="J579"/>
      <c r="K579"/>
      <c r="L579"/>
      <c r="M579"/>
      <c r="N579"/>
      <c r="O579"/>
      <c r="AC579"/>
      <c r="AD579"/>
      <c r="AE579"/>
    </row>
    <row r="580" spans="1:31">
      <c r="A580"/>
      <c r="B580"/>
      <c r="C580"/>
      <c r="D580"/>
      <c r="E580"/>
      <c r="G580"/>
      <c r="H580"/>
      <c r="I580"/>
      <c r="J580"/>
      <c r="K580"/>
      <c r="L580"/>
      <c r="M580"/>
      <c r="N580"/>
      <c r="O580"/>
      <c r="AC580"/>
      <c r="AD580"/>
      <c r="AE580"/>
    </row>
    <row r="581" spans="1:31">
      <c r="A581"/>
      <c r="B581"/>
      <c r="C581"/>
      <c r="D581"/>
      <c r="E581"/>
      <c r="G581"/>
      <c r="H581"/>
      <c r="I581"/>
      <c r="J581"/>
      <c r="K581"/>
      <c r="L581"/>
      <c r="M581"/>
      <c r="N581"/>
      <c r="O581"/>
      <c r="AC581"/>
      <c r="AD581"/>
      <c r="AE581"/>
    </row>
    <row r="582" spans="1:31">
      <c r="A582"/>
      <c r="B582"/>
      <c r="C582"/>
      <c r="D582"/>
      <c r="E582"/>
      <c r="G582"/>
      <c r="H582"/>
      <c r="I582"/>
      <c r="J582"/>
      <c r="K582"/>
      <c r="L582"/>
      <c r="M582"/>
      <c r="N582"/>
      <c r="O582"/>
      <c r="AC582"/>
      <c r="AD582"/>
      <c r="AE582"/>
    </row>
    <row r="583" spans="1:31">
      <c r="A583"/>
      <c r="B583"/>
      <c r="C583"/>
      <c r="D583"/>
      <c r="E583"/>
      <c r="G583"/>
      <c r="H583"/>
      <c r="I583"/>
      <c r="J583"/>
      <c r="K583"/>
      <c r="L583"/>
      <c r="M583"/>
      <c r="N583"/>
      <c r="O583"/>
      <c r="AC583"/>
      <c r="AD583"/>
      <c r="AE583"/>
    </row>
    <row r="584" spans="1:31">
      <c r="A584"/>
      <c r="B584"/>
      <c r="C584"/>
      <c r="D584"/>
      <c r="E584"/>
      <c r="G584"/>
      <c r="H584"/>
      <c r="I584"/>
      <c r="J584"/>
      <c r="K584"/>
      <c r="L584"/>
      <c r="M584"/>
      <c r="N584"/>
      <c r="O584"/>
      <c r="AC584"/>
      <c r="AD584"/>
      <c r="AE584"/>
    </row>
    <row r="585" spans="1:31">
      <c r="A585"/>
      <c r="B585"/>
      <c r="C585"/>
      <c r="D585"/>
      <c r="E585"/>
      <c r="G585"/>
      <c r="H585"/>
      <c r="I585"/>
      <c r="J585"/>
      <c r="K585"/>
      <c r="L585"/>
      <c r="M585"/>
      <c r="N585"/>
      <c r="O585"/>
      <c r="AC585"/>
      <c r="AD585"/>
      <c r="AE585"/>
    </row>
    <row r="586" spans="1:31">
      <c r="A586"/>
      <c r="B586"/>
      <c r="C586"/>
      <c r="D586"/>
      <c r="E586"/>
      <c r="G586"/>
      <c r="H586"/>
      <c r="I586"/>
      <c r="J586"/>
      <c r="K586"/>
      <c r="L586"/>
      <c r="M586"/>
      <c r="N586"/>
      <c r="O586"/>
      <c r="AC586"/>
      <c r="AD586"/>
      <c r="AE586"/>
    </row>
    <row r="587" spans="1:31">
      <c r="A587"/>
      <c r="B587"/>
      <c r="C587"/>
      <c r="D587"/>
      <c r="E587"/>
      <c r="G587"/>
      <c r="H587"/>
      <c r="I587"/>
      <c r="J587"/>
      <c r="K587"/>
      <c r="L587"/>
      <c r="M587"/>
      <c r="N587"/>
      <c r="O587"/>
      <c r="AC587"/>
      <c r="AD587"/>
      <c r="AE587"/>
    </row>
    <row r="588" spans="1:31">
      <c r="A588"/>
      <c r="B588"/>
      <c r="C588"/>
      <c r="D588"/>
      <c r="E588"/>
      <c r="G588"/>
      <c r="H588"/>
      <c r="I588"/>
      <c r="J588"/>
      <c r="K588"/>
      <c r="L588"/>
      <c r="M588"/>
      <c r="N588"/>
      <c r="O588"/>
      <c r="AC588"/>
      <c r="AD588"/>
      <c r="AE588"/>
    </row>
    <row r="589" spans="1:31">
      <c r="A589"/>
      <c r="B589"/>
      <c r="C589"/>
      <c r="D589"/>
      <c r="E589"/>
      <c r="G589"/>
      <c r="H589"/>
      <c r="I589"/>
      <c r="J589"/>
      <c r="K589"/>
      <c r="L589"/>
      <c r="M589"/>
      <c r="N589"/>
      <c r="O589"/>
      <c r="AC589"/>
      <c r="AD589"/>
      <c r="AE589"/>
    </row>
    <row r="590" spans="1:31">
      <c r="A590"/>
      <c r="B590"/>
      <c r="C590"/>
      <c r="D590"/>
      <c r="E590"/>
      <c r="G590"/>
      <c r="H590"/>
      <c r="I590"/>
      <c r="J590"/>
      <c r="K590"/>
      <c r="L590"/>
      <c r="M590"/>
      <c r="N590"/>
      <c r="O590"/>
      <c r="AC590"/>
      <c r="AD590"/>
      <c r="AE590"/>
    </row>
    <row r="591" spans="1:31">
      <c r="A591"/>
      <c r="B591"/>
      <c r="C591"/>
      <c r="D591"/>
      <c r="E591"/>
      <c r="G591"/>
      <c r="H591"/>
      <c r="I591"/>
      <c r="J591"/>
      <c r="K591"/>
      <c r="L591"/>
      <c r="M591"/>
      <c r="N591"/>
      <c r="O591"/>
      <c r="AC591"/>
      <c r="AD591"/>
      <c r="AE591"/>
    </row>
    <row r="592" spans="1:31">
      <c r="A592"/>
      <c r="B592"/>
      <c r="C592"/>
      <c r="D592"/>
      <c r="E592"/>
      <c r="G592"/>
      <c r="H592"/>
      <c r="I592"/>
      <c r="J592"/>
      <c r="K592"/>
      <c r="L592"/>
      <c r="M592"/>
      <c r="N592"/>
      <c r="O592"/>
      <c r="AC592"/>
      <c r="AD592"/>
      <c r="AE592"/>
    </row>
    <row r="593" spans="1:31">
      <c r="A593"/>
      <c r="B593"/>
      <c r="C593"/>
      <c r="D593"/>
      <c r="E593"/>
      <c r="G593"/>
      <c r="H593"/>
      <c r="I593"/>
      <c r="J593"/>
      <c r="K593"/>
      <c r="L593"/>
      <c r="M593"/>
      <c r="N593"/>
      <c r="O593"/>
      <c r="AC593"/>
      <c r="AD593"/>
      <c r="AE593"/>
    </row>
    <row r="594" spans="1:31">
      <c r="A594"/>
      <c r="B594"/>
      <c r="C594"/>
      <c r="D594"/>
      <c r="E594"/>
      <c r="G594"/>
      <c r="H594"/>
      <c r="I594"/>
      <c r="J594"/>
      <c r="K594"/>
      <c r="L594"/>
      <c r="M594"/>
      <c r="N594"/>
      <c r="O594"/>
      <c r="AC594"/>
      <c r="AD594"/>
      <c r="AE594"/>
    </row>
    <row r="595" spans="1:31">
      <c r="A595"/>
      <c r="B595"/>
      <c r="C595"/>
      <c r="D595"/>
      <c r="E595"/>
      <c r="G595"/>
      <c r="H595"/>
      <c r="I595"/>
      <c r="J595"/>
      <c r="K595"/>
      <c r="L595"/>
      <c r="M595"/>
      <c r="N595"/>
      <c r="O595"/>
      <c r="AC595"/>
      <c r="AD595"/>
      <c r="AE595"/>
    </row>
    <row r="596" spans="1:31">
      <c r="A596"/>
      <c r="B596"/>
      <c r="C596"/>
      <c r="D596"/>
      <c r="E596"/>
      <c r="G596"/>
      <c r="H596"/>
      <c r="I596"/>
      <c r="J596"/>
      <c r="K596"/>
      <c r="L596"/>
      <c r="M596"/>
      <c r="N596"/>
      <c r="O596"/>
      <c r="AC596"/>
      <c r="AD596"/>
      <c r="AE596"/>
    </row>
    <row r="597" spans="1:31">
      <c r="A597"/>
      <c r="B597"/>
      <c r="C597"/>
      <c r="D597"/>
      <c r="E597"/>
      <c r="G597"/>
      <c r="H597"/>
      <c r="I597"/>
      <c r="J597"/>
      <c r="K597"/>
      <c r="L597"/>
      <c r="M597"/>
      <c r="N597"/>
      <c r="O597"/>
      <c r="AC597"/>
      <c r="AD597"/>
      <c r="AE597"/>
    </row>
    <row r="598" spans="1:31">
      <c r="A598"/>
      <c r="B598"/>
      <c r="C598"/>
      <c r="D598"/>
      <c r="E598"/>
      <c r="G598"/>
      <c r="H598"/>
      <c r="I598"/>
      <c r="J598"/>
      <c r="K598"/>
      <c r="L598"/>
      <c r="M598"/>
      <c r="N598"/>
      <c r="O598"/>
      <c r="AC598"/>
      <c r="AD598"/>
      <c r="AE598"/>
    </row>
    <row r="599" spans="1:31">
      <c r="A599"/>
      <c r="B599"/>
      <c r="C599"/>
      <c r="D599"/>
      <c r="E599"/>
      <c r="G599"/>
      <c r="H599"/>
      <c r="I599"/>
      <c r="J599"/>
      <c r="K599"/>
      <c r="L599"/>
      <c r="M599"/>
      <c r="N599"/>
      <c r="O599"/>
      <c r="AC599"/>
      <c r="AD599"/>
      <c r="AE599"/>
    </row>
    <row r="600" spans="1:31">
      <c r="A600"/>
      <c r="B600"/>
      <c r="C600"/>
      <c r="D600"/>
      <c r="E600"/>
      <c r="G600"/>
      <c r="H600"/>
      <c r="I600"/>
      <c r="J600"/>
      <c r="K600"/>
      <c r="L600"/>
      <c r="M600"/>
      <c r="N600"/>
      <c r="O600"/>
      <c r="AC600"/>
      <c r="AD600"/>
      <c r="AE600"/>
    </row>
    <row r="601" spans="1:31">
      <c r="A601"/>
      <c r="B601"/>
      <c r="C601"/>
      <c r="D601"/>
      <c r="E601"/>
      <c r="G601"/>
      <c r="H601"/>
      <c r="I601"/>
      <c r="J601"/>
      <c r="K601"/>
      <c r="L601"/>
      <c r="M601"/>
      <c r="N601"/>
      <c r="O601"/>
      <c r="AC601"/>
      <c r="AD601"/>
      <c r="AE601"/>
    </row>
    <row r="602" spans="1:31">
      <c r="A602"/>
      <c r="B602"/>
      <c r="C602"/>
      <c r="D602"/>
      <c r="E602"/>
      <c r="G602"/>
      <c r="H602"/>
      <c r="I602"/>
      <c r="J602"/>
      <c r="K602"/>
      <c r="L602"/>
      <c r="M602"/>
      <c r="N602"/>
      <c r="O602"/>
      <c r="AC602"/>
      <c r="AD602"/>
      <c r="AE602"/>
    </row>
    <row r="603" spans="1:31">
      <c r="A603"/>
      <c r="B603"/>
      <c r="C603"/>
      <c r="D603"/>
      <c r="E603"/>
      <c r="G603"/>
      <c r="H603"/>
      <c r="I603"/>
      <c r="J603"/>
      <c r="K603"/>
      <c r="L603"/>
      <c r="M603"/>
      <c r="N603"/>
      <c r="O603"/>
      <c r="AC603"/>
      <c r="AD603"/>
      <c r="AE603"/>
    </row>
    <row r="604" spans="1:31">
      <c r="A604"/>
      <c r="B604"/>
      <c r="C604"/>
      <c r="D604"/>
      <c r="E604"/>
      <c r="G604"/>
      <c r="H604"/>
      <c r="I604"/>
      <c r="J604"/>
      <c r="K604"/>
      <c r="L604"/>
      <c r="M604"/>
      <c r="N604"/>
      <c r="O604"/>
      <c r="AC604"/>
      <c r="AD604"/>
      <c r="AE604"/>
    </row>
    <row r="605" spans="1:31">
      <c r="A605"/>
      <c r="B605"/>
      <c r="C605"/>
      <c r="D605"/>
      <c r="E605"/>
      <c r="G605"/>
      <c r="H605"/>
      <c r="I605"/>
      <c r="J605"/>
      <c r="K605"/>
      <c r="L605"/>
      <c r="M605"/>
      <c r="N605"/>
      <c r="O605"/>
      <c r="AC605"/>
      <c r="AD605"/>
      <c r="AE605"/>
    </row>
    <row r="606" spans="1:31">
      <c r="A606"/>
      <c r="B606"/>
      <c r="C606"/>
      <c r="D606"/>
      <c r="E606"/>
      <c r="G606"/>
      <c r="H606"/>
      <c r="I606"/>
      <c r="J606"/>
      <c r="K606"/>
      <c r="L606"/>
      <c r="M606"/>
      <c r="N606"/>
      <c r="O606"/>
      <c r="AC606"/>
      <c r="AD606"/>
      <c r="AE606"/>
    </row>
    <row r="607" spans="1:31">
      <c r="A607"/>
      <c r="B607"/>
      <c r="C607"/>
      <c r="D607"/>
      <c r="E607"/>
      <c r="G607"/>
      <c r="H607"/>
      <c r="I607"/>
      <c r="J607"/>
      <c r="K607"/>
      <c r="L607"/>
      <c r="M607"/>
      <c r="N607"/>
      <c r="O607"/>
      <c r="AC607"/>
      <c r="AD607"/>
      <c r="AE607"/>
    </row>
    <row r="608" spans="1:31">
      <c r="A608"/>
      <c r="B608"/>
      <c r="C608"/>
      <c r="D608"/>
      <c r="E608"/>
      <c r="G608"/>
      <c r="H608"/>
      <c r="I608"/>
      <c r="J608"/>
      <c r="K608"/>
      <c r="L608"/>
      <c r="M608"/>
      <c r="N608"/>
      <c r="O608"/>
      <c r="AC608"/>
      <c r="AD608"/>
      <c r="AE608"/>
    </row>
    <row r="609" spans="1:31">
      <c r="A609"/>
      <c r="B609"/>
      <c r="C609"/>
      <c r="D609"/>
      <c r="E609"/>
      <c r="G609"/>
      <c r="H609"/>
      <c r="I609"/>
      <c r="J609"/>
      <c r="K609"/>
      <c r="L609"/>
      <c r="M609"/>
      <c r="N609"/>
      <c r="O609"/>
      <c r="AC609"/>
      <c r="AD609"/>
      <c r="AE609"/>
    </row>
    <row r="610" spans="1:31">
      <c r="A610"/>
      <c r="B610"/>
      <c r="C610"/>
      <c r="D610"/>
      <c r="E610"/>
      <c r="G610"/>
      <c r="H610"/>
      <c r="I610"/>
      <c r="J610"/>
      <c r="K610"/>
      <c r="L610"/>
      <c r="M610"/>
      <c r="N610"/>
      <c r="O610"/>
      <c r="AC610"/>
      <c r="AD610"/>
      <c r="AE610"/>
    </row>
    <row r="611" spans="1:31">
      <c r="A611"/>
      <c r="B611"/>
      <c r="C611"/>
      <c r="D611"/>
      <c r="E611"/>
      <c r="G611"/>
      <c r="H611"/>
      <c r="I611"/>
      <c r="J611"/>
      <c r="K611"/>
      <c r="L611"/>
      <c r="M611"/>
      <c r="N611"/>
      <c r="O611"/>
      <c r="AC611"/>
      <c r="AD611"/>
      <c r="AE611"/>
    </row>
    <row r="612" spans="1:31">
      <c r="A612"/>
      <c r="B612"/>
      <c r="C612"/>
      <c r="D612"/>
      <c r="E612"/>
      <c r="G612"/>
      <c r="H612"/>
      <c r="I612"/>
      <c r="J612"/>
      <c r="K612"/>
      <c r="L612"/>
      <c r="M612"/>
      <c r="N612"/>
      <c r="O612"/>
      <c r="AC612"/>
      <c r="AD612"/>
      <c r="AE612"/>
    </row>
    <row r="613" spans="1:31">
      <c r="A613"/>
      <c r="B613"/>
      <c r="C613"/>
      <c r="D613"/>
      <c r="E613"/>
      <c r="G613"/>
      <c r="H613"/>
      <c r="I613"/>
      <c r="J613"/>
      <c r="K613"/>
      <c r="L613"/>
      <c r="M613"/>
      <c r="N613"/>
      <c r="O613"/>
      <c r="AC613"/>
      <c r="AD613"/>
      <c r="AE613"/>
    </row>
    <row r="614" spans="1:31">
      <c r="A614"/>
      <c r="B614"/>
      <c r="C614"/>
      <c r="D614"/>
      <c r="E614"/>
      <c r="G614"/>
      <c r="H614"/>
      <c r="I614"/>
      <c r="J614"/>
      <c r="K614"/>
      <c r="L614"/>
      <c r="M614"/>
      <c r="N614"/>
      <c r="O614"/>
      <c r="AC614"/>
      <c r="AD614"/>
      <c r="AE614"/>
    </row>
    <row r="615" spans="1:31">
      <c r="A615"/>
      <c r="B615"/>
      <c r="C615"/>
      <c r="D615"/>
      <c r="E615"/>
      <c r="G615"/>
      <c r="H615"/>
      <c r="I615"/>
      <c r="J615"/>
      <c r="K615"/>
      <c r="L615"/>
      <c r="M615"/>
      <c r="N615"/>
      <c r="O615"/>
      <c r="AC615"/>
      <c r="AD615"/>
      <c r="AE615"/>
    </row>
    <row r="616" spans="1:31">
      <c r="A616"/>
      <c r="B616"/>
      <c r="C616"/>
      <c r="D616"/>
      <c r="E616"/>
      <c r="G616"/>
      <c r="H616"/>
      <c r="I616"/>
      <c r="J616"/>
      <c r="K616"/>
      <c r="L616"/>
      <c r="M616"/>
      <c r="N616"/>
      <c r="O616"/>
      <c r="AC616"/>
      <c r="AD616"/>
      <c r="AE616"/>
    </row>
    <row r="617" spans="1:31">
      <c r="A617"/>
      <c r="B617"/>
      <c r="C617"/>
      <c r="D617"/>
      <c r="E617"/>
      <c r="G617"/>
      <c r="H617"/>
      <c r="I617"/>
      <c r="J617"/>
      <c r="K617"/>
      <c r="L617"/>
      <c r="M617"/>
      <c r="N617"/>
      <c r="O617"/>
      <c r="AC617"/>
      <c r="AD617"/>
      <c r="AE617"/>
    </row>
    <row r="618" spans="1:31">
      <c r="A618"/>
      <c r="B618"/>
      <c r="C618"/>
      <c r="D618"/>
      <c r="E618"/>
      <c r="G618"/>
      <c r="H618"/>
      <c r="I618"/>
      <c r="J618"/>
      <c r="K618"/>
      <c r="L618"/>
      <c r="M618"/>
      <c r="N618"/>
      <c r="O618"/>
      <c r="AC618"/>
      <c r="AD618"/>
      <c r="AE618"/>
    </row>
    <row r="619" spans="1:31">
      <c r="A619"/>
      <c r="B619"/>
      <c r="C619"/>
      <c r="D619"/>
      <c r="E619"/>
      <c r="G619"/>
      <c r="H619"/>
      <c r="I619"/>
      <c r="J619"/>
      <c r="K619"/>
      <c r="L619"/>
      <c r="M619"/>
      <c r="N619"/>
      <c r="O619"/>
      <c r="AC619"/>
      <c r="AD619"/>
      <c r="AE619"/>
    </row>
    <row r="620" spans="1:31">
      <c r="A620"/>
      <c r="B620"/>
      <c r="C620"/>
      <c r="D620"/>
      <c r="E620"/>
      <c r="G620"/>
      <c r="H620"/>
      <c r="I620"/>
      <c r="J620"/>
      <c r="K620"/>
      <c r="L620"/>
      <c r="M620"/>
      <c r="N620"/>
      <c r="O620"/>
      <c r="AC620"/>
      <c r="AD620"/>
      <c r="AE620"/>
    </row>
    <row r="621" spans="1:31">
      <c r="A621"/>
      <c r="B621"/>
      <c r="C621"/>
      <c r="D621"/>
      <c r="E621"/>
      <c r="G621"/>
      <c r="H621"/>
      <c r="I621"/>
      <c r="J621"/>
      <c r="K621"/>
      <c r="L621"/>
      <c r="M621"/>
      <c r="N621"/>
      <c r="O621"/>
      <c r="AC621"/>
      <c r="AD621"/>
      <c r="AE621"/>
    </row>
    <row r="622" spans="1:31">
      <c r="A622"/>
      <c r="B622"/>
      <c r="C622"/>
      <c r="D622"/>
      <c r="E622"/>
      <c r="G622"/>
      <c r="H622"/>
      <c r="I622"/>
      <c r="J622"/>
      <c r="K622"/>
      <c r="L622"/>
      <c r="M622"/>
      <c r="N622"/>
      <c r="O622"/>
      <c r="AC622"/>
      <c r="AD622"/>
      <c r="AE622"/>
    </row>
    <row r="623" spans="1:31">
      <c r="A623"/>
      <c r="B623"/>
      <c r="C623"/>
      <c r="D623"/>
      <c r="E623"/>
      <c r="G623"/>
      <c r="H623"/>
      <c r="I623"/>
      <c r="J623"/>
      <c r="K623"/>
      <c r="L623"/>
      <c r="M623"/>
      <c r="N623"/>
      <c r="O623"/>
      <c r="AC623"/>
      <c r="AD623"/>
      <c r="AE623"/>
    </row>
    <row r="624" spans="1:31">
      <c r="A624"/>
      <c r="B624"/>
      <c r="C624"/>
      <c r="D624"/>
      <c r="E624"/>
      <c r="G624"/>
      <c r="H624"/>
      <c r="I624"/>
      <c r="J624"/>
      <c r="K624"/>
      <c r="L624"/>
      <c r="M624"/>
      <c r="N624"/>
      <c r="O624"/>
      <c r="AC624"/>
      <c r="AD624"/>
      <c r="AE624"/>
    </row>
    <row r="625" spans="1:31">
      <c r="A625"/>
      <c r="B625"/>
      <c r="C625"/>
      <c r="D625"/>
      <c r="E625"/>
      <c r="G625"/>
      <c r="H625"/>
      <c r="I625"/>
      <c r="J625"/>
      <c r="K625"/>
      <c r="L625"/>
      <c r="M625"/>
      <c r="N625"/>
      <c r="O625"/>
      <c r="AC625"/>
      <c r="AD625"/>
      <c r="AE625"/>
    </row>
    <row r="626" spans="1:31">
      <c r="A626"/>
      <c r="B626"/>
      <c r="C626"/>
      <c r="D626"/>
      <c r="E626"/>
      <c r="G626"/>
      <c r="H626"/>
      <c r="I626"/>
      <c r="J626"/>
      <c r="K626"/>
      <c r="L626"/>
      <c r="M626"/>
      <c r="N626"/>
      <c r="O626"/>
      <c r="AC626"/>
      <c r="AD626"/>
      <c r="AE626"/>
    </row>
    <row r="627" spans="1:31">
      <c r="A627"/>
      <c r="B627"/>
      <c r="C627"/>
      <c r="D627"/>
      <c r="E627"/>
      <c r="G627"/>
      <c r="H627"/>
      <c r="I627"/>
      <c r="J627"/>
      <c r="K627"/>
      <c r="L627"/>
      <c r="M627"/>
      <c r="N627"/>
      <c r="O627"/>
      <c r="AC627"/>
      <c r="AD627"/>
      <c r="AE627"/>
    </row>
    <row r="628" spans="1:31">
      <c r="A628"/>
      <c r="B628"/>
      <c r="C628"/>
      <c r="D628"/>
      <c r="E628"/>
      <c r="G628"/>
      <c r="H628"/>
      <c r="I628"/>
      <c r="J628"/>
      <c r="K628"/>
      <c r="L628"/>
      <c r="M628"/>
      <c r="N628"/>
      <c r="O628"/>
      <c r="AC628"/>
      <c r="AD628"/>
      <c r="AE628"/>
    </row>
    <row r="629" spans="1:31">
      <c r="A629"/>
      <c r="B629"/>
      <c r="C629"/>
      <c r="D629"/>
      <c r="E629"/>
      <c r="G629"/>
      <c r="H629"/>
      <c r="I629"/>
      <c r="J629"/>
      <c r="K629"/>
      <c r="L629"/>
      <c r="M629"/>
      <c r="N629"/>
      <c r="O629"/>
      <c r="AC629"/>
      <c r="AD629"/>
      <c r="AE629"/>
    </row>
    <row r="630" spans="1:31">
      <c r="A630"/>
      <c r="B630"/>
      <c r="C630"/>
      <c r="D630"/>
      <c r="E630"/>
      <c r="G630"/>
      <c r="H630"/>
      <c r="I630"/>
      <c r="J630"/>
      <c r="K630"/>
      <c r="L630"/>
      <c r="M630"/>
      <c r="N630"/>
      <c r="O630"/>
      <c r="AC630"/>
      <c r="AD630"/>
      <c r="AE630"/>
    </row>
    <row r="631" spans="1:31">
      <c r="A631"/>
      <c r="B631"/>
      <c r="C631"/>
      <c r="D631"/>
      <c r="E631"/>
      <c r="G631"/>
      <c r="H631"/>
      <c r="I631"/>
      <c r="J631"/>
      <c r="K631"/>
      <c r="L631"/>
      <c r="M631"/>
      <c r="N631"/>
      <c r="O631"/>
      <c r="AC631"/>
      <c r="AD631"/>
      <c r="AE631"/>
    </row>
    <row r="632" spans="1:31">
      <c r="A632"/>
      <c r="B632"/>
      <c r="C632"/>
      <c r="D632"/>
      <c r="E632"/>
      <c r="G632"/>
      <c r="H632"/>
      <c r="I632"/>
      <c r="J632"/>
      <c r="K632"/>
      <c r="L632"/>
      <c r="M632"/>
      <c r="N632"/>
      <c r="O632"/>
      <c r="AC632"/>
      <c r="AD632"/>
      <c r="AE632"/>
    </row>
    <row r="633" spans="1:31">
      <c r="A633"/>
      <c r="B633"/>
      <c r="C633"/>
      <c r="D633"/>
      <c r="E633"/>
      <c r="G633"/>
      <c r="H633"/>
      <c r="I633"/>
      <c r="J633"/>
      <c r="K633"/>
      <c r="L633"/>
      <c r="M633"/>
      <c r="N633"/>
      <c r="O633"/>
      <c r="AC633"/>
      <c r="AD633"/>
      <c r="AE633"/>
    </row>
    <row r="634" spans="1:31">
      <c r="A634"/>
      <c r="B634"/>
      <c r="C634"/>
      <c r="D634"/>
      <c r="E634"/>
      <c r="G634"/>
      <c r="H634"/>
      <c r="I634"/>
      <c r="J634"/>
      <c r="K634"/>
      <c r="L634"/>
      <c r="M634"/>
      <c r="N634"/>
      <c r="O634"/>
      <c r="AC634"/>
      <c r="AD634"/>
      <c r="AE634"/>
    </row>
    <row r="635" spans="1:31">
      <c r="A635"/>
      <c r="B635"/>
      <c r="C635"/>
      <c r="D635"/>
      <c r="E635"/>
      <c r="G635"/>
      <c r="H635"/>
      <c r="I635"/>
      <c r="J635"/>
      <c r="K635"/>
      <c r="L635"/>
      <c r="M635"/>
      <c r="N635"/>
      <c r="O635"/>
      <c r="AC635"/>
      <c r="AD635"/>
      <c r="AE635"/>
    </row>
    <row r="636" spans="1:31">
      <c r="A636"/>
      <c r="B636"/>
      <c r="C636"/>
      <c r="D636"/>
      <c r="E636"/>
      <c r="G636"/>
      <c r="H636"/>
      <c r="I636"/>
      <c r="J636"/>
      <c r="K636"/>
      <c r="L636"/>
      <c r="M636"/>
      <c r="N636"/>
      <c r="O636"/>
      <c r="AC636"/>
      <c r="AD636"/>
      <c r="AE636"/>
    </row>
    <row r="637" spans="1:31">
      <c r="A637"/>
      <c r="B637"/>
      <c r="C637"/>
      <c r="D637"/>
      <c r="E637"/>
      <c r="G637"/>
      <c r="H637"/>
      <c r="I637"/>
      <c r="J637"/>
      <c r="K637"/>
      <c r="L637"/>
      <c r="M637"/>
      <c r="N637"/>
      <c r="O637"/>
      <c r="AC637"/>
      <c r="AD637"/>
      <c r="AE637"/>
    </row>
    <row r="638" spans="1:31">
      <c r="A638"/>
      <c r="B638"/>
      <c r="C638"/>
      <c r="D638"/>
      <c r="E638"/>
      <c r="G638"/>
      <c r="H638"/>
      <c r="I638"/>
      <c r="J638"/>
      <c r="K638"/>
      <c r="L638"/>
      <c r="M638"/>
      <c r="N638"/>
      <c r="O638"/>
      <c r="AC638"/>
      <c r="AD638"/>
      <c r="AE638"/>
    </row>
    <row r="639" spans="1:31">
      <c r="A639"/>
      <c r="B639"/>
      <c r="C639"/>
      <c r="D639"/>
      <c r="E639"/>
      <c r="G639"/>
      <c r="H639"/>
      <c r="I639"/>
      <c r="J639"/>
      <c r="K639"/>
      <c r="L639"/>
      <c r="M639"/>
      <c r="N639"/>
      <c r="O639"/>
      <c r="AC639"/>
      <c r="AD639"/>
      <c r="AE639"/>
    </row>
    <row r="640" spans="1:31">
      <c r="A640"/>
      <c r="B640"/>
      <c r="C640"/>
      <c r="D640"/>
      <c r="E640"/>
      <c r="G640"/>
      <c r="H640"/>
      <c r="I640"/>
      <c r="J640"/>
      <c r="K640"/>
      <c r="L640"/>
      <c r="M640"/>
      <c r="N640"/>
      <c r="O640"/>
      <c r="AC640"/>
      <c r="AD640"/>
      <c r="AE640"/>
    </row>
    <row r="641" spans="1:31">
      <c r="A641"/>
      <c r="B641"/>
      <c r="C641"/>
      <c r="D641"/>
      <c r="E641"/>
      <c r="G641"/>
      <c r="H641"/>
      <c r="I641"/>
      <c r="J641"/>
      <c r="K641"/>
      <c r="L641"/>
      <c r="M641"/>
      <c r="N641"/>
      <c r="O641"/>
      <c r="AC641"/>
      <c r="AD641"/>
      <c r="AE641"/>
    </row>
    <row r="642" spans="1:31">
      <c r="A642"/>
      <c r="B642"/>
      <c r="C642"/>
      <c r="D642"/>
      <c r="E642"/>
      <c r="G642"/>
      <c r="H642"/>
      <c r="I642"/>
      <c r="J642"/>
      <c r="K642"/>
      <c r="L642"/>
      <c r="M642"/>
      <c r="N642"/>
      <c r="O642"/>
      <c r="AC642"/>
      <c r="AD642"/>
      <c r="AE642"/>
    </row>
    <row r="643" spans="1:31">
      <c r="A643"/>
      <c r="B643"/>
      <c r="C643"/>
      <c r="D643"/>
      <c r="E643"/>
      <c r="G643"/>
      <c r="H643"/>
      <c r="I643"/>
      <c r="J643"/>
      <c r="K643"/>
      <c r="L643"/>
      <c r="M643"/>
      <c r="N643"/>
      <c r="O643"/>
      <c r="AC643"/>
      <c r="AD643"/>
      <c r="AE643"/>
    </row>
    <row r="644" spans="1:31">
      <c r="A644"/>
      <c r="B644"/>
      <c r="C644"/>
      <c r="D644"/>
      <c r="E644"/>
      <c r="G644"/>
      <c r="H644"/>
      <c r="I644"/>
      <c r="J644"/>
      <c r="K644"/>
      <c r="L644"/>
      <c r="M644"/>
      <c r="N644"/>
      <c r="O644"/>
      <c r="AC644"/>
      <c r="AD644"/>
      <c r="AE644"/>
    </row>
    <row r="645" spans="1:31">
      <c r="A645"/>
      <c r="B645"/>
      <c r="C645"/>
      <c r="D645"/>
      <c r="E645"/>
      <c r="G645"/>
      <c r="H645"/>
      <c r="I645"/>
      <c r="J645"/>
      <c r="K645"/>
      <c r="L645"/>
      <c r="M645"/>
      <c r="N645"/>
      <c r="O645"/>
      <c r="AC645"/>
      <c r="AD645"/>
      <c r="AE645"/>
    </row>
    <row r="646" spans="1:31">
      <c r="A646"/>
      <c r="B646"/>
      <c r="C646"/>
      <c r="D646"/>
      <c r="E646"/>
      <c r="G646"/>
      <c r="H646"/>
      <c r="I646"/>
      <c r="J646"/>
      <c r="K646"/>
      <c r="L646"/>
      <c r="M646"/>
      <c r="N646"/>
      <c r="O646"/>
      <c r="AC646"/>
      <c r="AD646"/>
      <c r="AE646"/>
    </row>
    <row r="647" spans="1:31">
      <c r="A647"/>
      <c r="B647"/>
      <c r="C647"/>
      <c r="D647"/>
      <c r="E647"/>
      <c r="G647"/>
      <c r="H647"/>
      <c r="I647"/>
      <c r="J647"/>
      <c r="K647"/>
      <c r="L647"/>
      <c r="M647"/>
      <c r="N647"/>
      <c r="O647"/>
      <c r="AC647"/>
      <c r="AD647"/>
      <c r="AE647"/>
    </row>
    <row r="648" spans="1:31">
      <c r="A648"/>
      <c r="B648"/>
      <c r="C648"/>
      <c r="D648"/>
      <c r="E648"/>
      <c r="G648"/>
      <c r="H648"/>
      <c r="I648"/>
      <c r="J648"/>
      <c r="K648"/>
      <c r="L648"/>
      <c r="M648"/>
      <c r="N648"/>
      <c r="O648"/>
      <c r="AC648"/>
      <c r="AD648"/>
      <c r="AE648"/>
    </row>
    <row r="649" spans="1:31">
      <c r="A649"/>
      <c r="B649"/>
      <c r="C649"/>
      <c r="D649"/>
      <c r="E649"/>
      <c r="G649"/>
      <c r="H649"/>
      <c r="I649"/>
      <c r="J649"/>
      <c r="K649"/>
      <c r="L649"/>
      <c r="M649"/>
      <c r="N649"/>
      <c r="O649"/>
      <c r="AC649"/>
      <c r="AD649"/>
      <c r="AE649"/>
    </row>
    <row r="650" spans="1:31">
      <c r="A650"/>
      <c r="B650"/>
      <c r="C650"/>
      <c r="D650"/>
      <c r="E650"/>
      <c r="G650"/>
      <c r="H650"/>
      <c r="I650"/>
      <c r="J650"/>
      <c r="K650"/>
      <c r="L650"/>
      <c r="M650"/>
      <c r="N650"/>
      <c r="O650"/>
      <c r="AC650"/>
      <c r="AD650"/>
      <c r="AE650"/>
    </row>
    <row r="651" spans="1:31">
      <c r="A651"/>
      <c r="B651"/>
      <c r="C651"/>
      <c r="D651"/>
      <c r="E651"/>
      <c r="G651"/>
      <c r="H651"/>
      <c r="I651"/>
      <c r="J651"/>
      <c r="K651"/>
      <c r="L651"/>
      <c r="M651"/>
      <c r="N651"/>
      <c r="O651"/>
      <c r="AC651"/>
      <c r="AD651"/>
      <c r="AE651"/>
    </row>
    <row r="652" spans="1:31">
      <c r="A652"/>
      <c r="B652"/>
      <c r="C652"/>
      <c r="D652"/>
      <c r="E652"/>
      <c r="G652"/>
      <c r="H652"/>
      <c r="I652"/>
      <c r="J652"/>
      <c r="K652"/>
      <c r="L652"/>
      <c r="M652"/>
      <c r="N652"/>
      <c r="O652"/>
      <c r="AC652"/>
      <c r="AD652"/>
      <c r="AE652"/>
    </row>
    <row r="653" spans="1:31">
      <c r="A653"/>
      <c r="B653"/>
      <c r="C653"/>
      <c r="D653"/>
      <c r="E653"/>
      <c r="G653"/>
      <c r="H653"/>
      <c r="I653"/>
      <c r="J653"/>
      <c r="K653"/>
      <c r="L653"/>
      <c r="M653"/>
      <c r="N653"/>
      <c r="O653"/>
      <c r="AC653"/>
      <c r="AD653"/>
      <c r="AE653"/>
    </row>
    <row r="654" spans="1:31">
      <c r="A654"/>
      <c r="B654"/>
      <c r="C654"/>
      <c r="D654"/>
      <c r="E654"/>
      <c r="G654"/>
      <c r="H654"/>
      <c r="I654"/>
      <c r="J654"/>
      <c r="K654"/>
      <c r="L654"/>
      <c r="M654"/>
      <c r="N654"/>
      <c r="O654"/>
      <c r="AC654"/>
      <c r="AD654"/>
      <c r="AE654"/>
    </row>
    <row r="655" spans="1:31">
      <c r="A655"/>
      <c r="B655"/>
      <c r="C655"/>
      <c r="D655"/>
      <c r="E655"/>
      <c r="G655"/>
      <c r="H655"/>
      <c r="I655"/>
      <c r="J655"/>
      <c r="K655"/>
      <c r="L655"/>
      <c r="M655"/>
      <c r="N655"/>
      <c r="O655"/>
      <c r="AC655"/>
      <c r="AD655"/>
      <c r="AE655"/>
    </row>
    <row r="656" spans="1:31">
      <c r="A656"/>
      <c r="B656"/>
      <c r="C656"/>
      <c r="D656"/>
      <c r="E656"/>
      <c r="G656"/>
      <c r="H656"/>
      <c r="I656"/>
      <c r="J656"/>
      <c r="K656"/>
      <c r="L656"/>
      <c r="M656"/>
      <c r="N656"/>
      <c r="O656"/>
      <c r="AC656"/>
      <c r="AD656"/>
      <c r="AE656"/>
    </row>
    <row r="657" spans="1:31">
      <c r="A657"/>
      <c r="B657"/>
      <c r="C657"/>
      <c r="D657"/>
      <c r="E657"/>
      <c r="G657"/>
      <c r="H657"/>
      <c r="I657"/>
      <c r="J657"/>
      <c r="K657"/>
      <c r="L657"/>
      <c r="M657"/>
      <c r="N657"/>
      <c r="O657"/>
      <c r="AC657"/>
      <c r="AD657"/>
      <c r="AE657"/>
    </row>
    <row r="658" spans="1:31">
      <c r="A658"/>
      <c r="B658"/>
      <c r="C658"/>
      <c r="D658"/>
      <c r="E658"/>
      <c r="G658"/>
      <c r="H658"/>
      <c r="I658"/>
      <c r="J658"/>
      <c r="K658"/>
      <c r="L658"/>
      <c r="M658"/>
      <c r="N658"/>
      <c r="O658"/>
      <c r="AC658"/>
      <c r="AD658"/>
      <c r="AE658"/>
    </row>
    <row r="659" spans="1:31">
      <c r="A659"/>
      <c r="B659"/>
      <c r="C659"/>
      <c r="D659"/>
      <c r="E659"/>
      <c r="G659"/>
      <c r="H659"/>
      <c r="I659"/>
      <c r="J659"/>
      <c r="K659"/>
      <c r="L659"/>
      <c r="M659"/>
      <c r="N659"/>
      <c r="O659"/>
      <c r="AC659"/>
      <c r="AD659"/>
      <c r="AE659"/>
    </row>
    <row r="660" spans="1:31">
      <c r="A660"/>
      <c r="B660"/>
      <c r="C660"/>
      <c r="D660"/>
      <c r="E660"/>
      <c r="G660"/>
      <c r="H660"/>
      <c r="I660"/>
      <c r="J660"/>
      <c r="K660"/>
      <c r="L660"/>
      <c r="M660"/>
      <c r="N660"/>
      <c r="O660"/>
      <c r="AC660"/>
      <c r="AD660"/>
      <c r="AE660"/>
    </row>
    <row r="661" spans="1:31">
      <c r="A661"/>
      <c r="B661"/>
      <c r="C661"/>
      <c r="D661"/>
      <c r="E661"/>
      <c r="G661"/>
      <c r="H661"/>
      <c r="I661"/>
      <c r="J661"/>
      <c r="K661"/>
      <c r="L661"/>
      <c r="M661"/>
      <c r="N661"/>
      <c r="O661"/>
      <c r="AC661"/>
      <c r="AD661"/>
      <c r="AE661"/>
    </row>
    <row r="662" spans="1:31">
      <c r="A662"/>
      <c r="B662"/>
      <c r="C662"/>
      <c r="D662"/>
      <c r="E662"/>
      <c r="G662"/>
      <c r="H662"/>
      <c r="I662"/>
      <c r="J662"/>
      <c r="K662"/>
      <c r="L662"/>
      <c r="M662"/>
      <c r="N662"/>
      <c r="O662"/>
      <c r="AC662"/>
      <c r="AD662"/>
      <c r="AE662"/>
    </row>
    <row r="663" spans="1:31">
      <c r="A663"/>
      <c r="B663"/>
      <c r="C663"/>
      <c r="D663"/>
      <c r="E663"/>
      <c r="G663"/>
      <c r="H663"/>
      <c r="I663"/>
      <c r="J663"/>
      <c r="K663"/>
      <c r="L663"/>
      <c r="M663"/>
      <c r="N663"/>
      <c r="O663"/>
      <c r="AC663"/>
      <c r="AD663"/>
      <c r="AE663"/>
    </row>
    <row r="664" spans="1:31">
      <c r="A664"/>
      <c r="B664"/>
      <c r="C664"/>
      <c r="D664"/>
      <c r="E664"/>
      <c r="G664"/>
      <c r="H664"/>
      <c r="I664"/>
      <c r="J664"/>
      <c r="K664"/>
      <c r="L664"/>
      <c r="M664"/>
      <c r="N664"/>
      <c r="O664"/>
      <c r="AC664"/>
      <c r="AD664"/>
      <c r="AE664"/>
    </row>
    <row r="665" spans="1:31">
      <c r="A665"/>
      <c r="B665"/>
      <c r="C665"/>
      <c r="D665"/>
      <c r="E665"/>
      <c r="G665"/>
      <c r="H665"/>
      <c r="I665"/>
      <c r="J665"/>
      <c r="K665"/>
      <c r="L665"/>
      <c r="M665"/>
      <c r="N665"/>
      <c r="O665"/>
      <c r="AC665"/>
      <c r="AD665"/>
      <c r="AE665"/>
    </row>
    <row r="666" spans="1:31">
      <c r="A666"/>
      <c r="B666"/>
      <c r="C666"/>
      <c r="D666"/>
      <c r="E666"/>
      <c r="G666"/>
      <c r="H666"/>
      <c r="I666"/>
      <c r="J666"/>
      <c r="K666"/>
      <c r="L666"/>
      <c r="M666"/>
      <c r="N666"/>
      <c r="O666"/>
      <c r="AC666"/>
      <c r="AD666"/>
      <c r="AE666"/>
    </row>
    <row r="667" spans="1:31">
      <c r="A667"/>
      <c r="B667"/>
      <c r="C667"/>
      <c r="D667"/>
      <c r="E667"/>
      <c r="G667"/>
      <c r="H667"/>
      <c r="I667"/>
      <c r="J667"/>
      <c r="K667"/>
      <c r="L667"/>
      <c r="M667"/>
      <c r="N667"/>
      <c r="O667"/>
      <c r="AC667"/>
      <c r="AD667"/>
      <c r="AE667"/>
    </row>
    <row r="668" spans="1:31">
      <c r="A668"/>
      <c r="B668"/>
      <c r="C668"/>
      <c r="D668"/>
      <c r="E668"/>
      <c r="G668"/>
      <c r="H668"/>
      <c r="I668"/>
      <c r="J668"/>
      <c r="K668"/>
      <c r="L668"/>
      <c r="M668"/>
      <c r="N668"/>
      <c r="O668"/>
      <c r="AC668"/>
      <c r="AD668"/>
      <c r="AE668"/>
    </row>
    <row r="669" spans="1:31">
      <c r="A669"/>
      <c r="B669"/>
      <c r="C669"/>
      <c r="D669"/>
      <c r="E669"/>
      <c r="G669"/>
      <c r="H669"/>
      <c r="I669"/>
      <c r="J669"/>
      <c r="K669"/>
      <c r="L669"/>
      <c r="M669"/>
      <c r="N669"/>
      <c r="O669"/>
      <c r="AC669"/>
      <c r="AD669"/>
      <c r="AE669"/>
    </row>
    <row r="670" spans="1:31">
      <c r="A670"/>
      <c r="B670"/>
      <c r="C670"/>
      <c r="D670"/>
      <c r="E670"/>
      <c r="G670"/>
      <c r="H670"/>
      <c r="I670"/>
      <c r="J670"/>
      <c r="K670"/>
      <c r="L670"/>
      <c r="M670"/>
      <c r="N670"/>
      <c r="O670"/>
      <c r="AC670"/>
      <c r="AD670"/>
      <c r="AE670"/>
    </row>
    <row r="671" spans="1:31">
      <c r="A671"/>
      <c r="B671"/>
      <c r="C671"/>
      <c r="D671"/>
      <c r="E671"/>
      <c r="G671"/>
      <c r="H671"/>
      <c r="I671"/>
      <c r="J671"/>
      <c r="K671"/>
      <c r="L671"/>
      <c r="M671"/>
      <c r="N671"/>
      <c r="O671"/>
      <c r="AC671"/>
      <c r="AD671"/>
      <c r="AE671"/>
    </row>
    <row r="672" spans="1:31">
      <c r="A672"/>
      <c r="B672"/>
      <c r="C672"/>
      <c r="D672"/>
      <c r="E672"/>
      <c r="G672"/>
      <c r="H672"/>
      <c r="I672"/>
      <c r="J672"/>
      <c r="K672"/>
      <c r="L672"/>
      <c r="M672"/>
      <c r="N672"/>
      <c r="O672"/>
      <c r="AC672"/>
      <c r="AD672"/>
      <c r="AE672"/>
    </row>
    <row r="673" spans="1:31">
      <c r="A673"/>
      <c r="B673"/>
      <c r="C673"/>
      <c r="D673"/>
      <c r="E673"/>
      <c r="G673"/>
      <c r="H673"/>
      <c r="I673"/>
      <c r="J673"/>
      <c r="K673"/>
      <c r="L673"/>
      <c r="M673"/>
      <c r="N673"/>
      <c r="O673"/>
      <c r="AC673"/>
      <c r="AD673"/>
      <c r="AE673"/>
    </row>
    <row r="674" spans="1:31">
      <c r="A674"/>
      <c r="B674"/>
      <c r="C674"/>
      <c r="D674"/>
      <c r="E674"/>
      <c r="G674"/>
      <c r="H674"/>
      <c r="I674"/>
      <c r="J674"/>
      <c r="K674"/>
      <c r="L674"/>
      <c r="M674"/>
      <c r="N674"/>
      <c r="O674"/>
      <c r="AC674"/>
      <c r="AD674"/>
      <c r="AE674"/>
    </row>
    <row r="675" spans="1:31">
      <c r="A675"/>
      <c r="B675"/>
      <c r="C675"/>
      <c r="D675"/>
      <c r="E675"/>
      <c r="G675"/>
      <c r="H675"/>
      <c r="I675"/>
      <c r="J675"/>
      <c r="K675"/>
      <c r="L675"/>
      <c r="M675"/>
      <c r="N675"/>
      <c r="O675"/>
      <c r="AC675"/>
      <c r="AD675"/>
      <c r="AE675"/>
    </row>
    <row r="676" spans="1:31">
      <c r="A676"/>
      <c r="B676"/>
      <c r="C676"/>
      <c r="D676"/>
      <c r="E676"/>
      <c r="G676"/>
      <c r="H676"/>
      <c r="I676"/>
      <c r="J676"/>
      <c r="K676"/>
      <c r="L676"/>
      <c r="M676"/>
      <c r="N676"/>
      <c r="O676"/>
      <c r="AC676"/>
      <c r="AD676"/>
      <c r="AE676"/>
    </row>
    <row r="677" spans="1:31">
      <c r="A677"/>
      <c r="B677"/>
      <c r="C677"/>
      <c r="D677"/>
      <c r="E677"/>
      <c r="G677"/>
      <c r="H677"/>
      <c r="I677"/>
      <c r="J677"/>
      <c r="K677"/>
      <c r="L677"/>
      <c r="M677"/>
      <c r="N677"/>
      <c r="O677"/>
      <c r="AC677"/>
      <c r="AD677"/>
      <c r="AE677"/>
    </row>
    <row r="678" spans="1:31">
      <c r="A678"/>
      <c r="B678"/>
      <c r="C678"/>
      <c r="D678"/>
      <c r="E678"/>
      <c r="G678"/>
      <c r="H678"/>
      <c r="I678"/>
      <c r="J678"/>
      <c r="K678"/>
      <c r="L678"/>
      <c r="M678"/>
      <c r="N678"/>
      <c r="O678"/>
      <c r="AC678"/>
      <c r="AD678"/>
      <c r="AE678"/>
    </row>
    <row r="679" spans="1:31">
      <c r="A679"/>
      <c r="B679"/>
      <c r="C679"/>
      <c r="D679"/>
      <c r="E679"/>
      <c r="G679"/>
      <c r="H679"/>
      <c r="I679"/>
      <c r="J679"/>
      <c r="K679"/>
      <c r="L679"/>
      <c r="M679"/>
      <c r="N679"/>
      <c r="O679"/>
      <c r="AC679"/>
      <c r="AD679"/>
      <c r="AE679"/>
    </row>
    <row r="680" spans="1:31">
      <c r="A680"/>
      <c r="B680"/>
      <c r="C680"/>
      <c r="D680"/>
      <c r="E680"/>
      <c r="G680"/>
      <c r="H680"/>
      <c r="I680"/>
      <c r="J680"/>
      <c r="K680"/>
      <c r="L680"/>
      <c r="M680"/>
      <c r="N680"/>
      <c r="O680"/>
      <c r="AC680"/>
      <c r="AD680"/>
      <c r="AE680"/>
    </row>
    <row r="681" spans="1:31">
      <c r="A681"/>
      <c r="B681"/>
      <c r="C681"/>
      <c r="D681"/>
      <c r="E681"/>
      <c r="G681"/>
      <c r="H681"/>
      <c r="I681"/>
      <c r="J681"/>
      <c r="K681"/>
      <c r="L681"/>
      <c r="M681"/>
      <c r="N681"/>
      <c r="O681"/>
      <c r="AC681"/>
      <c r="AD681"/>
      <c r="AE681"/>
    </row>
    <row r="682" spans="1:31">
      <c r="A682"/>
      <c r="B682"/>
      <c r="C682"/>
      <c r="D682"/>
      <c r="E682"/>
      <c r="G682"/>
      <c r="H682"/>
      <c r="I682"/>
      <c r="J682"/>
      <c r="K682"/>
      <c r="L682"/>
      <c r="M682"/>
      <c r="N682"/>
      <c r="O682"/>
      <c r="AC682"/>
      <c r="AD682"/>
      <c r="AE682"/>
    </row>
    <row r="683" spans="1:31">
      <c r="A683"/>
      <c r="B683"/>
      <c r="C683"/>
      <c r="D683"/>
      <c r="E683"/>
      <c r="G683"/>
      <c r="H683"/>
      <c r="I683"/>
      <c r="J683"/>
      <c r="K683"/>
      <c r="L683"/>
      <c r="M683"/>
      <c r="N683"/>
      <c r="O683"/>
      <c r="AC683"/>
      <c r="AD683"/>
      <c r="AE683"/>
    </row>
    <row r="684" spans="1:31">
      <c r="A684"/>
      <c r="B684"/>
      <c r="C684"/>
      <c r="D684"/>
      <c r="E684"/>
      <c r="G684"/>
      <c r="H684"/>
      <c r="I684"/>
      <c r="J684"/>
      <c r="K684"/>
      <c r="L684"/>
      <c r="M684"/>
      <c r="N684"/>
      <c r="O684"/>
      <c r="AC684"/>
      <c r="AD684"/>
      <c r="AE684"/>
    </row>
    <row r="685" spans="1:31">
      <c r="A685"/>
      <c r="B685"/>
      <c r="C685"/>
      <c r="D685"/>
      <c r="E685"/>
      <c r="G685"/>
      <c r="H685"/>
      <c r="I685"/>
      <c r="J685"/>
      <c r="K685"/>
      <c r="L685"/>
      <c r="M685"/>
      <c r="N685"/>
      <c r="O685"/>
      <c r="AC685"/>
      <c r="AD685"/>
      <c r="AE685"/>
    </row>
    <row r="686" spans="1:31">
      <c r="A686"/>
      <c r="B686"/>
      <c r="C686"/>
      <c r="D686"/>
      <c r="E686"/>
      <c r="G686"/>
      <c r="H686"/>
      <c r="I686"/>
      <c r="J686"/>
      <c r="K686"/>
      <c r="L686"/>
      <c r="M686"/>
      <c r="N686"/>
      <c r="O686"/>
      <c r="AC686"/>
      <c r="AD686"/>
      <c r="AE686"/>
    </row>
    <row r="687" spans="1:31">
      <c r="A687"/>
      <c r="B687"/>
      <c r="C687"/>
      <c r="D687"/>
      <c r="E687"/>
      <c r="G687"/>
      <c r="H687"/>
      <c r="I687"/>
      <c r="J687"/>
      <c r="K687"/>
      <c r="L687"/>
      <c r="M687"/>
      <c r="N687"/>
      <c r="O687"/>
      <c r="AC687"/>
      <c r="AD687"/>
      <c r="AE687"/>
    </row>
    <row r="688" spans="1:31">
      <c r="A688"/>
      <c r="B688"/>
      <c r="C688"/>
      <c r="D688"/>
      <c r="E688"/>
      <c r="G688"/>
      <c r="H688"/>
      <c r="I688"/>
      <c r="J688"/>
      <c r="K688"/>
      <c r="L688"/>
      <c r="M688"/>
      <c r="N688"/>
      <c r="O688"/>
      <c r="AC688"/>
      <c r="AD688"/>
      <c r="AE688"/>
    </row>
    <row r="689" spans="1:31">
      <c r="A689"/>
      <c r="B689"/>
      <c r="C689"/>
      <c r="D689"/>
      <c r="E689"/>
      <c r="G689"/>
      <c r="H689"/>
      <c r="I689"/>
      <c r="J689"/>
      <c r="K689"/>
      <c r="L689"/>
      <c r="M689"/>
      <c r="N689"/>
      <c r="O689"/>
      <c r="AC689"/>
      <c r="AD689"/>
      <c r="AE689"/>
    </row>
    <row r="690" spans="1:31">
      <c r="A690"/>
      <c r="B690"/>
      <c r="C690"/>
      <c r="D690"/>
      <c r="E690"/>
      <c r="G690"/>
      <c r="H690"/>
      <c r="I690"/>
      <c r="J690"/>
      <c r="K690"/>
      <c r="L690"/>
      <c r="M690"/>
      <c r="N690"/>
      <c r="O690"/>
      <c r="AC690"/>
      <c r="AD690"/>
      <c r="AE690"/>
    </row>
    <row r="691" spans="1:31">
      <c r="A691"/>
      <c r="B691"/>
      <c r="C691"/>
      <c r="D691"/>
      <c r="E691"/>
      <c r="G691"/>
      <c r="H691"/>
      <c r="I691"/>
      <c r="J691"/>
      <c r="K691"/>
      <c r="L691"/>
      <c r="M691"/>
      <c r="N691"/>
      <c r="O691"/>
      <c r="AC691"/>
      <c r="AD691"/>
      <c r="AE691"/>
    </row>
    <row r="692" spans="1:31">
      <c r="A692"/>
      <c r="B692"/>
      <c r="C692"/>
      <c r="D692"/>
      <c r="E692"/>
      <c r="G692"/>
      <c r="H692"/>
      <c r="I692"/>
      <c r="J692"/>
      <c r="K692"/>
      <c r="L692"/>
      <c r="M692"/>
      <c r="N692"/>
      <c r="O692"/>
      <c r="AC692"/>
      <c r="AD692"/>
      <c r="AE692"/>
    </row>
    <row r="693" spans="1:31">
      <c r="A693"/>
      <c r="B693"/>
      <c r="C693"/>
      <c r="D693"/>
      <c r="E693"/>
      <c r="G693"/>
      <c r="H693"/>
      <c r="I693"/>
      <c r="J693"/>
      <c r="K693"/>
      <c r="L693"/>
      <c r="M693"/>
      <c r="N693"/>
      <c r="O693"/>
      <c r="AC693"/>
      <c r="AD693"/>
      <c r="AE693"/>
    </row>
    <row r="694" spans="1:31">
      <c r="A694"/>
      <c r="B694"/>
      <c r="C694"/>
      <c r="D694"/>
      <c r="E694"/>
      <c r="G694"/>
      <c r="H694"/>
      <c r="I694"/>
      <c r="J694"/>
      <c r="K694"/>
      <c r="L694"/>
      <c r="M694"/>
      <c r="N694"/>
      <c r="O694"/>
      <c r="AC694"/>
      <c r="AD694"/>
      <c r="AE694"/>
    </row>
    <row r="695" spans="1:31">
      <c r="A695"/>
      <c r="B695"/>
      <c r="C695"/>
      <c r="D695"/>
      <c r="E695"/>
      <c r="G695"/>
      <c r="H695"/>
      <c r="I695"/>
      <c r="J695"/>
      <c r="K695"/>
      <c r="L695"/>
      <c r="M695"/>
      <c r="N695"/>
      <c r="O695"/>
      <c r="AC695"/>
      <c r="AD695"/>
      <c r="AE695"/>
    </row>
    <row r="696" spans="1:31">
      <c r="A696"/>
      <c r="B696"/>
      <c r="C696"/>
      <c r="D696"/>
      <c r="E696"/>
      <c r="G696"/>
      <c r="H696"/>
      <c r="I696"/>
      <c r="J696"/>
      <c r="K696"/>
      <c r="L696"/>
      <c r="M696"/>
      <c r="N696"/>
      <c r="O696"/>
      <c r="AC696"/>
      <c r="AD696"/>
      <c r="AE696"/>
    </row>
    <row r="697" spans="1:31">
      <c r="A697"/>
      <c r="B697"/>
      <c r="C697"/>
      <c r="D697"/>
      <c r="E697"/>
      <c r="G697"/>
      <c r="H697"/>
      <c r="I697"/>
      <c r="J697"/>
      <c r="K697"/>
      <c r="L697"/>
      <c r="M697"/>
      <c r="N697"/>
      <c r="O697"/>
      <c r="AC697"/>
      <c r="AD697"/>
      <c r="AE697"/>
    </row>
    <row r="698" spans="1:31">
      <c r="A698"/>
      <c r="B698"/>
      <c r="C698"/>
      <c r="D698"/>
      <c r="E698"/>
      <c r="G698"/>
      <c r="H698"/>
      <c r="I698"/>
      <c r="J698"/>
      <c r="K698"/>
      <c r="L698"/>
      <c r="M698"/>
      <c r="N698"/>
      <c r="O698"/>
      <c r="AC698"/>
      <c r="AD698"/>
      <c r="AE698"/>
    </row>
    <row r="699" spans="1:31">
      <c r="A699"/>
      <c r="B699"/>
      <c r="C699"/>
      <c r="D699"/>
      <c r="E699"/>
      <c r="G699"/>
      <c r="H699"/>
      <c r="I699"/>
      <c r="J699"/>
      <c r="K699"/>
      <c r="L699"/>
      <c r="M699"/>
      <c r="N699"/>
      <c r="O699"/>
      <c r="AC699"/>
      <c r="AD699"/>
      <c r="AE699"/>
    </row>
    <row r="700" spans="1:31">
      <c r="A700"/>
      <c r="B700"/>
      <c r="C700"/>
      <c r="D700"/>
      <c r="E700"/>
      <c r="G700"/>
      <c r="H700"/>
      <c r="I700"/>
      <c r="J700"/>
      <c r="K700"/>
      <c r="L700"/>
      <c r="M700"/>
      <c r="N700"/>
      <c r="O700"/>
      <c r="AC700"/>
      <c r="AD700"/>
      <c r="AE700"/>
    </row>
    <row r="701" spans="1:31">
      <c r="A701"/>
      <c r="B701"/>
      <c r="C701"/>
      <c r="D701"/>
      <c r="E701"/>
      <c r="G701"/>
      <c r="H701"/>
      <c r="I701"/>
      <c r="J701"/>
      <c r="K701"/>
      <c r="L701"/>
      <c r="M701"/>
      <c r="N701"/>
      <c r="O701"/>
      <c r="AC701"/>
      <c r="AD701"/>
      <c r="AE701"/>
    </row>
    <row r="702" spans="1:31">
      <c r="A702"/>
      <c r="B702"/>
      <c r="C702"/>
      <c r="D702"/>
      <c r="E702"/>
      <c r="G702"/>
      <c r="H702"/>
      <c r="I702"/>
      <c r="J702"/>
      <c r="K702"/>
      <c r="L702"/>
      <c r="M702"/>
      <c r="N702"/>
      <c r="O702"/>
      <c r="AC702"/>
      <c r="AD702"/>
      <c r="AE702"/>
    </row>
    <row r="703" spans="1:31">
      <c r="A703"/>
      <c r="B703"/>
      <c r="C703"/>
      <c r="D703"/>
      <c r="E703"/>
      <c r="G703"/>
      <c r="H703"/>
      <c r="I703"/>
      <c r="J703"/>
      <c r="K703"/>
      <c r="L703"/>
      <c r="M703"/>
      <c r="N703"/>
      <c r="O703"/>
      <c r="AC703"/>
      <c r="AD703"/>
      <c r="AE703"/>
    </row>
    <row r="704" spans="1:31">
      <c r="A704"/>
      <c r="B704"/>
      <c r="C704"/>
      <c r="D704"/>
      <c r="E704"/>
      <c r="G704"/>
      <c r="H704"/>
      <c r="I704"/>
      <c r="J704"/>
      <c r="K704"/>
      <c r="L704"/>
      <c r="M704"/>
      <c r="N704"/>
      <c r="O704"/>
      <c r="AC704"/>
      <c r="AD704"/>
      <c r="AE704"/>
    </row>
    <row r="705" spans="1:31">
      <c r="A705"/>
      <c r="B705"/>
      <c r="C705"/>
      <c r="D705"/>
      <c r="E705"/>
      <c r="G705"/>
      <c r="H705"/>
      <c r="I705"/>
      <c r="J705"/>
      <c r="K705"/>
      <c r="L705"/>
      <c r="M705"/>
      <c r="N705"/>
      <c r="O705"/>
      <c r="AC705"/>
      <c r="AD705"/>
      <c r="AE705"/>
    </row>
    <row r="706" spans="1:31">
      <c r="A706"/>
      <c r="B706"/>
      <c r="C706"/>
      <c r="D706"/>
      <c r="E706"/>
      <c r="G706"/>
      <c r="H706"/>
      <c r="I706"/>
      <c r="J706"/>
      <c r="K706"/>
      <c r="L706"/>
      <c r="M706"/>
      <c r="N706"/>
      <c r="O706"/>
      <c r="AC706"/>
      <c r="AD706"/>
      <c r="AE706"/>
    </row>
    <row r="707" spans="1:31">
      <c r="A707"/>
      <c r="B707"/>
      <c r="C707"/>
      <c r="D707"/>
      <c r="E707"/>
      <c r="G707"/>
      <c r="H707"/>
      <c r="I707"/>
      <c r="J707"/>
      <c r="K707"/>
      <c r="L707"/>
      <c r="M707"/>
      <c r="N707"/>
      <c r="O707"/>
      <c r="AC707"/>
      <c r="AD707"/>
      <c r="AE707"/>
    </row>
    <row r="708" spans="1:31">
      <c r="A708"/>
      <c r="B708"/>
      <c r="C708"/>
      <c r="D708"/>
      <c r="E708"/>
      <c r="G708"/>
      <c r="H708"/>
      <c r="I708"/>
      <c r="J708"/>
      <c r="K708"/>
      <c r="L708"/>
      <c r="M708"/>
      <c r="N708"/>
      <c r="O708"/>
      <c r="AC708"/>
      <c r="AD708"/>
      <c r="AE708"/>
    </row>
    <row r="709" spans="1:31">
      <c r="A709"/>
      <c r="B709"/>
      <c r="C709"/>
      <c r="D709"/>
      <c r="E709"/>
      <c r="G709"/>
      <c r="H709"/>
      <c r="I709"/>
      <c r="J709"/>
      <c r="K709"/>
      <c r="L709"/>
      <c r="M709"/>
      <c r="N709"/>
      <c r="O709"/>
      <c r="AC709"/>
      <c r="AD709"/>
      <c r="AE709"/>
    </row>
    <row r="710" spans="1:31">
      <c r="A710"/>
      <c r="B710"/>
      <c r="C710"/>
      <c r="D710"/>
      <c r="E710"/>
      <c r="G710"/>
      <c r="H710"/>
      <c r="I710"/>
      <c r="J710"/>
      <c r="K710"/>
      <c r="L710"/>
      <c r="M710"/>
      <c r="N710"/>
      <c r="O710"/>
      <c r="AC710"/>
      <c r="AD710"/>
      <c r="AE710"/>
    </row>
    <row r="711" spans="1:31">
      <c r="A711"/>
      <c r="B711"/>
      <c r="C711"/>
      <c r="D711"/>
      <c r="E711"/>
      <c r="G711"/>
      <c r="H711"/>
      <c r="I711"/>
      <c r="J711"/>
      <c r="K711"/>
      <c r="L711"/>
      <c r="M711"/>
      <c r="N711"/>
      <c r="O711"/>
      <c r="AC711"/>
      <c r="AD711"/>
      <c r="AE711"/>
    </row>
    <row r="712" spans="1:31">
      <c r="A712"/>
      <c r="B712"/>
      <c r="C712"/>
      <c r="D712"/>
      <c r="E712"/>
      <c r="G712"/>
      <c r="H712"/>
      <c r="I712"/>
      <c r="J712"/>
      <c r="K712"/>
      <c r="L712"/>
      <c r="M712"/>
      <c r="N712"/>
      <c r="O712"/>
      <c r="AC712"/>
      <c r="AD712"/>
      <c r="AE712"/>
    </row>
    <row r="713" spans="1:31">
      <c r="A713"/>
      <c r="B713"/>
      <c r="C713"/>
      <c r="D713"/>
      <c r="E713"/>
      <c r="G713"/>
      <c r="H713"/>
      <c r="I713"/>
      <c r="J713"/>
      <c r="K713"/>
      <c r="L713"/>
      <c r="M713"/>
      <c r="N713"/>
      <c r="O713"/>
      <c r="AC713"/>
      <c r="AD713"/>
      <c r="AE713"/>
    </row>
    <row r="714" spans="1:31">
      <c r="A714"/>
      <c r="B714"/>
      <c r="C714"/>
      <c r="D714"/>
      <c r="E714"/>
      <c r="G714"/>
      <c r="H714"/>
      <c r="I714"/>
      <c r="J714"/>
      <c r="K714"/>
      <c r="L714"/>
      <c r="M714"/>
      <c r="N714"/>
      <c r="O714"/>
      <c r="AC714"/>
      <c r="AD714"/>
      <c r="AE714"/>
    </row>
    <row r="715" spans="1:31">
      <c r="A715"/>
      <c r="B715"/>
      <c r="C715"/>
      <c r="D715"/>
      <c r="E715"/>
      <c r="G715"/>
      <c r="H715"/>
      <c r="I715"/>
      <c r="J715"/>
      <c r="K715"/>
      <c r="L715"/>
      <c r="M715"/>
      <c r="N715"/>
      <c r="O715"/>
      <c r="AC715"/>
      <c r="AD715"/>
      <c r="AE715"/>
    </row>
    <row r="716" spans="1:31">
      <c r="A716"/>
      <c r="B716"/>
      <c r="C716"/>
      <c r="D716"/>
      <c r="E716"/>
      <c r="G716"/>
      <c r="H716"/>
      <c r="I716"/>
      <c r="J716"/>
      <c r="K716"/>
      <c r="L716"/>
      <c r="M716"/>
      <c r="N716"/>
      <c r="O716"/>
      <c r="AC716"/>
      <c r="AD716"/>
      <c r="AE716"/>
    </row>
    <row r="717" spans="1:31">
      <c r="A717"/>
      <c r="B717"/>
      <c r="C717"/>
      <c r="D717"/>
      <c r="E717"/>
      <c r="G717"/>
      <c r="H717"/>
      <c r="I717"/>
      <c r="J717"/>
      <c r="K717"/>
      <c r="L717"/>
      <c r="M717"/>
      <c r="N717"/>
      <c r="O717"/>
      <c r="AC717"/>
      <c r="AD717"/>
      <c r="AE717"/>
    </row>
    <row r="718" spans="1:31">
      <c r="A718"/>
      <c r="B718"/>
      <c r="C718"/>
      <c r="D718"/>
      <c r="E718"/>
      <c r="G718"/>
      <c r="H718"/>
      <c r="I718"/>
      <c r="J718"/>
      <c r="K718"/>
      <c r="L718"/>
      <c r="M718"/>
      <c r="N718"/>
      <c r="O718"/>
      <c r="AC718"/>
      <c r="AD718"/>
      <c r="AE718"/>
    </row>
    <row r="719" spans="1:31">
      <c r="A719"/>
      <c r="B719"/>
      <c r="C719"/>
      <c r="D719"/>
      <c r="E719"/>
      <c r="G719"/>
      <c r="H719"/>
      <c r="I719"/>
      <c r="J719"/>
      <c r="K719"/>
      <c r="L719"/>
      <c r="M719"/>
      <c r="N719"/>
      <c r="O719"/>
      <c r="AC719"/>
      <c r="AD719"/>
      <c r="AE719"/>
    </row>
    <row r="720" spans="1:31">
      <c r="A720"/>
      <c r="B720"/>
      <c r="C720"/>
      <c r="D720"/>
      <c r="E720"/>
      <c r="G720"/>
      <c r="H720"/>
      <c r="I720"/>
      <c r="J720"/>
      <c r="K720"/>
      <c r="L720"/>
      <c r="M720"/>
      <c r="N720"/>
      <c r="O720"/>
      <c r="AC720"/>
      <c r="AD720"/>
      <c r="AE720"/>
    </row>
    <row r="721" spans="1:31">
      <c r="A721"/>
      <c r="B721"/>
      <c r="C721"/>
      <c r="D721"/>
      <c r="E721"/>
      <c r="G721"/>
      <c r="H721"/>
      <c r="I721"/>
      <c r="J721"/>
      <c r="K721"/>
      <c r="L721"/>
      <c r="M721"/>
      <c r="N721"/>
      <c r="O721"/>
      <c r="AC721"/>
      <c r="AD721"/>
      <c r="AE721"/>
    </row>
    <row r="722" spans="1:31">
      <c r="A722"/>
      <c r="B722"/>
      <c r="C722"/>
      <c r="D722"/>
      <c r="E722"/>
      <c r="G722"/>
      <c r="H722"/>
      <c r="I722"/>
      <c r="J722"/>
      <c r="K722"/>
      <c r="L722"/>
      <c r="M722"/>
      <c r="N722"/>
      <c r="O722"/>
      <c r="AC722"/>
      <c r="AD722"/>
      <c r="AE722"/>
    </row>
    <row r="723" spans="1:31">
      <c r="A723"/>
      <c r="B723"/>
      <c r="C723"/>
      <c r="D723"/>
      <c r="E723"/>
      <c r="G723"/>
      <c r="H723"/>
      <c r="I723"/>
      <c r="J723"/>
      <c r="K723"/>
      <c r="L723"/>
      <c r="M723"/>
      <c r="N723"/>
      <c r="O723"/>
      <c r="AC723"/>
      <c r="AD723"/>
      <c r="AE723"/>
    </row>
    <row r="724" spans="1:31">
      <c r="A724"/>
      <c r="B724"/>
      <c r="C724"/>
      <c r="D724"/>
      <c r="E724"/>
      <c r="G724"/>
      <c r="H724"/>
      <c r="I724"/>
      <c r="J724"/>
      <c r="K724"/>
      <c r="L724"/>
      <c r="M724"/>
      <c r="N724"/>
      <c r="O724"/>
      <c r="AC724"/>
      <c r="AD724"/>
      <c r="AE724"/>
    </row>
    <row r="725" spans="1:31">
      <c r="A725"/>
      <c r="B725"/>
      <c r="C725"/>
      <c r="D725"/>
      <c r="E725"/>
      <c r="G725"/>
      <c r="H725"/>
      <c r="I725"/>
      <c r="J725"/>
      <c r="K725"/>
      <c r="L725"/>
      <c r="M725"/>
      <c r="N725"/>
      <c r="O725"/>
      <c r="AC725"/>
      <c r="AD725"/>
      <c r="AE725"/>
    </row>
    <row r="726" spans="1:31">
      <c r="A726"/>
      <c r="B726"/>
      <c r="C726"/>
      <c r="D726"/>
      <c r="E726"/>
      <c r="G726"/>
      <c r="H726"/>
      <c r="I726"/>
      <c r="J726"/>
      <c r="K726"/>
      <c r="L726"/>
      <c r="M726"/>
      <c r="N726"/>
      <c r="O726"/>
      <c r="AC726"/>
      <c r="AD726"/>
      <c r="AE726"/>
    </row>
    <row r="727" spans="1:31">
      <c r="A727"/>
      <c r="B727"/>
      <c r="C727"/>
      <c r="D727"/>
      <c r="E727"/>
      <c r="G727"/>
      <c r="H727"/>
      <c r="I727"/>
      <c r="J727"/>
      <c r="K727"/>
      <c r="L727"/>
      <c r="M727"/>
      <c r="N727"/>
      <c r="O727"/>
      <c r="AC727"/>
      <c r="AD727"/>
      <c r="AE727"/>
    </row>
    <row r="728" spans="1:31">
      <c r="A728"/>
      <c r="B728"/>
      <c r="C728"/>
      <c r="D728"/>
      <c r="E728"/>
      <c r="G728"/>
      <c r="H728"/>
      <c r="I728"/>
      <c r="J728"/>
      <c r="K728"/>
      <c r="L728"/>
      <c r="M728"/>
      <c r="N728"/>
      <c r="O728"/>
      <c r="AC728"/>
      <c r="AD728"/>
      <c r="AE728"/>
    </row>
    <row r="729" spans="1:31">
      <c r="A729"/>
      <c r="B729"/>
      <c r="C729"/>
      <c r="D729"/>
      <c r="E729"/>
      <c r="G729"/>
      <c r="H729"/>
      <c r="I729"/>
      <c r="J729"/>
      <c r="K729"/>
      <c r="L729"/>
      <c r="M729"/>
      <c r="N729"/>
      <c r="O729"/>
      <c r="AC729"/>
      <c r="AD729"/>
      <c r="AE729"/>
    </row>
    <row r="730" spans="1:31">
      <c r="A730"/>
      <c r="B730"/>
      <c r="C730"/>
      <c r="D730"/>
      <c r="E730"/>
      <c r="G730"/>
      <c r="H730"/>
      <c r="I730"/>
      <c r="J730"/>
      <c r="K730"/>
      <c r="L730"/>
      <c r="M730"/>
      <c r="N730"/>
      <c r="O730"/>
      <c r="AC730"/>
      <c r="AD730"/>
      <c r="AE730"/>
    </row>
    <row r="731" spans="1:31">
      <c r="A731"/>
      <c r="B731"/>
      <c r="C731"/>
      <c r="D731"/>
      <c r="E731"/>
      <c r="G731"/>
      <c r="H731"/>
      <c r="I731"/>
      <c r="J731"/>
      <c r="K731"/>
      <c r="L731"/>
      <c r="M731"/>
      <c r="N731"/>
      <c r="O731"/>
      <c r="AC731"/>
      <c r="AD731"/>
      <c r="AE731"/>
    </row>
    <row r="732" spans="1:31">
      <c r="A732"/>
      <c r="B732"/>
      <c r="C732"/>
      <c r="D732"/>
      <c r="E732"/>
      <c r="G732"/>
      <c r="H732"/>
      <c r="I732"/>
      <c r="J732"/>
      <c r="K732"/>
      <c r="L732"/>
      <c r="M732"/>
      <c r="N732"/>
      <c r="O732"/>
      <c r="AC732"/>
      <c r="AD732"/>
      <c r="AE732"/>
    </row>
    <row r="733" spans="1:31">
      <c r="A733"/>
      <c r="B733"/>
      <c r="C733"/>
      <c r="D733"/>
      <c r="E733"/>
      <c r="G733"/>
      <c r="H733"/>
      <c r="I733"/>
      <c r="J733"/>
      <c r="K733"/>
      <c r="L733"/>
      <c r="M733"/>
      <c r="N733"/>
      <c r="O733"/>
      <c r="AC733"/>
      <c r="AD733"/>
      <c r="AE733"/>
    </row>
    <row r="734" spans="1:31">
      <c r="A734"/>
      <c r="B734"/>
      <c r="C734"/>
      <c r="D734"/>
      <c r="E734"/>
      <c r="G734"/>
      <c r="H734"/>
      <c r="I734"/>
      <c r="J734"/>
      <c r="K734"/>
      <c r="L734"/>
      <c r="M734"/>
      <c r="N734"/>
      <c r="O734"/>
      <c r="AC734"/>
      <c r="AD734"/>
      <c r="AE734"/>
    </row>
    <row r="735" spans="1:31">
      <c r="A735"/>
      <c r="B735"/>
      <c r="C735"/>
      <c r="D735"/>
      <c r="E735"/>
      <c r="G735"/>
      <c r="H735"/>
      <c r="I735"/>
      <c r="J735"/>
      <c r="K735"/>
      <c r="L735"/>
      <c r="M735"/>
      <c r="N735"/>
      <c r="O735"/>
      <c r="AC735"/>
      <c r="AD735"/>
      <c r="AE735"/>
    </row>
    <row r="736" spans="1:31">
      <c r="A736"/>
      <c r="B736"/>
      <c r="C736"/>
      <c r="D736"/>
      <c r="E736"/>
      <c r="G736"/>
      <c r="H736"/>
      <c r="I736"/>
      <c r="J736"/>
      <c r="K736"/>
      <c r="L736"/>
      <c r="M736"/>
      <c r="N736"/>
      <c r="O736"/>
      <c r="AC736"/>
      <c r="AD736"/>
      <c r="AE736"/>
    </row>
    <row r="737" spans="1:31">
      <c r="A737"/>
      <c r="B737"/>
      <c r="C737"/>
      <c r="D737"/>
      <c r="E737"/>
      <c r="G737"/>
      <c r="H737"/>
      <c r="I737"/>
      <c r="J737"/>
      <c r="K737"/>
      <c r="L737"/>
      <c r="M737"/>
      <c r="N737"/>
      <c r="O737"/>
      <c r="AC737"/>
      <c r="AD737"/>
      <c r="AE737"/>
    </row>
    <row r="738" spans="1:31">
      <c r="A738"/>
      <c r="B738"/>
      <c r="C738"/>
      <c r="D738"/>
      <c r="E738"/>
      <c r="G738"/>
      <c r="H738"/>
      <c r="I738"/>
      <c r="J738"/>
      <c r="K738"/>
      <c r="L738"/>
      <c r="M738"/>
      <c r="N738"/>
      <c r="O738"/>
      <c r="AC738"/>
      <c r="AD738"/>
      <c r="AE738"/>
    </row>
    <row r="739" spans="1:31">
      <c r="A739"/>
      <c r="B739"/>
      <c r="C739"/>
      <c r="D739"/>
      <c r="E739"/>
      <c r="G739"/>
      <c r="H739"/>
      <c r="I739"/>
      <c r="J739"/>
      <c r="K739"/>
      <c r="L739"/>
      <c r="M739"/>
      <c r="N739"/>
      <c r="O739"/>
      <c r="AC739"/>
      <c r="AD739"/>
      <c r="AE739"/>
    </row>
    <row r="740" spans="1:31">
      <c r="A740"/>
      <c r="B740"/>
      <c r="C740"/>
      <c r="D740"/>
      <c r="E740"/>
      <c r="G740"/>
      <c r="H740"/>
      <c r="I740"/>
      <c r="J740"/>
      <c r="K740"/>
      <c r="L740"/>
      <c r="M740"/>
      <c r="N740"/>
      <c r="O740"/>
      <c r="AC740"/>
      <c r="AD740"/>
      <c r="AE740"/>
    </row>
    <row r="741" spans="1:31">
      <c r="A741"/>
      <c r="B741"/>
      <c r="C741"/>
      <c r="D741"/>
      <c r="E741"/>
      <c r="G741"/>
      <c r="H741"/>
      <c r="I741"/>
      <c r="J741"/>
      <c r="K741"/>
      <c r="L741"/>
      <c r="M741"/>
      <c r="N741"/>
      <c r="O741"/>
      <c r="AC741"/>
      <c r="AD741"/>
      <c r="AE741"/>
    </row>
    <row r="742" spans="1:31">
      <c r="A742"/>
      <c r="B742"/>
      <c r="C742"/>
      <c r="D742"/>
      <c r="E742"/>
      <c r="G742"/>
      <c r="H742"/>
      <c r="I742"/>
      <c r="J742"/>
      <c r="K742"/>
      <c r="L742"/>
      <c r="M742"/>
      <c r="N742"/>
      <c r="O742"/>
      <c r="AC742"/>
      <c r="AD742"/>
      <c r="AE742"/>
    </row>
    <row r="743" spans="1:31">
      <c r="A743"/>
      <c r="B743"/>
      <c r="C743"/>
      <c r="D743"/>
      <c r="E743"/>
      <c r="G743"/>
      <c r="H743"/>
      <c r="I743"/>
      <c r="J743"/>
      <c r="K743"/>
      <c r="L743"/>
      <c r="M743"/>
      <c r="N743"/>
      <c r="O743"/>
      <c r="AC743"/>
      <c r="AD743"/>
      <c r="AE743"/>
    </row>
    <row r="744" spans="1:31">
      <c r="A744"/>
      <c r="B744"/>
      <c r="C744"/>
      <c r="D744"/>
      <c r="E744"/>
      <c r="G744"/>
      <c r="H744"/>
      <c r="I744"/>
      <c r="J744"/>
      <c r="K744"/>
      <c r="L744"/>
      <c r="M744"/>
      <c r="N744"/>
      <c r="O744"/>
      <c r="AC744"/>
      <c r="AD744"/>
      <c r="AE744"/>
    </row>
    <row r="745" spans="1:31">
      <c r="A745"/>
      <c r="B745"/>
      <c r="C745"/>
      <c r="D745"/>
      <c r="E745"/>
      <c r="G745"/>
      <c r="H745"/>
      <c r="I745"/>
      <c r="J745"/>
      <c r="K745"/>
      <c r="L745"/>
      <c r="M745"/>
      <c r="N745"/>
      <c r="O745"/>
      <c r="AC745"/>
      <c r="AD745"/>
      <c r="AE745"/>
    </row>
    <row r="746" spans="1:31">
      <c r="A746"/>
      <c r="B746"/>
      <c r="C746"/>
      <c r="D746"/>
      <c r="E746"/>
      <c r="G746"/>
      <c r="H746"/>
      <c r="I746"/>
      <c r="J746"/>
      <c r="K746"/>
      <c r="L746"/>
      <c r="M746"/>
      <c r="N746"/>
      <c r="O746"/>
      <c r="AC746"/>
      <c r="AD746"/>
      <c r="AE746"/>
    </row>
    <row r="747" spans="1:31">
      <c r="A747"/>
      <c r="B747"/>
      <c r="C747"/>
      <c r="D747"/>
      <c r="E747"/>
      <c r="G747"/>
      <c r="H747"/>
      <c r="I747"/>
      <c r="J747"/>
      <c r="K747"/>
      <c r="L747"/>
      <c r="M747"/>
      <c r="N747"/>
      <c r="O747"/>
      <c r="AC747"/>
      <c r="AD747"/>
      <c r="AE747"/>
    </row>
    <row r="748" spans="1:31">
      <c r="A748"/>
      <c r="B748"/>
      <c r="C748"/>
      <c r="D748"/>
      <c r="E748"/>
      <c r="G748"/>
      <c r="H748"/>
      <c r="I748"/>
      <c r="J748"/>
      <c r="K748"/>
      <c r="L748"/>
      <c r="M748"/>
      <c r="N748"/>
      <c r="O748"/>
      <c r="AC748"/>
      <c r="AD748"/>
      <c r="AE748"/>
    </row>
    <row r="749" spans="1:31">
      <c r="A749"/>
      <c r="B749"/>
      <c r="C749"/>
      <c r="D749"/>
      <c r="E749"/>
      <c r="G749"/>
      <c r="H749"/>
      <c r="I749"/>
      <c r="J749"/>
      <c r="K749"/>
      <c r="L749"/>
      <c r="M749"/>
      <c r="N749"/>
      <c r="O749"/>
      <c r="AC749"/>
      <c r="AD749"/>
      <c r="AE749"/>
    </row>
    <row r="750" spans="1:31">
      <c r="A750"/>
      <c r="B750"/>
      <c r="C750"/>
      <c r="D750"/>
      <c r="E750"/>
      <c r="G750"/>
      <c r="H750"/>
      <c r="I750"/>
      <c r="J750"/>
      <c r="K750"/>
      <c r="L750"/>
      <c r="M750"/>
      <c r="N750"/>
      <c r="O750"/>
      <c r="AC750"/>
      <c r="AD750"/>
      <c r="AE750"/>
    </row>
    <row r="751" spans="1:31">
      <c r="A751"/>
      <c r="B751"/>
      <c r="C751"/>
      <c r="D751"/>
      <c r="E751"/>
      <c r="G751"/>
      <c r="H751"/>
      <c r="I751"/>
      <c r="J751"/>
      <c r="K751"/>
      <c r="L751"/>
      <c r="M751"/>
      <c r="N751"/>
      <c r="O751"/>
      <c r="AC751"/>
      <c r="AD751"/>
      <c r="AE751"/>
    </row>
    <row r="752" spans="1:31">
      <c r="A752"/>
      <c r="B752"/>
      <c r="C752"/>
      <c r="D752"/>
      <c r="E752"/>
      <c r="G752"/>
      <c r="H752"/>
      <c r="I752"/>
      <c r="J752"/>
      <c r="K752"/>
      <c r="L752"/>
      <c r="M752"/>
      <c r="N752"/>
      <c r="O752"/>
      <c r="AC752"/>
      <c r="AD752"/>
      <c r="AE752"/>
    </row>
    <row r="753" spans="1:31">
      <c r="A753"/>
      <c r="B753"/>
      <c r="C753"/>
      <c r="D753"/>
      <c r="E753"/>
      <c r="G753"/>
      <c r="H753"/>
      <c r="I753"/>
      <c r="J753"/>
      <c r="K753"/>
      <c r="L753"/>
      <c r="M753"/>
      <c r="N753"/>
      <c r="O753"/>
      <c r="AC753"/>
      <c r="AD753"/>
      <c r="AE753"/>
    </row>
    <row r="754" spans="1:31">
      <c r="A754"/>
      <c r="B754"/>
      <c r="C754"/>
      <c r="D754"/>
      <c r="E754"/>
      <c r="G754"/>
      <c r="H754"/>
      <c r="I754"/>
      <c r="J754"/>
      <c r="K754"/>
      <c r="L754"/>
      <c r="M754"/>
      <c r="N754"/>
      <c r="O754"/>
      <c r="AC754"/>
      <c r="AD754"/>
      <c r="AE754"/>
    </row>
    <row r="755" spans="1:31">
      <c r="A755"/>
      <c r="B755"/>
      <c r="C755"/>
      <c r="D755"/>
      <c r="E755"/>
      <c r="G755"/>
      <c r="H755"/>
      <c r="I755"/>
      <c r="J755"/>
      <c r="K755"/>
      <c r="L755"/>
      <c r="M755"/>
      <c r="N755"/>
      <c r="O755"/>
      <c r="AC755"/>
      <c r="AD755"/>
      <c r="AE755"/>
    </row>
  </sheetData>
  <sortState xmlns:xlrd2="http://schemas.microsoft.com/office/spreadsheetml/2017/richdata2" ref="G2:H48">
    <sortCondition ref="G1:G48"/>
  </sortState>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3D187-CA83-4FFA-BF54-E432421CC2F2}">
  <dimension ref="E3:P26"/>
  <sheetViews>
    <sheetView showGridLines="0" topLeftCell="A15" workbookViewId="0"/>
  </sheetViews>
  <sheetFormatPr defaultRowHeight="15"/>
  <cols>
    <col min="9" max="9" width="41.140625" bestFit="1" customWidth="1"/>
  </cols>
  <sheetData>
    <row r="3" spans="5:10">
      <c r="E3" s="105"/>
    </row>
    <row r="4" spans="5:10">
      <c r="E4" s="105"/>
    </row>
    <row r="5" spans="5:10">
      <c r="E5" s="105"/>
    </row>
    <row r="9" spans="5:10" ht="16.5">
      <c r="H9" s="166"/>
    </row>
    <row r="10" spans="5:10">
      <c r="I10" t="s">
        <v>291</v>
      </c>
    </row>
    <row r="11" spans="5:10" ht="16.5">
      <c r="I11" s="167" t="s">
        <v>287</v>
      </c>
      <c r="J11" s="95">
        <v>2E-3</v>
      </c>
    </row>
    <row r="12" spans="5:10" ht="16.5">
      <c r="I12" s="167" t="s">
        <v>288</v>
      </c>
      <c r="J12" s="95">
        <v>0.21990000000000001</v>
      </c>
    </row>
    <row r="13" spans="5:10" ht="16.5">
      <c r="I13" s="167" t="s">
        <v>289</v>
      </c>
      <c r="J13" s="95">
        <v>0.1134</v>
      </c>
    </row>
    <row r="14" spans="5:10" ht="16.5">
      <c r="I14" s="167" t="s">
        <v>290</v>
      </c>
      <c r="J14" s="95">
        <v>0.66479999999999995</v>
      </c>
    </row>
    <row r="20" spans="9:16">
      <c r="I20" s="110"/>
      <c r="J20" s="110"/>
      <c r="K20" s="110"/>
      <c r="L20" s="110"/>
      <c r="M20" s="110"/>
      <c r="N20" s="110"/>
      <c r="O20" s="110"/>
      <c r="P20" s="110"/>
    </row>
    <row r="21" spans="9:16">
      <c r="I21" s="110"/>
      <c r="J21" s="110"/>
      <c r="K21" s="110"/>
      <c r="L21" s="110"/>
      <c r="M21" s="110"/>
      <c r="N21" s="110"/>
      <c r="O21" s="110"/>
      <c r="P21" s="110"/>
    </row>
    <row r="22" spans="9:16">
      <c r="I22" s="110"/>
      <c r="J22" s="110"/>
      <c r="K22" s="110"/>
      <c r="L22" s="110"/>
      <c r="M22" s="110"/>
      <c r="N22" s="110"/>
      <c r="O22" s="110"/>
      <c r="P22" s="110"/>
    </row>
    <row r="23" spans="9:16">
      <c r="I23" s="110"/>
      <c r="J23" s="110"/>
      <c r="K23" s="110"/>
      <c r="L23" s="110"/>
      <c r="M23" s="110"/>
      <c r="N23" s="110"/>
      <c r="O23" s="110"/>
      <c r="P23" s="110"/>
    </row>
    <row r="24" spans="9:16">
      <c r="I24" s="110"/>
      <c r="J24" s="110"/>
      <c r="K24" s="110"/>
      <c r="L24" s="110"/>
      <c r="M24" s="110"/>
      <c r="N24" s="110"/>
      <c r="O24" s="110"/>
      <c r="P24" s="110"/>
    </row>
    <row r="25" spans="9:16">
      <c r="I25" s="110"/>
      <c r="J25" s="110"/>
      <c r="K25" s="110"/>
      <c r="L25" s="110"/>
      <c r="M25" s="110"/>
      <c r="N25" s="110"/>
      <c r="O25" s="110"/>
      <c r="P25" s="110"/>
    </row>
    <row r="26" spans="9:16">
      <c r="I26" s="110"/>
      <c r="J26" s="110"/>
      <c r="K26" s="110"/>
      <c r="L26" s="110"/>
      <c r="M26" s="110"/>
      <c r="N26" s="110"/>
      <c r="O26" s="110"/>
      <c r="P26" s="110"/>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6E3B-B286-4E59-B42B-30E80A5A0397}">
  <dimension ref="A1:BR62"/>
  <sheetViews>
    <sheetView showGridLines="0" topLeftCell="BE1" zoomScaleNormal="100" workbookViewId="0">
      <selection activeCell="BK60" sqref="BK60"/>
    </sheetView>
  </sheetViews>
  <sheetFormatPr defaultRowHeight="15"/>
  <cols>
    <col min="1" max="1" width="10.42578125" style="171" bestFit="1" customWidth="1"/>
    <col min="2" max="4" width="9.140625" style="171"/>
    <col min="5" max="5" width="10.42578125" style="171" bestFit="1" customWidth="1"/>
    <col min="6" max="8" width="9.140625" style="171"/>
    <col min="9" max="9" width="10.42578125" style="171" bestFit="1" customWidth="1"/>
    <col min="10" max="12" width="9.140625" style="171"/>
    <col min="13" max="13" width="10.42578125" style="171" bestFit="1" customWidth="1"/>
    <col min="14" max="16" width="9.140625" style="171"/>
    <col min="17" max="17" width="10.42578125" style="171" bestFit="1" customWidth="1"/>
    <col min="18" max="20" width="9.140625" style="171"/>
    <col min="21" max="21" width="10.42578125" style="171" bestFit="1" customWidth="1"/>
    <col min="22" max="23" width="9.140625" style="171"/>
    <col min="24" max="24" width="9.140625" style="179"/>
    <col min="25" max="27" width="9.140625" style="171"/>
    <col min="28" max="28" width="37.7109375" style="171" bestFit="1" customWidth="1"/>
    <col min="29" max="34" width="9.140625" style="171"/>
    <col min="35" max="35" width="12" style="171" bestFit="1" customWidth="1"/>
    <col min="36" max="48" width="9.140625" style="171"/>
    <col min="49" max="50" width="12" style="171" bestFit="1" customWidth="1"/>
    <col min="51" max="51" width="9.140625" style="179"/>
    <col min="52" max="52" width="9.140625" style="171"/>
    <col min="53" max="53" width="21.42578125" style="171" bestFit="1" customWidth="1"/>
    <col min="54" max="61" width="9.140625" style="171"/>
    <col min="62" max="62" width="12.28515625" style="171" bestFit="1" customWidth="1"/>
    <col min="63" max="63" width="12.28515625" style="171" customWidth="1"/>
    <col min="64" max="64" width="9.140625" style="171"/>
    <col min="65" max="65" width="11.42578125" style="171" bestFit="1" customWidth="1"/>
    <col min="66" max="66" width="12.85546875" style="171" bestFit="1" customWidth="1"/>
    <col min="67" max="16384" width="9.140625" style="171"/>
  </cols>
  <sheetData>
    <row r="1" spans="1:70" s="173" customFormat="1">
      <c r="A1" s="169" t="s">
        <v>182</v>
      </c>
      <c r="B1" s="169" t="s">
        <v>295</v>
      </c>
      <c r="C1" s="169" t="s">
        <v>296</v>
      </c>
      <c r="E1" s="169" t="s">
        <v>182</v>
      </c>
      <c r="F1" s="169" t="s">
        <v>295</v>
      </c>
      <c r="G1" s="169" t="s">
        <v>297</v>
      </c>
      <c r="I1" s="169" t="s">
        <v>182</v>
      </c>
      <c r="J1" s="169" t="s">
        <v>295</v>
      </c>
      <c r="K1" s="169" t="s">
        <v>298</v>
      </c>
      <c r="M1" s="169" t="s">
        <v>182</v>
      </c>
      <c r="N1" s="169" t="s">
        <v>295</v>
      </c>
      <c r="O1" s="169" t="s">
        <v>299</v>
      </c>
      <c r="Q1" s="169" t="s">
        <v>182</v>
      </c>
      <c r="R1" s="169" t="s">
        <v>295</v>
      </c>
      <c r="S1" s="169" t="s">
        <v>300</v>
      </c>
      <c r="U1" s="169" t="s">
        <v>182</v>
      </c>
      <c r="V1" s="169" t="s">
        <v>295</v>
      </c>
      <c r="W1" s="169" t="s">
        <v>301</v>
      </c>
      <c r="X1" s="174"/>
      <c r="Z1" s="169" t="s">
        <v>182</v>
      </c>
      <c r="AA1" s="169" t="s">
        <v>296</v>
      </c>
      <c r="AB1" s="169" t="s">
        <v>304</v>
      </c>
      <c r="AD1" s="169" t="s">
        <v>297</v>
      </c>
      <c r="AE1" s="169" t="s">
        <v>298</v>
      </c>
      <c r="AF1" s="169" t="s">
        <v>299</v>
      </c>
      <c r="AG1" s="169" t="s">
        <v>300</v>
      </c>
      <c r="AH1" s="169" t="s">
        <v>301</v>
      </c>
      <c r="AI1" s="169" t="s">
        <v>302</v>
      </c>
      <c r="AY1" s="174"/>
    </row>
    <row r="2" spans="1:70">
      <c r="A2" s="175">
        <v>43435</v>
      </c>
      <c r="B2" s="176">
        <v>16.164999999999999</v>
      </c>
      <c r="C2" s="177">
        <v>0</v>
      </c>
      <c r="E2" s="175">
        <v>43435</v>
      </c>
      <c r="F2" s="170">
        <v>3.3719999999999999</v>
      </c>
      <c r="G2" s="177">
        <v>0</v>
      </c>
      <c r="I2" s="175">
        <v>43435</v>
      </c>
      <c r="J2" s="170">
        <v>4.79</v>
      </c>
      <c r="K2" s="177">
        <v>0</v>
      </c>
      <c r="M2" s="175">
        <v>43435</v>
      </c>
      <c r="N2" s="176">
        <v>48</v>
      </c>
      <c r="O2" s="177">
        <v>0</v>
      </c>
      <c r="Q2" s="175">
        <v>43435</v>
      </c>
      <c r="R2" s="170">
        <v>1.17</v>
      </c>
      <c r="S2" s="177">
        <v>0</v>
      </c>
      <c r="U2" s="175">
        <v>43435</v>
      </c>
      <c r="V2" s="178">
        <v>0.57009999999999994</v>
      </c>
      <c r="W2" s="177">
        <v>0</v>
      </c>
      <c r="Z2" s="175">
        <v>43435</v>
      </c>
      <c r="AA2" s="177">
        <v>0</v>
      </c>
      <c r="AB2" s="172">
        <v>0</v>
      </c>
      <c r="AD2" s="177">
        <v>0</v>
      </c>
      <c r="AE2" s="177">
        <v>0</v>
      </c>
      <c r="AF2" s="177">
        <v>0</v>
      </c>
      <c r="AG2" s="177">
        <v>0</v>
      </c>
      <c r="AH2" s="177">
        <v>0</v>
      </c>
      <c r="AI2" s="172">
        <f>AVERAGE(AD2:AH2)</f>
        <v>0</v>
      </c>
      <c r="AZ2"/>
      <c r="BA2"/>
      <c r="BB2"/>
      <c r="BC2"/>
      <c r="BD2"/>
      <c r="BE2"/>
      <c r="BF2"/>
      <c r="BG2"/>
      <c r="BH2"/>
      <c r="BI2"/>
      <c r="BJ2"/>
      <c r="BK2"/>
      <c r="BL2"/>
      <c r="BM2"/>
      <c r="BN2"/>
      <c r="BO2"/>
      <c r="BP2"/>
      <c r="BQ2"/>
      <c r="BR2"/>
    </row>
    <row r="3" spans="1:70">
      <c r="A3" s="175">
        <v>43466</v>
      </c>
      <c r="B3" s="176">
        <v>16.864999999999998</v>
      </c>
      <c r="C3" s="180">
        <f>LN(B3/B2)</f>
        <v>4.2392057336217211E-2</v>
      </c>
      <c r="E3" s="175">
        <v>43466</v>
      </c>
      <c r="F3" s="170">
        <v>3.37</v>
      </c>
      <c r="G3" s="180">
        <f>LN(F3/F2)</f>
        <v>-5.9329577533860937E-4</v>
      </c>
      <c r="I3" s="175">
        <v>43466</v>
      </c>
      <c r="J3" s="170">
        <v>4.68</v>
      </c>
      <c r="K3" s="180">
        <f>LN(J3/J2)</f>
        <v>-2.3232301493268537E-2</v>
      </c>
      <c r="M3" s="175">
        <v>43466</v>
      </c>
      <c r="N3" s="176">
        <v>49.08</v>
      </c>
      <c r="O3" s="180">
        <f>LN(N3/N2)</f>
        <v>2.2250608934819723E-2</v>
      </c>
      <c r="Q3" s="175">
        <v>43466</v>
      </c>
      <c r="R3" s="170">
        <v>1.3219999999999998</v>
      </c>
      <c r="S3" s="180">
        <f>LN(R3/R2)</f>
        <v>0.12214199261982978</v>
      </c>
      <c r="U3" s="175">
        <v>43466</v>
      </c>
      <c r="V3" s="178">
        <v>0.60509999999999997</v>
      </c>
      <c r="W3" s="180">
        <f>LN(V3/V2)</f>
        <v>5.958194959073973E-2</v>
      </c>
      <c r="Z3" s="175">
        <v>43466</v>
      </c>
      <c r="AA3" s="172">
        <v>4.2392057336217211E-2</v>
      </c>
      <c r="AB3" s="172">
        <v>3.6029790775356417E-2</v>
      </c>
      <c r="AD3" s="172">
        <v>-5.9329577533860937E-4</v>
      </c>
      <c r="AE3" s="180">
        <v>-2.3232301493268537E-2</v>
      </c>
      <c r="AF3" s="172">
        <v>2.2250608934819723E-2</v>
      </c>
      <c r="AG3" s="172">
        <v>0.12214199261982978</v>
      </c>
      <c r="AH3" s="172">
        <v>5.958194959073973E-2</v>
      </c>
      <c r="AI3" s="172">
        <f t="shared" ref="AI3:AI37" si="0">AVERAGE(AD3:AH3)</f>
        <v>3.6029790775356417E-2</v>
      </c>
      <c r="AL3" s="173" t="s">
        <v>186</v>
      </c>
      <c r="AZ3"/>
      <c r="BA3"/>
      <c r="BB3"/>
      <c r="BC3"/>
      <c r="BD3"/>
      <c r="BE3"/>
      <c r="BF3"/>
      <c r="BG3"/>
      <c r="BH3"/>
      <c r="BI3"/>
      <c r="BJ3"/>
      <c r="BK3"/>
      <c r="BL3"/>
      <c r="BM3"/>
      <c r="BN3"/>
      <c r="BO3"/>
      <c r="BP3"/>
      <c r="BQ3"/>
      <c r="BR3"/>
    </row>
    <row r="4" spans="1:70">
      <c r="A4" s="175">
        <v>43497</v>
      </c>
      <c r="B4" s="176">
        <v>17.29</v>
      </c>
      <c r="C4" s="180">
        <f t="shared" ref="C4:C62" si="1">LN(B4/B3)</f>
        <v>2.4887831181585548E-2</v>
      </c>
      <c r="E4" s="175">
        <v>43497</v>
      </c>
      <c r="F4" s="170">
        <v>3.51</v>
      </c>
      <c r="G4" s="180">
        <f t="shared" ref="G4:G62" si="2">LN(F4/F3)</f>
        <v>4.0703293113503972E-2</v>
      </c>
      <c r="I4" s="175">
        <v>43497</v>
      </c>
      <c r="J4" s="170">
        <v>4.72</v>
      </c>
      <c r="K4" s="180">
        <f t="shared" ref="K4:K62" si="3">LN(J4/J3)</f>
        <v>8.5106896679086105E-3</v>
      </c>
      <c r="M4" s="175">
        <v>43497</v>
      </c>
      <c r="N4" s="176">
        <v>50.86</v>
      </c>
      <c r="O4" s="180">
        <f t="shared" ref="O4:O62" si="4">LN(N4/N3)</f>
        <v>3.5625140151262807E-2</v>
      </c>
      <c r="Q4" s="175">
        <v>43497</v>
      </c>
      <c r="R4" s="170">
        <v>1.28</v>
      </c>
      <c r="S4" s="180">
        <f t="shared" ref="S4:S62" si="5">LN(R4/R3)</f>
        <v>-3.228566349796861E-2</v>
      </c>
      <c r="U4" s="175">
        <v>43497</v>
      </c>
      <c r="V4" s="178">
        <v>0.66439999999999999</v>
      </c>
      <c r="W4" s="180">
        <f t="shared" ref="W4:W62" si="6">LN(V4/V3)</f>
        <v>9.3490644110864024E-2</v>
      </c>
      <c r="Z4" s="175">
        <v>43497</v>
      </c>
      <c r="AA4" s="172">
        <v>2.4887831181585548E-2</v>
      </c>
      <c r="AB4" s="172">
        <v>2.9208820709114163E-2</v>
      </c>
      <c r="AD4" s="172">
        <v>4.0703293113503972E-2</v>
      </c>
      <c r="AE4" s="180">
        <v>8.5106896679086105E-3</v>
      </c>
      <c r="AF4" s="172">
        <v>3.5625140151262807E-2</v>
      </c>
      <c r="AG4" s="172">
        <v>-3.228566349796861E-2</v>
      </c>
      <c r="AH4" s="172">
        <v>9.3490644110864024E-2</v>
      </c>
      <c r="AI4" s="172">
        <f t="shared" si="0"/>
        <v>2.9208820709114163E-2</v>
      </c>
      <c r="AZ4"/>
      <c r="BA4"/>
      <c r="BB4"/>
      <c r="BC4"/>
      <c r="BD4"/>
      <c r="BE4"/>
      <c r="BF4"/>
      <c r="BG4"/>
      <c r="BH4"/>
      <c r="BI4"/>
      <c r="BJ4"/>
      <c r="BK4"/>
      <c r="BL4"/>
      <c r="BM4"/>
      <c r="BN4"/>
      <c r="BO4"/>
      <c r="BP4"/>
      <c r="BQ4"/>
      <c r="BR4"/>
    </row>
    <row r="5" spans="1:70">
      <c r="A5" s="175">
        <v>43525</v>
      </c>
      <c r="B5" s="176">
        <v>16.414999999999999</v>
      </c>
      <c r="C5" s="180">
        <f t="shared" si="1"/>
        <v>-5.1932748741643116E-2</v>
      </c>
      <c r="E5" s="175">
        <v>43525</v>
      </c>
      <c r="F5" s="170">
        <v>3.5329999999999999</v>
      </c>
      <c r="G5" s="180">
        <f t="shared" si="2"/>
        <v>6.5313308992338472E-3</v>
      </c>
      <c r="I5" s="175">
        <v>43525</v>
      </c>
      <c r="J5" s="170">
        <v>4.82</v>
      </c>
      <c r="K5" s="180">
        <f t="shared" si="3"/>
        <v>2.0965128465045089E-2</v>
      </c>
      <c r="M5" s="175">
        <v>43525</v>
      </c>
      <c r="N5" s="176">
        <v>48.57</v>
      </c>
      <c r="O5" s="180">
        <f t="shared" si="4"/>
        <v>-4.6070703636320098E-2</v>
      </c>
      <c r="Q5" s="175">
        <v>43525</v>
      </c>
      <c r="R5" s="170">
        <v>1.39</v>
      </c>
      <c r="S5" s="180">
        <f t="shared" si="5"/>
        <v>8.2443669211074586E-2</v>
      </c>
      <c r="U5" s="175">
        <v>43525</v>
      </c>
      <c r="V5" s="178">
        <v>0.76690000000000003</v>
      </c>
      <c r="W5" s="180">
        <f t="shared" si="6"/>
        <v>0.14347203703167388</v>
      </c>
      <c r="Z5" s="175">
        <v>43525</v>
      </c>
      <c r="AA5" s="172">
        <v>-5.1932748741643116E-2</v>
      </c>
      <c r="AB5" s="172">
        <v>4.1468292394141459E-2</v>
      </c>
      <c r="AD5" s="172">
        <v>6.5313308992338472E-3</v>
      </c>
      <c r="AE5" s="180">
        <v>2.0965128465045089E-2</v>
      </c>
      <c r="AF5" s="172">
        <v>-4.6070703636320098E-2</v>
      </c>
      <c r="AG5" s="172">
        <v>8.2443669211074586E-2</v>
      </c>
      <c r="AH5" s="172">
        <v>0.14347203703167388</v>
      </c>
      <c r="AI5" s="172">
        <f t="shared" si="0"/>
        <v>4.1468292394141459E-2</v>
      </c>
      <c r="AW5" s="169" t="s">
        <v>303</v>
      </c>
      <c r="AX5" s="169" t="s">
        <v>302</v>
      </c>
      <c r="AZ5"/>
      <c r="BA5"/>
      <c r="BB5"/>
      <c r="BC5"/>
      <c r="BD5"/>
      <c r="BE5"/>
      <c r="BF5"/>
      <c r="BG5"/>
      <c r="BH5"/>
      <c r="BI5"/>
      <c r="BJ5"/>
      <c r="BK5"/>
      <c r="BL5"/>
      <c r="BM5"/>
      <c r="BN5"/>
      <c r="BO5"/>
      <c r="BP5"/>
      <c r="BQ5"/>
      <c r="BR5"/>
    </row>
    <row r="6" spans="1:70">
      <c r="A6" s="175">
        <v>43556</v>
      </c>
      <c r="B6" s="176">
        <v>17.59</v>
      </c>
      <c r="C6" s="180">
        <f t="shared" si="1"/>
        <v>6.9135007795910794E-2</v>
      </c>
      <c r="E6" s="175">
        <v>43556</v>
      </c>
      <c r="F6" s="170">
        <v>3.9</v>
      </c>
      <c r="G6" s="180">
        <f t="shared" si="2"/>
        <v>9.8829184758592509E-2</v>
      </c>
      <c r="I6" s="175">
        <v>43556</v>
      </c>
      <c r="J6" s="170">
        <v>6.04</v>
      </c>
      <c r="K6" s="180">
        <f t="shared" si="3"/>
        <v>0.22563008388421463</v>
      </c>
      <c r="M6" s="175">
        <v>43556</v>
      </c>
      <c r="N6" s="176">
        <v>53.5</v>
      </c>
      <c r="O6" s="180">
        <f t="shared" si="4"/>
        <v>9.6675597544307351E-2</v>
      </c>
      <c r="Q6" s="175">
        <v>43556</v>
      </c>
      <c r="R6" s="170">
        <v>1.52</v>
      </c>
      <c r="S6" s="180">
        <f t="shared" si="5"/>
        <v>8.9406587715584712E-2</v>
      </c>
      <c r="U6" s="175">
        <v>43556</v>
      </c>
      <c r="V6" s="178">
        <v>0.67569999999999997</v>
      </c>
      <c r="W6" s="180">
        <f t="shared" si="6"/>
        <v>-0.12660722421268469</v>
      </c>
      <c r="Z6" s="175">
        <v>43556</v>
      </c>
      <c r="AA6" s="172">
        <v>6.9135007795910794E-2</v>
      </c>
      <c r="AB6" s="172">
        <v>7.6786845938002918E-2</v>
      </c>
      <c r="AD6" s="172">
        <v>9.8829184758592509E-2</v>
      </c>
      <c r="AE6" s="180">
        <v>0.22563008388421463</v>
      </c>
      <c r="AF6" s="172">
        <v>9.6675597544307351E-2</v>
      </c>
      <c r="AG6" s="172">
        <v>8.9406587715584712E-2</v>
      </c>
      <c r="AH6" s="172">
        <v>-0.12660722421268469</v>
      </c>
      <c r="AI6" s="172">
        <f t="shared" si="0"/>
        <v>7.6786845938002918E-2</v>
      </c>
      <c r="AW6" s="170" t="s">
        <v>296</v>
      </c>
      <c r="AX6" s="170" t="str" cm="1">
        <f t="array" ref="AX6:AX10">TRANSPOSE(AD1:AH1)</f>
        <v>RTO</v>
      </c>
      <c r="AZ6"/>
      <c r="BA6"/>
      <c r="BB6"/>
      <c r="BC6"/>
      <c r="BD6"/>
      <c r="BE6"/>
      <c r="BF6"/>
      <c r="BG6"/>
      <c r="BH6"/>
      <c r="BI6"/>
      <c r="BJ6"/>
      <c r="BK6"/>
      <c r="BL6"/>
      <c r="BM6"/>
      <c r="BN6"/>
      <c r="BO6"/>
      <c r="BP6"/>
      <c r="BQ6"/>
      <c r="BR6"/>
    </row>
    <row r="7" spans="1:70">
      <c r="A7" s="175">
        <v>43586</v>
      </c>
      <c r="B7" s="176">
        <v>18.425000000000001</v>
      </c>
      <c r="C7" s="180">
        <f t="shared" si="1"/>
        <v>4.6377879325933465E-2</v>
      </c>
      <c r="E7" s="175">
        <v>43586</v>
      </c>
      <c r="F7" s="170">
        <v>3.75</v>
      </c>
      <c r="G7" s="180">
        <f t="shared" si="2"/>
        <v>-3.9220713153281267E-2</v>
      </c>
      <c r="I7" s="175">
        <v>43586</v>
      </c>
      <c r="J7" s="170">
        <v>6.2</v>
      </c>
      <c r="K7" s="180">
        <f t="shared" si="3"/>
        <v>2.6145280104322207E-2</v>
      </c>
      <c r="M7" s="175">
        <v>43586</v>
      </c>
      <c r="N7" s="176">
        <v>52.96</v>
      </c>
      <c r="O7" s="180">
        <f t="shared" si="4"/>
        <v>-1.0144742273208104E-2</v>
      </c>
      <c r="Q7" s="175">
        <v>43586</v>
      </c>
      <c r="R7" s="170">
        <v>1.6</v>
      </c>
      <c r="S7" s="180">
        <f t="shared" si="5"/>
        <v>5.1293294387550481E-2</v>
      </c>
      <c r="U7" s="175">
        <v>43586</v>
      </c>
      <c r="V7" s="178">
        <v>0.76489999999999991</v>
      </c>
      <c r="W7" s="180">
        <f t="shared" si="6"/>
        <v>0.12399591576969141</v>
      </c>
      <c r="Z7" s="175">
        <v>43586</v>
      </c>
      <c r="AA7" s="172">
        <v>4.6377879325933465E-2</v>
      </c>
      <c r="AB7" s="172">
        <v>3.0413806967014945E-2</v>
      </c>
      <c r="AD7" s="172">
        <v>-3.9220713153281267E-2</v>
      </c>
      <c r="AE7" s="180">
        <v>2.6145280104322207E-2</v>
      </c>
      <c r="AF7" s="172">
        <v>-1.0144742273208104E-2</v>
      </c>
      <c r="AG7" s="172">
        <v>5.1293294387550481E-2</v>
      </c>
      <c r="AH7" s="172">
        <v>0.12399591576969141</v>
      </c>
      <c r="AI7" s="172">
        <f t="shared" si="0"/>
        <v>3.0413806967014945E-2</v>
      </c>
      <c r="AX7" s="170" t="str">
        <v>RWS</v>
      </c>
      <c r="AZ7"/>
      <c r="BA7"/>
      <c r="BB7"/>
      <c r="BC7"/>
      <c r="BD7"/>
      <c r="BE7"/>
      <c r="BF7"/>
      <c r="BG7"/>
      <c r="BH7"/>
      <c r="BI7"/>
      <c r="BJ7"/>
      <c r="BK7"/>
      <c r="BL7"/>
      <c r="BM7"/>
      <c r="BN7"/>
      <c r="BO7"/>
      <c r="BP7"/>
      <c r="BQ7"/>
      <c r="BR7"/>
    </row>
    <row r="8" spans="1:70">
      <c r="A8" s="175">
        <v>43617</v>
      </c>
      <c r="B8" s="176">
        <v>19.094999999999999</v>
      </c>
      <c r="C8" s="180">
        <f t="shared" si="1"/>
        <v>3.5718082602079031E-2</v>
      </c>
      <c r="E8" s="175">
        <v>43617</v>
      </c>
      <c r="F8" s="170">
        <v>3.9750000000000001</v>
      </c>
      <c r="G8" s="180">
        <f t="shared" si="2"/>
        <v>5.8268908123975824E-2</v>
      </c>
      <c r="I8" s="175">
        <v>43617</v>
      </c>
      <c r="J8" s="170">
        <v>6.48</v>
      </c>
      <c r="K8" s="180">
        <f t="shared" si="3"/>
        <v>4.4171218313137459E-2</v>
      </c>
      <c r="M8" s="175">
        <v>43617</v>
      </c>
      <c r="N8" s="176">
        <v>55.02</v>
      </c>
      <c r="O8" s="180">
        <f t="shared" si="4"/>
        <v>3.8159843867675708E-2</v>
      </c>
      <c r="Q8" s="175">
        <v>43617</v>
      </c>
      <c r="R8" s="170">
        <v>1.49</v>
      </c>
      <c r="S8" s="180">
        <f t="shared" si="5"/>
        <v>-7.122750928836788E-2</v>
      </c>
      <c r="U8" s="175">
        <v>43617</v>
      </c>
      <c r="V8" s="178">
        <v>0.75409999999999999</v>
      </c>
      <c r="W8" s="180">
        <f t="shared" si="6"/>
        <v>-1.4220121119218923E-2</v>
      </c>
      <c r="Z8" s="175">
        <v>43617</v>
      </c>
      <c r="AA8" s="172">
        <v>3.5718082602079031E-2</v>
      </c>
      <c r="AB8" s="172">
        <v>1.1030467979440437E-2</v>
      </c>
      <c r="AD8" s="172">
        <v>5.8268908123975824E-2</v>
      </c>
      <c r="AE8" s="180">
        <v>4.4171218313137459E-2</v>
      </c>
      <c r="AF8" s="172">
        <v>3.8159843867675708E-2</v>
      </c>
      <c r="AG8" s="172">
        <v>-7.122750928836788E-2</v>
      </c>
      <c r="AH8" s="172">
        <v>-1.4220121119218923E-2</v>
      </c>
      <c r="AI8" s="172">
        <f t="shared" si="0"/>
        <v>1.1030467979440437E-2</v>
      </c>
      <c r="AX8" s="170" t="str">
        <v>ITRK</v>
      </c>
      <c r="AZ8"/>
      <c r="BA8"/>
      <c r="BB8"/>
      <c r="BC8"/>
      <c r="BD8"/>
      <c r="BE8"/>
      <c r="BF8"/>
      <c r="BG8"/>
      <c r="BH8"/>
      <c r="BI8"/>
      <c r="BJ8"/>
      <c r="BK8"/>
      <c r="BL8"/>
      <c r="BM8"/>
      <c r="BN8"/>
      <c r="BO8"/>
      <c r="BP8"/>
      <c r="BQ8"/>
      <c r="BR8"/>
    </row>
    <row r="9" spans="1:70">
      <c r="A9" s="175">
        <v>43647</v>
      </c>
      <c r="B9" s="176">
        <v>19.535</v>
      </c>
      <c r="C9" s="180">
        <f t="shared" si="1"/>
        <v>2.2781207829554385E-2</v>
      </c>
      <c r="E9" s="175">
        <v>43647</v>
      </c>
      <c r="F9" s="170">
        <v>4.3499999999999996</v>
      </c>
      <c r="G9" s="180">
        <f t="shared" si="2"/>
        <v>9.0151096994297478E-2</v>
      </c>
      <c r="I9" s="175">
        <v>43647</v>
      </c>
      <c r="J9" s="170">
        <v>6.5</v>
      </c>
      <c r="K9" s="180">
        <f t="shared" si="3"/>
        <v>3.0816665374081144E-3</v>
      </c>
      <c r="M9" s="175">
        <v>43647</v>
      </c>
      <c r="N9" s="176">
        <v>57.08</v>
      </c>
      <c r="O9" s="180">
        <f t="shared" si="4"/>
        <v>3.6757037112207146E-2</v>
      </c>
      <c r="Q9" s="175">
        <v>43647</v>
      </c>
      <c r="R9" s="170">
        <v>1.7280000000000002</v>
      </c>
      <c r="S9" s="180">
        <f t="shared" si="5"/>
        <v>0.1481885504244963</v>
      </c>
      <c r="U9" s="175">
        <v>43647</v>
      </c>
      <c r="V9" s="178">
        <v>0.85040000000000004</v>
      </c>
      <c r="W9" s="180">
        <f t="shared" si="6"/>
        <v>0.12018184181913684</v>
      </c>
      <c r="Z9" s="175">
        <v>43647</v>
      </c>
      <c r="AA9" s="172">
        <v>2.2781207829554385E-2</v>
      </c>
      <c r="AB9" s="172">
        <v>7.967203857750918E-2</v>
      </c>
      <c r="AD9" s="172">
        <v>9.0151096994297478E-2</v>
      </c>
      <c r="AE9" s="180">
        <v>3.0816665374081144E-3</v>
      </c>
      <c r="AF9" s="172">
        <v>3.6757037112207146E-2</v>
      </c>
      <c r="AG9" s="172">
        <v>0.1481885504244963</v>
      </c>
      <c r="AH9" s="172">
        <v>0.12018184181913684</v>
      </c>
      <c r="AI9" s="172">
        <f t="shared" si="0"/>
        <v>7.967203857750918E-2</v>
      </c>
      <c r="AX9" s="170" t="str">
        <v>JSG</v>
      </c>
      <c r="AZ9"/>
      <c r="BA9"/>
      <c r="BB9"/>
      <c r="BC9"/>
      <c r="BD9"/>
      <c r="BE9"/>
      <c r="BF9"/>
      <c r="BG9"/>
      <c r="BH9"/>
      <c r="BI9"/>
      <c r="BJ9"/>
      <c r="BK9"/>
      <c r="BL9"/>
      <c r="BM9"/>
      <c r="BN9"/>
      <c r="BO9"/>
      <c r="BP9"/>
      <c r="BQ9"/>
      <c r="BR9"/>
    </row>
    <row r="10" spans="1:70">
      <c r="A10" s="175">
        <v>43678</v>
      </c>
      <c r="B10" s="176">
        <v>19.664999999999999</v>
      </c>
      <c r="C10" s="180">
        <f t="shared" si="1"/>
        <v>6.6326773767388042E-3</v>
      </c>
      <c r="E10" s="175">
        <v>43678</v>
      </c>
      <c r="F10" s="170">
        <v>4.5019999999999998</v>
      </c>
      <c r="G10" s="180">
        <f t="shared" si="2"/>
        <v>3.4345897383947784E-2</v>
      </c>
      <c r="I10" s="175">
        <v>43678</v>
      </c>
      <c r="J10" s="170">
        <v>6.03</v>
      </c>
      <c r="K10" s="180">
        <f t="shared" si="3"/>
        <v>-7.5055166162497342E-2</v>
      </c>
      <c r="M10" s="175">
        <v>43678</v>
      </c>
      <c r="N10" s="176">
        <v>54.28</v>
      </c>
      <c r="O10" s="180">
        <f t="shared" si="4"/>
        <v>-5.0297957641967234E-2</v>
      </c>
      <c r="Q10" s="175">
        <v>43678</v>
      </c>
      <c r="R10" s="170">
        <v>1.6559999999999999</v>
      </c>
      <c r="S10" s="180">
        <f t="shared" si="5"/>
        <v>-4.2559614418796125E-2</v>
      </c>
      <c r="U10" s="175">
        <v>43678</v>
      </c>
      <c r="V10" s="178">
        <v>0.75560000000000005</v>
      </c>
      <c r="W10" s="180">
        <f t="shared" si="6"/>
        <v>-0.11819469140038363</v>
      </c>
      <c r="Z10" s="175">
        <v>43678</v>
      </c>
      <c r="AA10" s="172">
        <v>6.6326773767388042E-3</v>
      </c>
      <c r="AB10" s="172">
        <v>-5.035230644793931E-2</v>
      </c>
      <c r="AD10" s="172">
        <v>3.4345897383947784E-2</v>
      </c>
      <c r="AE10" s="180">
        <v>-7.5055166162497342E-2</v>
      </c>
      <c r="AF10" s="172">
        <v>-5.0297957641967234E-2</v>
      </c>
      <c r="AG10" s="172">
        <v>-4.2559614418796125E-2</v>
      </c>
      <c r="AH10" s="172">
        <v>-0.11819469140038363</v>
      </c>
      <c r="AI10" s="172">
        <f t="shared" si="0"/>
        <v>-5.035230644793931E-2</v>
      </c>
      <c r="AX10" s="170" t="str">
        <v>MTO</v>
      </c>
      <c r="AZ10"/>
      <c r="BA10"/>
      <c r="BB10"/>
      <c r="BC10"/>
      <c r="BD10"/>
      <c r="BE10"/>
      <c r="BF10"/>
      <c r="BG10"/>
      <c r="BH10"/>
      <c r="BI10"/>
      <c r="BJ10"/>
      <c r="BK10"/>
      <c r="BL10"/>
      <c r="BM10"/>
      <c r="BN10"/>
      <c r="BO10"/>
      <c r="BP10"/>
      <c r="BQ10"/>
      <c r="BR10"/>
    </row>
    <row r="11" spans="1:70">
      <c r="A11" s="175">
        <v>43709</v>
      </c>
      <c r="B11" s="176">
        <v>19.324999999999999</v>
      </c>
      <c r="C11" s="180">
        <f t="shared" si="1"/>
        <v>-1.7440811410287214E-2</v>
      </c>
      <c r="E11" s="175">
        <v>43709</v>
      </c>
      <c r="F11" s="170">
        <v>4.6779999999999999</v>
      </c>
      <c r="G11" s="180">
        <f t="shared" si="2"/>
        <v>3.834892567744675E-2</v>
      </c>
      <c r="I11" s="175">
        <v>43709</v>
      </c>
      <c r="J11" s="170">
        <v>5.87</v>
      </c>
      <c r="K11" s="180">
        <f t="shared" si="3"/>
        <v>-2.6892376899088983E-2</v>
      </c>
      <c r="M11" s="175">
        <v>43709</v>
      </c>
      <c r="N11" s="176">
        <v>54.78</v>
      </c>
      <c r="O11" s="180">
        <f t="shared" si="4"/>
        <v>9.1693288682637413E-3</v>
      </c>
      <c r="Q11" s="175">
        <v>43709</v>
      </c>
      <c r="R11" s="170">
        <v>1.74</v>
      </c>
      <c r="S11" s="180">
        <f t="shared" si="5"/>
        <v>4.9480057263369716E-2</v>
      </c>
      <c r="U11" s="175">
        <v>43709</v>
      </c>
      <c r="V11" s="178">
        <v>0.75459999999999994</v>
      </c>
      <c r="W11" s="180">
        <f t="shared" si="6"/>
        <v>-1.3243280971445767E-3</v>
      </c>
      <c r="Z11" s="175">
        <v>43709</v>
      </c>
      <c r="AA11" s="172">
        <v>-1.7440811410287214E-2</v>
      </c>
      <c r="AB11" s="172">
        <v>1.3756321362569329E-2</v>
      </c>
      <c r="AD11" s="172">
        <v>3.834892567744675E-2</v>
      </c>
      <c r="AE11" s="180">
        <v>-2.6892376899088983E-2</v>
      </c>
      <c r="AF11" s="172">
        <v>9.1693288682637413E-3</v>
      </c>
      <c r="AG11" s="172">
        <v>4.9480057263369716E-2</v>
      </c>
      <c r="AH11" s="172">
        <v>-1.3243280971445767E-3</v>
      </c>
      <c r="AI11" s="172">
        <f t="shared" si="0"/>
        <v>1.3756321362569329E-2</v>
      </c>
      <c r="AZ11"/>
      <c r="BA11"/>
      <c r="BB11"/>
      <c r="BC11"/>
      <c r="BD11"/>
      <c r="BE11"/>
      <c r="BF11"/>
      <c r="BG11"/>
      <c r="BH11"/>
      <c r="BI11"/>
      <c r="BJ11"/>
      <c r="BK11"/>
      <c r="BL11"/>
      <c r="BM11"/>
      <c r="BN11"/>
      <c r="BO11"/>
      <c r="BP11"/>
      <c r="BQ11"/>
      <c r="BR11"/>
    </row>
    <row r="12" spans="1:70">
      <c r="A12" s="175">
        <v>43739</v>
      </c>
      <c r="B12" s="176">
        <v>18.579999999999998</v>
      </c>
      <c r="C12" s="180">
        <f t="shared" si="1"/>
        <v>-3.931386108779325E-2</v>
      </c>
      <c r="E12" s="175">
        <v>43739</v>
      </c>
      <c r="F12" s="170">
        <v>4.5449999999999999</v>
      </c>
      <c r="G12" s="180">
        <f t="shared" si="2"/>
        <v>-2.8842940532545172E-2</v>
      </c>
      <c r="I12" s="175">
        <v>43739</v>
      </c>
      <c r="J12" s="170">
        <v>6</v>
      </c>
      <c r="K12" s="180">
        <f t="shared" si="3"/>
        <v>2.1904835388049829E-2</v>
      </c>
      <c r="M12" s="175">
        <v>43739</v>
      </c>
      <c r="N12" s="176">
        <v>53.52</v>
      </c>
      <c r="O12" s="180">
        <f t="shared" si="4"/>
        <v>-2.326974801495902E-2</v>
      </c>
      <c r="Q12" s="175">
        <v>43739</v>
      </c>
      <c r="R12" s="170">
        <v>1.778</v>
      </c>
      <c r="S12" s="180">
        <f t="shared" si="5"/>
        <v>2.1604023865275181E-2</v>
      </c>
      <c r="U12" s="175">
        <v>43739</v>
      </c>
      <c r="V12" s="178">
        <v>0.81640000000000001</v>
      </c>
      <c r="W12" s="180">
        <f t="shared" si="6"/>
        <v>7.8716623405479719E-2</v>
      </c>
      <c r="Z12" s="175">
        <v>43739</v>
      </c>
      <c r="AA12" s="172">
        <v>-3.931386108779325E-2</v>
      </c>
      <c r="AB12" s="172">
        <v>1.4022558822260106E-2</v>
      </c>
      <c r="AD12" s="172">
        <v>-2.8842940532545172E-2</v>
      </c>
      <c r="AE12" s="180">
        <v>2.1904835388049829E-2</v>
      </c>
      <c r="AF12" s="172">
        <v>-2.326974801495902E-2</v>
      </c>
      <c r="AG12" s="172">
        <v>2.1604023865275181E-2</v>
      </c>
      <c r="AH12" s="172">
        <v>7.8716623405479719E-2</v>
      </c>
      <c r="AI12" s="172">
        <f t="shared" si="0"/>
        <v>1.4022558822260106E-2</v>
      </c>
    </row>
    <row r="13" spans="1:70">
      <c r="A13" s="175">
        <v>43770</v>
      </c>
      <c r="B13" s="176">
        <v>18.73</v>
      </c>
      <c r="C13" s="180">
        <f t="shared" si="1"/>
        <v>8.0407830703048411E-3</v>
      </c>
      <c r="E13" s="175">
        <v>43770</v>
      </c>
      <c r="F13" s="170">
        <v>4.4489999999999998</v>
      </c>
      <c r="G13" s="180">
        <f t="shared" si="2"/>
        <v>-2.134837580553748E-2</v>
      </c>
      <c r="I13" s="175">
        <v>43770</v>
      </c>
      <c r="J13" s="170">
        <v>6.56</v>
      </c>
      <c r="K13" s="180">
        <f t="shared" si="3"/>
        <v>8.9231133727942613E-2</v>
      </c>
      <c r="M13" s="175">
        <v>43770</v>
      </c>
      <c r="N13" s="176">
        <v>55.16</v>
      </c>
      <c r="O13" s="180">
        <f t="shared" si="4"/>
        <v>3.0182637105127887E-2</v>
      </c>
      <c r="Q13" s="175">
        <v>43770</v>
      </c>
      <c r="R13" s="170">
        <v>1.798</v>
      </c>
      <c r="S13" s="180">
        <f t="shared" si="5"/>
        <v>1.1185798957715801E-2</v>
      </c>
      <c r="U13" s="175">
        <v>43770</v>
      </c>
      <c r="V13" s="178">
        <v>0.67519999999999991</v>
      </c>
      <c r="W13" s="180">
        <f t="shared" si="6"/>
        <v>-0.18989548765394251</v>
      </c>
      <c r="Z13" s="175">
        <v>43770</v>
      </c>
      <c r="AA13" s="172">
        <v>8.0407830703048411E-3</v>
      </c>
      <c r="AB13" s="172">
        <v>-1.6128858733738736E-2</v>
      </c>
      <c r="AD13" s="172">
        <v>-2.134837580553748E-2</v>
      </c>
      <c r="AE13" s="180">
        <v>8.9231133727942613E-2</v>
      </c>
      <c r="AF13" s="172">
        <v>3.0182637105127887E-2</v>
      </c>
      <c r="AG13" s="172">
        <v>1.1185798957715801E-2</v>
      </c>
      <c r="AH13" s="172">
        <v>-0.18989548765394251</v>
      </c>
      <c r="AI13" s="172">
        <f t="shared" si="0"/>
        <v>-1.6128858733738736E-2</v>
      </c>
    </row>
    <row r="14" spans="1:70">
      <c r="A14" s="175">
        <v>43800</v>
      </c>
      <c r="B14" s="176">
        <v>19.055</v>
      </c>
      <c r="C14" s="180">
        <f t="shared" si="1"/>
        <v>1.7203017869826448E-2</v>
      </c>
      <c r="E14" s="175">
        <v>43800</v>
      </c>
      <c r="F14" s="170">
        <v>4.53</v>
      </c>
      <c r="G14" s="180">
        <f t="shared" si="2"/>
        <v>1.8042587671037964E-2</v>
      </c>
      <c r="I14" s="175">
        <v>43800</v>
      </c>
      <c r="J14" s="170">
        <v>6.09</v>
      </c>
      <c r="K14" s="180">
        <f t="shared" si="3"/>
        <v>-7.4342521234192022E-2</v>
      </c>
      <c r="M14" s="175">
        <v>43800</v>
      </c>
      <c r="N14" s="176">
        <v>58.52</v>
      </c>
      <c r="O14" s="180">
        <f t="shared" si="4"/>
        <v>5.9130523226822669E-2</v>
      </c>
      <c r="Q14" s="175">
        <v>43800</v>
      </c>
      <c r="R14" s="170">
        <v>1.96</v>
      </c>
      <c r="S14" s="180">
        <f t="shared" si="5"/>
        <v>8.6269537192997181E-2</v>
      </c>
      <c r="U14" s="175">
        <v>43800</v>
      </c>
      <c r="V14" s="178">
        <v>0.74739999999999995</v>
      </c>
      <c r="W14" s="180">
        <f t="shared" si="6"/>
        <v>0.10159157376963632</v>
      </c>
      <c r="Z14" s="175">
        <v>43800</v>
      </c>
      <c r="AA14" s="172">
        <v>1.7203017869826448E-2</v>
      </c>
      <c r="AB14" s="172">
        <v>3.813834012526042E-2</v>
      </c>
      <c r="AD14" s="172">
        <v>1.8042587671037964E-2</v>
      </c>
      <c r="AE14" s="180">
        <v>-7.4342521234192022E-2</v>
      </c>
      <c r="AF14" s="172">
        <v>5.9130523226822669E-2</v>
      </c>
      <c r="AG14" s="172">
        <v>8.6269537192997181E-2</v>
      </c>
      <c r="AH14" s="172">
        <v>0.10159157376963632</v>
      </c>
      <c r="AI14" s="172">
        <f t="shared" si="0"/>
        <v>3.813834012526042E-2</v>
      </c>
    </row>
    <row r="15" spans="1:70">
      <c r="A15" s="175">
        <v>43831</v>
      </c>
      <c r="B15" s="176">
        <v>20.13</v>
      </c>
      <c r="C15" s="180">
        <f t="shared" si="1"/>
        <v>5.488170532587644E-2</v>
      </c>
      <c r="E15" s="175">
        <v>43831</v>
      </c>
      <c r="F15" s="170">
        <v>4.67</v>
      </c>
      <c r="G15" s="180">
        <f t="shared" si="2"/>
        <v>3.043713218586323E-2</v>
      </c>
      <c r="I15" s="175">
        <v>43831</v>
      </c>
      <c r="J15" s="170">
        <v>5.74</v>
      </c>
      <c r="K15" s="180">
        <f t="shared" si="3"/>
        <v>-5.9188871390330529E-2</v>
      </c>
      <c r="M15" s="175">
        <v>43831</v>
      </c>
      <c r="N15" s="176">
        <v>57.6</v>
      </c>
      <c r="O15" s="180">
        <f t="shared" si="4"/>
        <v>-1.5846008450078039E-2</v>
      </c>
      <c r="Q15" s="175">
        <v>43831</v>
      </c>
      <c r="R15" s="170">
        <v>2.1</v>
      </c>
      <c r="S15" s="180">
        <f t="shared" si="5"/>
        <v>6.8992871486951421E-2</v>
      </c>
      <c r="U15" s="175">
        <v>43831</v>
      </c>
      <c r="V15" s="178">
        <v>0.68500000000000005</v>
      </c>
      <c r="W15" s="180">
        <f t="shared" si="6"/>
        <v>-8.7181678789158112E-2</v>
      </c>
      <c r="Z15" s="175">
        <v>43831</v>
      </c>
      <c r="AA15" s="172">
        <v>5.488170532587644E-2</v>
      </c>
      <c r="AB15" s="172">
        <v>-1.2557310991350407E-2</v>
      </c>
      <c r="AD15" s="172">
        <v>3.043713218586323E-2</v>
      </c>
      <c r="AE15" s="180">
        <v>-5.9188871390330529E-2</v>
      </c>
      <c r="AF15" s="172">
        <v>-1.5846008450078039E-2</v>
      </c>
      <c r="AG15" s="172">
        <v>6.8992871486951421E-2</v>
      </c>
      <c r="AH15" s="172">
        <v>-8.7181678789158112E-2</v>
      </c>
      <c r="AI15" s="172">
        <f t="shared" si="0"/>
        <v>-1.2557310991350407E-2</v>
      </c>
      <c r="BB15"/>
      <c r="BC15"/>
      <c r="BD15"/>
      <c r="BE15"/>
      <c r="BF15"/>
      <c r="BG15"/>
      <c r="BH15"/>
      <c r="BI15"/>
      <c r="BJ15"/>
      <c r="BK15"/>
      <c r="BL15"/>
      <c r="BM15"/>
      <c r="BN15"/>
    </row>
    <row r="16" spans="1:70">
      <c r="A16" s="175">
        <v>43862</v>
      </c>
      <c r="B16" s="176">
        <v>18.675000000000001</v>
      </c>
      <c r="C16" s="180">
        <f t="shared" si="1"/>
        <v>-7.5025508632818996E-2</v>
      </c>
      <c r="E16" s="175">
        <v>43862</v>
      </c>
      <c r="F16" s="170">
        <v>4.84</v>
      </c>
      <c r="G16" s="180">
        <f t="shared" si="2"/>
        <v>3.5755649047734449E-2</v>
      </c>
      <c r="I16" s="175">
        <v>43862</v>
      </c>
      <c r="J16" s="170">
        <v>5.25</v>
      </c>
      <c r="K16" s="180">
        <f t="shared" si="3"/>
        <v>-8.9231133727942752E-2</v>
      </c>
      <c r="M16" s="175">
        <v>43862</v>
      </c>
      <c r="N16" s="176">
        <v>52.7</v>
      </c>
      <c r="O16" s="180">
        <f t="shared" si="4"/>
        <v>-8.8907112154528886E-2</v>
      </c>
      <c r="Q16" s="175">
        <v>43862</v>
      </c>
      <c r="R16" s="170">
        <v>1.83</v>
      </c>
      <c r="S16" s="180">
        <f t="shared" si="5"/>
        <v>-0.13762137787604772</v>
      </c>
      <c r="U16" s="175">
        <v>43862</v>
      </c>
      <c r="V16" s="178">
        <v>0.72060000000000002</v>
      </c>
      <c r="W16" s="180">
        <f t="shared" si="6"/>
        <v>5.0665360051767451E-2</v>
      </c>
      <c r="Z16" s="175">
        <v>43862</v>
      </c>
      <c r="AA16" s="172">
        <v>-7.5025508632818996E-2</v>
      </c>
      <c r="AB16" s="172">
        <v>-4.5867722931803495E-2</v>
      </c>
      <c r="AD16" s="172">
        <v>3.5755649047734449E-2</v>
      </c>
      <c r="AE16" s="180">
        <v>-8.9231133727942752E-2</v>
      </c>
      <c r="AF16" s="172">
        <v>-8.8907112154528886E-2</v>
      </c>
      <c r="AG16" s="172">
        <v>-0.13762137787604772</v>
      </c>
      <c r="AH16" s="172">
        <v>5.0665360051767451E-2</v>
      </c>
      <c r="AI16" s="172">
        <f t="shared" si="0"/>
        <v>-4.5867722931803495E-2</v>
      </c>
      <c r="BB16"/>
      <c r="BC16"/>
      <c r="BD16"/>
      <c r="BE16"/>
      <c r="BF16"/>
      <c r="BG16"/>
      <c r="BH16"/>
      <c r="BI16"/>
      <c r="BJ16"/>
      <c r="BK16"/>
      <c r="BL16"/>
      <c r="BM16"/>
      <c r="BN16"/>
    </row>
    <row r="17" spans="1:66">
      <c r="A17" s="175">
        <v>43891</v>
      </c>
      <c r="B17" s="176">
        <v>17.32</v>
      </c>
      <c r="C17" s="180">
        <f t="shared" si="1"/>
        <v>-7.5323827884591868E-2</v>
      </c>
      <c r="E17" s="175">
        <v>43891</v>
      </c>
      <c r="F17" s="170">
        <v>3.8780000000000001</v>
      </c>
      <c r="G17" s="180">
        <f t="shared" si="2"/>
        <v>-0.22159516390808026</v>
      </c>
      <c r="I17" s="175">
        <v>43891</v>
      </c>
      <c r="J17" s="170">
        <v>4.585</v>
      </c>
      <c r="K17" s="180">
        <f t="shared" si="3"/>
        <v>-0.13543797089510426</v>
      </c>
      <c r="M17" s="175">
        <v>43891</v>
      </c>
      <c r="N17" s="176">
        <v>47.26</v>
      </c>
      <c r="O17" s="180">
        <f t="shared" si="4"/>
        <v>-0.10895118378855491</v>
      </c>
      <c r="Q17" s="175">
        <v>43891</v>
      </c>
      <c r="R17" s="170">
        <v>1.032</v>
      </c>
      <c r="S17" s="180">
        <f t="shared" si="5"/>
        <v>-0.57281729979395857</v>
      </c>
      <c r="U17" s="175">
        <v>43891</v>
      </c>
      <c r="V17" s="178">
        <v>0.33500000000000002</v>
      </c>
      <c r="W17" s="180">
        <f t="shared" si="6"/>
        <v>-0.76595366648892638</v>
      </c>
      <c r="Z17" s="175">
        <v>43891</v>
      </c>
      <c r="AA17" s="172">
        <v>-7.5323827884591868E-2</v>
      </c>
      <c r="AB17" s="172">
        <v>-0.36095105697492491</v>
      </c>
      <c r="AD17" s="172">
        <v>-0.22159516390808026</v>
      </c>
      <c r="AE17" s="180">
        <v>-0.13543797089510426</v>
      </c>
      <c r="AF17" s="172">
        <v>-0.10895118378855491</v>
      </c>
      <c r="AG17" s="172">
        <v>-0.57281729979395857</v>
      </c>
      <c r="AH17" s="172">
        <v>-0.76595366648892638</v>
      </c>
      <c r="AI17" s="172">
        <f t="shared" si="0"/>
        <v>-0.36095105697492491</v>
      </c>
      <c r="BB17"/>
      <c r="BC17"/>
      <c r="BD17"/>
      <c r="BE17"/>
      <c r="BF17"/>
      <c r="BG17"/>
      <c r="BH17"/>
      <c r="BI17"/>
      <c r="BJ17"/>
      <c r="BK17"/>
      <c r="BL17"/>
      <c r="BM17"/>
      <c r="BN17"/>
    </row>
    <row r="18" spans="1:66">
      <c r="A18" s="175">
        <v>43922</v>
      </c>
      <c r="B18" s="176">
        <v>17.965</v>
      </c>
      <c r="C18" s="180">
        <f t="shared" si="1"/>
        <v>3.6563517431192863E-2</v>
      </c>
      <c r="E18" s="175">
        <v>43922</v>
      </c>
      <c r="F18" s="170">
        <v>4.7430000000000003</v>
      </c>
      <c r="G18" s="180">
        <f t="shared" si="2"/>
        <v>0.2013502900749847</v>
      </c>
      <c r="I18" s="175">
        <v>43922</v>
      </c>
      <c r="J18" s="170">
        <v>5.38</v>
      </c>
      <c r="K18" s="180">
        <f t="shared" si="3"/>
        <v>0.15989826846526486</v>
      </c>
      <c r="M18" s="175">
        <v>43922</v>
      </c>
      <c r="N18" s="176">
        <v>47.5</v>
      </c>
      <c r="O18" s="180">
        <f t="shared" si="4"/>
        <v>5.0654392818338971E-3</v>
      </c>
      <c r="Q18" s="175">
        <v>43922</v>
      </c>
      <c r="R18" s="170">
        <v>1.242</v>
      </c>
      <c r="S18" s="180">
        <f t="shared" si="5"/>
        <v>0.18522431645191595</v>
      </c>
      <c r="U18" s="175">
        <v>43922</v>
      </c>
      <c r="V18" s="178">
        <v>0.38189999999999996</v>
      </c>
      <c r="W18" s="180">
        <f t="shared" si="6"/>
        <v>0.131028262406404</v>
      </c>
      <c r="Z18" s="175">
        <v>43922</v>
      </c>
      <c r="AA18" s="172">
        <v>3.6563517431192863E-2</v>
      </c>
      <c r="AB18" s="172">
        <v>0.13651331533608066</v>
      </c>
      <c r="AD18" s="172">
        <v>0.2013502900749847</v>
      </c>
      <c r="AE18" s="180">
        <v>0.15989826846526486</v>
      </c>
      <c r="AF18" s="172">
        <v>5.0654392818338971E-3</v>
      </c>
      <c r="AG18" s="172">
        <v>0.18522431645191595</v>
      </c>
      <c r="AH18" s="172">
        <v>0.131028262406404</v>
      </c>
      <c r="AI18" s="172">
        <f t="shared" si="0"/>
        <v>0.13651331533608066</v>
      </c>
      <c r="BB18"/>
      <c r="BC18"/>
      <c r="BD18"/>
      <c r="BE18"/>
      <c r="BF18"/>
      <c r="BG18"/>
      <c r="BH18"/>
      <c r="BI18"/>
      <c r="BJ18"/>
      <c r="BK18"/>
      <c r="BL18"/>
      <c r="BM18"/>
      <c r="BN18"/>
    </row>
    <row r="19" spans="1:66">
      <c r="A19" s="175">
        <v>43952</v>
      </c>
      <c r="B19" s="176">
        <v>18.734999999999999</v>
      </c>
      <c r="C19" s="180">
        <f t="shared" si="1"/>
        <v>4.1968011680168713E-2</v>
      </c>
      <c r="E19" s="175">
        <v>43952</v>
      </c>
      <c r="F19" s="170">
        <v>4.968</v>
      </c>
      <c r="G19" s="180">
        <f t="shared" si="2"/>
        <v>4.634749773573292E-2</v>
      </c>
      <c r="I19" s="175">
        <v>43952</v>
      </c>
      <c r="J19" s="170">
        <v>6.49</v>
      </c>
      <c r="K19" s="180">
        <f t="shared" si="3"/>
        <v>0.18757415654230564</v>
      </c>
      <c r="M19" s="175">
        <v>43952</v>
      </c>
      <c r="N19" s="176">
        <v>55.06</v>
      </c>
      <c r="O19" s="180">
        <f t="shared" si="4"/>
        <v>0.14769378867386579</v>
      </c>
      <c r="Q19" s="175">
        <v>43952</v>
      </c>
      <c r="R19" s="170">
        <v>1.1840000000000002</v>
      </c>
      <c r="S19" s="180">
        <f t="shared" si="5"/>
        <v>-4.7824447049472953E-2</v>
      </c>
      <c r="U19" s="175">
        <v>43952</v>
      </c>
      <c r="V19" s="178">
        <v>0.36340000000000006</v>
      </c>
      <c r="W19" s="180">
        <f t="shared" si="6"/>
        <v>-4.9654638269399476E-2</v>
      </c>
      <c r="Z19" s="175">
        <v>43952</v>
      </c>
      <c r="AA19" s="172">
        <v>4.1968011680168713E-2</v>
      </c>
      <c r="AB19" s="172">
        <v>5.6827271526606382E-2</v>
      </c>
      <c r="AD19" s="172">
        <v>4.634749773573292E-2</v>
      </c>
      <c r="AE19" s="180">
        <v>0.18757415654230564</v>
      </c>
      <c r="AF19" s="172">
        <v>0.14769378867386579</v>
      </c>
      <c r="AG19" s="172">
        <v>-4.7824447049472953E-2</v>
      </c>
      <c r="AH19" s="172">
        <v>-4.9654638269399476E-2</v>
      </c>
      <c r="AI19" s="172">
        <f t="shared" si="0"/>
        <v>5.6827271526606382E-2</v>
      </c>
      <c r="BB19"/>
      <c r="BC19"/>
      <c r="BD19"/>
      <c r="BE19"/>
      <c r="BF19"/>
      <c r="BG19"/>
      <c r="BH19"/>
      <c r="BI19"/>
      <c r="BJ19"/>
      <c r="BK19"/>
      <c r="BL19"/>
      <c r="BM19"/>
      <c r="BN19"/>
    </row>
    <row r="20" spans="1:66">
      <c r="A20" s="175">
        <v>43983</v>
      </c>
      <c r="B20" s="176">
        <v>18.7</v>
      </c>
      <c r="C20" s="180">
        <f t="shared" si="1"/>
        <v>-1.8699083851097477E-3</v>
      </c>
      <c r="E20" s="175">
        <v>43983</v>
      </c>
      <c r="F20" s="170">
        <v>5.0960000000000001</v>
      </c>
      <c r="G20" s="180">
        <f t="shared" si="2"/>
        <v>2.5438573638684694E-2</v>
      </c>
      <c r="I20" s="175">
        <v>43983</v>
      </c>
      <c r="J20" s="170">
        <v>5.99</v>
      </c>
      <c r="K20" s="180">
        <f t="shared" si="3"/>
        <v>-8.0171118588640691E-2</v>
      </c>
      <c r="M20" s="175">
        <v>43983</v>
      </c>
      <c r="N20" s="176">
        <v>54.4</v>
      </c>
      <c r="O20" s="180">
        <f t="shared" si="4"/>
        <v>-1.2059345852564326E-2</v>
      </c>
      <c r="Q20" s="175">
        <v>43983</v>
      </c>
      <c r="R20" s="170">
        <v>1.1559999999999999</v>
      </c>
      <c r="S20" s="180">
        <f t="shared" si="5"/>
        <v>-2.3932766211628476E-2</v>
      </c>
      <c r="U20" s="175">
        <v>43983</v>
      </c>
      <c r="V20" s="178">
        <v>0.42930000000000001</v>
      </c>
      <c r="W20" s="180">
        <f t="shared" si="6"/>
        <v>0.16665181926844397</v>
      </c>
      <c r="Z20" s="175">
        <v>43983</v>
      </c>
      <c r="AA20" s="172">
        <v>-1.8699083851097477E-3</v>
      </c>
      <c r="AB20" s="172">
        <v>1.5185432450859035E-2</v>
      </c>
      <c r="AD20" s="172">
        <v>2.5438573638684694E-2</v>
      </c>
      <c r="AE20" s="180">
        <v>-8.0171118588640691E-2</v>
      </c>
      <c r="AF20" s="172">
        <v>-1.2059345852564326E-2</v>
      </c>
      <c r="AG20" s="172">
        <v>-2.3932766211628476E-2</v>
      </c>
      <c r="AH20" s="172">
        <v>0.16665181926844397</v>
      </c>
      <c r="AI20" s="172">
        <f t="shared" si="0"/>
        <v>1.5185432450859035E-2</v>
      </c>
      <c r="BB20"/>
      <c r="BC20"/>
      <c r="BD20"/>
      <c r="BE20"/>
      <c r="BF20"/>
      <c r="BG20"/>
      <c r="BH20"/>
      <c r="BI20"/>
      <c r="BJ20"/>
      <c r="BK20"/>
      <c r="BL20"/>
      <c r="BM20"/>
      <c r="BN20"/>
    </row>
    <row r="21" spans="1:66">
      <c r="A21" s="175">
        <v>44013</v>
      </c>
      <c r="B21" s="176">
        <v>16.149999999999999</v>
      </c>
      <c r="C21" s="180">
        <f t="shared" si="1"/>
        <v>-0.14660347419187539</v>
      </c>
      <c r="E21" s="175">
        <v>44013</v>
      </c>
      <c r="F21" s="170">
        <v>5.3420000000000005</v>
      </c>
      <c r="G21" s="180">
        <f t="shared" si="2"/>
        <v>4.7144196417907069E-2</v>
      </c>
      <c r="I21" s="175">
        <v>44013</v>
      </c>
      <c r="J21" s="170">
        <v>6.03</v>
      </c>
      <c r="K21" s="180">
        <f t="shared" si="3"/>
        <v>6.6555986117360667E-3</v>
      </c>
      <c r="M21" s="175">
        <v>44013</v>
      </c>
      <c r="N21" s="176">
        <v>53.78</v>
      </c>
      <c r="O21" s="180">
        <f t="shared" si="4"/>
        <v>-1.1462503021178292E-2</v>
      </c>
      <c r="Q21" s="175">
        <v>44013</v>
      </c>
      <c r="R21" s="170">
        <v>0.93099999999999994</v>
      </c>
      <c r="S21" s="180">
        <f t="shared" si="5"/>
        <v>-0.21646177195525576</v>
      </c>
      <c r="U21" s="175">
        <v>44013</v>
      </c>
      <c r="V21" s="178">
        <v>0.32700000000000001</v>
      </c>
      <c r="W21" s="180">
        <f t="shared" si="6"/>
        <v>-0.27219580433326152</v>
      </c>
      <c r="Z21" s="175">
        <v>44013</v>
      </c>
      <c r="AA21" s="172">
        <v>-0.14660347419187539</v>
      </c>
      <c r="AB21" s="172">
        <v>-8.9264056856010493E-2</v>
      </c>
      <c r="AD21" s="172">
        <v>4.7144196417907069E-2</v>
      </c>
      <c r="AE21" s="180">
        <v>6.6555986117360667E-3</v>
      </c>
      <c r="AF21" s="172">
        <v>-1.1462503021178292E-2</v>
      </c>
      <c r="AG21" s="172">
        <v>-0.21646177195525576</v>
      </c>
      <c r="AH21" s="172">
        <v>-0.27219580433326152</v>
      </c>
      <c r="AI21" s="172">
        <f t="shared" si="0"/>
        <v>-8.9264056856010493E-2</v>
      </c>
      <c r="BB21"/>
      <c r="BC21"/>
      <c r="BD21"/>
      <c r="BE21"/>
      <c r="BF21"/>
      <c r="BG21"/>
      <c r="BH21"/>
      <c r="BI21"/>
      <c r="BJ21"/>
      <c r="BK21"/>
      <c r="BL21"/>
      <c r="BM21"/>
      <c r="BN21"/>
    </row>
    <row r="22" spans="1:66">
      <c r="A22" s="175">
        <v>44044</v>
      </c>
      <c r="B22" s="176">
        <v>17.024999999999999</v>
      </c>
      <c r="C22" s="180">
        <f t="shared" si="1"/>
        <v>5.2762802366910479E-2</v>
      </c>
      <c r="E22" s="175">
        <v>44044</v>
      </c>
      <c r="F22" s="170">
        <v>5.33</v>
      </c>
      <c r="G22" s="180">
        <f t="shared" si="2"/>
        <v>-2.248876510016005E-3</v>
      </c>
      <c r="I22" s="175">
        <v>44044</v>
      </c>
      <c r="J22" s="170">
        <v>6.07</v>
      </c>
      <c r="K22" s="180">
        <f t="shared" si="3"/>
        <v>6.6115943323127894E-3</v>
      </c>
      <c r="M22" s="175">
        <v>44044</v>
      </c>
      <c r="N22" s="176">
        <v>58.76</v>
      </c>
      <c r="O22" s="180">
        <f t="shared" si="4"/>
        <v>8.8559700464957786E-2</v>
      </c>
      <c r="Q22" s="175">
        <v>44044</v>
      </c>
      <c r="R22" s="170">
        <v>1.0659999999999998</v>
      </c>
      <c r="S22" s="180">
        <f t="shared" si="5"/>
        <v>0.13540932744872267</v>
      </c>
      <c r="U22" s="175">
        <v>44044</v>
      </c>
      <c r="V22" s="178">
        <v>0.33299999999999996</v>
      </c>
      <c r="W22" s="180">
        <f t="shared" si="6"/>
        <v>1.8182319083190328E-2</v>
      </c>
      <c r="Z22" s="175">
        <v>44044</v>
      </c>
      <c r="AA22" s="172">
        <v>5.2762802366910479E-2</v>
      </c>
      <c r="AB22" s="172">
        <v>4.9302812963833514E-2</v>
      </c>
      <c r="AD22" s="172">
        <v>-2.248876510016005E-3</v>
      </c>
      <c r="AE22" s="180">
        <v>6.6115943323127894E-3</v>
      </c>
      <c r="AF22" s="172">
        <v>8.8559700464957786E-2</v>
      </c>
      <c r="AG22" s="172">
        <v>0.13540932744872267</v>
      </c>
      <c r="AH22" s="172">
        <v>1.8182319083190328E-2</v>
      </c>
      <c r="AI22" s="172">
        <f t="shared" si="0"/>
        <v>4.9302812963833514E-2</v>
      </c>
      <c r="BB22"/>
      <c r="BC22"/>
      <c r="BD22"/>
      <c r="BE22"/>
      <c r="BF22"/>
      <c r="BG22"/>
      <c r="BH22"/>
      <c r="BI22"/>
      <c r="BJ22"/>
      <c r="BK22"/>
      <c r="BL22"/>
      <c r="BM22"/>
      <c r="BN22"/>
    </row>
    <row r="23" spans="1:66">
      <c r="A23" s="175">
        <v>44075</v>
      </c>
      <c r="B23" s="176">
        <v>17.260000000000002</v>
      </c>
      <c r="C23" s="180">
        <f t="shared" si="1"/>
        <v>1.3708833619706061E-2</v>
      </c>
      <c r="E23" s="175">
        <v>44075</v>
      </c>
      <c r="F23" s="170">
        <v>5.3559999999999999</v>
      </c>
      <c r="G23" s="180">
        <f t="shared" si="2"/>
        <v>4.8661896511729063E-3</v>
      </c>
      <c r="I23" s="175">
        <v>44075</v>
      </c>
      <c r="J23" s="170">
        <v>5.65</v>
      </c>
      <c r="K23" s="180">
        <f t="shared" si="3"/>
        <v>-7.1703059913057365E-2</v>
      </c>
      <c r="M23" s="175">
        <v>44075</v>
      </c>
      <c r="N23" s="176">
        <v>63.34</v>
      </c>
      <c r="O23" s="180">
        <f t="shared" si="4"/>
        <v>7.5055689804817347E-2</v>
      </c>
      <c r="Q23" s="175">
        <v>44075</v>
      </c>
      <c r="R23" s="170">
        <v>0.9</v>
      </c>
      <c r="S23" s="180">
        <f t="shared" si="5"/>
        <v>-0.16927384140147891</v>
      </c>
      <c r="U23" s="175">
        <v>44075</v>
      </c>
      <c r="V23" s="178">
        <v>0.32799999999999996</v>
      </c>
      <c r="W23" s="180">
        <f t="shared" si="6"/>
        <v>-1.5128881596300089E-2</v>
      </c>
      <c r="Z23" s="175">
        <v>44075</v>
      </c>
      <c r="AA23" s="172">
        <v>1.3708833619706061E-2</v>
      </c>
      <c r="AB23" s="172">
        <v>-3.5236780690969229E-2</v>
      </c>
      <c r="AD23" s="172">
        <v>4.8661896511729063E-3</v>
      </c>
      <c r="AE23" s="180">
        <v>-7.1703059913057365E-2</v>
      </c>
      <c r="AF23" s="172">
        <v>7.5055689804817347E-2</v>
      </c>
      <c r="AG23" s="172">
        <v>-0.16927384140147891</v>
      </c>
      <c r="AH23" s="172">
        <v>-1.5128881596300089E-2</v>
      </c>
      <c r="AI23" s="172">
        <f t="shared" si="0"/>
        <v>-3.5236780690969229E-2</v>
      </c>
      <c r="BB23"/>
      <c r="BC23"/>
      <c r="BD23"/>
      <c r="BE23"/>
      <c r="BF23"/>
      <c r="BG23"/>
      <c r="BH23"/>
      <c r="BI23"/>
      <c r="BJ23"/>
      <c r="BK23"/>
      <c r="BL23"/>
      <c r="BM23"/>
      <c r="BN23"/>
    </row>
    <row r="24" spans="1:66">
      <c r="A24" s="175">
        <v>44105</v>
      </c>
      <c r="B24" s="176">
        <v>15.275</v>
      </c>
      <c r="C24" s="180">
        <f t="shared" si="1"/>
        <v>-0.12217418059762293</v>
      </c>
      <c r="E24" s="175">
        <v>44105</v>
      </c>
      <c r="F24" s="170">
        <v>5.26</v>
      </c>
      <c r="G24" s="180">
        <f t="shared" si="2"/>
        <v>-1.8086401079307653E-2</v>
      </c>
      <c r="I24" s="175">
        <v>44105</v>
      </c>
      <c r="J24" s="170">
        <v>5.59</v>
      </c>
      <c r="K24" s="180">
        <f t="shared" si="3"/>
        <v>-1.0676257991341868E-2</v>
      </c>
      <c r="M24" s="175">
        <v>44105</v>
      </c>
      <c r="N24" s="176">
        <v>55.72</v>
      </c>
      <c r="O24" s="180">
        <f t="shared" si="4"/>
        <v>-0.12817789219888887</v>
      </c>
      <c r="Q24" s="175">
        <v>44105</v>
      </c>
      <c r="R24" s="170">
        <v>0.873</v>
      </c>
      <c r="S24" s="180">
        <f t="shared" si="5"/>
        <v>-3.0459207484708574E-2</v>
      </c>
      <c r="U24" s="175">
        <v>44105</v>
      </c>
      <c r="V24" s="178">
        <v>0.28199999999999997</v>
      </c>
      <c r="W24" s="180">
        <f t="shared" si="6"/>
        <v>-0.15110653744603017</v>
      </c>
      <c r="Z24" s="175">
        <v>44105</v>
      </c>
      <c r="AA24" s="172">
        <v>-0.12217418059762293</v>
      </c>
      <c r="AB24" s="172">
        <v>-6.770125924005542E-2</v>
      </c>
      <c r="AD24" s="172">
        <v>-1.8086401079307653E-2</v>
      </c>
      <c r="AE24" s="180">
        <v>-1.0676257991341868E-2</v>
      </c>
      <c r="AF24" s="172">
        <v>-0.12817789219888887</v>
      </c>
      <c r="AG24" s="172">
        <v>-3.0459207484708574E-2</v>
      </c>
      <c r="AH24" s="172">
        <v>-0.15110653744603017</v>
      </c>
      <c r="AI24" s="172">
        <f t="shared" si="0"/>
        <v>-6.770125924005542E-2</v>
      </c>
      <c r="BB24"/>
      <c r="BC24"/>
      <c r="BD24"/>
      <c r="BE24"/>
      <c r="BF24"/>
      <c r="BG24"/>
      <c r="BH24"/>
      <c r="BI24"/>
      <c r="BJ24"/>
      <c r="BK24"/>
      <c r="BL24"/>
      <c r="BM24"/>
      <c r="BN24"/>
    </row>
    <row r="25" spans="1:66">
      <c r="A25" s="175">
        <v>44136</v>
      </c>
      <c r="B25" s="176">
        <v>17.475000000000001</v>
      </c>
      <c r="C25" s="180">
        <f t="shared" si="1"/>
        <v>0.13455378306221502</v>
      </c>
      <c r="E25" s="175">
        <v>44136</v>
      </c>
      <c r="F25" s="170">
        <v>4.9729999999999999</v>
      </c>
      <c r="G25" s="180">
        <f t="shared" si="2"/>
        <v>-5.6107747017017019E-2</v>
      </c>
      <c r="I25" s="175">
        <v>44136</v>
      </c>
      <c r="J25" s="170">
        <v>5.63</v>
      </c>
      <c r="K25" s="180">
        <f t="shared" si="3"/>
        <v>7.1301549845912693E-3</v>
      </c>
      <c r="M25" s="175">
        <v>44136</v>
      </c>
      <c r="N25" s="176">
        <v>55.22</v>
      </c>
      <c r="O25" s="180">
        <f t="shared" si="4"/>
        <v>-9.0139424095966262E-3</v>
      </c>
      <c r="Q25" s="175">
        <v>44136</v>
      </c>
      <c r="R25" s="170">
        <v>1.36</v>
      </c>
      <c r="S25" s="180">
        <f t="shared" si="5"/>
        <v>0.44330442289049549</v>
      </c>
      <c r="U25" s="175">
        <v>44136</v>
      </c>
      <c r="V25" s="178">
        <v>0.38100000000000001</v>
      </c>
      <c r="W25" s="180">
        <f t="shared" si="6"/>
        <v>0.30089230418858748</v>
      </c>
      <c r="Z25" s="175">
        <v>44136</v>
      </c>
      <c r="AA25" s="172">
        <v>0.13455378306221502</v>
      </c>
      <c r="AB25" s="172">
        <v>0.13724103852741212</v>
      </c>
      <c r="AD25" s="172">
        <v>-5.6107747017017019E-2</v>
      </c>
      <c r="AE25" s="180">
        <v>7.1301549845912693E-3</v>
      </c>
      <c r="AF25" s="172">
        <v>-9.0139424095966262E-3</v>
      </c>
      <c r="AG25" s="172">
        <v>0.44330442289049549</v>
      </c>
      <c r="AH25" s="172">
        <v>0.30089230418858748</v>
      </c>
      <c r="AI25" s="172">
        <f t="shared" si="0"/>
        <v>0.13724103852741212</v>
      </c>
      <c r="BB25"/>
      <c r="BC25"/>
      <c r="BD25"/>
      <c r="BE25"/>
      <c r="BF25"/>
      <c r="BG25"/>
      <c r="BH25"/>
      <c r="BI25"/>
      <c r="BJ25"/>
      <c r="BK25"/>
      <c r="BL25"/>
      <c r="BM25"/>
      <c r="BN25"/>
    </row>
    <row r="26" spans="1:66">
      <c r="A26" s="175">
        <v>44166</v>
      </c>
      <c r="B26" s="176">
        <v>17.925000000000001</v>
      </c>
      <c r="C26" s="180">
        <f t="shared" si="1"/>
        <v>2.5425098365809959E-2</v>
      </c>
      <c r="E26" s="175">
        <v>44166</v>
      </c>
      <c r="F26" s="170">
        <v>5.0960000000000001</v>
      </c>
      <c r="G26" s="180">
        <f t="shared" si="2"/>
        <v>2.4432638537260871E-2</v>
      </c>
      <c r="I26" s="175">
        <v>44166</v>
      </c>
      <c r="J26" s="170">
        <v>5.36</v>
      </c>
      <c r="K26" s="180">
        <f t="shared" si="3"/>
        <v>-4.9145467068888317E-2</v>
      </c>
      <c r="M26" s="175">
        <v>44166</v>
      </c>
      <c r="N26" s="176">
        <v>56.48</v>
      </c>
      <c r="O26" s="180">
        <f t="shared" si="4"/>
        <v>2.2561386682978246E-2</v>
      </c>
      <c r="Q26" s="175">
        <v>44166</v>
      </c>
      <c r="R26" s="170">
        <v>1.4</v>
      </c>
      <c r="S26" s="180">
        <f t="shared" si="5"/>
        <v>2.8987536873252187E-2</v>
      </c>
      <c r="U26" s="175">
        <v>44166</v>
      </c>
      <c r="V26" s="178">
        <v>0.41</v>
      </c>
      <c r="W26" s="180">
        <f t="shared" si="6"/>
        <v>7.335778457165254E-2</v>
      </c>
      <c r="Z26" s="175">
        <v>44166</v>
      </c>
      <c r="AA26" s="172">
        <v>2.5425098365809959E-2</v>
      </c>
      <c r="AB26" s="172">
        <v>2.0038775919251108E-2</v>
      </c>
      <c r="AD26" s="172">
        <v>2.4432638537260871E-2</v>
      </c>
      <c r="AE26" s="180">
        <v>-4.9145467068888317E-2</v>
      </c>
      <c r="AF26" s="172">
        <v>2.2561386682978246E-2</v>
      </c>
      <c r="AG26" s="172">
        <v>2.8987536873252187E-2</v>
      </c>
      <c r="AH26" s="172">
        <v>7.335778457165254E-2</v>
      </c>
      <c r="AI26" s="172">
        <f t="shared" si="0"/>
        <v>2.0038775919251108E-2</v>
      </c>
      <c r="BB26"/>
      <c r="BC26"/>
      <c r="BD26"/>
      <c r="BE26"/>
      <c r="BF26"/>
      <c r="BG26"/>
      <c r="BH26"/>
      <c r="BI26"/>
      <c r="BJ26"/>
      <c r="BK26"/>
      <c r="BL26"/>
      <c r="BM26"/>
      <c r="BN26"/>
    </row>
    <row r="27" spans="1:66">
      <c r="A27" s="175">
        <v>44197</v>
      </c>
      <c r="B27" s="176">
        <v>18.125</v>
      </c>
      <c r="C27" s="180">
        <f t="shared" si="1"/>
        <v>1.1095814255054447E-2</v>
      </c>
      <c r="E27" s="175">
        <v>44197</v>
      </c>
      <c r="F27" s="170">
        <v>4.976</v>
      </c>
      <c r="G27" s="180">
        <f t="shared" si="2"/>
        <v>-2.3829562832983948E-2</v>
      </c>
      <c r="I27" s="175">
        <v>44197</v>
      </c>
      <c r="J27" s="170">
        <v>5.88</v>
      </c>
      <c r="K27" s="180">
        <f t="shared" si="3"/>
        <v>9.2592786827824888E-2</v>
      </c>
      <c r="M27" s="175">
        <v>44197</v>
      </c>
      <c r="N27" s="176">
        <v>55.18</v>
      </c>
      <c r="O27" s="180">
        <f t="shared" si="4"/>
        <v>-2.3286024395846587E-2</v>
      </c>
      <c r="Q27" s="175">
        <v>44197</v>
      </c>
      <c r="R27" s="170">
        <v>1.3240000000000001</v>
      </c>
      <c r="S27" s="180">
        <f t="shared" si="5"/>
        <v>-5.5814779106396331E-2</v>
      </c>
      <c r="U27" s="175">
        <v>44197</v>
      </c>
      <c r="V27" s="178">
        <v>0.48</v>
      </c>
      <c r="W27" s="180">
        <f t="shared" si="6"/>
        <v>0.15762894420358306</v>
      </c>
      <c r="Z27" s="175">
        <v>44197</v>
      </c>
      <c r="AA27" s="172">
        <v>1.1095814255054447E-2</v>
      </c>
      <c r="AB27" s="172">
        <v>2.9458272939236217E-2</v>
      </c>
      <c r="AD27" s="172">
        <v>-2.3829562832983948E-2</v>
      </c>
      <c r="AE27" s="180">
        <v>9.2592786827824888E-2</v>
      </c>
      <c r="AF27" s="172">
        <v>-2.3286024395846587E-2</v>
      </c>
      <c r="AG27" s="172">
        <v>-5.5814779106396331E-2</v>
      </c>
      <c r="AH27" s="172">
        <v>0.15762894420358306</v>
      </c>
      <c r="AI27" s="172">
        <f t="shared" si="0"/>
        <v>2.9458272939236217E-2</v>
      </c>
      <c r="BB27"/>
      <c r="BC27"/>
      <c r="BD27"/>
      <c r="BE27"/>
      <c r="BF27"/>
      <c r="BG27"/>
      <c r="BH27"/>
      <c r="BI27"/>
      <c r="BJ27"/>
      <c r="BK27"/>
      <c r="BL27"/>
      <c r="BM27"/>
      <c r="BN27"/>
    </row>
    <row r="28" spans="1:66">
      <c r="A28" s="175">
        <v>44228</v>
      </c>
      <c r="B28" s="176">
        <v>16.925000000000001</v>
      </c>
      <c r="C28" s="180">
        <f t="shared" si="1"/>
        <v>-6.8500381942399713E-2</v>
      </c>
      <c r="E28" s="175">
        <v>44228</v>
      </c>
      <c r="F28" s="170">
        <v>4.6669999999999998</v>
      </c>
      <c r="G28" s="180">
        <f t="shared" si="2"/>
        <v>-6.4109888469199794E-2</v>
      </c>
      <c r="I28" s="175">
        <v>44228</v>
      </c>
      <c r="J28" s="170">
        <v>6.05</v>
      </c>
      <c r="K28" s="180">
        <f t="shared" si="3"/>
        <v>2.8501510132214629E-2</v>
      </c>
      <c r="M28" s="175">
        <v>44228</v>
      </c>
      <c r="N28" s="176">
        <v>53.56</v>
      </c>
      <c r="O28" s="180">
        <f t="shared" si="4"/>
        <v>-2.979804796616824E-2</v>
      </c>
      <c r="Q28" s="175">
        <v>44228</v>
      </c>
      <c r="R28" s="170">
        <v>1.6480000000000001</v>
      </c>
      <c r="S28" s="180">
        <f t="shared" si="5"/>
        <v>0.21890497397246356</v>
      </c>
      <c r="U28" s="175">
        <v>44228</v>
      </c>
      <c r="V28" s="178">
        <v>0.52300000000000002</v>
      </c>
      <c r="W28" s="180">
        <f t="shared" si="6"/>
        <v>8.5795360162986306E-2</v>
      </c>
      <c r="Z28" s="175">
        <v>44228</v>
      </c>
      <c r="AA28" s="172">
        <v>-6.8500381942399713E-2</v>
      </c>
      <c r="AB28" s="172">
        <v>4.7858781566459292E-2</v>
      </c>
      <c r="AD28" s="172">
        <v>-6.4109888469199794E-2</v>
      </c>
      <c r="AE28" s="180">
        <v>2.8501510132214629E-2</v>
      </c>
      <c r="AF28" s="172">
        <v>-2.979804796616824E-2</v>
      </c>
      <c r="AG28" s="172">
        <v>0.21890497397246356</v>
      </c>
      <c r="AH28" s="172">
        <v>8.5795360162986306E-2</v>
      </c>
      <c r="AI28" s="172">
        <f t="shared" si="0"/>
        <v>4.7858781566459292E-2</v>
      </c>
      <c r="BB28"/>
      <c r="BC28"/>
      <c r="BD28"/>
      <c r="BE28"/>
      <c r="BF28"/>
      <c r="BG28"/>
      <c r="BH28"/>
      <c r="BI28"/>
      <c r="BJ28"/>
      <c r="BK28"/>
      <c r="BL28"/>
      <c r="BM28"/>
      <c r="BN28"/>
    </row>
    <row r="29" spans="1:66">
      <c r="A29" s="175">
        <v>44256</v>
      </c>
      <c r="B29" s="176">
        <v>18.190000000000001</v>
      </c>
      <c r="C29" s="180">
        <f t="shared" si="1"/>
        <v>7.2080173731692149E-2</v>
      </c>
      <c r="E29" s="175">
        <v>44256</v>
      </c>
      <c r="F29" s="170">
        <v>4.8439999999999994</v>
      </c>
      <c r="G29" s="180">
        <f t="shared" si="2"/>
        <v>3.7224358723167136E-2</v>
      </c>
      <c r="I29" s="175">
        <v>44256</v>
      </c>
      <c r="J29" s="170">
        <v>6.09</v>
      </c>
      <c r="K29" s="180">
        <f t="shared" si="3"/>
        <v>6.5898096790555829E-3</v>
      </c>
      <c r="M29" s="175">
        <v>44256</v>
      </c>
      <c r="N29" s="176">
        <v>56.02</v>
      </c>
      <c r="O29" s="180">
        <f t="shared" si="4"/>
        <v>4.4906249008990734E-2</v>
      </c>
      <c r="Q29" s="175">
        <v>44256</v>
      </c>
      <c r="R29" s="170">
        <v>1.4880000000000002</v>
      </c>
      <c r="S29" s="180">
        <f t="shared" si="5"/>
        <v>-0.10212949507637979</v>
      </c>
      <c r="U29" s="175">
        <v>44256</v>
      </c>
      <c r="V29" s="178">
        <v>0.629</v>
      </c>
      <c r="W29" s="180">
        <f t="shared" si="6"/>
        <v>0.1845497926355176</v>
      </c>
      <c r="Z29" s="175">
        <v>44256</v>
      </c>
      <c r="AA29" s="172">
        <v>7.2080173731692149E-2</v>
      </c>
      <c r="AB29" s="172">
        <v>3.4228142994070253E-2</v>
      </c>
      <c r="AD29" s="172">
        <v>3.7224358723167136E-2</v>
      </c>
      <c r="AE29" s="180">
        <v>6.5898096790555829E-3</v>
      </c>
      <c r="AF29" s="172">
        <v>4.4906249008990734E-2</v>
      </c>
      <c r="AG29" s="172">
        <v>-0.10212949507637979</v>
      </c>
      <c r="AH29" s="172">
        <v>0.1845497926355176</v>
      </c>
      <c r="AI29" s="172">
        <f t="shared" si="0"/>
        <v>3.4228142994070253E-2</v>
      </c>
      <c r="BB29"/>
      <c r="BC29"/>
      <c r="BD29"/>
      <c r="BE29"/>
      <c r="BF29"/>
      <c r="BG29"/>
      <c r="BH29"/>
      <c r="BI29"/>
      <c r="BJ29"/>
      <c r="BK29"/>
      <c r="BL29"/>
      <c r="BM29"/>
      <c r="BN29"/>
    </row>
    <row r="30" spans="1:66">
      <c r="A30" s="175">
        <v>44287</v>
      </c>
      <c r="B30" s="176">
        <v>18.795000000000002</v>
      </c>
      <c r="C30" s="180">
        <f t="shared" si="1"/>
        <v>3.2718884486110426E-2</v>
      </c>
      <c r="E30" s="175">
        <v>44287</v>
      </c>
      <c r="F30" s="170">
        <v>5.0039999999999996</v>
      </c>
      <c r="G30" s="180">
        <f t="shared" si="2"/>
        <v>3.2496766913818934E-2</v>
      </c>
      <c r="I30" s="175">
        <v>44287</v>
      </c>
      <c r="J30" s="170">
        <v>6.87</v>
      </c>
      <c r="K30" s="180">
        <f t="shared" si="3"/>
        <v>0.12051602451245237</v>
      </c>
      <c r="M30" s="175">
        <v>44287</v>
      </c>
      <c r="N30" s="176">
        <v>61.38</v>
      </c>
      <c r="O30" s="180">
        <f t="shared" si="4"/>
        <v>9.137527935962754E-2</v>
      </c>
      <c r="Q30" s="175">
        <v>44287</v>
      </c>
      <c r="R30" s="170">
        <v>1.5580000000000001</v>
      </c>
      <c r="S30" s="180">
        <f t="shared" si="5"/>
        <v>4.5970011037656251E-2</v>
      </c>
      <c r="U30" s="175">
        <v>44287</v>
      </c>
      <c r="V30" s="178">
        <v>0.621</v>
      </c>
      <c r="W30" s="180">
        <f t="shared" si="6"/>
        <v>-1.2800174766961787E-2</v>
      </c>
      <c r="Z30" s="175">
        <v>44287</v>
      </c>
      <c r="AA30" s="172">
        <v>3.2718884486110426E-2</v>
      </c>
      <c r="AB30" s="172">
        <v>5.5511581411318664E-2</v>
      </c>
      <c r="AD30" s="172">
        <v>3.2496766913818934E-2</v>
      </c>
      <c r="AE30" s="180">
        <v>0.12051602451245237</v>
      </c>
      <c r="AF30" s="172">
        <v>9.137527935962754E-2</v>
      </c>
      <c r="AG30" s="172">
        <v>4.5970011037656251E-2</v>
      </c>
      <c r="AH30" s="172">
        <v>-1.2800174766961787E-2</v>
      </c>
      <c r="AI30" s="172">
        <f t="shared" si="0"/>
        <v>5.5511581411318664E-2</v>
      </c>
      <c r="BB30"/>
      <c r="BC30"/>
      <c r="BD30"/>
      <c r="BE30"/>
      <c r="BF30"/>
      <c r="BG30"/>
      <c r="BH30"/>
      <c r="BI30"/>
      <c r="BJ30"/>
      <c r="BK30"/>
      <c r="BL30"/>
      <c r="BM30"/>
      <c r="BN30"/>
    </row>
    <row r="31" spans="1:66">
      <c r="A31" s="175">
        <v>44317</v>
      </c>
      <c r="B31" s="176">
        <v>18.39</v>
      </c>
      <c r="C31" s="180">
        <f t="shared" si="1"/>
        <v>-2.1783838399911673E-2</v>
      </c>
      <c r="E31" s="175">
        <v>44317</v>
      </c>
      <c r="F31" s="170">
        <v>4.7380000000000004</v>
      </c>
      <c r="G31" s="180">
        <f t="shared" si="2"/>
        <v>-5.4622486868070794E-2</v>
      </c>
      <c r="I31" s="175">
        <v>44317</v>
      </c>
      <c r="J31" s="170">
        <v>6.39</v>
      </c>
      <c r="K31" s="180">
        <f t="shared" si="3"/>
        <v>-7.242983784481459E-2</v>
      </c>
      <c r="M31" s="175">
        <v>44317</v>
      </c>
      <c r="N31" s="176">
        <v>54.28</v>
      </c>
      <c r="O31" s="180">
        <f t="shared" si="4"/>
        <v>-0.12292821422492169</v>
      </c>
      <c r="Q31" s="175">
        <v>44317</v>
      </c>
      <c r="R31" s="170">
        <v>1.702</v>
      </c>
      <c r="S31" s="180">
        <f t="shared" si="5"/>
        <v>8.8401082702625866E-2</v>
      </c>
      <c r="U31" s="175">
        <v>44317</v>
      </c>
      <c r="V31" s="178">
        <v>0.67900000000000005</v>
      </c>
      <c r="W31" s="180">
        <f t="shared" si="6"/>
        <v>8.9290045625217543E-2</v>
      </c>
      <c r="Z31" s="175">
        <v>44317</v>
      </c>
      <c r="AA31" s="172">
        <v>-2.1783838399911673E-2</v>
      </c>
      <c r="AB31" s="172">
        <v>-1.4457882121992735E-2</v>
      </c>
      <c r="AD31" s="172">
        <v>-5.4622486868070794E-2</v>
      </c>
      <c r="AE31" s="180">
        <v>-7.242983784481459E-2</v>
      </c>
      <c r="AF31" s="172">
        <v>-0.12292821422492169</v>
      </c>
      <c r="AG31" s="172">
        <v>8.8401082702625866E-2</v>
      </c>
      <c r="AH31" s="172">
        <v>8.9290045625217543E-2</v>
      </c>
      <c r="AI31" s="172">
        <f t="shared" si="0"/>
        <v>-1.4457882121992735E-2</v>
      </c>
      <c r="BB31"/>
      <c r="BC31"/>
      <c r="BD31"/>
      <c r="BE31"/>
      <c r="BF31"/>
      <c r="BG31"/>
      <c r="BH31"/>
      <c r="BI31"/>
      <c r="BJ31"/>
      <c r="BK31"/>
      <c r="BL31"/>
      <c r="BM31"/>
      <c r="BN31"/>
    </row>
    <row r="32" spans="1:66">
      <c r="A32" s="175">
        <v>44348</v>
      </c>
      <c r="B32" s="176">
        <v>19.190000000000001</v>
      </c>
      <c r="C32" s="180">
        <f t="shared" si="1"/>
        <v>4.2582271403378766E-2</v>
      </c>
      <c r="E32" s="175">
        <v>44348</v>
      </c>
      <c r="F32" s="170">
        <v>4.95</v>
      </c>
      <c r="G32" s="180">
        <f t="shared" si="2"/>
        <v>4.3772470844005242E-2</v>
      </c>
      <c r="I32" s="175">
        <v>44348</v>
      </c>
      <c r="J32" s="170">
        <v>5.6349999999999998</v>
      </c>
      <c r="K32" s="180">
        <f t="shared" si="3"/>
        <v>-0.12573712089770386</v>
      </c>
      <c r="M32" s="175">
        <v>44348</v>
      </c>
      <c r="N32" s="176">
        <v>55.3</v>
      </c>
      <c r="O32" s="180">
        <f t="shared" si="4"/>
        <v>1.8617073561620599E-2</v>
      </c>
      <c r="Q32" s="175">
        <v>44348</v>
      </c>
      <c r="R32" s="170">
        <v>1.754</v>
      </c>
      <c r="S32" s="180">
        <f t="shared" si="5"/>
        <v>3.0094863798808828E-2</v>
      </c>
      <c r="U32" s="175">
        <v>44348</v>
      </c>
      <c r="V32" s="178">
        <v>0.68</v>
      </c>
      <c r="W32" s="180">
        <f t="shared" si="6"/>
        <v>1.4716706114562507E-3</v>
      </c>
      <c r="Z32" s="175">
        <v>44348</v>
      </c>
      <c r="AA32" s="172">
        <v>4.2582271403378766E-2</v>
      </c>
      <c r="AB32" s="172">
        <v>-6.3562084163625923E-3</v>
      </c>
      <c r="AD32" s="172">
        <v>4.3772470844005242E-2</v>
      </c>
      <c r="AE32" s="180">
        <v>-0.12573712089770386</v>
      </c>
      <c r="AF32" s="172">
        <v>1.8617073561620599E-2</v>
      </c>
      <c r="AG32" s="172">
        <v>3.0094863798808828E-2</v>
      </c>
      <c r="AH32" s="172">
        <v>1.4716706114562507E-3</v>
      </c>
      <c r="AI32" s="172">
        <f t="shared" si="0"/>
        <v>-6.3562084163625923E-3</v>
      </c>
    </row>
    <row r="33" spans="1:35">
      <c r="A33" s="175">
        <v>44378</v>
      </c>
      <c r="B33" s="176">
        <v>21.14</v>
      </c>
      <c r="C33" s="180">
        <f t="shared" si="1"/>
        <v>9.6777670422482934E-2</v>
      </c>
      <c r="E33" s="175">
        <v>44378</v>
      </c>
      <c r="F33" s="170">
        <v>5.6679999999999993</v>
      </c>
      <c r="G33" s="180">
        <f t="shared" si="2"/>
        <v>0.13544874524783493</v>
      </c>
      <c r="I33" s="175">
        <v>44378</v>
      </c>
      <c r="J33" s="170">
        <v>5.665</v>
      </c>
      <c r="K33" s="180">
        <f t="shared" si="3"/>
        <v>5.3097469882300869E-3</v>
      </c>
      <c r="M33" s="175">
        <v>44378</v>
      </c>
      <c r="N33" s="176">
        <v>51.56</v>
      </c>
      <c r="O33" s="180">
        <f t="shared" si="4"/>
        <v>-7.0026730457302427E-2</v>
      </c>
      <c r="Q33" s="175">
        <v>44378</v>
      </c>
      <c r="R33" s="170">
        <v>1.556</v>
      </c>
      <c r="S33" s="180">
        <f t="shared" si="5"/>
        <v>-0.11978046819379141</v>
      </c>
      <c r="U33" s="175">
        <v>44378</v>
      </c>
      <c r="V33" s="178">
        <v>0.63400000000000001</v>
      </c>
      <c r="W33" s="180">
        <f t="shared" si="6"/>
        <v>-7.0043843732926561E-2</v>
      </c>
      <c r="Z33" s="175">
        <v>44378</v>
      </c>
      <c r="AA33" s="172">
        <v>9.6777670422482934E-2</v>
      </c>
      <c r="AB33" s="172">
        <v>-2.3818510029591077E-2</v>
      </c>
      <c r="AD33" s="172">
        <v>0.13544874524783493</v>
      </c>
      <c r="AE33" s="180">
        <v>5.3097469882300869E-3</v>
      </c>
      <c r="AF33" s="172">
        <v>-7.0026730457302427E-2</v>
      </c>
      <c r="AG33" s="172">
        <v>-0.11978046819379141</v>
      </c>
      <c r="AH33" s="172">
        <v>-7.0043843732926561E-2</v>
      </c>
      <c r="AI33" s="172">
        <f t="shared" si="0"/>
        <v>-2.3818510029591077E-2</v>
      </c>
    </row>
    <row r="34" spans="1:35">
      <c r="A34" s="175">
        <v>44409</v>
      </c>
      <c r="B34" s="176">
        <v>21.82</v>
      </c>
      <c r="C34" s="180">
        <f t="shared" si="1"/>
        <v>3.1659999962833162E-2</v>
      </c>
      <c r="E34" s="175">
        <v>44409</v>
      </c>
      <c r="F34" s="170">
        <v>5.8039999999999994</v>
      </c>
      <c r="G34" s="180">
        <f t="shared" si="2"/>
        <v>2.3711013193507519E-2</v>
      </c>
      <c r="I34" s="175">
        <v>44409</v>
      </c>
      <c r="J34" s="170">
        <v>6.4950000000000001</v>
      </c>
      <c r="K34" s="180">
        <f t="shared" si="3"/>
        <v>0.13672575564259326</v>
      </c>
      <c r="M34" s="175">
        <v>44409</v>
      </c>
      <c r="N34" s="176">
        <v>52.7</v>
      </c>
      <c r="O34" s="180">
        <f t="shared" si="4"/>
        <v>2.1869277476330062E-2</v>
      </c>
      <c r="Q34" s="175">
        <v>44409</v>
      </c>
      <c r="R34" s="170">
        <v>1.4780000000000002</v>
      </c>
      <c r="S34" s="180">
        <f t="shared" si="5"/>
        <v>-5.1428603230189704E-2</v>
      </c>
      <c r="U34" s="175">
        <v>44409</v>
      </c>
      <c r="V34" s="178">
        <v>0.76</v>
      </c>
      <c r="W34" s="180">
        <f t="shared" si="6"/>
        <v>0.18126947884315092</v>
      </c>
      <c r="Z34" s="175">
        <v>44409</v>
      </c>
      <c r="AA34" s="172">
        <v>3.1659999962833162E-2</v>
      </c>
      <c r="AB34" s="172">
        <v>6.2429384385078411E-2</v>
      </c>
      <c r="AD34" s="172">
        <v>2.3711013193507519E-2</v>
      </c>
      <c r="AE34" s="180">
        <v>0.13672575564259326</v>
      </c>
      <c r="AF34" s="172">
        <v>2.1869277476330062E-2</v>
      </c>
      <c r="AG34" s="172">
        <v>-5.1428603230189704E-2</v>
      </c>
      <c r="AH34" s="172">
        <v>0.18126947884315092</v>
      </c>
      <c r="AI34" s="172">
        <f t="shared" si="0"/>
        <v>6.2429384385078411E-2</v>
      </c>
    </row>
    <row r="35" spans="1:35">
      <c r="A35" s="175">
        <v>44440</v>
      </c>
      <c r="B35" s="176">
        <v>21.47</v>
      </c>
      <c r="C35" s="180">
        <f t="shared" si="1"/>
        <v>-1.6170368514235187E-2</v>
      </c>
      <c r="E35" s="175">
        <v>44440</v>
      </c>
      <c r="F35" s="170">
        <v>5.8360000000000003</v>
      </c>
      <c r="G35" s="180">
        <f t="shared" si="2"/>
        <v>5.4982956385978762E-3</v>
      </c>
      <c r="I35" s="175">
        <v>44440</v>
      </c>
      <c r="J35" s="170">
        <v>6.2649999999999997</v>
      </c>
      <c r="K35" s="180">
        <f t="shared" si="3"/>
        <v>-3.6054061774531257E-2</v>
      </c>
      <c r="M35" s="175">
        <v>44440</v>
      </c>
      <c r="N35" s="176">
        <v>49.77</v>
      </c>
      <c r="O35" s="180">
        <f t="shared" si="4"/>
        <v>-5.7203062676853773E-2</v>
      </c>
      <c r="Q35" s="175">
        <v>44440</v>
      </c>
      <c r="R35" s="170">
        <v>1.504</v>
      </c>
      <c r="S35" s="180">
        <f t="shared" si="5"/>
        <v>1.74384030016379E-2</v>
      </c>
      <c r="U35" s="175">
        <v>44440</v>
      </c>
      <c r="V35" s="178">
        <v>0.71</v>
      </c>
      <c r="W35" s="180">
        <f t="shared" si="6"/>
        <v>-6.8053463245015752E-2</v>
      </c>
      <c r="Z35" s="175">
        <v>44440</v>
      </c>
      <c r="AA35" s="172">
        <v>-1.6170368514235187E-2</v>
      </c>
      <c r="AB35" s="172">
        <v>-2.7674777811232999E-2</v>
      </c>
      <c r="AD35" s="172">
        <v>5.4982956385978762E-3</v>
      </c>
      <c r="AE35" s="180">
        <v>-3.6054061774531257E-2</v>
      </c>
      <c r="AF35" s="172">
        <v>-5.7203062676853773E-2</v>
      </c>
      <c r="AG35" s="172">
        <v>1.74384030016379E-2</v>
      </c>
      <c r="AH35" s="172">
        <v>-6.8053463245015752E-2</v>
      </c>
      <c r="AI35" s="172">
        <f t="shared" si="0"/>
        <v>-2.7674777811232999E-2</v>
      </c>
    </row>
    <row r="36" spans="1:35">
      <c r="A36" s="175">
        <v>44470</v>
      </c>
      <c r="B36" s="176">
        <v>22.64</v>
      </c>
      <c r="C36" s="180">
        <f t="shared" si="1"/>
        <v>5.3061641444292582E-2</v>
      </c>
      <c r="E36" s="175">
        <v>44470</v>
      </c>
      <c r="F36" s="170">
        <v>5.8839999999999995</v>
      </c>
      <c r="G36" s="180">
        <f t="shared" si="2"/>
        <v>8.1911720786518368E-3</v>
      </c>
      <c r="I36" s="175">
        <v>44470</v>
      </c>
      <c r="J36" s="170">
        <v>6.22</v>
      </c>
      <c r="K36" s="180">
        <f t="shared" si="3"/>
        <v>-7.2086815969435005E-3</v>
      </c>
      <c r="M36" s="175">
        <v>44470</v>
      </c>
      <c r="N36" s="176">
        <v>48.95</v>
      </c>
      <c r="O36" s="180">
        <f t="shared" si="4"/>
        <v>-1.6613023893943459E-2</v>
      </c>
      <c r="Q36" s="175">
        <v>44470</v>
      </c>
      <c r="R36" s="170">
        <v>1.3280000000000001</v>
      </c>
      <c r="S36" s="180">
        <f t="shared" si="5"/>
        <v>-0.12445417447340598</v>
      </c>
      <c r="U36" s="175">
        <v>44470</v>
      </c>
      <c r="V36" s="178">
        <v>0.65400000000000003</v>
      </c>
      <c r="W36" s="180">
        <f t="shared" si="6"/>
        <v>-8.2157618578162284E-2</v>
      </c>
      <c r="Z36" s="175">
        <v>44470</v>
      </c>
      <c r="AA36" s="172">
        <v>5.3061641444292582E-2</v>
      </c>
      <c r="AB36" s="172">
        <v>-4.4448465292760676E-2</v>
      </c>
      <c r="AD36" s="172">
        <v>8.1911720786518368E-3</v>
      </c>
      <c r="AE36" s="180">
        <v>-7.2086815969435005E-3</v>
      </c>
      <c r="AF36" s="172">
        <v>-1.6613023893943459E-2</v>
      </c>
      <c r="AG36" s="172">
        <v>-0.12445417447340598</v>
      </c>
      <c r="AH36" s="172">
        <v>-8.2157618578162284E-2</v>
      </c>
      <c r="AI36" s="172">
        <f t="shared" si="0"/>
        <v>-4.4448465292760676E-2</v>
      </c>
    </row>
    <row r="37" spans="1:35">
      <c r="A37" s="175">
        <v>44501</v>
      </c>
      <c r="B37" s="176">
        <v>23.37</v>
      </c>
      <c r="C37" s="180">
        <f t="shared" si="1"/>
        <v>3.173489521578441E-2</v>
      </c>
      <c r="E37" s="175">
        <v>44501</v>
      </c>
      <c r="F37" s="170">
        <v>6.1360000000000001</v>
      </c>
      <c r="G37" s="180">
        <f t="shared" si="2"/>
        <v>4.1936261325764057E-2</v>
      </c>
      <c r="I37" s="175">
        <v>44501</v>
      </c>
      <c r="J37" s="170">
        <v>6.26</v>
      </c>
      <c r="K37" s="180">
        <f t="shared" si="3"/>
        <v>6.4102783609190188E-3</v>
      </c>
      <c r="M37" s="175">
        <v>44501</v>
      </c>
      <c r="N37" s="176">
        <v>53.4</v>
      </c>
      <c r="O37" s="180">
        <f t="shared" si="4"/>
        <v>8.7011376989629699E-2</v>
      </c>
      <c r="Q37" s="175">
        <v>44501</v>
      </c>
      <c r="R37" s="170">
        <v>1.29</v>
      </c>
      <c r="S37" s="180">
        <f t="shared" si="5"/>
        <v>-2.9031832680661385E-2</v>
      </c>
      <c r="U37" s="175">
        <v>44501</v>
      </c>
      <c r="V37" s="178">
        <v>0.64200000000000002</v>
      </c>
      <c r="W37" s="180">
        <f t="shared" si="6"/>
        <v>-1.8519047767237527E-2</v>
      </c>
      <c r="Z37" s="175">
        <v>44501</v>
      </c>
      <c r="AA37" s="172">
        <v>3.173489521578441E-2</v>
      </c>
      <c r="AB37" s="172">
        <v>1.7561407245682774E-2</v>
      </c>
      <c r="AD37" s="172">
        <v>4.1936261325764057E-2</v>
      </c>
      <c r="AE37" s="180">
        <v>6.4102783609190188E-3</v>
      </c>
      <c r="AF37" s="172">
        <v>8.7011376989629699E-2</v>
      </c>
      <c r="AG37" s="172">
        <v>-2.9031832680661385E-2</v>
      </c>
      <c r="AH37" s="172">
        <v>-1.8519047767237527E-2</v>
      </c>
      <c r="AI37" s="172">
        <f t="shared" si="0"/>
        <v>1.7561407245682774E-2</v>
      </c>
    </row>
    <row r="38" spans="1:35">
      <c r="A38" s="175">
        <v>44531</v>
      </c>
      <c r="B38" s="176">
        <v>24.02</v>
      </c>
      <c r="C38" s="180">
        <f t="shared" si="1"/>
        <v>2.74336681010709E-2</v>
      </c>
      <c r="E38" s="175">
        <v>44531</v>
      </c>
      <c r="F38" s="170">
        <v>5.84</v>
      </c>
      <c r="G38" s="180">
        <f t="shared" si="2"/>
        <v>-4.9442267224819411E-2</v>
      </c>
      <c r="I38" s="175">
        <v>44531</v>
      </c>
      <c r="J38" s="170">
        <v>6.5</v>
      </c>
      <c r="K38" s="180">
        <f t="shared" si="3"/>
        <v>3.7621991789584322E-2</v>
      </c>
      <c r="M38" s="175">
        <v>44531</v>
      </c>
      <c r="N38" s="176">
        <v>56.3</v>
      </c>
      <c r="O38" s="180">
        <f t="shared" si="4"/>
        <v>5.2883789179495565E-2</v>
      </c>
      <c r="Q38" s="175">
        <v>44531</v>
      </c>
      <c r="R38" s="170">
        <v>1.476</v>
      </c>
      <c r="S38" s="180">
        <f t="shared" si="5"/>
        <v>0.13469350780469991</v>
      </c>
      <c r="U38" s="175">
        <v>44531</v>
      </c>
      <c r="V38" s="178">
        <v>0.64500000000000002</v>
      </c>
      <c r="W38" s="180">
        <f t="shared" si="6"/>
        <v>4.6620131058113714E-3</v>
      </c>
      <c r="Z38" s="175">
        <v>44531</v>
      </c>
      <c r="AA38" s="172">
        <v>2.74336681010709E-2</v>
      </c>
      <c r="AB38" s="172">
        <v>3.6083806930954351E-2</v>
      </c>
      <c r="AD38" s="172">
        <v>-4.9442267224819411E-2</v>
      </c>
      <c r="AE38" s="180">
        <v>3.7621991789584322E-2</v>
      </c>
      <c r="AF38" s="172">
        <v>5.2883789179495565E-2</v>
      </c>
      <c r="AG38" s="172">
        <v>0.13469350780469991</v>
      </c>
      <c r="AH38" s="172">
        <v>4.6620131058113714E-3</v>
      </c>
      <c r="AI38" s="172">
        <f>AVERAGE(AD38:AH38)</f>
        <v>3.6083806930954351E-2</v>
      </c>
    </row>
    <row r="39" spans="1:35">
      <c r="A39" s="175">
        <v>44562</v>
      </c>
      <c r="B39" s="176">
        <v>22.7</v>
      </c>
      <c r="C39" s="180">
        <f t="shared" si="1"/>
        <v>-5.6521892164480489E-2</v>
      </c>
      <c r="E39" s="175">
        <v>44562</v>
      </c>
      <c r="F39" s="170">
        <v>5.1820000000000004</v>
      </c>
      <c r="G39" s="180">
        <f t="shared" si="2"/>
        <v>-0.11953971470021733</v>
      </c>
      <c r="I39" s="175">
        <v>44562</v>
      </c>
      <c r="J39" s="170">
        <v>5.04</v>
      </c>
      <c r="K39" s="180">
        <f t="shared" si="3"/>
        <v>-0.25439609481831421</v>
      </c>
      <c r="M39" s="175">
        <v>44562</v>
      </c>
      <c r="N39" s="176">
        <v>53.44</v>
      </c>
      <c r="O39" s="180">
        <f t="shared" si="4"/>
        <v>-5.2135005917254347E-2</v>
      </c>
      <c r="Q39" s="175">
        <v>44562</v>
      </c>
      <c r="R39" s="170">
        <v>1.5119999999999998</v>
      </c>
      <c r="S39" s="180">
        <f t="shared" si="5"/>
        <v>2.4097551579060305E-2</v>
      </c>
      <c r="U39" s="175">
        <v>44562</v>
      </c>
      <c r="V39" s="178">
        <v>0.6</v>
      </c>
      <c r="W39" s="180">
        <f t="shared" si="6"/>
        <v>-7.2320661579626133E-2</v>
      </c>
      <c r="Z39" s="175">
        <v>44562</v>
      </c>
      <c r="AA39" s="172">
        <v>-5.6521892164480489E-2</v>
      </c>
      <c r="AB39" s="172">
        <v>-9.4858785087270345E-2</v>
      </c>
      <c r="AD39" s="172">
        <v>-0.11953971470021733</v>
      </c>
      <c r="AE39" s="180">
        <v>-0.25439609481831421</v>
      </c>
      <c r="AF39" s="172">
        <v>-5.2135005917254347E-2</v>
      </c>
      <c r="AG39" s="172">
        <v>2.4097551579060305E-2</v>
      </c>
      <c r="AH39" s="172">
        <v>-7.2320661579626133E-2</v>
      </c>
      <c r="AI39" s="172">
        <f t="shared" ref="AI39:AI62" si="7">AVERAGE(AD39:AH39)</f>
        <v>-9.4858785087270345E-2</v>
      </c>
    </row>
    <row r="40" spans="1:35">
      <c r="A40" s="175">
        <v>44593</v>
      </c>
      <c r="B40" s="176">
        <v>22.81</v>
      </c>
      <c r="C40" s="180">
        <f t="shared" si="1"/>
        <v>4.834111808939643E-3</v>
      </c>
      <c r="E40" s="175">
        <v>44593</v>
      </c>
      <c r="F40" s="170">
        <v>5.0780000000000003</v>
      </c>
      <c r="G40" s="180">
        <f t="shared" si="2"/>
        <v>-2.027359885743156E-2</v>
      </c>
      <c r="I40" s="175">
        <v>44593</v>
      </c>
      <c r="J40" s="170">
        <v>4.5999999999999996</v>
      </c>
      <c r="K40" s="180">
        <f t="shared" si="3"/>
        <v>-9.1349778588227959E-2</v>
      </c>
      <c r="M40" s="175">
        <v>44593</v>
      </c>
      <c r="N40" s="176">
        <v>53.84</v>
      </c>
      <c r="O40" s="180">
        <f t="shared" si="4"/>
        <v>7.4571561080822198E-3</v>
      </c>
      <c r="Q40" s="175">
        <v>44593</v>
      </c>
      <c r="R40" s="170">
        <v>1.5859999999999999</v>
      </c>
      <c r="S40" s="180">
        <f t="shared" si="5"/>
        <v>4.7781845455315101E-2</v>
      </c>
      <c r="U40" s="175">
        <v>44593</v>
      </c>
      <c r="V40" s="178">
        <v>0.56000000000000005</v>
      </c>
      <c r="W40" s="180">
        <f t="shared" si="6"/>
        <v>-6.899287148695131E-2</v>
      </c>
      <c r="Z40" s="175">
        <v>44593</v>
      </c>
      <c r="AA40" s="172">
        <v>4.834111808939643E-3</v>
      </c>
      <c r="AB40" s="172">
        <v>-2.5075449473842704E-2</v>
      </c>
      <c r="AD40" s="172">
        <v>-2.027359885743156E-2</v>
      </c>
      <c r="AE40" s="180">
        <v>-9.1349778588227959E-2</v>
      </c>
      <c r="AF40" s="172">
        <v>7.4571561080822198E-3</v>
      </c>
      <c r="AG40" s="172">
        <v>4.7781845455315101E-2</v>
      </c>
      <c r="AH40" s="172">
        <v>-6.899287148695131E-2</v>
      </c>
      <c r="AI40" s="172">
        <f t="shared" si="7"/>
        <v>-2.5075449473842704E-2</v>
      </c>
    </row>
    <row r="41" spans="1:35">
      <c r="A41" s="175">
        <v>44621</v>
      </c>
      <c r="B41" s="176">
        <v>23.83</v>
      </c>
      <c r="C41" s="180">
        <f t="shared" si="1"/>
        <v>4.3746254814354173E-2</v>
      </c>
      <c r="E41" s="175">
        <v>44621</v>
      </c>
      <c r="F41" s="170">
        <v>5.26</v>
      </c>
      <c r="G41" s="180">
        <f t="shared" si="2"/>
        <v>3.5213543467131611E-2</v>
      </c>
      <c r="I41" s="175">
        <v>44621</v>
      </c>
      <c r="J41" s="170">
        <v>3.7</v>
      </c>
      <c r="K41" s="180">
        <f t="shared" si="3"/>
        <v>-0.21772348384487039</v>
      </c>
      <c r="M41" s="175">
        <v>44621</v>
      </c>
      <c r="N41" s="176">
        <v>52.24</v>
      </c>
      <c r="O41" s="180">
        <f t="shared" si="4"/>
        <v>-3.016820036829675E-2</v>
      </c>
      <c r="Q41" s="175">
        <v>44621</v>
      </c>
      <c r="R41" s="170">
        <v>1.1779999999999999</v>
      </c>
      <c r="S41" s="180">
        <f t="shared" si="5"/>
        <v>-0.29739703798326117</v>
      </c>
      <c r="U41" s="175">
        <v>44621</v>
      </c>
      <c r="V41" s="178">
        <v>0.55100000000000005</v>
      </c>
      <c r="W41" s="180">
        <f t="shared" si="6"/>
        <v>-1.6201974576280486E-2</v>
      </c>
      <c r="Z41" s="175">
        <v>44621</v>
      </c>
      <c r="AA41" s="172">
        <v>4.3746254814354173E-2</v>
      </c>
      <c r="AB41" s="172">
        <v>-0.10525543066111545</v>
      </c>
      <c r="AD41" s="172">
        <v>3.5213543467131611E-2</v>
      </c>
      <c r="AE41" s="180">
        <v>-0.21772348384487039</v>
      </c>
      <c r="AF41" s="172">
        <v>-3.016820036829675E-2</v>
      </c>
      <c r="AG41" s="172">
        <v>-0.29739703798326117</v>
      </c>
      <c r="AH41" s="172">
        <v>-1.6201974576280486E-2</v>
      </c>
      <c r="AI41" s="172">
        <f t="shared" si="7"/>
        <v>-0.10525543066111545</v>
      </c>
    </row>
    <row r="42" spans="1:35">
      <c r="A42" s="175">
        <v>44652</v>
      </c>
      <c r="B42" s="176">
        <v>23.93</v>
      </c>
      <c r="C42" s="180">
        <f t="shared" si="1"/>
        <v>4.1876108096312271E-3</v>
      </c>
      <c r="E42" s="175">
        <v>44652</v>
      </c>
      <c r="F42" s="170">
        <v>5.5</v>
      </c>
      <c r="G42" s="180">
        <f t="shared" si="2"/>
        <v>4.4617065488806694E-2</v>
      </c>
      <c r="I42" s="175">
        <v>44652</v>
      </c>
      <c r="J42" s="170">
        <v>4.4000000000000004</v>
      </c>
      <c r="K42" s="180">
        <f t="shared" si="3"/>
        <v>0.17327172127403678</v>
      </c>
      <c r="M42" s="175">
        <v>44652</v>
      </c>
      <c r="N42" s="176">
        <v>50.08</v>
      </c>
      <c r="O42" s="180">
        <f t="shared" si="4"/>
        <v>-4.2226758176332632E-2</v>
      </c>
      <c r="Q42" s="175">
        <v>44652</v>
      </c>
      <c r="R42" s="170">
        <v>1.1000000000000001</v>
      </c>
      <c r="S42" s="180">
        <f t="shared" si="5"/>
        <v>-6.8507905425069945E-2</v>
      </c>
      <c r="U42" s="175">
        <v>44652</v>
      </c>
      <c r="V42" s="178">
        <v>0.54200000000000004</v>
      </c>
      <c r="W42" s="180">
        <f t="shared" si="6"/>
        <v>-1.6468807713268252E-2</v>
      </c>
      <c r="Z42" s="175">
        <v>44652</v>
      </c>
      <c r="AA42" s="172">
        <v>4.1876108096312271E-3</v>
      </c>
      <c r="AB42" s="172">
        <v>1.8137063089634534E-2</v>
      </c>
      <c r="AD42" s="172">
        <v>4.4617065488806694E-2</v>
      </c>
      <c r="AE42" s="180">
        <v>0.17327172127403678</v>
      </c>
      <c r="AF42" s="172">
        <v>-4.2226758176332632E-2</v>
      </c>
      <c r="AG42" s="172">
        <v>-6.8507905425069945E-2</v>
      </c>
      <c r="AH42" s="172">
        <v>-1.6468807713268252E-2</v>
      </c>
      <c r="AI42" s="172">
        <f t="shared" si="7"/>
        <v>1.8137063089634534E-2</v>
      </c>
    </row>
    <row r="43" spans="1:35">
      <c r="A43" s="175">
        <v>44682</v>
      </c>
      <c r="B43" s="176">
        <v>22.76</v>
      </c>
      <c r="C43" s="180">
        <f t="shared" si="1"/>
        <v>-5.0128292662151706E-2</v>
      </c>
      <c r="E43" s="175">
        <v>44682</v>
      </c>
      <c r="F43" s="170">
        <v>5.0620000000000003</v>
      </c>
      <c r="G43" s="180">
        <f t="shared" si="2"/>
        <v>-8.2986430115492907E-2</v>
      </c>
      <c r="I43" s="175">
        <v>44682</v>
      </c>
      <c r="J43" s="170">
        <v>3.968</v>
      </c>
      <c r="K43" s="180">
        <f t="shared" si="3"/>
        <v>-0.1033423515015892</v>
      </c>
      <c r="M43" s="175">
        <v>44682</v>
      </c>
      <c r="N43" s="176">
        <v>46.35</v>
      </c>
      <c r="O43" s="180">
        <f t="shared" si="4"/>
        <v>-7.7400434779978891E-2</v>
      </c>
      <c r="Q43" s="175">
        <v>44682</v>
      </c>
      <c r="R43" s="170">
        <v>1.1679999999999999</v>
      </c>
      <c r="S43" s="180">
        <f t="shared" si="5"/>
        <v>5.9982704601710408E-2</v>
      </c>
      <c r="U43" s="175">
        <v>44682</v>
      </c>
      <c r="V43" s="178">
        <v>0.56399999999999995</v>
      </c>
      <c r="W43" s="180">
        <f t="shared" si="6"/>
        <v>3.9788250058412584E-2</v>
      </c>
      <c r="Z43" s="175">
        <v>44682</v>
      </c>
      <c r="AA43" s="172">
        <v>-5.0128292662151706E-2</v>
      </c>
      <c r="AB43" s="172">
        <v>-3.2791652347387602E-2</v>
      </c>
      <c r="AD43" s="172">
        <v>-8.2986430115492907E-2</v>
      </c>
      <c r="AE43" s="180">
        <v>-0.1033423515015892</v>
      </c>
      <c r="AF43" s="172">
        <v>-7.7400434779978891E-2</v>
      </c>
      <c r="AG43" s="172">
        <v>5.9982704601710408E-2</v>
      </c>
      <c r="AH43" s="172">
        <v>3.9788250058412584E-2</v>
      </c>
      <c r="AI43" s="172">
        <f t="shared" si="7"/>
        <v>-3.2791652347387602E-2</v>
      </c>
    </row>
    <row r="44" spans="1:35">
      <c r="A44" s="175">
        <v>44713</v>
      </c>
      <c r="B44" s="176">
        <v>22.26</v>
      </c>
      <c r="C44" s="180">
        <f t="shared" si="1"/>
        <v>-2.2213263410731408E-2</v>
      </c>
      <c r="E44" s="175">
        <v>44713</v>
      </c>
      <c r="F44" s="170">
        <v>4.7460000000000004</v>
      </c>
      <c r="G44" s="180">
        <f t="shared" si="2"/>
        <v>-6.445950410936041E-2</v>
      </c>
      <c r="I44" s="175">
        <v>44713</v>
      </c>
      <c r="J44" s="170">
        <v>3.4419999999999997</v>
      </c>
      <c r="K44" s="180">
        <f t="shared" si="3"/>
        <v>-0.14220949163327881</v>
      </c>
      <c r="M44" s="175">
        <v>44713</v>
      </c>
      <c r="N44" s="176">
        <v>42.06</v>
      </c>
      <c r="O44" s="180">
        <f t="shared" si="4"/>
        <v>-9.7124121737310443E-2</v>
      </c>
      <c r="Q44" s="175">
        <v>44713</v>
      </c>
      <c r="R44" s="170">
        <v>0.996</v>
      </c>
      <c r="S44" s="180">
        <f t="shared" si="5"/>
        <v>-0.15930090580357403</v>
      </c>
      <c r="U44" s="175">
        <v>44713</v>
      </c>
      <c r="V44" s="178">
        <v>0.56000000000000005</v>
      </c>
      <c r="W44" s="180">
        <f t="shared" si="6"/>
        <v>-7.1174677688637666E-3</v>
      </c>
      <c r="Z44" s="175">
        <v>44713</v>
      </c>
      <c r="AA44" s="172">
        <v>-2.2213263410731408E-2</v>
      </c>
      <c r="AB44" s="172">
        <v>-9.4042298210477493E-2</v>
      </c>
      <c r="AD44" s="172">
        <v>-6.445950410936041E-2</v>
      </c>
      <c r="AE44" s="180">
        <v>-0.14220949163327881</v>
      </c>
      <c r="AF44" s="172">
        <v>-9.7124121737310443E-2</v>
      </c>
      <c r="AG44" s="172">
        <v>-0.15930090580357403</v>
      </c>
      <c r="AH44" s="172">
        <v>-7.1174677688637666E-3</v>
      </c>
      <c r="AI44" s="172">
        <f t="shared" si="7"/>
        <v>-9.4042298210477493E-2</v>
      </c>
    </row>
    <row r="45" spans="1:35">
      <c r="A45" s="175">
        <v>44743</v>
      </c>
      <c r="B45" s="176">
        <v>24.26</v>
      </c>
      <c r="C45" s="180">
        <f t="shared" si="1"/>
        <v>8.6037557668505307E-2</v>
      </c>
      <c r="E45" s="175">
        <v>44743</v>
      </c>
      <c r="F45" s="170">
        <v>5.4120000000000008</v>
      </c>
      <c r="G45" s="180">
        <f t="shared" si="2"/>
        <v>0.13131655229496983</v>
      </c>
      <c r="I45" s="175">
        <v>44743</v>
      </c>
      <c r="J45" s="170">
        <v>3.8339999999999996</v>
      </c>
      <c r="K45" s="180">
        <f t="shared" si="3"/>
        <v>0.10785594683410502</v>
      </c>
      <c r="M45" s="175">
        <v>44743</v>
      </c>
      <c r="N45" s="176">
        <v>43.76</v>
      </c>
      <c r="O45" s="180">
        <f t="shared" si="4"/>
        <v>3.9622987839171862E-2</v>
      </c>
      <c r="Q45" s="175">
        <v>44743</v>
      </c>
      <c r="R45" s="170">
        <v>1.1340000000000001</v>
      </c>
      <c r="S45" s="180">
        <f t="shared" si="5"/>
        <v>0.12975922670309931</v>
      </c>
      <c r="U45" s="175">
        <v>44743</v>
      </c>
      <c r="V45" s="178">
        <v>0.78299999999999992</v>
      </c>
      <c r="W45" s="180">
        <f t="shared" si="6"/>
        <v>0.33519591226160794</v>
      </c>
      <c r="Z45" s="175">
        <v>44743</v>
      </c>
      <c r="AA45" s="172">
        <v>8.6037557668505307E-2</v>
      </c>
      <c r="AB45" s="172">
        <v>0.14875012518659078</v>
      </c>
      <c r="AD45" s="172">
        <v>0.13131655229496983</v>
      </c>
      <c r="AE45" s="180">
        <v>0.10785594683410502</v>
      </c>
      <c r="AF45" s="172">
        <v>3.9622987839171862E-2</v>
      </c>
      <c r="AG45" s="172">
        <v>0.12975922670309931</v>
      </c>
      <c r="AH45" s="172">
        <v>0.33519591226160794</v>
      </c>
      <c r="AI45" s="172">
        <f t="shared" si="7"/>
        <v>0.14875012518659078</v>
      </c>
    </row>
    <row r="46" spans="1:35">
      <c r="A46" s="175">
        <v>44774</v>
      </c>
      <c r="B46" s="176">
        <v>22.62</v>
      </c>
      <c r="C46" s="180">
        <f t="shared" si="1"/>
        <v>-6.999443282792972E-2</v>
      </c>
      <c r="E46" s="175">
        <v>44774</v>
      </c>
      <c r="F46" s="170">
        <v>5.21</v>
      </c>
      <c r="G46" s="180">
        <f t="shared" si="2"/>
        <v>-3.80388545432662E-2</v>
      </c>
      <c r="I46" s="175">
        <v>44774</v>
      </c>
      <c r="J46" s="170">
        <v>3.448</v>
      </c>
      <c r="K46" s="180">
        <f t="shared" si="3"/>
        <v>-0.10611429182200602</v>
      </c>
      <c r="M46" s="175">
        <v>44774</v>
      </c>
      <c r="N46" s="176">
        <v>39.590000000000003</v>
      </c>
      <c r="O46" s="180">
        <f t="shared" si="4"/>
        <v>-0.10014359699568633</v>
      </c>
      <c r="Q46" s="175">
        <v>44774</v>
      </c>
      <c r="R46" s="170">
        <v>0.96</v>
      </c>
      <c r="S46" s="180">
        <f t="shared" si="5"/>
        <v>-0.16657319982581564</v>
      </c>
      <c r="U46" s="175">
        <v>44774</v>
      </c>
      <c r="V46" s="178">
        <v>0.72699999999999998</v>
      </c>
      <c r="W46" s="180">
        <f t="shared" si="6"/>
        <v>-7.4206218457283632E-2</v>
      </c>
      <c r="Z46" s="175">
        <v>44774</v>
      </c>
      <c r="AA46" s="172">
        <v>-6.999443282792972E-2</v>
      </c>
      <c r="AB46" s="172">
        <v>-9.7015232328811568E-2</v>
      </c>
      <c r="AD46" s="172">
        <v>-3.80388545432662E-2</v>
      </c>
      <c r="AE46" s="180">
        <v>-0.10611429182200602</v>
      </c>
      <c r="AF46" s="172">
        <v>-0.10014359699568633</v>
      </c>
      <c r="AG46" s="172">
        <v>-0.16657319982581564</v>
      </c>
      <c r="AH46" s="172">
        <v>-7.4206218457283632E-2</v>
      </c>
      <c r="AI46" s="172">
        <f t="shared" si="7"/>
        <v>-9.7015232328811568E-2</v>
      </c>
    </row>
    <row r="47" spans="1:35">
      <c r="A47" s="175">
        <v>44805</v>
      </c>
      <c r="B47" s="176">
        <v>22.02</v>
      </c>
      <c r="C47" s="180">
        <f t="shared" si="1"/>
        <v>-2.6883339393440529E-2</v>
      </c>
      <c r="E47" s="175">
        <v>44805</v>
      </c>
      <c r="F47" s="170">
        <v>4.7750000000000004</v>
      </c>
      <c r="G47" s="180">
        <f t="shared" si="2"/>
        <v>-8.7185881832581844E-2</v>
      </c>
      <c r="I47" s="175">
        <v>44805</v>
      </c>
      <c r="J47" s="170">
        <v>3.2</v>
      </c>
      <c r="K47" s="180">
        <f t="shared" si="3"/>
        <v>-7.4643542995765727E-2</v>
      </c>
      <c r="M47" s="175">
        <v>44805</v>
      </c>
      <c r="N47" s="176">
        <v>37.07</v>
      </c>
      <c r="O47" s="180">
        <f t="shared" si="4"/>
        <v>-6.5768543955398398E-2</v>
      </c>
      <c r="Q47" s="175">
        <v>44805</v>
      </c>
      <c r="R47" s="170">
        <v>0.79</v>
      </c>
      <c r="S47" s="180">
        <f t="shared" si="5"/>
        <v>-0.19490033900081466</v>
      </c>
      <c r="U47" s="175">
        <v>44805</v>
      </c>
      <c r="V47" s="178">
        <v>0.626</v>
      </c>
      <c r="W47" s="180">
        <f t="shared" si="6"/>
        <v>-0.14957610643342076</v>
      </c>
      <c r="Z47" s="175">
        <v>44805</v>
      </c>
      <c r="AA47" s="172">
        <v>-2.6883339393440529E-2</v>
      </c>
      <c r="AB47" s="172">
        <v>-0.11441488284359627</v>
      </c>
      <c r="AD47" s="172">
        <v>-8.7185881832581844E-2</v>
      </c>
      <c r="AE47" s="180">
        <v>-7.4643542995765727E-2</v>
      </c>
      <c r="AF47" s="172">
        <v>-6.5768543955398398E-2</v>
      </c>
      <c r="AG47" s="172">
        <v>-0.19490033900081466</v>
      </c>
      <c r="AH47" s="172">
        <v>-0.14957610643342076</v>
      </c>
      <c r="AI47" s="172">
        <f t="shared" si="7"/>
        <v>-0.11441488284359627</v>
      </c>
    </row>
    <row r="48" spans="1:35">
      <c r="A48" s="175">
        <v>44835</v>
      </c>
      <c r="B48" s="176">
        <v>23.41</v>
      </c>
      <c r="C48" s="180">
        <f t="shared" si="1"/>
        <v>6.121215020828559E-2</v>
      </c>
      <c r="E48" s="175">
        <v>44835</v>
      </c>
      <c r="F48" s="170">
        <v>5.444</v>
      </c>
      <c r="G48" s="180">
        <f t="shared" si="2"/>
        <v>0.13112011085652606</v>
      </c>
      <c r="I48" s="175">
        <v>44835</v>
      </c>
      <c r="J48" s="170">
        <v>3.0619999999999998</v>
      </c>
      <c r="K48" s="180">
        <f t="shared" si="3"/>
        <v>-4.4082512570188935E-2</v>
      </c>
      <c r="M48" s="175">
        <v>44835</v>
      </c>
      <c r="N48" s="176">
        <v>36.54</v>
      </c>
      <c r="O48" s="180">
        <f t="shared" si="4"/>
        <v>-1.4400466212780294E-2</v>
      </c>
      <c r="Q48" s="175">
        <v>44835</v>
      </c>
      <c r="R48" s="170">
        <v>0.92700000000000005</v>
      </c>
      <c r="S48" s="180">
        <f t="shared" si="5"/>
        <v>0.159920620104788</v>
      </c>
      <c r="U48" s="175">
        <v>44835</v>
      </c>
      <c r="V48" s="178">
        <v>0.71400000000000008</v>
      </c>
      <c r="W48" s="180">
        <f t="shared" si="6"/>
        <v>0.13153259123948591</v>
      </c>
      <c r="Z48" s="175">
        <v>44835</v>
      </c>
      <c r="AA48" s="172">
        <v>6.121215020828559E-2</v>
      </c>
      <c r="AB48" s="172">
        <v>7.2818068683566148E-2</v>
      </c>
      <c r="AD48" s="172">
        <v>0.13112011085652606</v>
      </c>
      <c r="AE48" s="180">
        <v>-4.4082512570188935E-2</v>
      </c>
      <c r="AF48" s="172">
        <v>-1.4400466212780294E-2</v>
      </c>
      <c r="AG48" s="172">
        <v>0.159920620104788</v>
      </c>
      <c r="AH48" s="172">
        <v>0.13153259123948591</v>
      </c>
      <c r="AI48" s="172">
        <f t="shared" si="7"/>
        <v>7.2818068683566148E-2</v>
      </c>
    </row>
    <row r="49" spans="1:35">
      <c r="A49" s="175">
        <v>44866</v>
      </c>
      <c r="B49" s="176">
        <v>23.12</v>
      </c>
      <c r="C49" s="180">
        <f t="shared" si="1"/>
        <v>-1.2465237698642677E-2</v>
      </c>
      <c r="E49" s="175">
        <v>44866</v>
      </c>
      <c r="F49" s="170">
        <v>5.4139999999999997</v>
      </c>
      <c r="G49" s="180">
        <f t="shared" si="2"/>
        <v>-5.5258935971102567E-3</v>
      </c>
      <c r="I49" s="175">
        <v>44866</v>
      </c>
      <c r="J49" s="170">
        <v>3.3080000000000003</v>
      </c>
      <c r="K49" s="180">
        <f t="shared" si="3"/>
        <v>7.72754799259531E-2</v>
      </c>
      <c r="M49" s="175">
        <v>44866</v>
      </c>
      <c r="N49" s="176">
        <v>40.450000000000003</v>
      </c>
      <c r="O49" s="180">
        <f t="shared" si="4"/>
        <v>0.10165909255464013</v>
      </c>
      <c r="Q49" s="175">
        <v>44866</v>
      </c>
      <c r="R49" s="170">
        <v>0.95</v>
      </c>
      <c r="S49" s="180">
        <f t="shared" si="5"/>
        <v>2.4508419028731257E-2</v>
      </c>
      <c r="U49" s="175">
        <v>44866</v>
      </c>
      <c r="V49" s="178">
        <v>0.7609999999999999</v>
      </c>
      <c r="W49" s="180">
        <f t="shared" si="6"/>
        <v>6.3750395522101225E-2</v>
      </c>
      <c r="Z49" s="175">
        <v>44866</v>
      </c>
      <c r="AA49" s="172">
        <v>-1.2465237698642677E-2</v>
      </c>
      <c r="AB49" s="172">
        <v>5.2333498686863086E-2</v>
      </c>
      <c r="AD49" s="172">
        <v>-5.5258935971102567E-3</v>
      </c>
      <c r="AE49" s="180">
        <v>7.72754799259531E-2</v>
      </c>
      <c r="AF49" s="172">
        <v>0.10165909255464013</v>
      </c>
      <c r="AG49" s="172">
        <v>2.4508419028731257E-2</v>
      </c>
      <c r="AH49" s="172">
        <v>6.3750395522101225E-2</v>
      </c>
      <c r="AI49" s="172">
        <f t="shared" si="7"/>
        <v>5.2333498686863086E-2</v>
      </c>
    </row>
    <row r="50" spans="1:35">
      <c r="A50" s="175">
        <v>44896</v>
      </c>
      <c r="B50" s="176">
        <v>22.88</v>
      </c>
      <c r="C50" s="180">
        <f t="shared" si="1"/>
        <v>-1.0434877292579619E-2</v>
      </c>
      <c r="E50" s="175">
        <v>44896</v>
      </c>
      <c r="F50" s="170">
        <v>5.08</v>
      </c>
      <c r="G50" s="180">
        <f t="shared" si="2"/>
        <v>-6.367692960171889E-2</v>
      </c>
      <c r="I50" s="175">
        <v>44896</v>
      </c>
      <c r="J50" s="170">
        <v>3.7560000000000002</v>
      </c>
      <c r="K50" s="180">
        <f t="shared" si="3"/>
        <v>0.12701078418457165</v>
      </c>
      <c r="M50" s="175">
        <v>44896</v>
      </c>
      <c r="N50" s="176">
        <v>40.340000000000003</v>
      </c>
      <c r="O50" s="180">
        <f t="shared" si="4"/>
        <v>-2.7231109784350213E-3</v>
      </c>
      <c r="Q50" s="175">
        <v>44896</v>
      </c>
      <c r="R50" s="170">
        <v>0.96900000000000008</v>
      </c>
      <c r="S50" s="180">
        <f t="shared" si="5"/>
        <v>1.9802627296179948E-2</v>
      </c>
      <c r="U50" s="175">
        <v>44896</v>
      </c>
      <c r="V50" s="178">
        <v>0.746</v>
      </c>
      <c r="W50" s="180">
        <f t="shared" si="6"/>
        <v>-1.9907757657924869E-2</v>
      </c>
      <c r="Z50" s="175">
        <v>44896</v>
      </c>
      <c r="AA50" s="172">
        <v>-1.0434877292579619E-2</v>
      </c>
      <c r="AB50" s="172">
        <v>1.2101122648534565E-2</v>
      </c>
      <c r="AD50" s="172">
        <v>-6.367692960171889E-2</v>
      </c>
      <c r="AE50" s="180">
        <v>0.12701078418457165</v>
      </c>
      <c r="AF50" s="172">
        <v>-2.7231109784350213E-3</v>
      </c>
      <c r="AG50" s="172">
        <v>1.9802627296179948E-2</v>
      </c>
      <c r="AH50" s="172">
        <v>-1.9907757657924869E-2</v>
      </c>
      <c r="AI50" s="172">
        <f t="shared" si="7"/>
        <v>1.2101122648534565E-2</v>
      </c>
    </row>
    <row r="51" spans="1:35">
      <c r="A51" s="175">
        <v>44927</v>
      </c>
      <c r="B51" s="176">
        <v>24.02</v>
      </c>
      <c r="C51" s="180">
        <f t="shared" si="1"/>
        <v>4.8623650140240296E-2</v>
      </c>
      <c r="E51" s="175">
        <v>44927</v>
      </c>
      <c r="F51" s="170">
        <v>4.907</v>
      </c>
      <c r="G51" s="180">
        <f t="shared" si="2"/>
        <v>-3.4648504482624166E-2</v>
      </c>
      <c r="I51" s="175">
        <v>44927</v>
      </c>
      <c r="J51" s="170">
        <v>3.766</v>
      </c>
      <c r="K51" s="180">
        <f t="shared" si="3"/>
        <v>2.6588688889442099E-3</v>
      </c>
      <c r="M51" s="175">
        <v>44927</v>
      </c>
      <c r="N51" s="176">
        <v>43.45</v>
      </c>
      <c r="O51" s="180">
        <f t="shared" si="4"/>
        <v>7.4267319185335356E-2</v>
      </c>
      <c r="Q51" s="175">
        <v>44927</v>
      </c>
      <c r="R51" s="170">
        <v>1.1259999999999999</v>
      </c>
      <c r="S51" s="180">
        <f t="shared" si="5"/>
        <v>0.15016219680886927</v>
      </c>
      <c r="U51" s="175">
        <v>44927</v>
      </c>
      <c r="V51" s="178">
        <v>0.78</v>
      </c>
      <c r="W51" s="180">
        <f t="shared" si="6"/>
        <v>4.4568319479876599E-2</v>
      </c>
      <c r="Z51" s="175">
        <v>44927</v>
      </c>
      <c r="AA51" s="172">
        <v>4.8623650140240296E-2</v>
      </c>
      <c r="AB51" s="172">
        <v>4.7401639976080254E-2</v>
      </c>
      <c r="AD51" s="172">
        <v>-3.4648504482624166E-2</v>
      </c>
      <c r="AE51" s="180">
        <v>2.6588688889442099E-3</v>
      </c>
      <c r="AF51" s="172">
        <v>7.4267319185335356E-2</v>
      </c>
      <c r="AG51" s="172">
        <v>0.15016219680886927</v>
      </c>
      <c r="AH51" s="172">
        <v>4.4568319479876599E-2</v>
      </c>
      <c r="AI51" s="172">
        <f t="shared" si="7"/>
        <v>4.7401639976080254E-2</v>
      </c>
    </row>
    <row r="52" spans="1:35">
      <c r="A52" s="175">
        <v>44958</v>
      </c>
      <c r="B52" s="176">
        <v>25.03</v>
      </c>
      <c r="C52" s="180">
        <f t="shared" si="1"/>
        <v>4.1188288791845357E-2</v>
      </c>
      <c r="E52" s="175">
        <v>44958</v>
      </c>
      <c r="F52" s="170">
        <v>5.1239999999999997</v>
      </c>
      <c r="G52" s="180">
        <f t="shared" si="2"/>
        <v>4.3272626926721361E-2</v>
      </c>
      <c r="I52" s="175">
        <v>44958</v>
      </c>
      <c r="J52" s="170">
        <v>3.5619999999999998</v>
      </c>
      <c r="K52" s="180">
        <f t="shared" si="3"/>
        <v>-5.5691245367490795E-2</v>
      </c>
      <c r="M52" s="175">
        <v>44958</v>
      </c>
      <c r="N52" s="176">
        <v>41.74</v>
      </c>
      <c r="O52" s="180">
        <f t="shared" si="4"/>
        <v>-4.0150950062346404E-2</v>
      </c>
      <c r="Q52" s="175">
        <v>44958</v>
      </c>
      <c r="R52" s="170">
        <v>1.1140000000000001</v>
      </c>
      <c r="S52" s="180">
        <f t="shared" si="5"/>
        <v>-1.0714388212406145E-2</v>
      </c>
      <c r="U52" s="175">
        <v>44958</v>
      </c>
      <c r="V52" s="178">
        <v>0.80799999999999994</v>
      </c>
      <c r="W52" s="180">
        <f t="shared" si="6"/>
        <v>3.5268138837457837E-2</v>
      </c>
      <c r="Z52" s="175">
        <v>44958</v>
      </c>
      <c r="AA52" s="172">
        <v>4.1188288791845357E-2</v>
      </c>
      <c r="AB52" s="172">
        <v>-5.6031635756128278E-3</v>
      </c>
      <c r="AD52" s="172">
        <v>4.3272626926721361E-2</v>
      </c>
      <c r="AE52" s="180">
        <v>-5.5691245367490795E-2</v>
      </c>
      <c r="AF52" s="172">
        <v>-4.0150950062346404E-2</v>
      </c>
      <c r="AG52" s="172">
        <v>-1.0714388212406145E-2</v>
      </c>
      <c r="AH52" s="172">
        <v>3.5268138837457837E-2</v>
      </c>
      <c r="AI52" s="172">
        <f t="shared" si="7"/>
        <v>-5.6031635756128278E-3</v>
      </c>
    </row>
    <row r="53" spans="1:35">
      <c r="A53" s="175">
        <v>44986</v>
      </c>
      <c r="B53" s="176">
        <v>26.18</v>
      </c>
      <c r="C53" s="180">
        <f t="shared" si="1"/>
        <v>4.4920655038070981E-2</v>
      </c>
      <c r="E53" s="175">
        <v>44986</v>
      </c>
      <c r="F53" s="170">
        <v>5.9160000000000004</v>
      </c>
      <c r="G53" s="180">
        <f t="shared" si="2"/>
        <v>0.14372516081406569</v>
      </c>
      <c r="I53" s="175">
        <v>44986</v>
      </c>
      <c r="J53" s="170">
        <v>2.99</v>
      </c>
      <c r="K53" s="180">
        <f t="shared" si="3"/>
        <v>-0.17504879746487476</v>
      </c>
      <c r="M53" s="175">
        <v>44986</v>
      </c>
      <c r="N53" s="176">
        <v>40.53</v>
      </c>
      <c r="O53" s="180">
        <f t="shared" si="4"/>
        <v>-2.9417461008837478E-2</v>
      </c>
      <c r="Q53" s="175">
        <v>44986</v>
      </c>
      <c r="R53" s="170">
        <v>1.224</v>
      </c>
      <c r="S53" s="180">
        <f t="shared" si="5"/>
        <v>9.4167042585041882E-2</v>
      </c>
      <c r="U53" s="175">
        <v>44986</v>
      </c>
      <c r="V53" s="178">
        <v>0.81799999999999995</v>
      </c>
      <c r="W53" s="180">
        <f t="shared" si="6"/>
        <v>1.2300278081651687E-2</v>
      </c>
      <c r="Z53" s="175">
        <v>44986</v>
      </c>
      <c r="AA53" s="172">
        <v>4.4920655038070981E-2</v>
      </c>
      <c r="AB53" s="172">
        <v>9.1452446014094052E-3</v>
      </c>
      <c r="AD53" s="172">
        <v>0.14372516081406569</v>
      </c>
      <c r="AE53" s="180">
        <v>-0.17504879746487476</v>
      </c>
      <c r="AF53" s="172">
        <v>-2.9417461008837478E-2</v>
      </c>
      <c r="AG53" s="172">
        <v>9.4167042585041882E-2</v>
      </c>
      <c r="AH53" s="172">
        <v>1.2300278081651687E-2</v>
      </c>
      <c r="AI53" s="172">
        <f t="shared" si="7"/>
        <v>9.1452446014094052E-3</v>
      </c>
    </row>
    <row r="54" spans="1:35">
      <c r="A54" s="175">
        <v>45017</v>
      </c>
      <c r="B54" s="176">
        <v>26.46</v>
      </c>
      <c r="C54" s="180">
        <f t="shared" si="1"/>
        <v>1.0638398205055797E-2</v>
      </c>
      <c r="E54" s="175">
        <v>45017</v>
      </c>
      <c r="F54" s="170">
        <v>6.3239999999999998</v>
      </c>
      <c r="G54" s="180">
        <f t="shared" si="2"/>
        <v>6.6691374498672143E-2</v>
      </c>
      <c r="I54" s="175">
        <v>45017</v>
      </c>
      <c r="J54" s="170">
        <v>2.548</v>
      </c>
      <c r="K54" s="180">
        <f t="shared" si="3"/>
        <v>-0.15996464969267818</v>
      </c>
      <c r="M54" s="175">
        <v>45017</v>
      </c>
      <c r="N54" s="176">
        <v>41.56</v>
      </c>
      <c r="O54" s="180">
        <f t="shared" si="4"/>
        <v>2.5095725590809501E-2</v>
      </c>
      <c r="Q54" s="175">
        <v>45017</v>
      </c>
      <c r="R54" s="170">
        <v>1.216</v>
      </c>
      <c r="S54" s="180">
        <f t="shared" si="5"/>
        <v>-6.5574005461590517E-3</v>
      </c>
      <c r="U54" s="175">
        <v>45017</v>
      </c>
      <c r="V54" s="178">
        <v>0.92</v>
      </c>
      <c r="W54" s="180">
        <f t="shared" si="6"/>
        <v>0.11751133344033901</v>
      </c>
      <c r="Z54" s="175">
        <v>45017</v>
      </c>
      <c r="AA54" s="172">
        <v>1.0638398205055797E-2</v>
      </c>
      <c r="AB54" s="172">
        <v>8.5552766581966835E-3</v>
      </c>
      <c r="AD54" s="172">
        <v>6.6691374498672143E-2</v>
      </c>
      <c r="AE54" s="180">
        <v>-0.15996464969267818</v>
      </c>
      <c r="AF54" s="172">
        <v>2.5095725590809501E-2</v>
      </c>
      <c r="AG54" s="172">
        <v>-6.5574005461590517E-3</v>
      </c>
      <c r="AH54" s="172">
        <v>0.11751133344033901</v>
      </c>
      <c r="AI54" s="172">
        <f t="shared" si="7"/>
        <v>8.5552766581966835E-3</v>
      </c>
    </row>
    <row r="55" spans="1:35">
      <c r="A55" s="175">
        <v>45047</v>
      </c>
      <c r="B55" s="176">
        <v>25.1</v>
      </c>
      <c r="C55" s="180">
        <f t="shared" si="1"/>
        <v>-5.2766312549071354E-2</v>
      </c>
      <c r="E55" s="175">
        <v>45047</v>
      </c>
      <c r="F55" s="170">
        <v>6.3860000000000001</v>
      </c>
      <c r="G55" s="180">
        <f t="shared" si="2"/>
        <v>9.7561749453646558E-3</v>
      </c>
      <c r="I55" s="175">
        <v>45047</v>
      </c>
      <c r="J55" s="170">
        <v>2.29</v>
      </c>
      <c r="K55" s="180">
        <f t="shared" si="3"/>
        <v>-0.1067569201437687</v>
      </c>
      <c r="M55" s="175">
        <v>45047</v>
      </c>
      <c r="N55" s="176">
        <v>41.54</v>
      </c>
      <c r="O55" s="180">
        <f t="shared" si="4"/>
        <v>-4.8134778306045038E-4</v>
      </c>
      <c r="Q55" s="175">
        <v>45047</v>
      </c>
      <c r="R55" s="170">
        <v>1.0820000000000001</v>
      </c>
      <c r="S55" s="180">
        <f t="shared" si="5"/>
        <v>-0.11675560311968539</v>
      </c>
      <c r="U55" s="175">
        <v>45047</v>
      </c>
      <c r="V55" s="178">
        <v>0.88900000000000001</v>
      </c>
      <c r="W55" s="180">
        <f t="shared" si="6"/>
        <v>-3.4276434529181499E-2</v>
      </c>
      <c r="Z55" s="175">
        <v>45047</v>
      </c>
      <c r="AA55" s="172">
        <v>-5.2766312549071354E-2</v>
      </c>
      <c r="AB55" s="172">
        <v>-4.9702826126066281E-2</v>
      </c>
      <c r="AD55" s="172">
        <v>9.7561749453646558E-3</v>
      </c>
      <c r="AE55" s="180">
        <v>-0.1067569201437687</v>
      </c>
      <c r="AF55" s="172">
        <v>-4.8134778306045038E-4</v>
      </c>
      <c r="AG55" s="172">
        <v>-0.11675560311968539</v>
      </c>
      <c r="AH55" s="172">
        <v>-3.4276434529181499E-2</v>
      </c>
      <c r="AI55" s="172">
        <f t="shared" si="7"/>
        <v>-4.9702826126066281E-2</v>
      </c>
    </row>
    <row r="56" spans="1:35">
      <c r="A56" s="175">
        <v>45078</v>
      </c>
      <c r="B56" s="176">
        <v>26.21</v>
      </c>
      <c r="C56" s="180">
        <f t="shared" si="1"/>
        <v>4.327317119757669E-2</v>
      </c>
      <c r="E56" s="175">
        <v>45078</v>
      </c>
      <c r="F56" s="170">
        <v>6.15</v>
      </c>
      <c r="G56" s="180">
        <f t="shared" si="2"/>
        <v>-3.7656012474163718E-2</v>
      </c>
      <c r="I56" s="175">
        <v>45078</v>
      </c>
      <c r="J56" s="170">
        <v>2.3540000000000001</v>
      </c>
      <c r="K56" s="180">
        <f t="shared" si="3"/>
        <v>2.7564191271936673E-2</v>
      </c>
      <c r="M56" s="175">
        <v>45078</v>
      </c>
      <c r="N56" s="176">
        <v>42.65</v>
      </c>
      <c r="O56" s="180">
        <f t="shared" si="4"/>
        <v>2.6370455489721761E-2</v>
      </c>
      <c r="Q56" s="175">
        <v>45078</v>
      </c>
      <c r="R56" s="170">
        <v>1.032</v>
      </c>
      <c r="S56" s="180">
        <f t="shared" si="5"/>
        <v>-4.7312513364918818E-2</v>
      </c>
      <c r="U56" s="175">
        <v>45078</v>
      </c>
      <c r="V56" s="178">
        <v>0.96400000000000008</v>
      </c>
      <c r="W56" s="180">
        <f t="shared" si="6"/>
        <v>8.0994059096641161E-2</v>
      </c>
      <c r="Z56" s="175">
        <v>45078</v>
      </c>
      <c r="AA56" s="172">
        <v>4.327317119757669E-2</v>
      </c>
      <c r="AB56" s="172">
        <v>9.992036003843411E-3</v>
      </c>
      <c r="AD56" s="172">
        <v>-3.7656012474163718E-2</v>
      </c>
      <c r="AE56" s="180">
        <v>2.7564191271936673E-2</v>
      </c>
      <c r="AF56" s="172">
        <v>2.6370455489721761E-2</v>
      </c>
      <c r="AG56" s="172">
        <v>-4.7312513364918818E-2</v>
      </c>
      <c r="AH56" s="172">
        <v>8.0994059096641161E-2</v>
      </c>
      <c r="AI56" s="172">
        <f t="shared" si="7"/>
        <v>9.992036003843411E-3</v>
      </c>
    </row>
    <row r="57" spans="1:35">
      <c r="A57" s="175">
        <v>45108</v>
      </c>
      <c r="B57" s="176">
        <v>26.2</v>
      </c>
      <c r="C57" s="180">
        <f t="shared" si="1"/>
        <v>-3.81606568263887E-4</v>
      </c>
      <c r="E57" s="175">
        <v>45108</v>
      </c>
      <c r="F57" s="170">
        <v>6.35</v>
      </c>
      <c r="G57" s="180">
        <f t="shared" si="2"/>
        <v>3.2002731086173734E-2</v>
      </c>
      <c r="I57" s="175">
        <v>45108</v>
      </c>
      <c r="J57" s="170">
        <v>2.5960000000000001</v>
      </c>
      <c r="K57" s="180">
        <f t="shared" si="3"/>
        <v>9.7855790003758492E-2</v>
      </c>
      <c r="M57" s="175">
        <v>45108</v>
      </c>
      <c r="N57" s="176">
        <v>43.62</v>
      </c>
      <c r="O57" s="180">
        <f t="shared" si="4"/>
        <v>2.2488486835794852E-2</v>
      </c>
      <c r="Q57" s="175">
        <v>45108</v>
      </c>
      <c r="R57" s="170">
        <v>1.1240000000000001</v>
      </c>
      <c r="S57" s="180">
        <f t="shared" si="5"/>
        <v>8.539508441212848E-2</v>
      </c>
      <c r="U57" s="175">
        <v>45108</v>
      </c>
      <c r="V57" s="178">
        <v>1.018</v>
      </c>
      <c r="W57" s="180">
        <f t="shared" si="6"/>
        <v>5.4503902499922458E-2</v>
      </c>
      <c r="Z57" s="175">
        <v>45108</v>
      </c>
      <c r="AA57" s="172">
        <v>-3.81606568263887E-4</v>
      </c>
      <c r="AB57" s="172">
        <v>5.8449198967555606E-2</v>
      </c>
      <c r="AD57" s="172">
        <v>3.2002731086173734E-2</v>
      </c>
      <c r="AE57" s="180">
        <v>9.7855790003758492E-2</v>
      </c>
      <c r="AF57" s="172">
        <v>2.2488486835794852E-2</v>
      </c>
      <c r="AG57" s="172">
        <v>8.539508441212848E-2</v>
      </c>
      <c r="AH57" s="172">
        <v>5.4503902499922458E-2</v>
      </c>
      <c r="AI57" s="172">
        <f t="shared" si="7"/>
        <v>5.8449198967555606E-2</v>
      </c>
    </row>
    <row r="58" spans="1:35">
      <c r="A58" s="175">
        <v>45139</v>
      </c>
      <c r="B58" s="176">
        <v>25.78</v>
      </c>
      <c r="C58" s="180">
        <f t="shared" si="1"/>
        <v>-1.6160413256009788E-2</v>
      </c>
      <c r="E58" s="175">
        <v>45139</v>
      </c>
      <c r="F58" s="170">
        <v>6.0179999999999998</v>
      </c>
      <c r="G58" s="180">
        <f t="shared" si="2"/>
        <v>-5.369983469674678E-2</v>
      </c>
      <c r="I58" s="175">
        <v>45139</v>
      </c>
      <c r="J58" s="170">
        <v>2.41</v>
      </c>
      <c r="K58" s="180">
        <f t="shared" si="3"/>
        <v>-7.4345051339279961E-2</v>
      </c>
      <c r="M58" s="175">
        <v>45139</v>
      </c>
      <c r="N58" s="176">
        <v>41.4</v>
      </c>
      <c r="O58" s="180">
        <f t="shared" si="4"/>
        <v>-5.2234879942214249E-2</v>
      </c>
      <c r="Q58" s="175">
        <v>45139</v>
      </c>
      <c r="R58" s="170">
        <v>1.1879999999999999</v>
      </c>
      <c r="S58" s="180">
        <f t="shared" si="5"/>
        <v>5.537746946895368E-2</v>
      </c>
      <c r="U58" s="175">
        <v>45139</v>
      </c>
      <c r="V58" s="178">
        <v>0.97199999999999998</v>
      </c>
      <c r="W58" s="180">
        <f t="shared" si="6"/>
        <v>-4.6239392650028979E-2</v>
      </c>
      <c r="Z58" s="175">
        <v>45139</v>
      </c>
      <c r="AA58" s="172">
        <v>-1.6160413256009788E-2</v>
      </c>
      <c r="AB58" s="172">
        <v>-3.4228337831863256E-2</v>
      </c>
      <c r="AD58" s="172">
        <v>-5.369983469674678E-2</v>
      </c>
      <c r="AE58" s="180">
        <v>-7.4345051339279961E-2</v>
      </c>
      <c r="AF58" s="172">
        <v>-5.2234879942214249E-2</v>
      </c>
      <c r="AG58" s="172">
        <v>5.537746946895368E-2</v>
      </c>
      <c r="AH58" s="172">
        <v>-4.6239392650028979E-2</v>
      </c>
      <c r="AI58" s="172">
        <f t="shared" si="7"/>
        <v>-3.4228337831863256E-2</v>
      </c>
    </row>
    <row r="59" spans="1:35">
      <c r="A59" s="175">
        <v>45170</v>
      </c>
      <c r="B59" s="176">
        <v>27.75</v>
      </c>
      <c r="C59" s="180">
        <f t="shared" si="1"/>
        <v>7.3636842681402234E-2</v>
      </c>
      <c r="E59" s="175">
        <v>45170</v>
      </c>
      <c r="F59" s="170">
        <v>6.1020000000000003</v>
      </c>
      <c r="G59" s="180">
        <f t="shared" si="2"/>
        <v>1.3861608086624512E-2</v>
      </c>
      <c r="I59" s="175">
        <v>45170</v>
      </c>
      <c r="J59" s="170">
        <v>2.3980000000000001</v>
      </c>
      <c r="K59" s="180">
        <f t="shared" si="3"/>
        <v>-4.9916908972411078E-3</v>
      </c>
      <c r="M59" s="175">
        <v>45170</v>
      </c>
      <c r="N59" s="176">
        <v>41.12</v>
      </c>
      <c r="O59" s="180">
        <f t="shared" si="4"/>
        <v>-6.7862596843590167E-3</v>
      </c>
      <c r="Q59" s="175">
        <v>45170</v>
      </c>
      <c r="R59" s="170">
        <v>1.35</v>
      </c>
      <c r="S59" s="180">
        <f t="shared" si="5"/>
        <v>0.127833371509885</v>
      </c>
      <c r="U59" s="175">
        <v>45170</v>
      </c>
      <c r="V59" s="178">
        <v>1.028</v>
      </c>
      <c r="W59" s="180">
        <f t="shared" si="6"/>
        <v>5.6014641554671306E-2</v>
      </c>
      <c r="Z59" s="175">
        <v>45170</v>
      </c>
      <c r="AA59" s="172">
        <v>7.3636842681402234E-2</v>
      </c>
      <c r="AB59" s="172">
        <v>3.7186334113916142E-2</v>
      </c>
      <c r="AD59" s="172">
        <v>1.3861608086624512E-2</v>
      </c>
      <c r="AE59" s="180">
        <v>-4.9916908972411078E-3</v>
      </c>
      <c r="AF59" s="172">
        <v>-6.7862596843590167E-3</v>
      </c>
      <c r="AG59" s="172">
        <v>0.127833371509885</v>
      </c>
      <c r="AH59" s="172">
        <v>5.6014641554671306E-2</v>
      </c>
      <c r="AI59" s="172">
        <f t="shared" si="7"/>
        <v>3.7186334113916142E-2</v>
      </c>
    </row>
    <row r="60" spans="1:35">
      <c r="A60" s="175">
        <v>45200</v>
      </c>
      <c r="B60" s="176">
        <v>28.68</v>
      </c>
      <c r="C60" s="180">
        <f t="shared" si="1"/>
        <v>3.2964175538975973E-2</v>
      </c>
      <c r="E60" s="175">
        <v>45200</v>
      </c>
      <c r="F60" s="170">
        <v>4.1680000000000001</v>
      </c>
      <c r="G60" s="180">
        <f t="shared" si="2"/>
        <v>-0.38118028184341218</v>
      </c>
      <c r="I60" s="175">
        <v>45200</v>
      </c>
      <c r="J60" s="170">
        <v>2.0760000000000001</v>
      </c>
      <c r="K60" s="180">
        <f t="shared" si="3"/>
        <v>-0.14419209130168037</v>
      </c>
      <c r="M60" s="175">
        <v>45200</v>
      </c>
      <c r="N60" s="176">
        <v>38.229999999999997</v>
      </c>
      <c r="O60" s="180">
        <f t="shared" si="4"/>
        <v>-7.2874073438588219E-2</v>
      </c>
      <c r="Q60" s="175">
        <v>45200</v>
      </c>
      <c r="R60" s="170">
        <v>1.278</v>
      </c>
      <c r="S60" s="180">
        <f t="shared" si="5"/>
        <v>-5.4808236494995027E-2</v>
      </c>
      <c r="U60" s="175">
        <v>45200</v>
      </c>
      <c r="V60" s="178">
        <v>0.98499999999999999</v>
      </c>
      <c r="W60" s="180">
        <f t="shared" si="6"/>
        <v>-4.2728804843021613E-2</v>
      </c>
      <c r="Z60" s="175">
        <v>45200</v>
      </c>
      <c r="AA60" s="172">
        <v>3.2964175538975973E-2</v>
      </c>
      <c r="AB60" s="172">
        <v>-0.13915669758433949</v>
      </c>
      <c r="AD60" s="172">
        <v>-0.38118028184341218</v>
      </c>
      <c r="AE60" s="180">
        <v>-0.14419209130168037</v>
      </c>
      <c r="AF60" s="172">
        <v>-7.2874073438588219E-2</v>
      </c>
      <c r="AG60" s="172">
        <v>-5.4808236494995027E-2</v>
      </c>
      <c r="AH60" s="172">
        <v>-4.2728804843021613E-2</v>
      </c>
      <c r="AI60" s="172">
        <f t="shared" si="7"/>
        <v>-0.13915669758433949</v>
      </c>
    </row>
    <row r="61" spans="1:35">
      <c r="A61" s="175">
        <v>45231</v>
      </c>
      <c r="B61" s="176">
        <v>30.4</v>
      </c>
      <c r="C61" s="180">
        <f t="shared" si="1"/>
        <v>5.8242592680756287E-2</v>
      </c>
      <c r="E61" s="175">
        <v>45231</v>
      </c>
      <c r="F61" s="170">
        <v>4.2869999999999999</v>
      </c>
      <c r="G61" s="180">
        <f t="shared" si="2"/>
        <v>2.8150883164774293E-2</v>
      </c>
      <c r="I61" s="175">
        <v>45231</v>
      </c>
      <c r="J61" s="170">
        <v>2.4239999999999999</v>
      </c>
      <c r="K61" s="180">
        <f t="shared" si="3"/>
        <v>0.15497610290342578</v>
      </c>
      <c r="M61" s="175">
        <v>45231</v>
      </c>
      <c r="N61" s="176">
        <v>39.85</v>
      </c>
      <c r="O61" s="180">
        <f t="shared" si="4"/>
        <v>4.1501857527902662E-2</v>
      </c>
      <c r="Q61" s="175">
        <v>45231</v>
      </c>
      <c r="R61" s="170">
        <v>1.3159999999999998</v>
      </c>
      <c r="S61" s="180">
        <f t="shared" si="5"/>
        <v>2.9300476947782168E-2</v>
      </c>
      <c r="U61" s="175">
        <v>45231</v>
      </c>
      <c r="V61" s="178">
        <v>0.98</v>
      </c>
      <c r="W61" s="180">
        <f t="shared" si="6"/>
        <v>-5.0890695074712932E-3</v>
      </c>
      <c r="Z61" s="175">
        <v>45231</v>
      </c>
      <c r="AA61" s="172">
        <v>5.8242592680756287E-2</v>
      </c>
      <c r="AB61" s="172">
        <v>4.976805020728272E-2</v>
      </c>
      <c r="AD61" s="172">
        <v>2.8150883164774293E-2</v>
      </c>
      <c r="AE61" s="180">
        <v>0.15497610290342578</v>
      </c>
      <c r="AF61" s="172">
        <v>4.1501857527902662E-2</v>
      </c>
      <c r="AG61" s="172">
        <v>2.9300476947782168E-2</v>
      </c>
      <c r="AH61" s="172">
        <v>-5.0890695074712932E-3</v>
      </c>
      <c r="AI61" s="172">
        <f t="shared" si="7"/>
        <v>4.976805020728272E-2</v>
      </c>
    </row>
    <row r="62" spans="1:35">
      <c r="A62" s="175">
        <v>45261</v>
      </c>
      <c r="B62" s="176">
        <v>30.48</v>
      </c>
      <c r="C62" s="180">
        <f t="shared" si="1"/>
        <v>2.62812240626963E-3</v>
      </c>
      <c r="E62" s="175">
        <v>45261</v>
      </c>
      <c r="F62" s="170">
        <v>4.2770000000000001</v>
      </c>
      <c r="G62" s="180">
        <f t="shared" si="2"/>
        <v>-2.3353583710684078E-3</v>
      </c>
      <c r="I62" s="175">
        <v>45261</v>
      </c>
      <c r="J62" s="170">
        <v>2.456</v>
      </c>
      <c r="K62" s="180">
        <f t="shared" si="3"/>
        <v>1.311494207782795E-2</v>
      </c>
      <c r="M62" s="175">
        <v>45261</v>
      </c>
      <c r="N62" s="176">
        <v>40.340000000000003</v>
      </c>
      <c r="O62" s="180">
        <f t="shared" si="4"/>
        <v>1.2221127289841623E-2</v>
      </c>
      <c r="Q62" s="175">
        <v>45261</v>
      </c>
      <c r="R62" s="170">
        <v>1.33</v>
      </c>
      <c r="S62" s="180">
        <f t="shared" si="5"/>
        <v>1.0582109330537008E-2</v>
      </c>
      <c r="U62" s="175">
        <v>45261</v>
      </c>
      <c r="V62" s="178">
        <v>1.008</v>
      </c>
      <c r="W62" s="180">
        <f t="shared" si="6"/>
        <v>2.8170876966696439E-2</v>
      </c>
      <c r="Z62" s="175">
        <v>45261</v>
      </c>
      <c r="AA62" s="172">
        <v>2.62812240626963E-3</v>
      </c>
      <c r="AB62" s="172">
        <v>1.2350739458766921E-2</v>
      </c>
      <c r="AD62" s="172">
        <v>-2.3353583710684078E-3</v>
      </c>
      <c r="AE62" s="180">
        <v>1.311494207782795E-2</v>
      </c>
      <c r="AF62" s="172">
        <v>1.2221127289841623E-2</v>
      </c>
      <c r="AG62" s="172">
        <v>1.0582109330537008E-2</v>
      </c>
      <c r="AH62" s="172">
        <v>2.8170876966696439E-2</v>
      </c>
      <c r="AI62" s="172">
        <f t="shared" si="7"/>
        <v>1.2350739458766921E-2</v>
      </c>
    </row>
  </sheetData>
  <sortState xmlns:xlrd2="http://schemas.microsoft.com/office/spreadsheetml/2017/richdata2" ref="I2:J62">
    <sortCondition ref="I1:I62"/>
  </sortState>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C08D-1DDF-4995-9A88-FE0207979020}">
  <dimension ref="A1"/>
  <sheetViews>
    <sheetView topLeftCell="A8" workbookViewId="0"/>
  </sheetViews>
  <sheetFormatPr defaultRowHeight="15"/>
  <cols>
    <col min="1" max="19" width="9.140625" style="211"/>
    <col min="20" max="20" width="23.28515625" style="211" bestFit="1" customWidth="1"/>
    <col min="21" max="21" width="14.7109375" style="211" bestFit="1" customWidth="1"/>
    <col min="22" max="22" width="11" style="211" customWidth="1"/>
    <col min="23" max="16384" width="9.140625" style="21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DF43C-F8C3-4A06-AF73-C43C32B45B09}">
  <dimension ref="B1:Z14"/>
  <sheetViews>
    <sheetView showGridLines="0" topLeftCell="H1" workbookViewId="0"/>
  </sheetViews>
  <sheetFormatPr defaultRowHeight="15"/>
  <cols>
    <col min="2" max="2" width="26.5703125" bestFit="1" customWidth="1"/>
    <col min="3" max="3" width="10.7109375" bestFit="1" customWidth="1"/>
    <col min="5" max="5" width="16.85546875" bestFit="1" customWidth="1"/>
  </cols>
  <sheetData>
    <row r="1" spans="2:26" ht="21">
      <c r="B1" s="78" t="s">
        <v>229</v>
      </c>
    </row>
    <row r="2" spans="2:26" ht="15.75" thickBot="1"/>
    <row r="3" spans="2:26">
      <c r="B3" s="192"/>
      <c r="C3" s="186">
        <v>2018</v>
      </c>
      <c r="D3" s="186">
        <v>2019</v>
      </c>
      <c r="E3" s="186">
        <v>2020</v>
      </c>
      <c r="F3" s="186">
        <v>2021</v>
      </c>
      <c r="G3" s="187">
        <v>2022</v>
      </c>
      <c r="H3" t="s">
        <v>250</v>
      </c>
      <c r="S3" s="110"/>
      <c r="T3" s="110"/>
      <c r="U3" s="110"/>
      <c r="V3" s="110"/>
      <c r="W3" s="110"/>
      <c r="X3" s="110"/>
      <c r="Y3" s="110"/>
      <c r="Z3" s="110"/>
    </row>
    <row r="4" spans="2:26">
      <c r="B4" s="193" t="s">
        <v>230</v>
      </c>
      <c r="C4" s="96">
        <v>0.42099999999999999</v>
      </c>
      <c r="D4" s="96">
        <v>0.45700000000000002</v>
      </c>
      <c r="E4" s="96">
        <v>0.47</v>
      </c>
      <c r="F4" s="96">
        <v>0.498</v>
      </c>
      <c r="G4" s="194">
        <v>0.51200000000000001</v>
      </c>
      <c r="H4" s="204">
        <v>0.53800000000000003</v>
      </c>
      <c r="J4" s="8"/>
      <c r="S4" s="110"/>
      <c r="T4" s="110"/>
      <c r="U4" s="110"/>
      <c r="V4" s="110"/>
      <c r="W4" s="110"/>
      <c r="X4" s="110"/>
      <c r="Y4" s="110"/>
      <c r="Z4" s="110"/>
    </row>
    <row r="5" spans="2:26" ht="15.75" thickBot="1">
      <c r="B5" s="195" t="s">
        <v>231</v>
      </c>
      <c r="C5" s="196"/>
      <c r="D5" s="197">
        <f>(D4-C4)/C4</f>
        <v>8.551068883610459E-2</v>
      </c>
      <c r="E5" s="197">
        <f>(E4-D4)/D4</f>
        <v>2.8446389496717628E-2</v>
      </c>
      <c r="F5" s="197">
        <f>(F4-E4)/E4</f>
        <v>5.9574468085106441E-2</v>
      </c>
      <c r="G5" s="198">
        <f>(G4-F4)/F4</f>
        <v>2.8112449799196811E-2</v>
      </c>
      <c r="S5" s="110"/>
      <c r="T5" s="110"/>
      <c r="U5" s="110"/>
      <c r="V5" s="110"/>
      <c r="W5" s="110"/>
      <c r="X5" s="110"/>
      <c r="Y5" s="110"/>
      <c r="Z5" s="110"/>
    </row>
    <row r="6" spans="2:26" ht="15.75" thickBot="1">
      <c r="S6" s="110"/>
      <c r="T6" s="110"/>
      <c r="U6" s="110"/>
      <c r="V6" s="110"/>
      <c r="W6" s="110"/>
      <c r="X6" s="110"/>
      <c r="Y6" s="110"/>
      <c r="Z6" s="110"/>
    </row>
    <row r="7" spans="2:26">
      <c r="B7" s="199" t="s">
        <v>232</v>
      </c>
      <c r="C7" s="200">
        <f>AVERAGE(D5:G5)</f>
        <v>5.0410999054281369E-2</v>
      </c>
      <c r="S7" s="110"/>
      <c r="T7" s="110"/>
      <c r="U7" s="110"/>
      <c r="V7" s="110"/>
      <c r="W7" s="110"/>
      <c r="X7" s="110"/>
      <c r="Y7" s="110"/>
      <c r="Z7" s="110"/>
    </row>
    <row r="8" spans="2:26">
      <c r="B8" s="201" t="s">
        <v>249</v>
      </c>
      <c r="C8" s="202">
        <f>G4</f>
        <v>0.51200000000000001</v>
      </c>
      <c r="S8" s="110"/>
      <c r="T8" s="110"/>
      <c r="U8" s="110"/>
      <c r="V8" s="110"/>
      <c r="W8" s="110"/>
      <c r="X8" s="110"/>
      <c r="Y8" s="110"/>
      <c r="Z8" s="110"/>
    </row>
    <row r="9" spans="2:26">
      <c r="B9" s="201" t="s">
        <v>250</v>
      </c>
      <c r="C9" s="202">
        <f>(C8*C7)+C8</f>
        <v>0.53781043151579211</v>
      </c>
    </row>
    <row r="10" spans="2:26" ht="15.75" thickBot="1">
      <c r="B10" s="195" t="s">
        <v>234</v>
      </c>
      <c r="C10" s="203">
        <f>WACC!B2</f>
        <v>8.3560999999999996E-2</v>
      </c>
    </row>
    <row r="11" spans="2:26" ht="15.75" thickBot="1">
      <c r="C11" s="19"/>
    </row>
    <row r="12" spans="2:26" ht="15.75">
      <c r="B12" s="70" t="s">
        <v>223</v>
      </c>
      <c r="C12" s="83">
        <v>30.4</v>
      </c>
      <c r="D12" s="63"/>
      <c r="E12" s="72" t="s">
        <v>224</v>
      </c>
      <c r="F12" s="73" t="s">
        <v>225</v>
      </c>
    </row>
    <row r="13" spans="2:26" ht="15.75">
      <c r="B13" s="74" t="s">
        <v>226</v>
      </c>
      <c r="C13" s="84">
        <f>(G4*(1+C7))/(C10-C7)</f>
        <v>16.223541965999587</v>
      </c>
      <c r="D13" s="63"/>
      <c r="E13" s="63"/>
    </row>
    <row r="14" spans="2:26" ht="16.5" thickBot="1">
      <c r="B14" s="76" t="s">
        <v>227</v>
      </c>
      <c r="C14" s="85">
        <f>(C13-C12)/C12</f>
        <v>-0.4663308563815925</v>
      </c>
      <c r="D14" s="63"/>
      <c r="E14" s="6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3AAA5-3601-40B1-BDAB-9E57D2C92E19}">
  <dimension ref="C21"/>
  <sheetViews>
    <sheetView showGridLines="0" tabSelected="1" topLeftCell="A4" zoomScale="90" zoomScaleNormal="90" workbookViewId="0"/>
  </sheetViews>
  <sheetFormatPr defaultRowHeight="15"/>
  <cols>
    <col min="1" max="16384" width="9.140625" style="211"/>
  </cols>
  <sheetData>
    <row r="21" spans="3:3">
      <c r="C21" s="211">
        <v>2</v>
      </c>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9" r:id="rId3" name="Drop Down 5">
              <controlPr defaultSize="0" autoLine="0" autoPict="0">
                <anchor moveWithCells="1">
                  <from>
                    <xdr:col>19</xdr:col>
                    <xdr:colOff>485775</xdr:colOff>
                    <xdr:row>4</xdr:row>
                    <xdr:rowOff>114300</xdr:rowOff>
                  </from>
                  <to>
                    <xdr:col>22</xdr:col>
                    <xdr:colOff>9525</xdr:colOff>
                    <xdr:row>5</xdr:row>
                    <xdr:rowOff>161925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AC8E3-4920-443F-B440-9B553B9BE8AB}">
  <dimension ref="A2:S21"/>
  <sheetViews>
    <sheetView showGridLines="0" topLeftCell="F1" workbookViewId="0"/>
  </sheetViews>
  <sheetFormatPr defaultRowHeight="15"/>
  <cols>
    <col min="1" max="2" width="23.85546875" bestFit="1" customWidth="1"/>
    <col min="3" max="3" width="9.140625" bestFit="1" customWidth="1"/>
    <col min="8" max="8" width="16.85546875" bestFit="1" customWidth="1"/>
    <col min="9" max="9" width="24.5703125" bestFit="1" customWidth="1"/>
    <col min="14" max="18" width="10.85546875" bestFit="1" customWidth="1"/>
  </cols>
  <sheetData>
    <row r="2" spans="1:19">
      <c r="A2" s="86" t="s">
        <v>234</v>
      </c>
      <c r="B2" s="87">
        <f>(B3*B4)+B5</f>
        <v>8.3560999999999996E-2</v>
      </c>
      <c r="G2" s="105">
        <v>5.91E-2</v>
      </c>
      <c r="H2" s="245" t="s">
        <v>235</v>
      </c>
      <c r="I2" s="245"/>
      <c r="J2" s="245"/>
      <c r="K2" s="93" t="s">
        <v>244</v>
      </c>
      <c r="L2" s="97"/>
      <c r="M2" s="97"/>
      <c r="N2" s="97"/>
      <c r="O2" s="97"/>
      <c r="P2" s="98"/>
      <c r="Q2" s="98"/>
      <c r="R2" s="98"/>
    </row>
    <row r="3" spans="1:19">
      <c r="A3" s="88" t="s">
        <v>235</v>
      </c>
      <c r="B3" s="89">
        <v>5.91E-2</v>
      </c>
      <c r="G3">
        <v>0.71</v>
      </c>
      <c r="H3" s="245" t="s">
        <v>236</v>
      </c>
      <c r="I3" s="245"/>
      <c r="J3" s="245"/>
      <c r="K3" s="93" t="s">
        <v>294</v>
      </c>
      <c r="L3" s="97"/>
      <c r="M3" s="97"/>
      <c r="N3" s="97"/>
      <c r="O3" s="99"/>
      <c r="P3" s="100"/>
      <c r="Q3" s="100"/>
      <c r="R3" s="100"/>
    </row>
    <row r="4" spans="1:19">
      <c r="A4" s="88" t="s">
        <v>236</v>
      </c>
      <c r="B4" s="94">
        <v>0.71</v>
      </c>
      <c r="G4" s="105">
        <v>4.1599999999999998E-2</v>
      </c>
      <c r="H4" s="245" t="s">
        <v>237</v>
      </c>
      <c r="I4" s="245"/>
      <c r="J4" s="245"/>
      <c r="K4" s="93" t="s">
        <v>248</v>
      </c>
      <c r="L4" s="97"/>
      <c r="M4" s="97"/>
      <c r="N4" s="97"/>
      <c r="O4" s="101"/>
      <c r="P4" s="97"/>
      <c r="Q4" s="97"/>
      <c r="R4" s="97"/>
    </row>
    <row r="5" spans="1:19">
      <c r="A5" s="88" t="s">
        <v>237</v>
      </c>
      <c r="B5" s="89">
        <v>4.1599999999999998E-2</v>
      </c>
      <c r="H5" s="246"/>
      <c r="I5" s="247"/>
      <c r="J5" s="248"/>
      <c r="K5" s="102"/>
      <c r="L5" s="103"/>
      <c r="M5" s="102"/>
      <c r="N5" s="103"/>
      <c r="O5" s="104"/>
      <c r="P5" s="103"/>
      <c r="Q5" s="103"/>
      <c r="R5" s="103"/>
    </row>
    <row r="6" spans="1:19">
      <c r="A6" s="90"/>
      <c r="B6" s="90"/>
    </row>
    <row r="7" spans="1:19">
      <c r="A7" s="86" t="s">
        <v>238</v>
      </c>
      <c r="B7" s="87">
        <v>4.36E-2</v>
      </c>
    </row>
    <row r="8" spans="1:19">
      <c r="A8" s="91" t="s">
        <v>239</v>
      </c>
      <c r="B8" s="89">
        <v>2.3E-2</v>
      </c>
      <c r="I8" s="92" t="s">
        <v>243</v>
      </c>
      <c r="J8" s="90"/>
      <c r="K8" s="90"/>
      <c r="L8" s="90"/>
      <c r="M8" s="90"/>
    </row>
    <row r="9" spans="1:19">
      <c r="A9" s="88" t="s">
        <v>240</v>
      </c>
      <c r="B9" s="89">
        <f>AVERAGE(I10:M10)</f>
        <v>0.18945074506060711</v>
      </c>
      <c r="I9" s="86">
        <v>2018</v>
      </c>
      <c r="J9" s="86">
        <v>2019</v>
      </c>
      <c r="K9" s="86">
        <v>2020</v>
      </c>
      <c r="L9" s="86">
        <v>2021</v>
      </c>
      <c r="M9" s="86">
        <v>2022</v>
      </c>
    </row>
    <row r="10" spans="1:19">
      <c r="A10" s="90"/>
      <c r="B10" s="90"/>
      <c r="I10" s="89">
        <f>-Appendix!B10/Appendix!B9</f>
        <v>0.16976744186046511</v>
      </c>
      <c r="J10" s="89">
        <f>-Appendix!C10/Appendix!C9</f>
        <v>0.18299945858148348</v>
      </c>
      <c r="K10" s="89">
        <f>-Appendix!D10/Appendix!D9</f>
        <v>0.18543492919757248</v>
      </c>
      <c r="L10" s="89">
        <f>-Appendix!E10/Appendix!E9</f>
        <v>0.18141346688925988</v>
      </c>
      <c r="M10" s="89">
        <f>-Appendix!F10/Appendix!F9</f>
        <v>0.22763842877425461</v>
      </c>
    </row>
    <row r="11" spans="1:19">
      <c r="A11" s="86" t="s">
        <v>233</v>
      </c>
      <c r="B11" s="87">
        <f>B2*B12+B7*B13</f>
        <v>6.5418871211825727E-2</v>
      </c>
    </row>
    <row r="12" spans="1:19">
      <c r="A12" s="88" t="s">
        <v>241</v>
      </c>
      <c r="B12" s="89">
        <f>Appendix!B41/(Appendix!B41+Appendix!B50)</f>
        <v>0.54600413432661177</v>
      </c>
      <c r="H12" t="s">
        <v>251</v>
      </c>
      <c r="I12" s="105">
        <f>AVERAGE(I10:M10)</f>
        <v>0.18945074506060711</v>
      </c>
    </row>
    <row r="13" spans="1:19">
      <c r="A13" s="88" t="s">
        <v>242</v>
      </c>
      <c r="B13" s="89">
        <f>Appendix!B50/(Appendix!B50+Appendix!B41)</f>
        <v>0.45399586567338818</v>
      </c>
    </row>
    <row r="14" spans="1:19">
      <c r="L14" s="110"/>
      <c r="M14" s="110"/>
      <c r="N14" s="110"/>
      <c r="O14" s="110"/>
      <c r="P14" s="110"/>
      <c r="Q14" s="110"/>
      <c r="R14" s="110"/>
      <c r="S14" s="110"/>
    </row>
    <row r="15" spans="1:19">
      <c r="L15" s="110"/>
      <c r="M15" s="110"/>
      <c r="N15" s="110"/>
      <c r="O15" s="110"/>
      <c r="P15" s="110"/>
      <c r="Q15" s="110"/>
      <c r="R15" s="110"/>
      <c r="S15" s="110"/>
    </row>
    <row r="16" spans="1:19">
      <c r="J16" s="106"/>
      <c r="K16" s="106"/>
      <c r="L16" s="110"/>
      <c r="M16" s="110"/>
      <c r="N16" s="110"/>
      <c r="O16" s="110"/>
      <c r="P16" s="110"/>
      <c r="Q16" s="110"/>
      <c r="R16" s="110"/>
      <c r="S16" s="110"/>
    </row>
    <row r="17" spans="9:19">
      <c r="I17" s="105"/>
      <c r="L17" s="110"/>
      <c r="M17" s="110"/>
      <c r="N17" s="110"/>
      <c r="O17" s="110"/>
      <c r="P17" s="110"/>
      <c r="Q17" s="110"/>
      <c r="R17" s="110"/>
      <c r="S17" s="110"/>
    </row>
    <row r="18" spans="9:19">
      <c r="I18" s="105"/>
      <c r="L18" s="110"/>
      <c r="M18" s="110"/>
      <c r="N18" s="110"/>
      <c r="O18" s="110"/>
      <c r="P18" s="110"/>
      <c r="Q18" s="110"/>
      <c r="R18" s="110"/>
      <c r="S18" s="110"/>
    </row>
    <row r="19" spans="9:19">
      <c r="I19" s="105"/>
      <c r="L19" s="110"/>
      <c r="M19" s="110"/>
      <c r="N19" s="110"/>
      <c r="O19" s="110"/>
      <c r="P19" s="110"/>
      <c r="Q19" s="110"/>
      <c r="R19" s="110"/>
      <c r="S19" s="110"/>
    </row>
    <row r="21" spans="9:19">
      <c r="I21" s="105"/>
    </row>
  </sheetData>
  <mergeCells count="4">
    <mergeCell ref="H2:J2"/>
    <mergeCell ref="H3:J3"/>
    <mergeCell ref="H4:J4"/>
    <mergeCell ref="H5:J5"/>
  </mergeCells>
  <hyperlinks>
    <hyperlink ref="K4" r:id="rId1" xr:uid="{DFE5C57C-231E-4A1E-9463-4CCC0CF8A57A}"/>
    <hyperlink ref="K2" r:id="rId2" xr:uid="{56CB392E-2BA1-4E72-B4A3-7726806CD1DD}"/>
    <hyperlink ref="K3" r:id="rId3" xr:uid="{6371CA83-AB8F-4CD2-9035-20A288CDCACE}"/>
  </hyperlinks>
  <pageMargins left="0.7" right="0.7" top="0.75" bottom="0.75" header="0.3" footer="0.3"/>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D701C-8731-48A6-A2B9-9F5C63A83621}">
  <dimension ref="B1:X16"/>
  <sheetViews>
    <sheetView showGridLines="0" topLeftCell="J1" workbookViewId="0">
      <selection activeCell="C12" sqref="C12"/>
    </sheetView>
  </sheetViews>
  <sheetFormatPr defaultRowHeight="15"/>
  <cols>
    <col min="2" max="2" width="26.5703125" bestFit="1" customWidth="1"/>
    <col min="3" max="3" width="9.5703125" bestFit="1" customWidth="1"/>
    <col min="5" max="5" width="16.85546875" bestFit="1" customWidth="1"/>
  </cols>
  <sheetData>
    <row r="1" spans="2:24" ht="21">
      <c r="B1" s="78" t="s">
        <v>273</v>
      </c>
    </row>
    <row r="2" spans="2:24" ht="15.75" thickBot="1"/>
    <row r="3" spans="2:24">
      <c r="B3" s="188"/>
      <c r="C3" s="186">
        <v>2018</v>
      </c>
      <c r="D3" s="186">
        <v>2019</v>
      </c>
      <c r="E3" s="186">
        <v>2020</v>
      </c>
      <c r="F3" s="186">
        <v>2021</v>
      </c>
      <c r="G3" s="187">
        <v>2022</v>
      </c>
      <c r="H3" s="110" t="s">
        <v>283</v>
      </c>
      <c r="I3" s="110"/>
    </row>
    <row r="4" spans="2:24" ht="15.75" thickBot="1">
      <c r="B4" s="189" t="s">
        <v>115</v>
      </c>
      <c r="C4" s="190">
        <f>'Standardized Income Statement'!B12/100</f>
        <v>0.76900000000000002</v>
      </c>
      <c r="D4" s="190">
        <f>'Standardized Income Statement'!C12/100</f>
        <v>0.71400000000000008</v>
      </c>
      <c r="E4" s="190">
        <f>'Standardized Income Statement'!D12/100</f>
        <v>0.63200000000000001</v>
      </c>
      <c r="F4" s="190">
        <f>'Standardized Income Statement'!E12/100</f>
        <v>0.75800000000000001</v>
      </c>
      <c r="G4" s="191">
        <f>'Standardized Income Statement'!F12/100</f>
        <v>0.84699999999999998</v>
      </c>
      <c r="H4" s="110">
        <v>1.5649999999999999</v>
      </c>
      <c r="I4" s="110"/>
    </row>
    <row r="5" spans="2:24">
      <c r="B5" s="143"/>
      <c r="C5" s="151"/>
      <c r="D5" s="151"/>
      <c r="E5" s="151"/>
      <c r="F5" s="151"/>
      <c r="G5" s="151"/>
      <c r="H5" s="110"/>
      <c r="I5" s="110"/>
    </row>
    <row r="6" spans="2:24" ht="15.75" thickBot="1">
      <c r="B6" s="110"/>
      <c r="C6" s="110"/>
      <c r="D6" s="110"/>
      <c r="E6" s="110"/>
      <c r="F6" s="110"/>
      <c r="G6" s="110"/>
      <c r="H6" s="110"/>
      <c r="I6" s="110"/>
    </row>
    <row r="7" spans="2:24" ht="15.75" thickTop="1">
      <c r="B7" s="139" t="s">
        <v>292</v>
      </c>
      <c r="C7" s="152">
        <v>0.03</v>
      </c>
      <c r="D7" s="110"/>
      <c r="E7" s="110"/>
      <c r="F7" s="110"/>
      <c r="G7" s="110"/>
      <c r="H7" s="110"/>
      <c r="I7" s="110"/>
    </row>
    <row r="8" spans="2:24">
      <c r="B8" s="150" t="s">
        <v>282</v>
      </c>
      <c r="C8" s="154">
        <f>G4</f>
        <v>0.84699999999999998</v>
      </c>
      <c r="D8" s="110"/>
      <c r="E8" s="110"/>
      <c r="F8" s="110"/>
      <c r="G8" s="110"/>
      <c r="H8" s="110"/>
      <c r="I8" s="110"/>
      <c r="Q8" s="110"/>
      <c r="R8" s="110"/>
      <c r="S8" s="110"/>
      <c r="T8" s="110"/>
      <c r="U8" s="110"/>
      <c r="V8" s="110"/>
      <c r="W8" s="110"/>
      <c r="X8" s="110"/>
    </row>
    <row r="9" spans="2:24">
      <c r="B9" s="150" t="s">
        <v>283</v>
      </c>
      <c r="C9" s="205" cm="1">
        <f t="array" ref="C9">AVERAGE(C4:F4+G4)</f>
        <v>1.5652500000000003</v>
      </c>
      <c r="D9" s="110"/>
      <c r="E9" s="110"/>
      <c r="F9" s="110"/>
      <c r="G9" s="110"/>
      <c r="H9" s="153"/>
      <c r="I9" s="110"/>
      <c r="Q9" s="110"/>
      <c r="R9" s="110"/>
      <c r="S9" s="110"/>
      <c r="T9" s="110"/>
      <c r="U9" s="110"/>
      <c r="V9" s="110"/>
      <c r="W9" s="110"/>
      <c r="X9" s="110"/>
    </row>
    <row r="10" spans="2:24">
      <c r="B10" s="150" t="s">
        <v>284</v>
      </c>
      <c r="C10" s="155">
        <f>WACC!B2</f>
        <v>8.3560999999999996E-2</v>
      </c>
      <c r="D10" s="110"/>
      <c r="E10" s="110"/>
      <c r="F10" s="110"/>
      <c r="G10" s="110"/>
      <c r="H10" s="110"/>
      <c r="I10" s="110"/>
      <c r="Q10" s="110"/>
      <c r="R10" s="110"/>
      <c r="S10" s="110"/>
      <c r="T10" s="110"/>
      <c r="U10" s="110"/>
      <c r="V10" s="110"/>
      <c r="W10" s="110"/>
      <c r="X10" s="110"/>
    </row>
    <row r="11" spans="2:24">
      <c r="B11" s="150" t="s">
        <v>285</v>
      </c>
      <c r="C11" s="156">
        <f>100%-('DDM Valuation'!C7+'DDM Valuation'!G5)</f>
        <v>0.92147655114652183</v>
      </c>
      <c r="D11" s="110"/>
      <c r="E11" s="110"/>
      <c r="F11" s="157"/>
      <c r="G11" s="110"/>
      <c r="H11" s="110"/>
      <c r="I11" s="110"/>
      <c r="Q11" s="110"/>
      <c r="R11" s="110"/>
      <c r="S11" s="110"/>
      <c r="T11" s="110"/>
      <c r="U11" s="110"/>
      <c r="V11" s="110"/>
      <c r="W11" s="110"/>
      <c r="X11" s="110"/>
    </row>
    <row r="12" spans="2:24" ht="15.75" thickBot="1">
      <c r="B12" s="146" t="s">
        <v>286</v>
      </c>
      <c r="C12" s="158">
        <f>'Ratio Analysis'!F5</f>
        <v>0.43526904635055941</v>
      </c>
      <c r="D12" s="110"/>
      <c r="E12" s="110"/>
      <c r="F12" s="110"/>
      <c r="G12" s="110"/>
      <c r="H12" s="110"/>
      <c r="I12" s="110"/>
      <c r="Q12" s="110"/>
      <c r="R12" s="110"/>
      <c r="S12" s="110"/>
      <c r="T12" s="110"/>
      <c r="U12" s="110"/>
      <c r="V12" s="110"/>
      <c r="W12" s="110"/>
      <c r="X12" s="110"/>
    </row>
    <row r="13" spans="2:24" ht="16.5" thickTop="1" thickBot="1">
      <c r="H13" s="110"/>
      <c r="I13" s="110"/>
      <c r="Q13" s="110"/>
      <c r="R13" s="110"/>
      <c r="S13" s="110"/>
      <c r="T13" s="110"/>
      <c r="U13" s="110"/>
      <c r="V13" s="110"/>
      <c r="W13" s="110"/>
      <c r="X13" s="110"/>
    </row>
    <row r="14" spans="2:24" ht="15.75">
      <c r="B14" s="70" t="s">
        <v>223</v>
      </c>
      <c r="C14" s="83">
        <v>30.4</v>
      </c>
      <c r="D14" s="63"/>
      <c r="E14" s="72" t="s">
        <v>224</v>
      </c>
      <c r="F14" s="73" t="s">
        <v>225</v>
      </c>
      <c r="H14" s="110"/>
      <c r="I14" s="110"/>
    </row>
    <row r="15" spans="2:24" ht="15.75">
      <c r="B15" s="74" t="s">
        <v>226</v>
      </c>
      <c r="C15" s="84">
        <f>-(C9*(1-C11))/(C10-(C12*C11))</f>
        <v>0.38707879688247238</v>
      </c>
      <c r="D15" s="63"/>
      <c r="E15" s="63"/>
    </row>
    <row r="16" spans="2:24" ht="16.5" thickBot="1">
      <c r="B16" s="76" t="s">
        <v>227</v>
      </c>
      <c r="C16" s="85">
        <f>(C15-C14)/C14</f>
        <v>-0.98726714483939226</v>
      </c>
      <c r="D16" s="63"/>
      <c r="E16" s="63"/>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CCE00-3D98-4B10-B606-AE94D37667B0}">
  <dimension ref="B1:AC33"/>
  <sheetViews>
    <sheetView showGridLines="0" topLeftCell="Q1" workbookViewId="0">
      <selection activeCell="S4" sqref="S4:W4"/>
    </sheetView>
  </sheetViews>
  <sheetFormatPr defaultRowHeight="15"/>
  <cols>
    <col min="3" max="3" width="34.140625" bestFit="1" customWidth="1"/>
    <col min="5" max="5" width="15" bestFit="1" customWidth="1"/>
    <col min="6" max="6" width="16.85546875" bestFit="1" customWidth="1"/>
    <col min="7" max="7" width="10" bestFit="1" customWidth="1"/>
    <col min="8" max="8" width="9.28515625" bestFit="1" customWidth="1"/>
    <col min="14" max="14" width="14.5703125" bestFit="1" customWidth="1"/>
    <col min="29" max="29" width="14.5703125" bestFit="1" customWidth="1"/>
  </cols>
  <sheetData>
    <row r="1" spans="2:29" ht="21">
      <c r="B1" s="78" t="s">
        <v>261</v>
      </c>
    </row>
    <row r="4" spans="2:29" ht="15.75">
      <c r="C4" s="110" t="s">
        <v>252</v>
      </c>
      <c r="D4" s="249"/>
      <c r="E4" s="249"/>
      <c r="F4" s="249"/>
      <c r="G4" s="249"/>
      <c r="H4" s="250"/>
      <c r="I4" s="251" t="s">
        <v>262</v>
      </c>
      <c r="J4" s="251"/>
      <c r="K4" s="251"/>
      <c r="L4" s="251"/>
      <c r="M4" s="251"/>
      <c r="N4" s="19" t="s">
        <v>274</v>
      </c>
      <c r="S4" s="249" t="s">
        <v>342</v>
      </c>
      <c r="T4" s="249"/>
      <c r="U4" s="249"/>
      <c r="V4" s="249"/>
      <c r="W4" s="249"/>
      <c r="X4" s="249" t="s">
        <v>343</v>
      </c>
      <c r="Y4" s="249"/>
      <c r="Z4" s="249"/>
      <c r="AA4" s="249"/>
      <c r="AB4" s="249"/>
      <c r="AC4" s="249"/>
    </row>
    <row r="5" spans="2:29">
      <c r="C5" s="111" t="s">
        <v>253</v>
      </c>
      <c r="D5" s="52">
        <v>2018</v>
      </c>
      <c r="E5" s="52">
        <v>2019</v>
      </c>
      <c r="F5" s="52">
        <v>2020</v>
      </c>
      <c r="G5" s="52">
        <v>2021</v>
      </c>
      <c r="H5" s="121">
        <v>2022</v>
      </c>
      <c r="I5" s="117">
        <v>2023</v>
      </c>
      <c r="J5" s="52">
        <v>2024</v>
      </c>
      <c r="K5" s="52">
        <v>2025</v>
      </c>
      <c r="L5" s="52">
        <v>2026</v>
      </c>
      <c r="M5" s="52">
        <v>2027</v>
      </c>
      <c r="S5" s="52">
        <v>2018</v>
      </c>
      <c r="T5" s="52">
        <v>2019</v>
      </c>
      <c r="U5" s="52">
        <v>2020</v>
      </c>
      <c r="V5" s="52">
        <v>2021</v>
      </c>
      <c r="W5" s="52">
        <v>2022</v>
      </c>
      <c r="X5" s="52">
        <v>2023</v>
      </c>
      <c r="Y5" s="52">
        <v>2024</v>
      </c>
      <c r="Z5" s="52">
        <v>2025</v>
      </c>
      <c r="AA5" s="52">
        <v>2026</v>
      </c>
      <c r="AB5" s="52">
        <v>2027</v>
      </c>
      <c r="AC5" s="10" t="s">
        <v>341</v>
      </c>
    </row>
    <row r="6" spans="2:29">
      <c r="C6" s="112" t="s">
        <v>50</v>
      </c>
      <c r="D6" s="113">
        <f>Appendix!B4</f>
        <v>7492</v>
      </c>
      <c r="E6" s="113">
        <f>Appendix!C4</f>
        <v>7874</v>
      </c>
      <c r="F6" s="113">
        <f>Appendix!D4</f>
        <v>7110</v>
      </c>
      <c r="G6" s="113">
        <f>Appendix!E4</f>
        <v>7244</v>
      </c>
      <c r="H6" s="116">
        <f>Appendix!F4</f>
        <v>8553</v>
      </c>
      <c r="I6" s="115">
        <f>H6*(1+I7)</f>
        <v>9151.7100000000009</v>
      </c>
      <c r="J6" s="113">
        <f>I6*(1+J7)</f>
        <v>9700.8126000000011</v>
      </c>
      <c r="K6" s="113">
        <f>J6*(1+K7)</f>
        <v>10185.853230000002</v>
      </c>
      <c r="L6" s="113">
        <f>K6*(1+L7)</f>
        <v>11102.580020700003</v>
      </c>
      <c r="M6" s="113">
        <f>L6*(1+M7)</f>
        <v>11435.657421321004</v>
      </c>
      <c r="S6" s="53">
        <v>7075.2813953488376</v>
      </c>
      <c r="T6" s="53">
        <v>7381.2474282620469</v>
      </c>
      <c r="U6" s="53">
        <v>6578.662845583277</v>
      </c>
      <c r="V6" s="53">
        <v>6743.0801335559263</v>
      </c>
      <c r="W6" s="53">
        <v>7911.2531945101755</v>
      </c>
      <c r="X6" s="53">
        <v>8365.6352732953692</v>
      </c>
      <c r="Y6" s="53">
        <v>8827.7121164310756</v>
      </c>
      <c r="Z6" s="53">
        <v>9234.5745838931871</v>
      </c>
      <c r="AA6" s="53">
        <v>9978.0998775207663</v>
      </c>
      <c r="AB6" s="53">
        <v>10270.961390104047</v>
      </c>
      <c r="AC6" s="53">
        <v>39792</v>
      </c>
    </row>
    <row r="7" spans="2:29">
      <c r="C7" s="112" t="s">
        <v>254</v>
      </c>
      <c r="D7" s="15"/>
      <c r="E7" s="38">
        <f>(E6-D6)/D6</f>
        <v>5.0987720234917246E-2</v>
      </c>
      <c r="F7" s="38">
        <f>(F6-E6)/E6</f>
        <v>-9.7028194056388115E-2</v>
      </c>
      <c r="G7" s="38">
        <f>(G6-F6)/F6</f>
        <v>1.8846694796061884E-2</v>
      </c>
      <c r="H7" s="122">
        <f>(H6-G6)/G6</f>
        <v>0.18070127001656544</v>
      </c>
      <c r="I7" s="118">
        <v>7.0000000000000007E-2</v>
      </c>
      <c r="J7" s="114">
        <v>0.06</v>
      </c>
      <c r="K7" s="114">
        <v>0.05</v>
      </c>
      <c r="L7" s="114">
        <v>0.09</v>
      </c>
      <c r="M7" s="114">
        <v>0.03</v>
      </c>
    </row>
    <row r="8" spans="2:29">
      <c r="C8" s="112" t="s">
        <v>255</v>
      </c>
      <c r="D8" s="16">
        <f>Appendix!B5</f>
        <v>-2644</v>
      </c>
      <c r="E8" s="16">
        <f>Appendix!C5</f>
        <v>-2755</v>
      </c>
      <c r="F8" s="16">
        <f>Appendix!D5</f>
        <v>-2487</v>
      </c>
      <c r="G8" s="16">
        <f>Appendix!E5</f>
        <v>-2562</v>
      </c>
      <c r="H8" s="123">
        <f>Appendix!F5</f>
        <v>-3045</v>
      </c>
      <c r="I8" s="119">
        <f>H8*(1+I9)</f>
        <v>-3169.3772684675255</v>
      </c>
      <c r="J8" s="16">
        <f>I8*(1+J9)</f>
        <v>-3298.8348997959515</v>
      </c>
      <c r="K8" s="16">
        <f>J8*(1+K9)</f>
        <v>-3433.5804084862516</v>
      </c>
      <c r="L8" s="16">
        <f>K8*(1+L9)</f>
        <v>-3573.8297852583796</v>
      </c>
      <c r="M8" s="16">
        <f>L8*(1+M9)</f>
        <v>-3719.8078432742482</v>
      </c>
    </row>
    <row r="9" spans="2:29">
      <c r="C9" s="112" t="s">
        <v>256</v>
      </c>
      <c r="D9" s="15"/>
      <c r="E9" s="38">
        <f>(E8-D8)/D8</f>
        <v>4.1981845688350984E-2</v>
      </c>
      <c r="F9" s="38">
        <f>(F8-E8)/E8</f>
        <v>-9.727767695099819E-2</v>
      </c>
      <c r="G9" s="38">
        <f>(G8-F8)/F8</f>
        <v>3.0156815440289506E-2</v>
      </c>
      <c r="H9" s="122">
        <f>(H8-G8)/G8</f>
        <v>0.18852459016393441</v>
      </c>
      <c r="I9" s="120">
        <f>AVERAGE($E$9:$H$9)</f>
        <v>4.0846393585394179E-2</v>
      </c>
      <c r="J9" s="95">
        <f>AVERAGE($E$9:$H$9)</f>
        <v>4.0846393585394179E-2</v>
      </c>
      <c r="K9" s="95">
        <f>AVERAGE($E$9:$H$9)</f>
        <v>4.0846393585394179E-2</v>
      </c>
      <c r="L9" s="95">
        <f>AVERAGE($E$9:$H$9)</f>
        <v>4.0846393585394179E-2</v>
      </c>
      <c r="M9" s="95">
        <f>AVERAGE($E$9:$H$9)</f>
        <v>4.0846393585394179E-2</v>
      </c>
      <c r="N9" s="105"/>
    </row>
    <row r="10" spans="2:29">
      <c r="C10" s="112" t="s">
        <v>257</v>
      </c>
      <c r="D10" s="16">
        <f>Appendix!B7</f>
        <v>-211</v>
      </c>
      <c r="E10" s="16">
        <f>Appendix!C7</f>
        <v>-305</v>
      </c>
      <c r="F10" s="16">
        <f>Appendix!D7</f>
        <v>-172</v>
      </c>
      <c r="G10" s="16">
        <f>Appendix!E7</f>
        <v>-142</v>
      </c>
      <c r="H10" s="123">
        <f>Appendix!F7</f>
        <v>-201</v>
      </c>
      <c r="I10" s="119">
        <f>H10*(1+I11)</f>
        <v>-213.58794708524303</v>
      </c>
      <c r="J10" s="119">
        <f>I10*(1+J11)</f>
        <v>-226.96423452780385</v>
      </c>
      <c r="K10" s="119">
        <f>J10*(1+K11)</f>
        <v>-241.17823340580725</v>
      </c>
      <c r="L10" s="119">
        <f>K10*(1+L11)</f>
        <v>-256.28240674025847</v>
      </c>
      <c r="M10" s="119">
        <f>L10*(1+M11)</f>
        <v>-272.33250313292069</v>
      </c>
    </row>
    <row r="11" spans="2:29">
      <c r="C11" s="112" t="s">
        <v>258</v>
      </c>
      <c r="D11" s="15"/>
      <c r="E11" s="45">
        <f>(E10-D10)/D10</f>
        <v>0.44549763033175355</v>
      </c>
      <c r="F11" s="45">
        <f>(F10-E10)/E10</f>
        <v>-0.43606557377049182</v>
      </c>
      <c r="G11" s="45">
        <f>(G10-F10)/F10</f>
        <v>-0.1744186046511628</v>
      </c>
      <c r="H11" s="125">
        <f>(H10-G10)/G10</f>
        <v>0.41549295774647887</v>
      </c>
      <c r="I11" s="124">
        <f>AVERAGE($E$11:$H$11)</f>
        <v>6.2626602414144444E-2</v>
      </c>
      <c r="J11" s="124">
        <f>AVERAGE($E$11:$H$11)</f>
        <v>6.2626602414144444E-2</v>
      </c>
      <c r="K11" s="124">
        <f>AVERAGE($E$11:$H$11)</f>
        <v>6.2626602414144444E-2</v>
      </c>
      <c r="L11" s="124">
        <f>AVERAGE($E$11:$H$11)</f>
        <v>6.2626602414144444E-2</v>
      </c>
      <c r="M11" s="124">
        <f>AVERAGE($E$11:$H$11)</f>
        <v>6.2626602414144444E-2</v>
      </c>
    </row>
    <row r="12" spans="2:29">
      <c r="C12" s="112" t="s">
        <v>259</v>
      </c>
      <c r="D12" s="113">
        <f>D6-D10</f>
        <v>7703</v>
      </c>
      <c r="E12" s="113">
        <f t="shared" ref="E12:M12" si="0">E6-E10</f>
        <v>8179</v>
      </c>
      <c r="F12" s="113">
        <f t="shared" si="0"/>
        <v>7282</v>
      </c>
      <c r="G12" s="113">
        <f t="shared" si="0"/>
        <v>7386</v>
      </c>
      <c r="H12" s="116">
        <f t="shared" si="0"/>
        <v>8754</v>
      </c>
      <c r="I12" s="115">
        <f t="shared" si="0"/>
        <v>9365.2979470852442</v>
      </c>
      <c r="J12" s="113">
        <f t="shared" si="0"/>
        <v>9927.7768345278055</v>
      </c>
      <c r="K12" s="113">
        <f t="shared" si="0"/>
        <v>10427.03146340581</v>
      </c>
      <c r="L12" s="113">
        <f t="shared" si="0"/>
        <v>11358.862427440261</v>
      </c>
      <c r="M12" s="113">
        <f t="shared" si="0"/>
        <v>11707.989924453925</v>
      </c>
    </row>
    <row r="13" spans="2:29">
      <c r="C13" s="112" t="s">
        <v>260</v>
      </c>
      <c r="D13" s="38">
        <f>WACC!I10</f>
        <v>0.16976744186046511</v>
      </c>
      <c r="E13" s="38">
        <f>WACC!J10</f>
        <v>0.18299945858148348</v>
      </c>
      <c r="F13" s="38">
        <f>WACC!K10</f>
        <v>0.18543492919757248</v>
      </c>
      <c r="G13" s="38">
        <f>WACC!L10</f>
        <v>0.18141346688925988</v>
      </c>
      <c r="H13" s="122">
        <f>WACC!M10</f>
        <v>0.22763842877425461</v>
      </c>
      <c r="I13" s="120">
        <f>AVERAGE($D$13:$H$13)</f>
        <v>0.18945074506060711</v>
      </c>
      <c r="J13" s="120">
        <f>AVERAGE($D$13:$H$13)</f>
        <v>0.18945074506060711</v>
      </c>
      <c r="K13" s="120">
        <f>AVERAGE($D$13:$H$13)</f>
        <v>0.18945074506060711</v>
      </c>
      <c r="L13" s="120">
        <f>AVERAGE($D$13:$H$13)</f>
        <v>0.18945074506060711</v>
      </c>
      <c r="M13" s="120">
        <f>AVERAGE($D$13:$H$13)</f>
        <v>0.18945074506060711</v>
      </c>
    </row>
    <row r="15" spans="2:29">
      <c r="C15" s="112" t="s">
        <v>263</v>
      </c>
      <c r="D15" s="126">
        <v>426</v>
      </c>
      <c r="E15" s="126">
        <v>434</v>
      </c>
      <c r="F15" s="126">
        <v>524</v>
      </c>
      <c r="G15" s="126">
        <v>429</v>
      </c>
      <c r="H15" s="127">
        <v>404</v>
      </c>
      <c r="I15" s="128">
        <f t="shared" ref="I15:M16" si="1">AVERAGE(D15:H15)</f>
        <v>443.4</v>
      </c>
      <c r="J15" s="128">
        <f t="shared" si="1"/>
        <v>446.88</v>
      </c>
      <c r="K15" s="128">
        <f t="shared" si="1"/>
        <v>449.45600000000002</v>
      </c>
      <c r="L15" s="128">
        <f t="shared" si="1"/>
        <v>434.54720000000009</v>
      </c>
      <c r="M15" s="128">
        <f t="shared" si="1"/>
        <v>435.65663999999998</v>
      </c>
    </row>
    <row r="16" spans="2:29">
      <c r="C16" s="112" t="s">
        <v>264</v>
      </c>
      <c r="D16" s="126">
        <v>-362</v>
      </c>
      <c r="E16" s="126">
        <v>-380</v>
      </c>
      <c r="F16" s="126">
        <v>-362</v>
      </c>
      <c r="G16" s="126">
        <v>-337</v>
      </c>
      <c r="H16" s="127">
        <v>-436</v>
      </c>
      <c r="I16" s="128">
        <f t="shared" si="1"/>
        <v>-375.4</v>
      </c>
      <c r="J16" s="128">
        <f t="shared" si="1"/>
        <v>-378.08000000000004</v>
      </c>
      <c r="K16" s="128">
        <f t="shared" si="1"/>
        <v>-377.69600000000003</v>
      </c>
      <c r="L16" s="128">
        <f t="shared" si="1"/>
        <v>-380.83519999999999</v>
      </c>
      <c r="M16" s="128">
        <f t="shared" si="1"/>
        <v>-389.60223999999999</v>
      </c>
    </row>
    <row r="17" spans="3:27">
      <c r="C17" s="112" t="s">
        <v>265</v>
      </c>
      <c r="D17" s="126">
        <v>108</v>
      </c>
      <c r="E17" s="126">
        <v>115</v>
      </c>
      <c r="F17" s="126">
        <v>239</v>
      </c>
      <c r="G17" s="126">
        <v>69</v>
      </c>
      <c r="H17" s="127">
        <v>-310</v>
      </c>
      <c r="I17" s="128">
        <f>AVERAGE($D$17:$H$17)</f>
        <v>44.2</v>
      </c>
      <c r="J17" s="128">
        <f>AVERAGE($D$17:$H$17)</f>
        <v>44.2</v>
      </c>
      <c r="K17" s="128">
        <f>AVERAGE($D$17:$H$17)</f>
        <v>44.2</v>
      </c>
      <c r="L17" s="128">
        <f>AVERAGE($D$17:$H$17)</f>
        <v>44.2</v>
      </c>
      <c r="M17" s="128">
        <f>AVERAGE($D$17:$H$17)</f>
        <v>44.2</v>
      </c>
    </row>
    <row r="19" spans="3:27">
      <c r="D19" s="53">
        <f>D12*(1-D13)+D15-D16-D17</f>
        <v>7075.2813953488376</v>
      </c>
      <c r="E19" s="53">
        <f t="shared" ref="E19:H19" si="2">E12*(1-E13)+E15-E16-E17</f>
        <v>7381.2474282620469</v>
      </c>
      <c r="F19" s="53">
        <f t="shared" si="2"/>
        <v>6578.662845583277</v>
      </c>
      <c r="G19" s="53">
        <f t="shared" si="2"/>
        <v>6743.0801335559263</v>
      </c>
      <c r="H19" s="53">
        <f t="shared" si="2"/>
        <v>7911.2531945101755</v>
      </c>
      <c r="I19" s="53">
        <f>I12*(1-I13)+I15-I16-I17</f>
        <v>8365.6352732953692</v>
      </c>
      <c r="J19" s="53">
        <f>J12*(1-J13)+J15-J16-J17</f>
        <v>8827.7121164310756</v>
      </c>
      <c r="K19" s="53">
        <f>K12*(1-K13)+K15-K16-K17</f>
        <v>9234.5745838931871</v>
      </c>
      <c r="L19" s="53">
        <f>L12*(1-L13)+L15-L16-L17</f>
        <v>9978.0998775207663</v>
      </c>
      <c r="M19" s="53">
        <f>M12*(1-M13)+M15-M16-M17</f>
        <v>10270.961390104047</v>
      </c>
      <c r="N19" s="53">
        <f>F22</f>
        <v>39792</v>
      </c>
    </row>
    <row r="21" spans="3:27">
      <c r="E21" s="11" t="s">
        <v>275</v>
      </c>
      <c r="F21" s="43">
        <f>'Price Earnings Multiplier'!M5</f>
        <v>23.972871137905049</v>
      </c>
    </row>
    <row r="22" spans="3:27">
      <c r="E22" s="11" t="s">
        <v>276</v>
      </c>
      <c r="F22" s="15">
        <v>39792</v>
      </c>
      <c r="I22" s="117">
        <v>2023</v>
      </c>
      <c r="J22" s="52">
        <v>2024</v>
      </c>
      <c r="K22" s="52">
        <v>2025</v>
      </c>
      <c r="L22" s="52">
        <v>2026</v>
      </c>
      <c r="M22" s="52">
        <v>2027</v>
      </c>
      <c r="N22" s="11" t="s">
        <v>341</v>
      </c>
    </row>
    <row r="23" spans="3:27" ht="15.75" thickBot="1">
      <c r="I23" s="53">
        <v>8365.6352732953692</v>
      </c>
      <c r="J23" s="53">
        <v>8827.7121164310756</v>
      </c>
      <c r="K23" s="53">
        <v>9234.5745838931871</v>
      </c>
      <c r="L23" s="53">
        <v>9978.0998775207663</v>
      </c>
      <c r="M23" s="53">
        <v>10270.961390104047</v>
      </c>
      <c r="N23" s="53">
        <v>39792</v>
      </c>
    </row>
    <row r="24" spans="3:27" ht="15.75" thickTop="1">
      <c r="C24" s="139" t="s">
        <v>278</v>
      </c>
      <c r="D24" s="140"/>
      <c r="E24" s="141">
        <f>NPV(9.3%,F22)</f>
        <v>36406.22140896615</v>
      </c>
    </row>
    <row r="25" spans="3:27">
      <c r="C25" s="142" t="s">
        <v>279</v>
      </c>
      <c r="D25" s="143"/>
      <c r="E25" s="144">
        <f>Appendix!F30</f>
        <v>334</v>
      </c>
    </row>
    <row r="26" spans="3:27">
      <c r="C26" s="142" t="s">
        <v>280</v>
      </c>
      <c r="D26" s="143"/>
      <c r="E26" s="144">
        <v>6730</v>
      </c>
    </row>
    <row r="27" spans="3:27">
      <c r="C27" s="145" t="s">
        <v>196</v>
      </c>
      <c r="D27" s="143"/>
      <c r="E27" s="149">
        <f>E24+E25-E26</f>
        <v>30010.22140896615</v>
      </c>
    </row>
    <row r="28" spans="3:27" ht="15.75" thickBot="1">
      <c r="C28" s="146" t="s">
        <v>281</v>
      </c>
      <c r="D28" s="147"/>
      <c r="E28" s="148">
        <f>'Price Earnings Multiplier'!E5</f>
        <v>1882.5</v>
      </c>
      <c r="T28" s="110"/>
      <c r="U28" s="110"/>
      <c r="V28" s="110"/>
      <c r="W28" s="110"/>
      <c r="X28" s="110"/>
      <c r="Y28" s="110"/>
      <c r="Z28" s="110"/>
      <c r="AA28" s="110"/>
    </row>
    <row r="29" spans="3:27" ht="16.5" thickTop="1" thickBot="1">
      <c r="T29" s="110"/>
      <c r="U29" s="110"/>
      <c r="V29" s="110"/>
      <c r="W29" s="110"/>
      <c r="X29" s="110"/>
      <c r="Y29" s="110"/>
      <c r="Z29" s="110"/>
      <c r="AA29" s="110"/>
    </row>
    <row r="30" spans="3:27" ht="15.75">
      <c r="C30" s="70" t="s">
        <v>223</v>
      </c>
      <c r="D30" s="71">
        <v>30.4</v>
      </c>
      <c r="E30" s="63"/>
      <c r="F30" s="72" t="s">
        <v>224</v>
      </c>
      <c r="G30" s="73" t="s">
        <v>225</v>
      </c>
      <c r="T30" s="110"/>
      <c r="U30" s="110"/>
      <c r="V30" s="110"/>
      <c r="W30" s="110"/>
      <c r="X30" s="110"/>
      <c r="Y30" s="110"/>
      <c r="Z30" s="110"/>
      <c r="AA30" s="110"/>
    </row>
    <row r="31" spans="3:27" ht="15.75">
      <c r="C31" s="74" t="s">
        <v>226</v>
      </c>
      <c r="D31" s="75">
        <f>E27/E28</f>
        <v>15.941684679397689</v>
      </c>
      <c r="E31" s="63"/>
      <c r="F31" s="63"/>
      <c r="T31" s="110"/>
      <c r="U31" s="110"/>
      <c r="V31" s="110"/>
      <c r="W31" s="110"/>
      <c r="X31" s="110"/>
      <c r="Y31" s="110"/>
      <c r="Z31" s="110"/>
      <c r="AA31" s="110"/>
    </row>
    <row r="32" spans="3:27" ht="16.5" thickBot="1">
      <c r="C32" s="76" t="s">
        <v>227</v>
      </c>
      <c r="D32" s="77">
        <f>(D31-D30)/D30</f>
        <v>-0.4756024776513918</v>
      </c>
      <c r="E32" s="63"/>
      <c r="F32" s="63"/>
      <c r="T32" s="110"/>
      <c r="U32" s="110"/>
      <c r="V32" s="110"/>
      <c r="W32" s="110"/>
      <c r="X32" s="110"/>
      <c r="Y32" s="110"/>
      <c r="Z32" s="110"/>
      <c r="AA32" s="110"/>
    </row>
    <row r="33" spans="20:27">
      <c r="T33" s="110"/>
      <c r="U33" s="110"/>
      <c r="V33" s="110"/>
      <c r="W33" s="110"/>
      <c r="X33" s="110"/>
      <c r="Y33" s="110"/>
      <c r="Z33" s="110"/>
      <c r="AA33" s="110"/>
    </row>
  </sheetData>
  <mergeCells count="4">
    <mergeCell ref="D4:H4"/>
    <mergeCell ref="I4:M4"/>
    <mergeCell ref="X4:AC4"/>
    <mergeCell ref="S4:W4"/>
  </mergeCells>
  <phoneticPr fontId="8" type="noConversion"/>
  <pageMargins left="0.7" right="0.7" top="0.75" bottom="0.75" header="0.3" footer="0.3"/>
  <ignoredErrors>
    <ignoredError sqref="E8 F8:I8 E10:H10 I9:M9" formula="1"/>
  </ignoredErrors>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CA1CC-A92B-4DE8-9BAC-3FE199C72CA8}">
  <dimension ref="B1:AB28"/>
  <sheetViews>
    <sheetView showGridLines="0" topLeftCell="I15" zoomScale="107" workbookViewId="0">
      <selection activeCell="S5" sqref="S5"/>
    </sheetView>
  </sheetViews>
  <sheetFormatPr defaultRowHeight="15"/>
  <cols>
    <col min="2" max="2" width="47" bestFit="1" customWidth="1"/>
    <col min="3" max="3" width="9.5703125" bestFit="1" customWidth="1"/>
    <col min="4" max="4" width="6.7109375" bestFit="1" customWidth="1"/>
    <col min="5" max="5" width="17.85546875" customWidth="1"/>
    <col min="6" max="6" width="10.140625" bestFit="1" customWidth="1"/>
    <col min="7" max="7" width="8.140625" bestFit="1" customWidth="1"/>
    <col min="8" max="8" width="17.140625" customWidth="1"/>
    <col min="9" max="9" width="9.5703125" bestFit="1" customWidth="1"/>
    <col min="10" max="10" width="8.140625" bestFit="1" customWidth="1"/>
    <col min="11" max="11" width="12.42578125" bestFit="1" customWidth="1"/>
    <col min="12" max="12" width="12.85546875" bestFit="1" customWidth="1"/>
    <col min="13" max="13" width="11.42578125" bestFit="1" customWidth="1"/>
    <col min="14" max="14" width="12.85546875" bestFit="1" customWidth="1"/>
    <col min="17" max="17" width="21.42578125" bestFit="1" customWidth="1"/>
    <col min="19" max="19" width="41.140625" bestFit="1" customWidth="1"/>
    <col min="20" max="20" width="12.140625" bestFit="1" customWidth="1"/>
  </cols>
  <sheetData>
    <row r="1" spans="2:28" ht="21">
      <c r="B1" s="78" t="s">
        <v>228</v>
      </c>
    </row>
    <row r="3" spans="2:28" ht="15.75">
      <c r="B3" s="252" t="s">
        <v>192</v>
      </c>
      <c r="C3" s="252" t="s">
        <v>193</v>
      </c>
      <c r="D3" s="252" t="s">
        <v>189</v>
      </c>
      <c r="E3" s="253"/>
      <c r="F3" s="253"/>
      <c r="G3" s="253"/>
      <c r="H3" s="253"/>
      <c r="I3" s="252" t="s">
        <v>190</v>
      </c>
      <c r="J3" s="253"/>
      <c r="K3" s="253"/>
      <c r="L3" s="254" t="s">
        <v>191</v>
      </c>
      <c r="M3" s="255"/>
      <c r="N3" s="255"/>
    </row>
    <row r="4" spans="2:28" ht="31.5">
      <c r="B4" s="252"/>
      <c r="C4" s="252"/>
      <c r="D4" s="56" t="s">
        <v>194</v>
      </c>
      <c r="E4" s="56" t="s">
        <v>195</v>
      </c>
      <c r="F4" s="56" t="s">
        <v>196</v>
      </c>
      <c r="G4" s="56" t="s">
        <v>197</v>
      </c>
      <c r="H4" s="56" t="s">
        <v>198</v>
      </c>
      <c r="I4" s="57" t="s">
        <v>50</v>
      </c>
      <c r="J4" s="57" t="s">
        <v>199</v>
      </c>
      <c r="K4" s="57" t="s">
        <v>200</v>
      </c>
      <c r="L4" s="57" t="s">
        <v>201</v>
      </c>
      <c r="M4" s="137" t="s">
        <v>277</v>
      </c>
      <c r="N4" s="137" t="s">
        <v>316</v>
      </c>
      <c r="Q4" s="183"/>
      <c r="R4" s="184" t="s">
        <v>201</v>
      </c>
      <c r="S4" s="185" t="s">
        <v>277</v>
      </c>
      <c r="T4" s="185" t="s">
        <v>316</v>
      </c>
    </row>
    <row r="5" spans="2:28" ht="15" customHeight="1">
      <c r="B5" s="79" t="s">
        <v>202</v>
      </c>
      <c r="C5" s="79" t="s">
        <v>213</v>
      </c>
      <c r="D5" s="80">
        <v>30.4</v>
      </c>
      <c r="E5" s="80">
        <v>1882.5</v>
      </c>
      <c r="F5" s="80">
        <f t="shared" ref="F5:F10" si="0">D5*E5</f>
        <v>57228</v>
      </c>
      <c r="G5" s="80">
        <v>6396</v>
      </c>
      <c r="H5" s="80">
        <f t="shared" ref="H5:H10" si="1">F5+G5</f>
        <v>63624</v>
      </c>
      <c r="I5" s="80">
        <v>8553</v>
      </c>
      <c r="J5" s="80">
        <v>2654</v>
      </c>
      <c r="K5" s="80">
        <v>1634</v>
      </c>
      <c r="L5" s="81">
        <f>F5/K5</f>
        <v>35.02325581395349</v>
      </c>
      <c r="M5" s="138">
        <f>H5/J5</f>
        <v>23.972871137905049</v>
      </c>
      <c r="N5" s="138">
        <f>H5/I5</f>
        <v>7.4387934058225182</v>
      </c>
      <c r="Q5" s="79" t="s">
        <v>202</v>
      </c>
      <c r="R5" s="81">
        <v>35.02325581395349</v>
      </c>
      <c r="S5" s="138">
        <v>23.972871137905049</v>
      </c>
      <c r="T5" s="138">
        <v>7.4387934058225182</v>
      </c>
    </row>
    <row r="6" spans="2:28">
      <c r="B6" s="10" t="s">
        <v>203</v>
      </c>
      <c r="C6" s="10" t="s">
        <v>208</v>
      </c>
      <c r="D6" s="47">
        <v>4.68</v>
      </c>
      <c r="E6" s="47">
        <v>2502.9</v>
      </c>
      <c r="F6" s="47">
        <f t="shared" si="0"/>
        <v>11713.572</v>
      </c>
      <c r="G6" s="47">
        <v>3317</v>
      </c>
      <c r="H6" s="47">
        <f t="shared" si="1"/>
        <v>15030.572</v>
      </c>
      <c r="I6" s="47">
        <v>3714</v>
      </c>
      <c r="J6" s="47">
        <v>706</v>
      </c>
      <c r="K6" s="47">
        <v>232</v>
      </c>
      <c r="L6" s="81">
        <f t="shared" ref="L6:L10" si="2">F6/K6</f>
        <v>50.489534482758621</v>
      </c>
      <c r="M6" s="138">
        <f t="shared" ref="M6:M10" si="3">H6/J6</f>
        <v>21.289762039660058</v>
      </c>
      <c r="N6" s="138">
        <f>H6/I6</f>
        <v>4.0470037695207326</v>
      </c>
      <c r="Q6" s="10" t="s">
        <v>203</v>
      </c>
      <c r="R6" s="81">
        <v>50.489534482758621</v>
      </c>
      <c r="S6" s="138">
        <v>21.289762039660058</v>
      </c>
      <c r="T6" s="138">
        <v>4.0470037695207326</v>
      </c>
    </row>
    <row r="7" spans="2:28">
      <c r="B7" s="10" t="s">
        <v>204</v>
      </c>
      <c r="C7" s="10" t="s">
        <v>209</v>
      </c>
      <c r="D7" s="47">
        <v>2.4</v>
      </c>
      <c r="E7" s="47">
        <v>378</v>
      </c>
      <c r="F7" s="47">
        <f t="shared" si="0"/>
        <v>907.19999999999993</v>
      </c>
      <c r="G7" s="47">
        <v>-25.2</v>
      </c>
      <c r="H7" s="47">
        <f t="shared" si="1"/>
        <v>881.99999999999989</v>
      </c>
      <c r="I7" s="47">
        <v>749.2</v>
      </c>
      <c r="J7" s="47">
        <v>100.9</v>
      </c>
      <c r="K7" s="47">
        <v>62.7</v>
      </c>
      <c r="L7" s="81">
        <f t="shared" si="2"/>
        <v>14.4688995215311</v>
      </c>
      <c r="M7" s="138">
        <f t="shared" si="3"/>
        <v>8.7413280475718516</v>
      </c>
      <c r="N7" s="138">
        <f t="shared" ref="N7:N10" si="4">H7/I7</f>
        <v>1.1772557394554188</v>
      </c>
      <c r="Q7" s="10" t="s">
        <v>204</v>
      </c>
      <c r="R7" s="81">
        <v>14.4688995215311</v>
      </c>
      <c r="S7" s="138">
        <v>8.7413280475718516</v>
      </c>
      <c r="T7" s="138">
        <v>1.1772557394554188</v>
      </c>
    </row>
    <row r="8" spans="2:28">
      <c r="B8" s="10" t="s">
        <v>205</v>
      </c>
      <c r="C8" s="10" t="s">
        <v>210</v>
      </c>
      <c r="D8" s="47">
        <v>38.06</v>
      </c>
      <c r="E8" s="47">
        <v>161.30000000000001</v>
      </c>
      <c r="F8" s="47">
        <f t="shared" si="0"/>
        <v>6139.0780000000004</v>
      </c>
      <c r="G8" s="47">
        <v>1060</v>
      </c>
      <c r="H8" s="47">
        <f t="shared" si="1"/>
        <v>7199.0780000000004</v>
      </c>
      <c r="I8" s="47">
        <v>3192</v>
      </c>
      <c r="J8" s="47">
        <v>680.4</v>
      </c>
      <c r="K8" s="47">
        <v>288.8</v>
      </c>
      <c r="L8" s="81">
        <f t="shared" si="2"/>
        <v>21.257195290858725</v>
      </c>
      <c r="M8" s="138">
        <f t="shared" si="3"/>
        <v>10.580655496766608</v>
      </c>
      <c r="N8" s="138">
        <f t="shared" si="4"/>
        <v>2.2553502506265666</v>
      </c>
      <c r="Q8" s="10" t="s">
        <v>205</v>
      </c>
      <c r="R8" s="81">
        <v>21.257195290858725</v>
      </c>
      <c r="S8" s="138">
        <v>10.580655496766608</v>
      </c>
      <c r="T8" s="138">
        <v>2.2553502506265666</v>
      </c>
    </row>
    <row r="9" spans="2:28">
      <c r="B9" s="10" t="s">
        <v>206</v>
      </c>
      <c r="C9" s="10" t="s">
        <v>211</v>
      </c>
      <c r="D9" s="47">
        <v>1.35</v>
      </c>
      <c r="E9" s="47">
        <v>416.4</v>
      </c>
      <c r="F9" s="47">
        <f t="shared" si="0"/>
        <v>562.14</v>
      </c>
      <c r="G9" s="47">
        <v>48</v>
      </c>
      <c r="H9" s="47">
        <f t="shared" si="1"/>
        <v>610.14</v>
      </c>
      <c r="I9" s="47">
        <v>385.7</v>
      </c>
      <c r="J9" s="47">
        <v>98.1</v>
      </c>
      <c r="K9" s="47">
        <v>29</v>
      </c>
      <c r="L9" s="81">
        <f t="shared" si="2"/>
        <v>19.384137931034481</v>
      </c>
      <c r="M9" s="138">
        <f t="shared" si="3"/>
        <v>6.2195718654434256</v>
      </c>
      <c r="N9" s="138">
        <f t="shared" si="4"/>
        <v>1.5819030334456832</v>
      </c>
      <c r="Q9" s="10" t="s">
        <v>206</v>
      </c>
      <c r="R9" s="81">
        <v>19.384137931034481</v>
      </c>
      <c r="S9" s="138">
        <v>6.2195718654434256</v>
      </c>
      <c r="T9" s="138">
        <v>1.5819030334456832</v>
      </c>
    </row>
    <row r="10" spans="2:28">
      <c r="B10" s="10" t="s">
        <v>207</v>
      </c>
      <c r="C10" s="10" t="s">
        <v>212</v>
      </c>
      <c r="D10" s="47">
        <v>1.05</v>
      </c>
      <c r="E10" s="47">
        <v>1354.3</v>
      </c>
      <c r="F10" s="47">
        <f t="shared" si="0"/>
        <v>1422.0150000000001</v>
      </c>
      <c r="G10" s="47">
        <v>-44.6</v>
      </c>
      <c r="H10" s="47">
        <f t="shared" si="1"/>
        <v>1377.4150000000002</v>
      </c>
      <c r="I10" s="47">
        <v>3903.3</v>
      </c>
      <c r="J10" s="47">
        <v>123.1</v>
      </c>
      <c r="K10" s="47">
        <v>50.7</v>
      </c>
      <c r="L10" s="81">
        <f t="shared" si="2"/>
        <v>28.047633136094674</v>
      </c>
      <c r="M10" s="138">
        <f t="shared" si="3"/>
        <v>11.189398862713244</v>
      </c>
      <c r="N10" s="138">
        <f t="shared" si="4"/>
        <v>0.35288473855455643</v>
      </c>
      <c r="Q10" s="10" t="s">
        <v>207</v>
      </c>
      <c r="R10" s="81">
        <v>28.047633136094674</v>
      </c>
      <c r="S10" s="138">
        <v>11.189398862713244</v>
      </c>
      <c r="T10" s="138">
        <v>0.35288473855455643</v>
      </c>
    </row>
    <row r="12" spans="2:28" ht="15.75">
      <c r="B12" s="58" t="s">
        <v>214</v>
      </c>
      <c r="C12" s="58"/>
      <c r="D12" s="58"/>
      <c r="E12" s="58"/>
      <c r="F12" s="58"/>
      <c r="G12" s="58"/>
      <c r="H12" s="58"/>
      <c r="I12" s="58"/>
      <c r="J12" s="58"/>
      <c r="K12" s="58"/>
      <c r="L12" s="60">
        <f>MAX(L6:L10)</f>
        <v>50.489534482758621</v>
      </c>
      <c r="M12" s="60">
        <f>MAX(M6:M10)</f>
        <v>21.289762039660058</v>
      </c>
      <c r="N12" s="60">
        <f>MAX(N6:N10)</f>
        <v>4.0470037695207326</v>
      </c>
    </row>
    <row r="13" spans="2:28" ht="15.75">
      <c r="B13" s="58" t="s">
        <v>215</v>
      </c>
      <c r="C13" s="59"/>
      <c r="D13" s="59"/>
      <c r="E13" s="59"/>
      <c r="F13" s="59"/>
      <c r="G13" s="59"/>
      <c r="H13" s="59"/>
      <c r="I13" s="59"/>
      <c r="J13" s="59"/>
      <c r="K13" s="59"/>
      <c r="L13" s="60">
        <f>_xlfn.QUARTILE.EXC(L6:L10,3)</f>
        <v>39.268583809426644</v>
      </c>
      <c r="M13" s="60">
        <f>_xlfn.QUARTILE.EXC(M6:M10,3)</f>
        <v>16.239580451186651</v>
      </c>
      <c r="N13" s="60">
        <f>_xlfn.QUARTILE.EXC(N6:N10,3)</f>
        <v>3.1511770100736496</v>
      </c>
    </row>
    <row r="14" spans="2:28" ht="15.75">
      <c r="B14" s="59" t="s">
        <v>216</v>
      </c>
      <c r="C14" s="59"/>
      <c r="D14" s="59"/>
      <c r="E14" s="59"/>
      <c r="F14" s="59"/>
      <c r="G14" s="59"/>
      <c r="H14" s="59"/>
      <c r="I14" s="59"/>
      <c r="J14" s="59"/>
      <c r="K14" s="59"/>
      <c r="L14" s="61">
        <f>AVERAGE(L6:L10)</f>
        <v>26.729480072455523</v>
      </c>
      <c r="M14" s="61">
        <f>AVERAGE(M6:M10)</f>
        <v>11.604143262431037</v>
      </c>
      <c r="N14" s="61">
        <f>AVERAGE(N6:N10)</f>
        <v>1.8828795063205912</v>
      </c>
      <c r="U14" s="110"/>
      <c r="V14" s="110"/>
      <c r="W14" s="110"/>
      <c r="X14" s="110"/>
      <c r="Y14" s="110"/>
      <c r="Z14" s="110"/>
      <c r="AA14" s="110"/>
      <c r="AB14" s="110"/>
    </row>
    <row r="15" spans="2:28" ht="15.75">
      <c r="B15" s="59" t="s">
        <v>217</v>
      </c>
      <c r="C15" s="59"/>
      <c r="D15" s="59"/>
      <c r="E15" s="59"/>
      <c r="F15" s="59"/>
      <c r="G15" s="59"/>
      <c r="H15" s="59"/>
      <c r="I15" s="59"/>
      <c r="J15" s="59"/>
      <c r="K15" s="59"/>
      <c r="L15" s="61">
        <f>MEDIAN(L6:L10)</f>
        <v>21.257195290858725</v>
      </c>
      <c r="M15" s="61">
        <f>MEDIAN(M6:M10)</f>
        <v>10.580655496766608</v>
      </c>
      <c r="N15" s="61">
        <f>MEDIAN(N6:N10)</f>
        <v>1.5819030334456832</v>
      </c>
      <c r="U15" s="110"/>
      <c r="V15" s="110"/>
      <c r="W15" s="110"/>
      <c r="X15" s="110"/>
      <c r="Y15" s="110"/>
      <c r="Z15" s="110"/>
      <c r="AA15" s="110"/>
      <c r="AB15" s="110"/>
    </row>
    <row r="16" spans="2:28" ht="15.75">
      <c r="B16" s="58" t="s">
        <v>218</v>
      </c>
      <c r="C16" s="59"/>
      <c r="D16" s="59"/>
      <c r="E16" s="59"/>
      <c r="F16" s="59"/>
      <c r="G16" s="59"/>
      <c r="H16" s="59"/>
      <c r="I16" s="59"/>
      <c r="J16" s="59"/>
      <c r="K16" s="59"/>
      <c r="L16" s="60">
        <f>QUARTILE(L6:L10,)</f>
        <v>14.4688995215311</v>
      </c>
      <c r="M16" s="60">
        <f>QUARTILE(M6:M10,)</f>
        <v>6.2195718654434256</v>
      </c>
      <c r="N16" s="60">
        <f>QUARTILE(N6:N10,)</f>
        <v>0.35288473855455643</v>
      </c>
      <c r="U16" s="110"/>
      <c r="V16" s="110"/>
      <c r="W16" s="110"/>
      <c r="X16" s="110"/>
      <c r="Y16" s="110"/>
      <c r="Z16" s="110"/>
      <c r="AA16" s="110"/>
      <c r="AB16" s="110"/>
    </row>
    <row r="17" spans="2:28" ht="15.75">
      <c r="B17" s="58" t="s">
        <v>219</v>
      </c>
      <c r="C17" s="58"/>
      <c r="D17" s="58"/>
      <c r="E17" s="58"/>
      <c r="F17" s="58"/>
      <c r="G17" s="58"/>
      <c r="H17" s="58"/>
      <c r="I17" s="58"/>
      <c r="J17" s="58"/>
      <c r="K17" s="58"/>
      <c r="L17" s="60">
        <f>MIN(L6:L10)</f>
        <v>14.4688995215311</v>
      </c>
      <c r="M17" s="60">
        <f>MIN(M6:M10)</f>
        <v>6.2195718654434256</v>
      </c>
      <c r="N17" s="60">
        <f>MIN(N6:N10)</f>
        <v>0.35288473855455643</v>
      </c>
      <c r="U17" s="110"/>
      <c r="V17" s="110"/>
      <c r="W17" s="110"/>
      <c r="X17" s="110"/>
      <c r="Y17" s="110"/>
      <c r="Z17" s="110"/>
      <c r="AA17" s="110"/>
      <c r="AB17" s="110"/>
    </row>
    <row r="18" spans="2:28">
      <c r="U18" s="110"/>
      <c r="V18" s="110"/>
      <c r="W18" s="110"/>
      <c r="X18" s="110"/>
      <c r="Y18" s="110"/>
      <c r="Z18" s="110"/>
      <c r="AA18" s="110"/>
      <c r="AB18" s="110"/>
    </row>
    <row r="19" spans="2:28" ht="15.75">
      <c r="B19" s="54" t="str">
        <f>B5</f>
        <v xml:space="preserve">Relx Plc. </v>
      </c>
      <c r="C19" s="62"/>
      <c r="D19" s="62"/>
      <c r="E19" s="62"/>
      <c r="F19" s="62"/>
      <c r="G19" s="62"/>
      <c r="H19" s="62"/>
      <c r="I19" s="62"/>
      <c r="J19" s="62"/>
      <c r="K19" s="62"/>
      <c r="L19" s="55" t="s">
        <v>201</v>
      </c>
      <c r="U19" s="110"/>
      <c r="V19" s="110"/>
      <c r="W19" s="110"/>
      <c r="X19" s="110"/>
      <c r="Y19" s="110"/>
      <c r="Z19" s="110"/>
      <c r="AA19" s="110"/>
      <c r="AB19" s="110"/>
    </row>
    <row r="20" spans="2:28" ht="15.75">
      <c r="B20" s="21" t="s">
        <v>220</v>
      </c>
      <c r="J20" s="63"/>
      <c r="L20" s="68">
        <f>L21+L22</f>
        <v>41130.257105263154</v>
      </c>
    </row>
    <row r="21" spans="2:28" ht="15.75">
      <c r="B21" s="21" t="s">
        <v>197</v>
      </c>
      <c r="G21" s="64"/>
      <c r="J21" s="63"/>
      <c r="L21" s="68">
        <f>G5</f>
        <v>6396</v>
      </c>
    </row>
    <row r="22" spans="2:28" ht="15.75">
      <c r="B22" s="21" t="s">
        <v>221</v>
      </c>
      <c r="G22" s="64"/>
      <c r="J22" s="63"/>
      <c r="L22" s="68">
        <f>L15*K5</f>
        <v>34734.257105263154</v>
      </c>
    </row>
    <row r="23" spans="2:28" ht="15.75">
      <c r="B23" s="21" t="s">
        <v>195</v>
      </c>
      <c r="G23" s="64"/>
      <c r="L23" s="68">
        <f>E5</f>
        <v>1882.5</v>
      </c>
    </row>
    <row r="24" spans="2:28" ht="15.75">
      <c r="B24" s="65" t="s">
        <v>222</v>
      </c>
      <c r="C24" s="65"/>
      <c r="D24" s="66"/>
      <c r="E24" s="66"/>
      <c r="F24" s="65"/>
      <c r="G24" s="67"/>
      <c r="H24" s="65"/>
      <c r="I24" s="65"/>
      <c r="J24" s="65"/>
      <c r="K24" s="65"/>
      <c r="L24" s="69">
        <f>L22/L23</f>
        <v>18.451132592437265</v>
      </c>
    </row>
    <row r="25" spans="2:28" ht="15.75" thickBot="1"/>
    <row r="26" spans="2:28" ht="15.75">
      <c r="B26" s="70" t="s">
        <v>223</v>
      </c>
      <c r="C26" s="71">
        <v>30.4</v>
      </c>
      <c r="D26" s="63"/>
      <c r="E26" s="72" t="s">
        <v>224</v>
      </c>
      <c r="F26" s="73" t="s">
        <v>225</v>
      </c>
    </row>
    <row r="27" spans="2:28" ht="15.75">
      <c r="B27" s="74" t="s">
        <v>226</v>
      </c>
      <c r="C27" s="75">
        <f>L24</f>
        <v>18.451132592437265</v>
      </c>
      <c r="D27" s="63"/>
      <c r="E27" s="63"/>
    </row>
    <row r="28" spans="2:28" ht="16.5" thickBot="1">
      <c r="B28" s="76" t="s">
        <v>227</v>
      </c>
      <c r="C28" s="77">
        <f>(C27-C26)/C26</f>
        <v>-0.3930548489329847</v>
      </c>
      <c r="D28" s="63"/>
      <c r="E28" s="63"/>
    </row>
  </sheetData>
  <mergeCells count="5">
    <mergeCell ref="D3:H3"/>
    <mergeCell ref="I3:K3"/>
    <mergeCell ref="B3:B4"/>
    <mergeCell ref="C3:C4"/>
    <mergeCell ref="L3:N3"/>
  </mergeCells>
  <pageMargins left="0.7" right="0.7" top="0.75" bottom="0.75" header="0.3" footer="0.3"/>
  <ignoredErrors>
    <ignoredError sqref="L12:L13 L15:L17" formulaRange="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081FB-EFF6-4C50-91BE-817CF223F61D}">
  <dimension ref="C2:BH22"/>
  <sheetViews>
    <sheetView showGridLines="0" topLeftCell="A12" zoomScale="89" zoomScaleNormal="215" workbookViewId="0"/>
  </sheetViews>
  <sheetFormatPr defaultRowHeight="15"/>
  <cols>
    <col min="1" max="2" width="9.140625" style="211"/>
    <col min="3" max="3" width="24.7109375" style="211" bestFit="1" customWidth="1"/>
    <col min="4" max="5" width="9.140625" style="211"/>
    <col min="6" max="6" width="16.5703125" style="211" customWidth="1"/>
    <col min="7" max="7" width="31.42578125" style="211" bestFit="1" customWidth="1"/>
    <col min="8" max="58" width="9.140625" style="211"/>
    <col min="59" max="59" width="28.28515625" style="211" bestFit="1" customWidth="1"/>
    <col min="60" max="16384" width="9.140625" style="211"/>
  </cols>
  <sheetData>
    <row r="2" spans="3:8" ht="29.25" thickBot="1">
      <c r="C2" s="181" t="s">
        <v>213</v>
      </c>
      <c r="E2" s="228" t="s">
        <v>293</v>
      </c>
      <c r="F2" s="229"/>
      <c r="G2" s="230"/>
      <c r="H2" s="230"/>
    </row>
    <row r="3" spans="3:8" ht="20.25">
      <c r="C3" s="231" t="s">
        <v>312</v>
      </c>
      <c r="E3" s="232" t="s">
        <v>305</v>
      </c>
      <c r="F3" s="233"/>
      <c r="G3" s="234" t="s">
        <v>311</v>
      </c>
      <c r="H3" s="232"/>
    </row>
    <row r="4" spans="3:8" ht="20.25">
      <c r="C4" s="231" t="s">
        <v>313</v>
      </c>
      <c r="E4" s="232" t="s">
        <v>306</v>
      </c>
      <c r="F4" s="233"/>
      <c r="G4" s="235" t="s">
        <v>315</v>
      </c>
      <c r="H4" s="232"/>
    </row>
    <row r="5" spans="3:8" ht="20.25">
      <c r="C5" s="231" t="s">
        <v>314</v>
      </c>
      <c r="E5" s="232"/>
      <c r="F5" s="233"/>
      <c r="G5" s="232"/>
      <c r="H5" s="232"/>
    </row>
    <row r="6" spans="3:8" ht="20.25">
      <c r="E6" s="232" t="s">
        <v>307</v>
      </c>
      <c r="F6" s="233"/>
      <c r="G6" s="232" t="s">
        <v>308</v>
      </c>
      <c r="H6" s="232"/>
    </row>
    <row r="7" spans="3:8" ht="20.25">
      <c r="E7" s="232" t="s">
        <v>309</v>
      </c>
      <c r="F7" s="233"/>
      <c r="G7" s="232" t="s">
        <v>310</v>
      </c>
      <c r="H7" s="232"/>
    </row>
    <row r="19" spans="59:60">
      <c r="BG19" s="211" t="s">
        <v>352</v>
      </c>
      <c r="BH19" s="237">
        <v>0.11</v>
      </c>
    </row>
    <row r="20" spans="59:60">
      <c r="BG20" s="211" t="s">
        <v>353</v>
      </c>
      <c r="BH20" s="237">
        <v>0.21</v>
      </c>
    </row>
    <row r="21" spans="59:60">
      <c r="BG21" s="211" t="s">
        <v>354</v>
      </c>
      <c r="BH21" s="237">
        <v>0.34</v>
      </c>
    </row>
    <row r="22" spans="59:60">
      <c r="BG22" s="211" t="s">
        <v>355</v>
      </c>
      <c r="BH22" s="237">
        <v>0.34</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85D69-2703-4815-9B51-D0FBD1A424C8}">
  <dimension ref="A1:Z57"/>
  <sheetViews>
    <sheetView showGridLines="0" topLeftCell="G11" zoomScale="71" zoomScaleNormal="98" workbookViewId="0">
      <selection activeCell="V25" sqref="V25"/>
    </sheetView>
  </sheetViews>
  <sheetFormatPr defaultRowHeight="15"/>
  <cols>
    <col min="1" max="1" width="9.140625" style="110"/>
    <col min="2" max="2" width="19.85546875" style="110" bestFit="1" customWidth="1"/>
    <col min="3" max="7" width="9" style="110" bestFit="1" customWidth="1"/>
    <col min="8" max="9" width="9.140625" style="110"/>
    <col min="10" max="10" width="20.140625" style="110" bestFit="1" customWidth="1"/>
    <col min="11" max="11" width="9.140625" style="110" bestFit="1" customWidth="1"/>
    <col min="12" max="17" width="9.140625" style="110"/>
    <col min="18" max="18" width="10.28515625" style="110" bestFit="1" customWidth="1"/>
    <col min="19" max="20" width="9.140625" style="110"/>
    <col min="21" max="21" width="20.140625" style="110" bestFit="1" customWidth="1"/>
    <col min="22" max="22" width="9.42578125" style="110" bestFit="1" customWidth="1"/>
    <col min="23" max="16384" width="9.140625" style="110"/>
  </cols>
  <sheetData>
    <row r="1" spans="2:26">
      <c r="H1" s="213"/>
      <c r="P1" s="213"/>
    </row>
    <row r="2" spans="2:26">
      <c r="B2" s="238" t="s">
        <v>318</v>
      </c>
      <c r="C2" s="238"/>
      <c r="D2" s="238"/>
      <c r="E2" s="238"/>
      <c r="F2" s="238"/>
      <c r="G2" s="238"/>
      <c r="H2" s="213"/>
      <c r="J2" s="238" t="s">
        <v>321</v>
      </c>
      <c r="K2" s="238"/>
      <c r="L2" s="238"/>
      <c r="M2" s="238"/>
      <c r="N2" s="238"/>
      <c r="O2" s="238"/>
      <c r="P2" s="213"/>
    </row>
    <row r="3" spans="2:26" ht="15.75">
      <c r="B3" s="236"/>
      <c r="C3" s="1" t="s">
        <v>5</v>
      </c>
      <c r="D3" s="1" t="s">
        <v>4</v>
      </c>
      <c r="E3" s="1" t="s">
        <v>3</v>
      </c>
      <c r="F3" s="1" t="s">
        <v>2</v>
      </c>
      <c r="G3" s="1" t="s">
        <v>1</v>
      </c>
      <c r="H3" s="213"/>
      <c r="J3" s="236"/>
      <c r="K3" s="1" t="s">
        <v>5</v>
      </c>
      <c r="L3" s="1" t="s">
        <v>4</v>
      </c>
      <c r="M3" s="1" t="s">
        <v>3</v>
      </c>
      <c r="N3" s="1" t="s">
        <v>2</v>
      </c>
      <c r="O3" s="1" t="s">
        <v>1</v>
      </c>
      <c r="P3" s="213"/>
    </row>
    <row r="4" spans="2:26">
      <c r="B4" s="112" t="s">
        <v>50</v>
      </c>
      <c r="C4" s="214">
        <f>'Income Statement'!C2</f>
        <v>7492</v>
      </c>
      <c r="D4" s="214">
        <f>'Income Statement'!D2</f>
        <v>7874</v>
      </c>
      <c r="E4" s="214">
        <f>'Income Statement'!E2</f>
        <v>7110</v>
      </c>
      <c r="F4" s="214">
        <f>'Income Statement'!F2</f>
        <v>7244</v>
      </c>
      <c r="G4" s="214">
        <f>'Income Statement'!G2</f>
        <v>8553</v>
      </c>
      <c r="H4" s="213"/>
      <c r="J4" s="112" t="s">
        <v>22</v>
      </c>
      <c r="K4" s="214">
        <f>'Balance Sheet'!C24</f>
        <v>13999</v>
      </c>
      <c r="L4" s="214">
        <f>'Balance Sheet'!D24</f>
        <v>13789</v>
      </c>
      <c r="M4" s="214">
        <f>'Balance Sheet'!E24</f>
        <v>14145</v>
      </c>
      <c r="N4" s="214">
        <f>'Balance Sheet'!F24</f>
        <v>13858</v>
      </c>
      <c r="O4" s="214">
        <f>'Balance Sheet'!G24</f>
        <v>15829</v>
      </c>
      <c r="P4" s="213"/>
      <c r="U4" s="215"/>
      <c r="V4" s="216">
        <v>2018</v>
      </c>
      <c r="W4" s="216">
        <v>2019</v>
      </c>
      <c r="X4" s="216">
        <v>2020</v>
      </c>
      <c r="Y4" s="216">
        <v>2021</v>
      </c>
      <c r="Z4" s="216">
        <v>2022</v>
      </c>
    </row>
    <row r="5" spans="2:26">
      <c r="B5" s="112" t="s">
        <v>319</v>
      </c>
      <c r="C5" s="214">
        <f>'Income Statement'!C8</f>
        <v>1964</v>
      </c>
      <c r="D5" s="214">
        <f>'Income Statement'!D8</f>
        <v>2101</v>
      </c>
      <c r="E5" s="214">
        <f>'Income Statement'!E8</f>
        <v>1525</v>
      </c>
      <c r="F5" s="214">
        <f>'Income Statement'!F8</f>
        <v>1884</v>
      </c>
      <c r="G5" s="214">
        <f>'Income Statement'!G8</f>
        <v>2323</v>
      </c>
      <c r="H5" s="213"/>
      <c r="J5" s="112" t="s">
        <v>35</v>
      </c>
      <c r="K5" s="214">
        <f>'Balance Sheet'!C45</f>
        <v>11640</v>
      </c>
      <c r="L5" s="214">
        <f>'Balance Sheet'!D45</f>
        <v>11599</v>
      </c>
      <c r="M5" s="214">
        <f>'Balance Sheet'!E45</f>
        <v>12044</v>
      </c>
      <c r="N5" s="214">
        <f>'Balance Sheet'!F45</f>
        <v>10634</v>
      </c>
      <c r="O5" s="214">
        <f>'Balance Sheet'!G45</f>
        <v>12075</v>
      </c>
      <c r="P5" s="213"/>
      <c r="U5" s="112" t="s">
        <v>50</v>
      </c>
      <c r="V5" s="214">
        <v>7492</v>
      </c>
      <c r="W5" s="214">
        <v>7874</v>
      </c>
      <c r="X5" s="214">
        <v>7110</v>
      </c>
      <c r="Y5" s="214">
        <v>7244</v>
      </c>
      <c r="Z5" s="214">
        <v>8553</v>
      </c>
    </row>
    <row r="6" spans="2:26">
      <c r="B6" s="112" t="s">
        <v>320</v>
      </c>
      <c r="C6" s="214">
        <f>'Income Statement'!C17</f>
        <v>1428</v>
      </c>
      <c r="D6" s="214">
        <f>'Income Statement'!D17</f>
        <v>1509</v>
      </c>
      <c r="E6" s="214">
        <f>'Income Statement'!E17</f>
        <v>1208</v>
      </c>
      <c r="F6" s="214">
        <f>'Income Statement'!F17</f>
        <v>1471</v>
      </c>
      <c r="G6" s="214">
        <f>'Income Statement'!G17</f>
        <v>1632</v>
      </c>
      <c r="H6" s="213"/>
      <c r="J6" s="112" t="s">
        <v>46</v>
      </c>
      <c r="K6" s="214">
        <f>'Balance Sheet'!C56</f>
        <v>2359</v>
      </c>
      <c r="L6" s="214">
        <f>'Balance Sheet'!D56</f>
        <v>2190</v>
      </c>
      <c r="M6" s="214">
        <f>'Balance Sheet'!E56</f>
        <v>2101</v>
      </c>
      <c r="N6" s="214">
        <f>'Balance Sheet'!F56</f>
        <v>3224</v>
      </c>
      <c r="O6" s="214">
        <f>'Balance Sheet'!G56</f>
        <v>3754</v>
      </c>
      <c r="P6" s="213"/>
      <c r="U6" s="112" t="s">
        <v>319</v>
      </c>
      <c r="V6" s="214">
        <v>1964</v>
      </c>
      <c r="W6" s="214">
        <v>2101</v>
      </c>
      <c r="X6" s="214">
        <v>1525</v>
      </c>
      <c r="Y6" s="214">
        <v>1884</v>
      </c>
      <c r="Z6" s="214">
        <v>2323</v>
      </c>
    </row>
    <row r="7" spans="2:26">
      <c r="H7" s="213"/>
      <c r="P7" s="213"/>
      <c r="U7" s="112" t="s">
        <v>320</v>
      </c>
      <c r="V7" s="214">
        <v>1428</v>
      </c>
      <c r="W7" s="214">
        <v>1509</v>
      </c>
      <c r="X7" s="214">
        <v>1208</v>
      </c>
      <c r="Y7" s="214">
        <v>1471</v>
      </c>
      <c r="Z7" s="214">
        <v>1632</v>
      </c>
    </row>
    <row r="8" spans="2:26">
      <c r="H8" s="213"/>
      <c r="P8" s="213"/>
      <c r="U8" s="112" t="s">
        <v>22</v>
      </c>
      <c r="V8" s="214">
        <v>13999</v>
      </c>
      <c r="W8" s="214">
        <v>13789</v>
      </c>
      <c r="X8" s="214">
        <v>14145</v>
      </c>
      <c r="Y8" s="214">
        <v>13858</v>
      </c>
      <c r="Z8" s="214">
        <v>15829</v>
      </c>
    </row>
    <row r="9" spans="2:26">
      <c r="H9" s="213"/>
      <c r="P9" s="213"/>
      <c r="U9" s="112" t="s">
        <v>35</v>
      </c>
      <c r="V9" s="214">
        <v>11640</v>
      </c>
      <c r="W9" s="214">
        <v>11599</v>
      </c>
      <c r="X9" s="214">
        <v>12044</v>
      </c>
      <c r="Y9" s="214">
        <v>10634</v>
      </c>
      <c r="Z9" s="214">
        <v>12075</v>
      </c>
    </row>
    <row r="10" spans="2:26">
      <c r="H10" s="213"/>
      <c r="P10" s="213"/>
      <c r="U10" s="112" t="s">
        <v>46</v>
      </c>
      <c r="V10" s="214">
        <v>2359</v>
      </c>
      <c r="W10" s="214">
        <v>2190</v>
      </c>
      <c r="X10" s="214">
        <v>2101</v>
      </c>
      <c r="Y10" s="214">
        <v>3224</v>
      </c>
      <c r="Z10" s="214">
        <v>3754</v>
      </c>
    </row>
    <row r="11" spans="2:26">
      <c r="H11" s="213"/>
      <c r="P11" s="213"/>
      <c r="U11" s="112" t="s">
        <v>325</v>
      </c>
      <c r="V11" s="217">
        <v>1985</v>
      </c>
      <c r="W11" s="217">
        <v>2089</v>
      </c>
      <c r="X11" s="217">
        <v>1596</v>
      </c>
      <c r="Y11" s="217">
        <v>2016</v>
      </c>
      <c r="Z11" s="217">
        <v>2401</v>
      </c>
    </row>
    <row r="12" spans="2:26">
      <c r="H12" s="213"/>
      <c r="P12" s="213"/>
      <c r="U12" s="112" t="s">
        <v>323</v>
      </c>
      <c r="V12" s="217">
        <v>-1271</v>
      </c>
      <c r="W12" s="217">
        <v>-733</v>
      </c>
      <c r="X12" s="217">
        <v>-1173</v>
      </c>
      <c r="Y12" s="217">
        <v>-384</v>
      </c>
      <c r="Z12" s="217">
        <v>-859</v>
      </c>
    </row>
    <row r="13" spans="2:26">
      <c r="H13" s="213"/>
      <c r="P13" s="213"/>
      <c r="U13" s="112" t="s">
        <v>324</v>
      </c>
      <c r="V13" s="217">
        <v>-713</v>
      </c>
      <c r="W13" s="217">
        <v>-1329</v>
      </c>
      <c r="X13" s="217">
        <v>-474</v>
      </c>
      <c r="Y13" s="217">
        <v>-1606</v>
      </c>
      <c r="Z13" s="217">
        <v>-1334</v>
      </c>
    </row>
    <row r="14" spans="2:26">
      <c r="H14" s="213"/>
      <c r="P14" s="213"/>
      <c r="U14" s="112" t="s">
        <v>326</v>
      </c>
      <c r="V14" s="218">
        <v>0.64709022957821671</v>
      </c>
      <c r="W14" s="218">
        <v>0.65011430022860051</v>
      </c>
      <c r="X14" s="218">
        <v>0.65021097046413501</v>
      </c>
      <c r="Y14" s="218">
        <v>0.64632799558255105</v>
      </c>
      <c r="Z14" s="218">
        <v>0.64398456681866012</v>
      </c>
    </row>
    <row r="15" spans="2:26">
      <c r="H15" s="213"/>
      <c r="P15" s="213"/>
      <c r="U15" s="112" t="s">
        <v>327</v>
      </c>
      <c r="V15" s="218">
        <v>0.25667378537106245</v>
      </c>
      <c r="W15" s="218">
        <v>0.25996951993903988</v>
      </c>
      <c r="X15" s="218">
        <v>0.24571026722925457</v>
      </c>
      <c r="Y15" s="218">
        <v>0.25662617338487026</v>
      </c>
      <c r="Z15" s="218">
        <v>0.27043142756927396</v>
      </c>
    </row>
    <row r="16" spans="2:26">
      <c r="H16" s="213"/>
      <c r="P16" s="213"/>
      <c r="U16" s="112" t="s">
        <v>328</v>
      </c>
      <c r="V16" s="218">
        <v>0.34276561665776828</v>
      </c>
      <c r="W16" s="218">
        <v>0.35953771907543813</v>
      </c>
      <c r="X16" s="218">
        <v>0.34838255977496485</v>
      </c>
      <c r="Y16" s="218">
        <v>0.36526780784097185</v>
      </c>
      <c r="Z16" s="218">
        <v>0.35168946568455511</v>
      </c>
    </row>
    <row r="17" spans="1:26">
      <c r="H17" s="213"/>
      <c r="P17" s="213"/>
      <c r="U17" s="112" t="s">
        <v>329</v>
      </c>
      <c r="V17" s="218">
        <v>0.18980245595301656</v>
      </c>
      <c r="W17" s="218">
        <v>0.19113538227076454</v>
      </c>
      <c r="X17" s="218">
        <v>0.17215189873417722</v>
      </c>
      <c r="Y17" s="218">
        <v>0.20306460519050248</v>
      </c>
      <c r="Z17" s="218">
        <v>0.19104407810125101</v>
      </c>
    </row>
    <row r="18" spans="1:26">
      <c r="H18" s="213"/>
      <c r="P18" s="213"/>
      <c r="U18" s="112" t="s">
        <v>331</v>
      </c>
      <c r="V18" s="219">
        <v>22.5</v>
      </c>
      <c r="W18" s="219">
        <v>24.8</v>
      </c>
      <c r="X18" s="219">
        <v>28.6</v>
      </c>
      <c r="Y18" s="219">
        <v>31.5</v>
      </c>
      <c r="Z18" s="219">
        <v>35.020000000000003</v>
      </c>
    </row>
    <row r="19" spans="1:26" ht="15.75" thickBot="1">
      <c r="A19" s="220"/>
      <c r="B19" s="220"/>
      <c r="C19" s="220"/>
      <c r="D19" s="220"/>
      <c r="E19" s="220"/>
      <c r="F19" s="220"/>
      <c r="G19" s="220"/>
      <c r="H19" s="221"/>
      <c r="I19" s="220"/>
      <c r="J19" s="220"/>
      <c r="K19" s="220"/>
      <c r="L19" s="220"/>
      <c r="M19" s="220"/>
      <c r="N19" s="220"/>
      <c r="O19" s="220"/>
      <c r="P19" s="221"/>
      <c r="U19" s="112" t="s">
        <v>332</v>
      </c>
      <c r="V19" s="219">
        <v>4.45</v>
      </c>
      <c r="W19" s="219">
        <v>4.8600000000000003</v>
      </c>
      <c r="X19" s="219">
        <v>4.6500000000000004</v>
      </c>
      <c r="Y19" s="219">
        <v>6.65</v>
      </c>
      <c r="Z19" s="219">
        <v>5.67</v>
      </c>
    </row>
    <row r="20" spans="1:26">
      <c r="H20" s="213"/>
      <c r="P20" s="213"/>
      <c r="U20" s="112" t="s">
        <v>333</v>
      </c>
      <c r="V20" s="219">
        <v>17.600000000000001</v>
      </c>
      <c r="W20" s="219">
        <v>18.22</v>
      </c>
      <c r="X20" s="219">
        <v>18.41</v>
      </c>
      <c r="Y20" s="219">
        <v>24.83</v>
      </c>
      <c r="Z20" s="219">
        <v>21.47</v>
      </c>
    </row>
    <row r="21" spans="1:26">
      <c r="B21" s="239" t="s">
        <v>322</v>
      </c>
      <c r="C21" s="239">
        <v>3</v>
      </c>
      <c r="D21" s="239"/>
      <c r="E21" s="239"/>
      <c r="F21" s="239"/>
      <c r="G21" s="239"/>
      <c r="H21" s="213"/>
      <c r="J21" s="238" t="s">
        <v>330</v>
      </c>
      <c r="K21" s="238"/>
      <c r="L21" s="238"/>
      <c r="M21" s="238"/>
      <c r="N21" s="238"/>
      <c r="O21" s="238"/>
      <c r="P21" s="213"/>
    </row>
    <row r="22" spans="1:26" ht="15.75">
      <c r="B22" s="236"/>
      <c r="C22" s="1" t="s">
        <v>5</v>
      </c>
      <c r="D22" s="1" t="s">
        <v>4</v>
      </c>
      <c r="E22" s="1" t="s">
        <v>3</v>
      </c>
      <c r="F22" s="1" t="s">
        <v>2</v>
      </c>
      <c r="G22" s="1" t="s">
        <v>1</v>
      </c>
      <c r="H22" s="213"/>
      <c r="J22" s="236"/>
      <c r="K22" s="1" t="s">
        <v>5</v>
      </c>
      <c r="L22" s="1" t="s">
        <v>4</v>
      </c>
      <c r="M22" s="1" t="s">
        <v>3</v>
      </c>
      <c r="N22" s="1" t="s">
        <v>2</v>
      </c>
      <c r="O22" s="1" t="s">
        <v>1</v>
      </c>
      <c r="P22" s="213"/>
    </row>
    <row r="23" spans="1:26">
      <c r="B23" s="112" t="s">
        <v>325</v>
      </c>
      <c r="C23" s="222">
        <f>'Cash Flows'!D8</f>
        <v>1985</v>
      </c>
      <c r="D23" s="222">
        <f>'Cash Flows'!E8</f>
        <v>2089</v>
      </c>
      <c r="E23" s="222">
        <f>'Cash Flows'!F8</f>
        <v>1596</v>
      </c>
      <c r="F23" s="222">
        <f>'Cash Flows'!G8</f>
        <v>2016</v>
      </c>
      <c r="G23" s="222">
        <f>'Cash Flows'!H8</f>
        <v>2401</v>
      </c>
      <c r="H23" s="213"/>
      <c r="J23" s="112" t="s">
        <v>326</v>
      </c>
      <c r="K23" s="223">
        <f>'Ratio Analysis'!B8</f>
        <v>0.64709022957821671</v>
      </c>
      <c r="L23" s="223">
        <f>'Ratio Analysis'!C8</f>
        <v>0.65011430022860051</v>
      </c>
      <c r="M23" s="223">
        <f>'Ratio Analysis'!D8</f>
        <v>0.65021097046413501</v>
      </c>
      <c r="N23" s="223">
        <f>'Ratio Analysis'!E8</f>
        <v>0.64632799558255105</v>
      </c>
      <c r="O23" s="223">
        <f>'Ratio Analysis'!F8</f>
        <v>0.64398456681866012</v>
      </c>
      <c r="P23" s="213"/>
      <c r="U23" s="112"/>
      <c r="V23" s="224">
        <v>4</v>
      </c>
      <c r="Z23" s="225">
        <v>2018</v>
      </c>
    </row>
    <row r="24" spans="1:26">
      <c r="B24" s="112" t="s">
        <v>323</v>
      </c>
      <c r="C24" s="222">
        <f>'Cash Flows'!D20</f>
        <v>-1271</v>
      </c>
      <c r="D24" s="222">
        <f>'Cash Flows'!E20</f>
        <v>-733</v>
      </c>
      <c r="E24" s="222">
        <f>'Cash Flows'!F20</f>
        <v>-1173</v>
      </c>
      <c r="F24" s="222">
        <f>'Cash Flows'!G20</f>
        <v>-384</v>
      </c>
      <c r="G24" s="222">
        <f>'Cash Flows'!H20</f>
        <v>-859</v>
      </c>
      <c r="H24" s="213"/>
      <c r="J24" s="112" t="s">
        <v>327</v>
      </c>
      <c r="K24" s="223">
        <f>'Ratio Analysis'!B9</f>
        <v>0.25667378537106245</v>
      </c>
      <c r="L24" s="223">
        <f>'Ratio Analysis'!C9</f>
        <v>0.25996951993903988</v>
      </c>
      <c r="M24" s="223">
        <f>'Ratio Analysis'!D9</f>
        <v>0.24571026722925457</v>
      </c>
      <c r="N24" s="223">
        <f>'Ratio Analysis'!E9</f>
        <v>0.25662617338487026</v>
      </c>
      <c r="O24" s="223">
        <f>'Ratio Analysis'!F9</f>
        <v>0.27043142756927396</v>
      </c>
      <c r="P24" s="213"/>
      <c r="U24" s="112" t="s">
        <v>50</v>
      </c>
      <c r="V24" s="217" cm="1">
        <f t="array" ref="V24">INDEX($V$5:$Z$20,MATCH(U24,$U$5:$U$20,0),$V$23)</f>
        <v>7244</v>
      </c>
      <c r="Z24" s="225">
        <v>2019</v>
      </c>
    </row>
    <row r="25" spans="1:26">
      <c r="B25" s="112" t="s">
        <v>324</v>
      </c>
      <c r="C25" s="222">
        <f>'Cash Flows'!D34</f>
        <v>-713</v>
      </c>
      <c r="D25" s="222">
        <f>'Cash Flows'!E34</f>
        <v>-1329</v>
      </c>
      <c r="E25" s="222">
        <f>'Cash Flows'!F34</f>
        <v>-474</v>
      </c>
      <c r="F25" s="222">
        <f>'Cash Flows'!G34</f>
        <v>-1606</v>
      </c>
      <c r="G25" s="222">
        <f>'Cash Flows'!H34</f>
        <v>-1334</v>
      </c>
      <c r="H25" s="213"/>
      <c r="J25" s="112" t="s">
        <v>328</v>
      </c>
      <c r="K25" s="223">
        <f>2568/C4</f>
        <v>0.34276561665776828</v>
      </c>
      <c r="L25" s="223">
        <f>2831/D4</f>
        <v>0.35953771907543813</v>
      </c>
      <c r="M25" s="223">
        <f>2477/E4</f>
        <v>0.34838255977496485</v>
      </c>
      <c r="N25" s="223">
        <f>2646/F4</f>
        <v>0.36526780784097185</v>
      </c>
      <c r="O25" s="223">
        <f>3008/G4</f>
        <v>0.35168946568455511</v>
      </c>
      <c r="P25" s="213"/>
      <c r="U25" s="112" t="s">
        <v>319</v>
      </c>
      <c r="V25" s="217" cm="1">
        <f t="array" ref="V25">INDEX($V$5:$Z$20,MATCH(U25,$U$5:$U$20,0),$V$23)</f>
        <v>1884</v>
      </c>
      <c r="Z25" s="225">
        <v>2020</v>
      </c>
    </row>
    <row r="26" spans="1:26">
      <c r="H26" s="213"/>
      <c r="J26" s="112" t="s">
        <v>329</v>
      </c>
      <c r="K26" s="223">
        <f>'Ratio Analysis'!B10</f>
        <v>0.18980245595301656</v>
      </c>
      <c r="L26" s="223">
        <f>'Ratio Analysis'!C10</f>
        <v>0.19113538227076454</v>
      </c>
      <c r="M26" s="223">
        <f>'Ratio Analysis'!D10</f>
        <v>0.17215189873417722</v>
      </c>
      <c r="N26" s="223">
        <f>'Ratio Analysis'!E10</f>
        <v>0.20306460519050248</v>
      </c>
      <c r="O26" s="223">
        <f>'Ratio Analysis'!F10</f>
        <v>0.19104407810125101</v>
      </c>
      <c r="P26" s="213"/>
      <c r="U26" s="112" t="s">
        <v>320</v>
      </c>
      <c r="V26" s="217" cm="1">
        <f t="array" ref="V26">INDEX($V$5:$Z$20,MATCH(U26,$U$5:$U$20,0),$V$23)</f>
        <v>1471</v>
      </c>
      <c r="Z26" s="225">
        <v>2021</v>
      </c>
    </row>
    <row r="27" spans="1:26">
      <c r="H27" s="213"/>
      <c r="P27" s="213"/>
      <c r="U27" s="112" t="s">
        <v>22</v>
      </c>
      <c r="V27" s="217" cm="1">
        <f t="array" ref="V27">INDEX($V$5:$Z$20,MATCH(U27,$U$5:$U$20,0),$V$23)</f>
        <v>13858</v>
      </c>
      <c r="Z27" s="225">
        <v>2022</v>
      </c>
    </row>
    <row r="28" spans="1:26">
      <c r="H28" s="213"/>
      <c r="P28" s="213"/>
      <c r="U28" s="112" t="s">
        <v>35</v>
      </c>
      <c r="V28" s="217" cm="1">
        <f t="array" ref="V28">INDEX($V$5:$Z$20,MATCH(U28,$U$5:$U$20,0),$V$23)</f>
        <v>10634</v>
      </c>
    </row>
    <row r="29" spans="1:26">
      <c r="H29" s="213"/>
      <c r="P29" s="213"/>
      <c r="U29" s="112" t="s">
        <v>46</v>
      </c>
      <c r="V29" s="217" cm="1">
        <f t="array" ref="V29">INDEX($V$5:$Z$20,MATCH(U29,$U$5:$U$20,0),$V$23)</f>
        <v>3224</v>
      </c>
    </row>
    <row r="30" spans="1:26">
      <c r="H30" s="213"/>
      <c r="P30" s="213"/>
      <c r="U30" s="112" t="s">
        <v>325</v>
      </c>
      <c r="V30" s="217" cm="1">
        <f t="array" ref="V30">INDEX($V$5:$Z$20,MATCH(U30,$U$5:$U$20,0),$V$23)</f>
        <v>2016</v>
      </c>
    </row>
    <row r="31" spans="1:26">
      <c r="H31" s="213"/>
      <c r="P31" s="213"/>
      <c r="U31" s="112" t="s">
        <v>323</v>
      </c>
      <c r="V31" s="217" cm="1">
        <f t="array" ref="V31">INDEX($V$5:$Z$20,MATCH(U31,$U$5:$U$20,0),$V$23)</f>
        <v>-384</v>
      </c>
    </row>
    <row r="32" spans="1:26">
      <c r="H32" s="213"/>
      <c r="P32" s="213"/>
      <c r="U32" s="112" t="s">
        <v>324</v>
      </c>
      <c r="V32" s="217" cm="1">
        <f t="array" ref="V32">INDEX($V$5:$Z$20,MATCH(U32,$U$5:$U$20,0),$V$23)</f>
        <v>-1606</v>
      </c>
    </row>
    <row r="33" spans="1:22">
      <c r="H33" s="213"/>
      <c r="P33" s="213"/>
      <c r="U33" s="112" t="s">
        <v>326</v>
      </c>
      <c r="V33" s="223" cm="1">
        <f t="array" ref="V33">INDEX($V$5:$Z$20,MATCH(U33,$U$5:$U$20,0),$V$23)</f>
        <v>0.64632799558255105</v>
      </c>
    </row>
    <row r="34" spans="1:22">
      <c r="H34" s="213"/>
      <c r="P34" s="213"/>
      <c r="U34" s="112" t="s">
        <v>327</v>
      </c>
      <c r="V34" s="223" cm="1">
        <f t="array" ref="V34">INDEX($V$5:$Z$20,MATCH(U34,$U$5:$U$20,0),$V$23)</f>
        <v>0.25662617338487026</v>
      </c>
    </row>
    <row r="35" spans="1:22">
      <c r="H35" s="213"/>
      <c r="P35" s="213"/>
      <c r="U35" s="112" t="s">
        <v>328</v>
      </c>
      <c r="V35" s="223" cm="1">
        <f t="array" ref="V35">INDEX($V$5:$Z$20,MATCH(U35,$U$5:$U$20,0),$V$23)</f>
        <v>0.36526780784097185</v>
      </c>
    </row>
    <row r="36" spans="1:22">
      <c r="H36" s="213"/>
      <c r="P36" s="213"/>
      <c r="U36" s="112" t="s">
        <v>329</v>
      </c>
      <c r="V36" s="223" cm="1">
        <f t="array" ref="V36">INDEX($V$5:$Z$20,MATCH(U36,$U$5:$U$20,0),$V$23)</f>
        <v>0.20306460519050248</v>
      </c>
    </row>
    <row r="37" spans="1:22">
      <c r="H37" s="213"/>
      <c r="P37" s="213"/>
      <c r="U37" s="112" t="s">
        <v>331</v>
      </c>
      <c r="V37" s="226" cm="1">
        <f t="array" ref="V37">INDEX($V$5:$Z$20,MATCH(U37,$U$5:$U$20,0),$V$23)</f>
        <v>31.5</v>
      </c>
    </row>
    <row r="38" spans="1:22" ht="15.75" thickBot="1">
      <c r="A38" s="220"/>
      <c r="B38" s="220"/>
      <c r="C38" s="220"/>
      <c r="D38" s="220"/>
      <c r="E38" s="220"/>
      <c r="F38" s="220"/>
      <c r="G38" s="220"/>
      <c r="H38" s="221"/>
      <c r="I38" s="220"/>
      <c r="J38" s="220"/>
      <c r="K38" s="220"/>
      <c r="L38" s="220"/>
      <c r="M38" s="220"/>
      <c r="N38" s="220"/>
      <c r="O38" s="220"/>
      <c r="P38" s="221"/>
      <c r="U38" s="112" t="s">
        <v>332</v>
      </c>
      <c r="V38" s="226" cm="1">
        <f t="array" ref="V38">INDEX($V$5:$Z$20,MATCH(U38,$U$5:$U$20,0),$V$23)</f>
        <v>6.65</v>
      </c>
    </row>
    <row r="39" spans="1:22">
      <c r="H39" s="213"/>
      <c r="P39" s="213"/>
      <c r="U39" s="112" t="s">
        <v>333</v>
      </c>
      <c r="V39" s="226" cm="1">
        <f t="array" ref="V39">INDEX($V$5:$Z$20,MATCH(U39,$U$5:$U$20,0),$V$23)</f>
        <v>24.83</v>
      </c>
    </row>
    <row r="40" spans="1:22">
      <c r="B40" s="238" t="s">
        <v>191</v>
      </c>
      <c r="C40" s="238"/>
      <c r="D40" s="238"/>
      <c r="E40" s="238"/>
      <c r="F40" s="238"/>
      <c r="G40" s="238"/>
      <c r="H40" s="213"/>
      <c r="P40" s="213"/>
    </row>
    <row r="41" spans="1:22" ht="15.75">
      <c r="B41" s="236"/>
      <c r="C41" s="1" t="s">
        <v>5</v>
      </c>
      <c r="D41" s="1" t="s">
        <v>4</v>
      </c>
      <c r="E41" s="1" t="s">
        <v>3</v>
      </c>
      <c r="F41" s="1" t="s">
        <v>2</v>
      </c>
      <c r="G41" s="1" t="s">
        <v>1</v>
      </c>
      <c r="H41" s="213"/>
      <c r="P41" s="213"/>
    </row>
    <row r="42" spans="1:22">
      <c r="B42" s="112" t="s">
        <v>331</v>
      </c>
      <c r="C42" s="227">
        <f xml:space="preserve"> 'Financial Highlights'!V18</f>
        <v>22.5</v>
      </c>
      <c r="D42" s="227">
        <f xml:space="preserve"> 'Financial Highlights'!W18</f>
        <v>24.8</v>
      </c>
      <c r="E42" s="227">
        <f xml:space="preserve"> 'Financial Highlights'!X18</f>
        <v>28.6</v>
      </c>
      <c r="F42" s="227">
        <f xml:space="preserve"> 'Financial Highlights'!Y18</f>
        <v>31.5</v>
      </c>
      <c r="G42" s="227">
        <f xml:space="preserve"> 'Financial Highlights'!Z18</f>
        <v>35.020000000000003</v>
      </c>
      <c r="H42" s="213"/>
      <c r="P42" s="213"/>
    </row>
    <row r="43" spans="1:22">
      <c r="B43" s="112" t="s">
        <v>332</v>
      </c>
      <c r="C43" s="227">
        <v>4.45</v>
      </c>
      <c r="D43" s="227">
        <v>4.8600000000000003</v>
      </c>
      <c r="E43" s="227">
        <v>4.6500000000000004</v>
      </c>
      <c r="F43" s="227">
        <v>6.65</v>
      </c>
      <c r="G43" s="227">
        <v>5.67</v>
      </c>
      <c r="H43" s="213"/>
      <c r="P43" s="213"/>
    </row>
    <row r="44" spans="1:22">
      <c r="B44" s="112" t="s">
        <v>333</v>
      </c>
      <c r="C44" s="227">
        <v>17.600000000000001</v>
      </c>
      <c r="D44" s="227">
        <v>18.22</v>
      </c>
      <c r="E44" s="227">
        <v>18.41</v>
      </c>
      <c r="F44" s="227">
        <v>24.83</v>
      </c>
      <c r="G44" s="227">
        <v>21.47</v>
      </c>
      <c r="H44" s="213"/>
      <c r="P44" s="213"/>
    </row>
    <row r="45" spans="1:22">
      <c r="H45" s="213"/>
      <c r="P45" s="213"/>
    </row>
    <row r="46" spans="1:22">
      <c r="H46" s="213"/>
      <c r="P46" s="213"/>
    </row>
    <row r="47" spans="1:22">
      <c r="H47" s="213"/>
      <c r="P47" s="213"/>
    </row>
    <row r="48" spans="1:22">
      <c r="H48" s="213"/>
      <c r="P48" s="213"/>
    </row>
    <row r="49" spans="1:16">
      <c r="H49" s="213"/>
      <c r="P49" s="213"/>
    </row>
    <row r="50" spans="1:16">
      <c r="H50" s="213"/>
      <c r="P50" s="213"/>
    </row>
    <row r="51" spans="1:16">
      <c r="H51" s="213"/>
      <c r="P51" s="213"/>
    </row>
    <row r="52" spans="1:16">
      <c r="H52" s="213"/>
      <c r="P52" s="213"/>
    </row>
    <row r="53" spans="1:16">
      <c r="H53" s="213"/>
      <c r="P53" s="213"/>
    </row>
    <row r="54" spans="1:16">
      <c r="H54" s="213"/>
      <c r="P54" s="213"/>
    </row>
    <row r="55" spans="1:16">
      <c r="H55" s="213"/>
      <c r="P55" s="213"/>
    </row>
    <row r="56" spans="1:16">
      <c r="H56" s="213"/>
      <c r="P56" s="213"/>
    </row>
    <row r="57" spans="1:16" ht="15.75" thickBot="1">
      <c r="A57" s="220"/>
      <c r="B57" s="220"/>
      <c r="C57" s="220"/>
      <c r="D57" s="220"/>
      <c r="E57" s="220"/>
      <c r="F57" s="220"/>
      <c r="G57" s="220"/>
      <c r="H57" s="221"/>
      <c r="I57" s="220"/>
      <c r="J57" s="220"/>
      <c r="K57" s="220"/>
      <c r="L57" s="220"/>
      <c r="M57" s="220"/>
      <c r="N57" s="220"/>
      <c r="O57" s="220"/>
      <c r="P57" s="221"/>
    </row>
  </sheetData>
  <mergeCells count="5">
    <mergeCell ref="B2:G2"/>
    <mergeCell ref="J2:O2"/>
    <mergeCell ref="B21:G21"/>
    <mergeCell ref="J21:O21"/>
    <mergeCell ref="B40:G40"/>
  </mergeCells>
  <dataValidations count="1">
    <dataValidation type="list" allowBlank="1" showInputMessage="1" showErrorMessage="1" sqref="R9" xr:uid="{D66CEEFD-04DE-42CB-A5DF-FCDE2779EBDC}">
      <formula1>$T$6:$T$10</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Drop Down 1">
              <controlPr defaultSize="0" autoLine="0" autoPict="0">
                <anchor moveWithCells="1">
                  <from>
                    <xdr:col>23</xdr:col>
                    <xdr:colOff>28575</xdr:colOff>
                    <xdr:row>21</xdr:row>
                    <xdr:rowOff>161925</xdr:rowOff>
                  </from>
                  <to>
                    <xdr:col>24</xdr:col>
                    <xdr:colOff>9525</xdr:colOff>
                    <xdr:row>22</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01133-FC7A-4B1C-90E2-79ED4337BC6E}">
  <dimension ref="A1"/>
  <sheetViews>
    <sheetView showGridLines="0" zoomScale="80" workbookViewId="0"/>
  </sheetViews>
  <sheetFormatPr defaultRowHeight="15"/>
  <cols>
    <col min="1" max="16384" width="9.140625" style="211"/>
  </cols>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5A246-BD4F-4523-AE34-139E33BA7BE2}">
  <dimension ref="A1:P32"/>
  <sheetViews>
    <sheetView showGridLines="0" topLeftCell="B1" workbookViewId="0">
      <selection activeCell="I3" sqref="I3:P9"/>
    </sheetView>
  </sheetViews>
  <sheetFormatPr defaultRowHeight="15"/>
  <cols>
    <col min="1" max="1" width="32.85546875" bestFit="1" customWidth="1"/>
    <col min="2" max="2" width="41.28515625" bestFit="1" customWidth="1"/>
    <col min="3" max="7" width="7.7109375" bestFit="1" customWidth="1"/>
  </cols>
  <sheetData>
    <row r="1" spans="1:16" ht="15.75">
      <c r="A1" s="1" t="s">
        <v>0</v>
      </c>
      <c r="B1" s="1" t="s">
        <v>144</v>
      </c>
      <c r="C1" s="1" t="s">
        <v>5</v>
      </c>
      <c r="D1" s="1" t="s">
        <v>4</v>
      </c>
      <c r="E1" s="1" t="s">
        <v>3</v>
      </c>
      <c r="F1" s="1" t="s">
        <v>2</v>
      </c>
      <c r="G1" s="1" t="s">
        <v>1</v>
      </c>
    </row>
    <row r="2" spans="1:16">
      <c r="A2" s="10" t="s">
        <v>50</v>
      </c>
      <c r="B2" s="10" t="s">
        <v>50</v>
      </c>
      <c r="C2" s="16">
        <v>7492</v>
      </c>
      <c r="D2" s="16">
        <v>7874</v>
      </c>
      <c r="E2" s="16">
        <v>7110</v>
      </c>
      <c r="F2" s="16">
        <v>7244</v>
      </c>
      <c r="G2" s="16">
        <v>8553</v>
      </c>
    </row>
    <row r="3" spans="1:16">
      <c r="A3" s="10" t="s">
        <v>51</v>
      </c>
      <c r="B3" s="10" t="s">
        <v>51</v>
      </c>
      <c r="C3" s="16">
        <v>-2644</v>
      </c>
      <c r="D3" s="16">
        <v>-2755</v>
      </c>
      <c r="E3" s="16">
        <v>-2487</v>
      </c>
      <c r="F3" s="16">
        <v>-2562</v>
      </c>
      <c r="G3" s="16">
        <v>-3045</v>
      </c>
      <c r="I3" s="110"/>
      <c r="J3" s="110"/>
      <c r="K3" s="110"/>
      <c r="L3" s="110"/>
      <c r="M3" s="110"/>
      <c r="N3" s="110"/>
      <c r="O3" s="110"/>
      <c r="P3" s="110"/>
    </row>
    <row r="4" spans="1:16">
      <c r="A4" s="10"/>
      <c r="B4" s="11" t="s">
        <v>52</v>
      </c>
      <c r="C4" s="17">
        <f>SUM(C2:C3)</f>
        <v>4848</v>
      </c>
      <c r="D4" s="17">
        <f>SUM(D2:D3)</f>
        <v>5119</v>
      </c>
      <c r="E4" s="17">
        <f>SUM(E2:E3)</f>
        <v>4623</v>
      </c>
      <c r="F4" s="17">
        <f>SUM(F2:F3)</f>
        <v>4682</v>
      </c>
      <c r="G4" s="17">
        <f>SUM(G2:G3)</f>
        <v>5508</v>
      </c>
      <c r="I4" s="110"/>
      <c r="J4" s="110"/>
      <c r="K4" s="110"/>
      <c r="L4" s="110"/>
      <c r="M4" s="110"/>
      <c r="N4" s="110"/>
      <c r="O4" s="110"/>
      <c r="P4" s="110"/>
    </row>
    <row r="5" spans="1:16">
      <c r="A5" s="10" t="s">
        <v>140</v>
      </c>
      <c r="B5" s="10" t="s">
        <v>53</v>
      </c>
      <c r="C5" s="16">
        <v>-1191</v>
      </c>
      <c r="D5" s="16">
        <v>-1292</v>
      </c>
      <c r="E5" s="16">
        <v>-1212</v>
      </c>
      <c r="F5" s="16">
        <v>-1197</v>
      </c>
      <c r="G5" s="16">
        <v>-1385</v>
      </c>
      <c r="I5" s="110"/>
      <c r="J5" s="110"/>
      <c r="K5" s="110"/>
      <c r="L5" s="110"/>
      <c r="M5" s="110"/>
      <c r="N5" s="110"/>
      <c r="O5" s="110"/>
      <c r="P5" s="110"/>
    </row>
    <row r="6" spans="1:16">
      <c r="A6" s="10" t="s">
        <v>140</v>
      </c>
      <c r="B6" s="10" t="s">
        <v>54</v>
      </c>
      <c r="C6" s="16">
        <v>-1725</v>
      </c>
      <c r="D6" s="16">
        <v>-1767</v>
      </c>
      <c r="E6" s="16">
        <v>-1901</v>
      </c>
      <c r="F6" s="16">
        <v>-1630</v>
      </c>
      <c r="G6" s="16">
        <v>-1819</v>
      </c>
      <c r="I6" s="110"/>
      <c r="J6" s="110"/>
      <c r="K6" s="110"/>
      <c r="L6" s="110"/>
      <c r="M6" s="110"/>
      <c r="N6" s="110"/>
      <c r="O6" s="110"/>
      <c r="P6" s="110"/>
    </row>
    <row r="7" spans="1:16">
      <c r="A7" s="10" t="s">
        <v>140</v>
      </c>
      <c r="B7" s="10" t="s">
        <v>55</v>
      </c>
      <c r="C7" s="16">
        <v>32</v>
      </c>
      <c r="D7" s="16">
        <v>41</v>
      </c>
      <c r="E7" s="16">
        <v>15</v>
      </c>
      <c r="F7" s="16">
        <v>29</v>
      </c>
      <c r="G7" s="16">
        <v>19</v>
      </c>
      <c r="I7" s="110"/>
      <c r="J7" s="110"/>
      <c r="K7" s="110"/>
      <c r="L7" s="110"/>
      <c r="M7" s="110"/>
      <c r="N7" s="110"/>
      <c r="O7" s="110"/>
      <c r="P7" s="110"/>
    </row>
    <row r="8" spans="1:16">
      <c r="A8" s="10"/>
      <c r="B8" s="11" t="s">
        <v>56</v>
      </c>
      <c r="C8" s="17">
        <f>SUM(C4:C7)</f>
        <v>1964</v>
      </c>
      <c r="D8" s="17">
        <f>SUM(D4:D7)</f>
        <v>2101</v>
      </c>
      <c r="E8" s="17">
        <f>SUM(E4:E7)</f>
        <v>1525</v>
      </c>
      <c r="F8" s="17">
        <f>SUM(F4:F7)</f>
        <v>1884</v>
      </c>
      <c r="G8" s="17">
        <f>SUM(G4:G7)</f>
        <v>2323</v>
      </c>
      <c r="I8" s="110"/>
      <c r="J8" s="110"/>
      <c r="K8" s="110"/>
      <c r="L8" s="110"/>
      <c r="M8" s="110"/>
      <c r="N8" s="110"/>
      <c r="O8" s="110"/>
      <c r="P8" s="110"/>
    </row>
    <row r="9" spans="1:16">
      <c r="A9" s="10"/>
      <c r="B9" s="10" t="s">
        <v>57</v>
      </c>
      <c r="C9" s="16">
        <v>6</v>
      </c>
      <c r="D9" s="16">
        <v>9</v>
      </c>
      <c r="E9" s="16">
        <v>3</v>
      </c>
      <c r="F9" s="16">
        <v>8</v>
      </c>
      <c r="G9" s="16">
        <v>4</v>
      </c>
      <c r="I9" s="110"/>
      <c r="J9" s="110"/>
      <c r="K9" s="110"/>
      <c r="L9" s="110"/>
      <c r="M9" s="110"/>
      <c r="N9" s="110"/>
      <c r="O9" s="110"/>
      <c r="P9" s="110"/>
    </row>
    <row r="10" spans="1:16">
      <c r="A10" s="10"/>
      <c r="B10" s="10" t="s">
        <v>58</v>
      </c>
      <c r="C10" s="16">
        <v>-217</v>
      </c>
      <c r="D10" s="16">
        <v>-314</v>
      </c>
      <c r="E10" s="16">
        <v>-175</v>
      </c>
      <c r="F10" s="16">
        <v>-150</v>
      </c>
      <c r="G10" s="16">
        <v>-205</v>
      </c>
    </row>
    <row r="11" spans="1:16">
      <c r="A11" s="10" t="s">
        <v>110</v>
      </c>
      <c r="B11" s="10" t="s">
        <v>59</v>
      </c>
      <c r="C11" s="16">
        <f>SUM(C9:C10)</f>
        <v>-211</v>
      </c>
      <c r="D11" s="16">
        <f>SUM(D9:D10)</f>
        <v>-305</v>
      </c>
      <c r="E11" s="16">
        <f>SUM(E9:E10)</f>
        <v>-172</v>
      </c>
      <c r="F11" s="16">
        <f>SUM(F9:F10)</f>
        <v>-142</v>
      </c>
      <c r="G11" s="16">
        <f>SUM(G9:G10)</f>
        <v>-201</v>
      </c>
    </row>
    <row r="12" spans="1:16">
      <c r="A12" s="10" t="s">
        <v>116</v>
      </c>
      <c r="B12" s="10" t="s">
        <v>60</v>
      </c>
      <c r="C12" s="16">
        <v>-33</v>
      </c>
      <c r="D12" s="16">
        <v>51</v>
      </c>
      <c r="E12" s="16">
        <v>130</v>
      </c>
      <c r="F12" s="16">
        <v>55</v>
      </c>
      <c r="G12" s="16">
        <v>-9</v>
      </c>
    </row>
    <row r="13" spans="1:16">
      <c r="A13" s="10" t="s">
        <v>112</v>
      </c>
      <c r="B13" s="11" t="s">
        <v>111</v>
      </c>
      <c r="C13" s="17">
        <f>C8+C11+C12</f>
        <v>1720</v>
      </c>
      <c r="D13" s="17">
        <f>D8+D11+D12</f>
        <v>1847</v>
      </c>
      <c r="E13" s="17">
        <f>E8+E11+E12</f>
        <v>1483</v>
      </c>
      <c r="F13" s="17">
        <f>F8+F11+F12</f>
        <v>1797</v>
      </c>
      <c r="G13" s="17">
        <f>G8+G11+G12</f>
        <v>2113</v>
      </c>
    </row>
    <row r="14" spans="1:16">
      <c r="A14" s="10"/>
      <c r="B14" s="10" t="s">
        <v>61</v>
      </c>
      <c r="C14" s="16">
        <v>-297</v>
      </c>
      <c r="D14" s="16">
        <v>-382</v>
      </c>
      <c r="E14" s="16">
        <v>-264</v>
      </c>
      <c r="F14" s="16">
        <v>-422</v>
      </c>
      <c r="G14" s="16">
        <v>-534</v>
      </c>
    </row>
    <row r="15" spans="1:16">
      <c r="A15" s="10"/>
      <c r="B15" s="10" t="s">
        <v>62</v>
      </c>
      <c r="C15" s="16">
        <v>5</v>
      </c>
      <c r="D15" s="16">
        <v>44</v>
      </c>
      <c r="E15" s="16">
        <v>-11</v>
      </c>
      <c r="F15" s="16">
        <v>96</v>
      </c>
      <c r="G15" s="16">
        <v>53</v>
      </c>
    </row>
    <row r="16" spans="1:16">
      <c r="A16" s="10" t="s">
        <v>113</v>
      </c>
      <c r="B16" s="11" t="s">
        <v>63</v>
      </c>
      <c r="C16" s="17">
        <f>SUM(C14:C15)</f>
        <v>-292</v>
      </c>
      <c r="D16" s="17">
        <f>SUM(D14:D15)</f>
        <v>-338</v>
      </c>
      <c r="E16" s="17">
        <f>SUM(E14:E15)</f>
        <v>-275</v>
      </c>
      <c r="F16" s="17">
        <f>SUM(F14:F15)</f>
        <v>-326</v>
      </c>
      <c r="G16" s="17">
        <f>SUM(G14:G15)</f>
        <v>-481</v>
      </c>
    </row>
    <row r="17" spans="1:7">
      <c r="A17" s="10" t="s">
        <v>114</v>
      </c>
      <c r="B17" s="11" t="s">
        <v>64</v>
      </c>
      <c r="C17" s="17">
        <f>C13+C16</f>
        <v>1428</v>
      </c>
      <c r="D17" s="17">
        <f>D13+D16</f>
        <v>1509</v>
      </c>
      <c r="E17" s="17">
        <f>E13+E16</f>
        <v>1208</v>
      </c>
      <c r="F17" s="17">
        <f>F13+F16</f>
        <v>1471</v>
      </c>
      <c r="G17" s="17">
        <f>G13+G16</f>
        <v>1632</v>
      </c>
    </row>
    <row r="18" spans="1:7">
      <c r="A18" s="10"/>
      <c r="B18" s="10"/>
      <c r="C18" s="15"/>
      <c r="D18" s="15"/>
      <c r="E18" s="15"/>
      <c r="F18" s="15"/>
      <c r="G18" s="15"/>
    </row>
    <row r="19" spans="1:7">
      <c r="A19" s="10"/>
      <c r="B19" s="11" t="s">
        <v>65</v>
      </c>
      <c r="C19" s="15"/>
      <c r="D19" s="15"/>
      <c r="E19" s="15"/>
      <c r="F19" s="15"/>
      <c r="G19" s="15"/>
    </row>
    <row r="20" spans="1:7">
      <c r="A20" s="10" t="s">
        <v>66</v>
      </c>
      <c r="B20" s="10" t="s">
        <v>66</v>
      </c>
      <c r="C20" s="16" t="s">
        <v>67</v>
      </c>
      <c r="D20" s="16" t="s">
        <v>70</v>
      </c>
      <c r="E20" s="16" t="s">
        <v>72</v>
      </c>
      <c r="F20" s="16" t="s">
        <v>74</v>
      </c>
      <c r="G20" s="16" t="s">
        <v>76</v>
      </c>
    </row>
    <row r="21" spans="1:7">
      <c r="A21" s="10" t="s">
        <v>115</v>
      </c>
      <c r="B21" s="10" t="s">
        <v>68</v>
      </c>
      <c r="C21" s="16" t="s">
        <v>69</v>
      </c>
      <c r="D21" s="16" t="s">
        <v>71</v>
      </c>
      <c r="E21" s="16" t="s">
        <v>73</v>
      </c>
      <c r="F21" s="16" t="s">
        <v>75</v>
      </c>
      <c r="G21" s="16" t="s">
        <v>77</v>
      </c>
    </row>
    <row r="23" spans="1:7" ht="15.75">
      <c r="A23" s="3" t="s">
        <v>50</v>
      </c>
    </row>
    <row r="24" spans="1:7" ht="15.75">
      <c r="A24" s="3" t="s">
        <v>51</v>
      </c>
    </row>
    <row r="25" spans="1:7" ht="15.75">
      <c r="A25" s="18" t="s">
        <v>140</v>
      </c>
    </row>
    <row r="26" spans="1:7" ht="15.75">
      <c r="A26" s="18" t="s">
        <v>110</v>
      </c>
    </row>
    <row r="27" spans="1:7" ht="15.75">
      <c r="A27" s="18" t="s">
        <v>116</v>
      </c>
    </row>
    <row r="28" spans="1:7" ht="15.75">
      <c r="A28" s="18" t="s">
        <v>112</v>
      </c>
    </row>
    <row r="29" spans="1:7" ht="15.75">
      <c r="A29" s="18" t="s">
        <v>113</v>
      </c>
    </row>
    <row r="30" spans="1:7" ht="15.75">
      <c r="A30" s="18" t="s">
        <v>114</v>
      </c>
    </row>
    <row r="31" spans="1:7" ht="15.75">
      <c r="A31" s="18" t="s">
        <v>66</v>
      </c>
    </row>
    <row r="32" spans="1:7" ht="15.75">
      <c r="A32" s="18" t="s">
        <v>115</v>
      </c>
    </row>
  </sheetData>
  <dataValidations count="2">
    <dataValidation type="textLength" allowBlank="1" showInputMessage="1" showErrorMessage="1" sqref="A23:A32" xr:uid="{32D7B8D8-B4FA-40E7-9506-63A99D7994BB}">
      <formula1>A15</formula1>
      <formula2>A20</formula2>
    </dataValidation>
    <dataValidation type="list" allowBlank="1" showInputMessage="1" showErrorMessage="1" sqref="A2:A21" xr:uid="{66CC072D-D769-4F8C-B2F4-7693D2DDBF51}">
      <formula1>$A$23:$A$32</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816B3-D24A-42DC-99CE-D35B1EBCD784}">
  <dimension ref="A1:M21"/>
  <sheetViews>
    <sheetView showGridLines="0" workbookViewId="0">
      <selection activeCell="B6" sqref="B6"/>
    </sheetView>
  </sheetViews>
  <sheetFormatPr defaultRowHeight="15"/>
  <cols>
    <col min="1" max="1" width="43.28515625" bestFit="1" customWidth="1"/>
    <col min="2" max="6" width="9.5703125" bestFit="1" customWidth="1"/>
    <col min="12" max="13" width="18.42578125" bestFit="1" customWidth="1"/>
  </cols>
  <sheetData>
    <row r="1" spans="1:13" ht="15.75">
      <c r="A1" s="1" t="s">
        <v>157</v>
      </c>
      <c r="B1" s="1" t="s">
        <v>5</v>
      </c>
      <c r="C1" s="1" t="s">
        <v>4</v>
      </c>
      <c r="D1" s="1" t="s">
        <v>3</v>
      </c>
      <c r="E1" s="1" t="s">
        <v>2</v>
      </c>
      <c r="F1" s="1" t="s">
        <v>1</v>
      </c>
      <c r="L1" s="21"/>
      <c r="M1" s="21" t="s">
        <v>0</v>
      </c>
    </row>
    <row r="2" spans="1:13" ht="15.75">
      <c r="A2" s="23"/>
      <c r="B2" s="25">
        <f>DSUM('Income Statement'!$A$1:$G$21,'Standardized Income Statement'!B$1,'Standardized Income Statement'!$M$1:$M$2)</f>
        <v>10885</v>
      </c>
      <c r="C2" s="25">
        <f>DSUM('Income Statement'!$A$1:$G$21,'Standardized Income Statement'!C$1,'Standardized Income Statement'!$M$1:$M$2)</f>
        <v>11442</v>
      </c>
      <c r="D2" s="25">
        <f>DSUM('Income Statement'!$A$1:$G$21,'Standardized Income Statement'!D$1,'Standardized Income Statement'!$M$1:$M$2)</f>
        <v>9600</v>
      </c>
      <c r="E2" s="25">
        <f>DSUM('Income Statement'!$A$1:$G$21,'Standardized Income Statement'!E$1,'Standardized Income Statement'!$M$1:$M$2)</f>
        <v>10837</v>
      </c>
      <c r="F2" s="25">
        <f>DSUM('Income Statement'!$A$1:$G$21,'Standardized Income Statement'!F$1,'Standardized Income Statement'!$M$1:$M$2)</f>
        <v>12526</v>
      </c>
      <c r="L2" s="21"/>
      <c r="M2" s="21"/>
    </row>
    <row r="3" spans="1:13" ht="15.75">
      <c r="A3" s="3" t="s">
        <v>50</v>
      </c>
      <c r="B3" s="16">
        <v>7492</v>
      </c>
      <c r="C3" s="16">
        <v>7874</v>
      </c>
      <c r="D3" s="16">
        <v>7110</v>
      </c>
      <c r="E3" s="16">
        <v>7244</v>
      </c>
      <c r="F3" s="16">
        <v>8553</v>
      </c>
    </row>
    <row r="4" spans="1:13" ht="15.75">
      <c r="A4" s="3" t="s">
        <v>51</v>
      </c>
      <c r="B4" s="16">
        <v>-2644</v>
      </c>
      <c r="C4" s="16">
        <v>-2755</v>
      </c>
      <c r="D4" s="16">
        <v>-2487</v>
      </c>
      <c r="E4" s="16">
        <v>-2562</v>
      </c>
      <c r="F4" s="16">
        <v>-3045</v>
      </c>
    </row>
    <row r="5" spans="1:13" ht="15.75">
      <c r="A5" s="18" t="s">
        <v>140</v>
      </c>
      <c r="B5" s="16">
        <v>-2884</v>
      </c>
      <c r="C5" s="16">
        <v>-3018</v>
      </c>
      <c r="D5" s="16">
        <v>-3098</v>
      </c>
      <c r="E5" s="16">
        <v>-2798</v>
      </c>
      <c r="F5" s="16">
        <v>-3185</v>
      </c>
    </row>
    <row r="6" spans="1:13" ht="15.75">
      <c r="A6" s="18" t="s">
        <v>110</v>
      </c>
      <c r="B6" s="16">
        <v>-211</v>
      </c>
      <c r="C6" s="16">
        <v>-305</v>
      </c>
      <c r="D6" s="16">
        <v>-172</v>
      </c>
      <c r="E6" s="16">
        <v>-142</v>
      </c>
      <c r="F6" s="16">
        <v>-201</v>
      </c>
    </row>
    <row r="7" spans="1:13" ht="15.75">
      <c r="A7" s="18" t="s">
        <v>116</v>
      </c>
      <c r="B7" s="16">
        <v>-33</v>
      </c>
      <c r="C7" s="16">
        <v>51</v>
      </c>
      <c r="D7" s="16">
        <v>130</v>
      </c>
      <c r="E7" s="16">
        <v>55</v>
      </c>
      <c r="F7" s="16">
        <v>-9</v>
      </c>
    </row>
    <row r="8" spans="1:13" s="8" customFormat="1" ht="15.75">
      <c r="A8" s="24" t="s">
        <v>112</v>
      </c>
      <c r="B8" s="17">
        <v>1720</v>
      </c>
      <c r="C8" s="17">
        <v>1847</v>
      </c>
      <c r="D8" s="17">
        <v>1483</v>
      </c>
      <c r="E8" s="17">
        <v>1797</v>
      </c>
      <c r="F8" s="17">
        <v>2113</v>
      </c>
    </row>
    <row r="9" spans="1:13" ht="15.75">
      <c r="A9" s="18" t="s">
        <v>113</v>
      </c>
      <c r="B9" s="16">
        <v>-292</v>
      </c>
      <c r="C9" s="16">
        <v>-338</v>
      </c>
      <c r="D9" s="16">
        <v>-275</v>
      </c>
      <c r="E9" s="16">
        <v>-326</v>
      </c>
      <c r="F9" s="16">
        <v>-481</v>
      </c>
    </row>
    <row r="10" spans="1:13" s="8" customFormat="1" ht="15.75">
      <c r="A10" s="24" t="s">
        <v>114</v>
      </c>
      <c r="B10" s="17">
        <v>1428</v>
      </c>
      <c r="C10" s="17">
        <v>1509</v>
      </c>
      <c r="D10" s="17">
        <v>1208</v>
      </c>
      <c r="E10" s="17">
        <v>1471</v>
      </c>
      <c r="F10" s="17">
        <v>1632</v>
      </c>
    </row>
    <row r="11" spans="1:13" ht="15.75">
      <c r="A11" s="18" t="s">
        <v>66</v>
      </c>
      <c r="B11" s="43">
        <v>77.400000000000006</v>
      </c>
      <c r="C11" s="43">
        <v>71.900000000000006</v>
      </c>
      <c r="D11" s="43">
        <v>63.5</v>
      </c>
      <c r="E11" s="43">
        <v>76.3</v>
      </c>
      <c r="F11" s="43">
        <v>85.2</v>
      </c>
    </row>
    <row r="12" spans="1:13" ht="15.75">
      <c r="A12" s="18" t="s">
        <v>115</v>
      </c>
      <c r="B12" s="43">
        <v>76.900000000000006</v>
      </c>
      <c r="C12" s="43">
        <v>71.400000000000006</v>
      </c>
      <c r="D12" s="43">
        <v>63.2</v>
      </c>
      <c r="E12" s="43">
        <v>75.8</v>
      </c>
      <c r="F12" s="43">
        <v>84.7</v>
      </c>
    </row>
    <row r="15" spans="1:13">
      <c r="C15" s="110"/>
      <c r="D15" s="110"/>
      <c r="E15" s="110"/>
      <c r="F15" s="110"/>
      <c r="G15" s="110"/>
      <c r="H15" s="110"/>
      <c r="I15" s="110"/>
      <c r="J15" s="110"/>
    </row>
    <row r="16" spans="1:13">
      <c r="C16" s="110"/>
      <c r="D16" s="110"/>
      <c r="E16" s="110"/>
      <c r="F16" s="110"/>
      <c r="G16" s="110"/>
      <c r="H16" s="110"/>
      <c r="I16" s="110"/>
      <c r="J16" s="110"/>
    </row>
    <row r="17" spans="3:10">
      <c r="C17" s="110"/>
      <c r="D17" s="110"/>
      <c r="E17" s="110"/>
      <c r="F17" s="110"/>
      <c r="G17" s="110"/>
      <c r="H17" s="110"/>
      <c r="I17" s="110"/>
      <c r="J17" s="110"/>
    </row>
    <row r="18" spans="3:10">
      <c r="C18" s="110"/>
      <c r="D18" s="110"/>
      <c r="E18" s="110"/>
      <c r="F18" s="110"/>
      <c r="G18" s="110"/>
      <c r="H18" s="110"/>
      <c r="I18" s="110"/>
      <c r="J18" s="110"/>
    </row>
    <row r="19" spans="3:10">
      <c r="C19" s="110"/>
      <c r="D19" s="110"/>
      <c r="E19" s="110"/>
      <c r="F19" s="110"/>
      <c r="G19" s="110"/>
      <c r="H19" s="110"/>
      <c r="I19" s="110"/>
      <c r="J19" s="110"/>
    </row>
    <row r="20" spans="3:10">
      <c r="C20" s="110"/>
      <c r="D20" s="110"/>
      <c r="E20" s="110"/>
      <c r="F20" s="110"/>
      <c r="G20" s="110"/>
      <c r="H20" s="110"/>
      <c r="I20" s="110"/>
      <c r="J20" s="110"/>
    </row>
    <row r="21" spans="3:10">
      <c r="C21" s="110"/>
      <c r="D21" s="110"/>
      <c r="E21" s="110"/>
      <c r="F21" s="110"/>
      <c r="G21" s="110"/>
      <c r="H21" s="110"/>
      <c r="I21" s="110"/>
      <c r="J21" s="110"/>
    </row>
  </sheetData>
  <dataValidations count="1">
    <dataValidation type="textLength" allowBlank="1" showInputMessage="1" showErrorMessage="1" sqref="A3:A12" xr:uid="{91BEC100-2173-46C1-8E61-0B6D4DEC5287}">
      <formula1>A1048571</formula1>
      <formula2>A1048576</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165F7-78CA-44F5-8E9A-FEE395FB9FE2}">
  <dimension ref="B1:Q42"/>
  <sheetViews>
    <sheetView showGridLines="0" topLeftCell="E4" workbookViewId="0">
      <selection activeCell="L14" sqref="L14:M16"/>
    </sheetView>
  </sheetViews>
  <sheetFormatPr defaultColWidth="7.28515625" defaultRowHeight="15"/>
  <cols>
    <col min="10" max="10" width="7.28515625" style="19"/>
  </cols>
  <sheetData>
    <row r="1" spans="2:17">
      <c r="J1"/>
    </row>
    <row r="2" spans="2:17" ht="15.75">
      <c r="B2" s="1" t="s">
        <v>0</v>
      </c>
      <c r="C2" s="1" t="s">
        <v>145</v>
      </c>
      <c r="D2" s="1" t="s">
        <v>5</v>
      </c>
      <c r="E2" s="1" t="s">
        <v>4</v>
      </c>
      <c r="F2" s="1" t="s">
        <v>3</v>
      </c>
      <c r="G2" s="1" t="s">
        <v>2</v>
      </c>
      <c r="H2" s="1" t="s">
        <v>1</v>
      </c>
      <c r="J2"/>
    </row>
    <row r="3" spans="2:17">
      <c r="B3" s="10"/>
      <c r="C3" s="11" t="s">
        <v>78</v>
      </c>
      <c r="D3" s="16"/>
      <c r="E3" s="16"/>
      <c r="F3" s="16"/>
      <c r="G3" s="16"/>
      <c r="H3" s="16"/>
      <c r="J3"/>
    </row>
    <row r="4" spans="2:17" ht="15.75">
      <c r="B4" s="26" t="s">
        <v>118</v>
      </c>
      <c r="C4" s="10" t="s">
        <v>79</v>
      </c>
      <c r="D4" s="16">
        <v>2555</v>
      </c>
      <c r="E4" s="16">
        <v>2724</v>
      </c>
      <c r="F4" s="16">
        <v>2264</v>
      </c>
      <c r="G4" s="16">
        <v>2476</v>
      </c>
      <c r="H4" s="16">
        <v>3061</v>
      </c>
      <c r="J4" s="110"/>
      <c r="K4" s="110"/>
      <c r="L4" s="110"/>
      <c r="M4" s="110"/>
      <c r="N4" s="110"/>
      <c r="O4" s="110"/>
      <c r="P4" s="110"/>
      <c r="Q4" s="110"/>
    </row>
    <row r="5" spans="2:17" ht="15.75">
      <c r="B5" s="26" t="s">
        <v>118</v>
      </c>
      <c r="C5" s="10" t="s">
        <v>80</v>
      </c>
      <c r="D5" s="16">
        <v>-179</v>
      </c>
      <c r="E5" s="16">
        <v>-175</v>
      </c>
      <c r="F5" s="16">
        <v>-179</v>
      </c>
      <c r="G5" s="16">
        <v>-119</v>
      </c>
      <c r="H5" s="16">
        <v>-169</v>
      </c>
      <c r="J5" s="110"/>
      <c r="K5" s="110"/>
      <c r="L5" s="110"/>
      <c r="M5" s="110"/>
      <c r="N5" s="110"/>
      <c r="O5" s="110"/>
      <c r="P5" s="110"/>
      <c r="Q5" s="110"/>
    </row>
    <row r="6" spans="2:17" ht="15.75">
      <c r="B6" s="26" t="s">
        <v>118</v>
      </c>
      <c r="C6" s="10" t="s">
        <v>81</v>
      </c>
      <c r="D6" s="16">
        <v>24</v>
      </c>
      <c r="E6" s="16">
        <v>4</v>
      </c>
      <c r="F6" s="16">
        <v>7</v>
      </c>
      <c r="G6" s="16">
        <v>1</v>
      </c>
      <c r="H6" s="16">
        <v>4</v>
      </c>
      <c r="J6" s="110"/>
      <c r="K6" s="110"/>
      <c r="L6" s="110"/>
      <c r="M6" s="110"/>
      <c r="N6" s="110"/>
      <c r="O6" s="110"/>
      <c r="P6" s="110"/>
      <c r="Q6" s="110"/>
    </row>
    <row r="7" spans="2:17" ht="15.75">
      <c r="B7" s="26" t="s">
        <v>151</v>
      </c>
      <c r="C7" s="10" t="s">
        <v>82</v>
      </c>
      <c r="D7" s="16">
        <v>-415</v>
      </c>
      <c r="E7" s="16">
        <v>-464</v>
      </c>
      <c r="F7" s="16">
        <v>-496</v>
      </c>
      <c r="G7" s="16">
        <v>-342</v>
      </c>
      <c r="H7" s="16">
        <v>-495</v>
      </c>
      <c r="J7" s="110"/>
      <c r="K7" s="110"/>
      <c r="L7" s="110"/>
      <c r="M7" s="110"/>
      <c r="N7" s="110"/>
      <c r="O7" s="110"/>
      <c r="P7" s="110"/>
      <c r="Q7" s="110"/>
    </row>
    <row r="8" spans="2:17">
      <c r="B8" s="10" t="s">
        <v>152</v>
      </c>
      <c r="C8" s="11" t="s">
        <v>83</v>
      </c>
      <c r="D8" s="17">
        <f>SUM(D4:D7)</f>
        <v>1985</v>
      </c>
      <c r="E8" s="17">
        <f>SUM(E4:E7)</f>
        <v>2089</v>
      </c>
      <c r="F8" s="17">
        <f>SUM(F4:F7)</f>
        <v>1596</v>
      </c>
      <c r="G8" s="17">
        <f>SUM(G4:G7)</f>
        <v>2016</v>
      </c>
      <c r="H8" s="17">
        <f>SUM(H4:H7)</f>
        <v>2401</v>
      </c>
      <c r="J8" s="110"/>
      <c r="K8" s="110"/>
      <c r="L8" s="110"/>
      <c r="M8" s="110"/>
      <c r="N8" s="110"/>
      <c r="O8" s="110"/>
      <c r="P8" s="110"/>
      <c r="Q8" s="110"/>
    </row>
    <row r="9" spans="2:17">
      <c r="B9" s="10"/>
      <c r="C9" s="10"/>
      <c r="D9" s="16"/>
      <c r="E9" s="16"/>
      <c r="F9" s="16"/>
      <c r="G9" s="16"/>
      <c r="H9" s="16"/>
      <c r="J9" s="110"/>
      <c r="K9" s="110"/>
      <c r="L9" s="110"/>
      <c r="M9" s="110"/>
      <c r="N9" s="110"/>
      <c r="O9" s="110"/>
      <c r="P9" s="110"/>
      <c r="Q9" s="110"/>
    </row>
    <row r="10" spans="2:17">
      <c r="B10" s="10"/>
      <c r="C10" s="11" t="s">
        <v>84</v>
      </c>
      <c r="D10" s="16"/>
      <c r="E10" s="16"/>
      <c r="F10" s="16"/>
      <c r="G10" s="16"/>
      <c r="H10" s="16"/>
      <c r="J10" s="110"/>
      <c r="K10" s="110"/>
      <c r="L10" s="110"/>
      <c r="M10" s="110"/>
      <c r="N10" s="110"/>
      <c r="O10" s="110"/>
      <c r="P10" s="110"/>
      <c r="Q10" s="110"/>
    </row>
    <row r="11" spans="2:17" ht="210">
      <c r="B11" s="20" t="s">
        <v>117</v>
      </c>
      <c r="C11" s="10" t="s">
        <v>85</v>
      </c>
      <c r="D11" s="16">
        <v>-935</v>
      </c>
      <c r="E11" s="16">
        <v>-423</v>
      </c>
      <c r="F11" s="16">
        <v>-869</v>
      </c>
      <c r="G11" s="16">
        <v>-254</v>
      </c>
      <c r="H11" s="16">
        <v>-394</v>
      </c>
      <c r="J11"/>
    </row>
    <row r="12" spans="2:17" ht="210">
      <c r="B12" s="20" t="s">
        <v>117</v>
      </c>
      <c r="C12" s="10" t="s">
        <v>86</v>
      </c>
      <c r="D12" s="16">
        <v>-56</v>
      </c>
      <c r="E12" s="16">
        <v>-47</v>
      </c>
      <c r="F12" s="16">
        <v>-43</v>
      </c>
      <c r="G12" s="16">
        <v>-28</v>
      </c>
      <c r="H12" s="16">
        <v>-36</v>
      </c>
      <c r="J12"/>
    </row>
    <row r="13" spans="2:17" ht="210">
      <c r="B13" s="20" t="s">
        <v>117</v>
      </c>
      <c r="C13" s="10" t="s">
        <v>87</v>
      </c>
      <c r="D13" s="16">
        <v>-306</v>
      </c>
      <c r="E13" s="16">
        <v>-333</v>
      </c>
      <c r="F13" s="16">
        <v>-319</v>
      </c>
      <c r="G13" s="16">
        <v>-309</v>
      </c>
      <c r="H13" s="16">
        <v>-400</v>
      </c>
      <c r="J13"/>
    </row>
    <row r="14" spans="2:17" ht="210">
      <c r="B14" s="20" t="s">
        <v>117</v>
      </c>
      <c r="C14" s="10" t="s">
        <v>88</v>
      </c>
      <c r="D14" s="16">
        <v>-13</v>
      </c>
      <c r="E14" s="16">
        <v>-8</v>
      </c>
      <c r="F14" s="16">
        <v>-2</v>
      </c>
      <c r="G14" s="16">
        <v>-8</v>
      </c>
      <c r="H14" s="16">
        <v>-66</v>
      </c>
      <c r="J14"/>
    </row>
    <row r="15" spans="2:17" ht="210">
      <c r="B15" s="20" t="s">
        <v>117</v>
      </c>
      <c r="C15" s="10" t="s">
        <v>89</v>
      </c>
      <c r="D15" s="16">
        <v>4</v>
      </c>
      <c r="E15" s="16">
        <v>2</v>
      </c>
      <c r="F15" s="16">
        <v>0</v>
      </c>
      <c r="G15" s="16">
        <v>5</v>
      </c>
      <c r="H15" s="16">
        <v>0</v>
      </c>
      <c r="J15"/>
    </row>
    <row r="16" spans="2:17" ht="210">
      <c r="B16" s="20" t="s">
        <v>117</v>
      </c>
      <c r="C16" s="10" t="s">
        <v>90</v>
      </c>
      <c r="D16" s="16">
        <v>34</v>
      </c>
      <c r="E16" s="16">
        <v>82</v>
      </c>
      <c r="F16" s="16">
        <v>54</v>
      </c>
      <c r="G16" s="16">
        <v>220</v>
      </c>
      <c r="H16" s="16">
        <v>19</v>
      </c>
      <c r="J16"/>
    </row>
    <row r="17" spans="2:10">
      <c r="B17" s="20"/>
      <c r="C17" s="10"/>
      <c r="D17" s="16"/>
      <c r="E17" s="16"/>
      <c r="F17" s="16"/>
      <c r="G17" s="16"/>
      <c r="H17" s="16"/>
      <c r="J17"/>
    </row>
    <row r="18" spans="2:10" ht="210">
      <c r="B18" s="20" t="s">
        <v>117</v>
      </c>
      <c r="C18" s="10" t="s">
        <v>91</v>
      </c>
      <c r="D18" s="16">
        <v>-29</v>
      </c>
      <c r="E18" s="16">
        <v>-40</v>
      </c>
      <c r="F18" s="16">
        <v>-25</v>
      </c>
      <c r="G18" s="16">
        <v>-30</v>
      </c>
      <c r="H18" s="16">
        <v>-15</v>
      </c>
      <c r="J18"/>
    </row>
    <row r="19" spans="2:10" ht="210">
      <c r="B19" s="20" t="s">
        <v>117</v>
      </c>
      <c r="C19" s="10" t="s">
        <v>92</v>
      </c>
      <c r="D19" s="16">
        <v>30</v>
      </c>
      <c r="E19" s="16">
        <v>34</v>
      </c>
      <c r="F19" s="16">
        <v>31</v>
      </c>
      <c r="G19" s="16">
        <v>20</v>
      </c>
      <c r="H19" s="16">
        <v>33</v>
      </c>
      <c r="J19"/>
    </row>
    <row r="20" spans="2:10">
      <c r="B20" s="10" t="s">
        <v>93</v>
      </c>
      <c r="C20" s="11" t="s">
        <v>93</v>
      </c>
      <c r="D20" s="17">
        <f>SUM(D11:D19)</f>
        <v>-1271</v>
      </c>
      <c r="E20" s="17">
        <f>SUM(E11:E19)</f>
        <v>-733</v>
      </c>
      <c r="F20" s="17">
        <f>SUM(F11:F19)</f>
        <v>-1173</v>
      </c>
      <c r="G20" s="17">
        <f>SUM(G11:G19)</f>
        <v>-384</v>
      </c>
      <c r="H20" s="17">
        <f>SUM(H11:H19)</f>
        <v>-859</v>
      </c>
      <c r="J20"/>
    </row>
    <row r="21" spans="2:10">
      <c r="B21" s="10"/>
      <c r="C21" s="10"/>
      <c r="D21" s="16"/>
      <c r="E21" s="16"/>
      <c r="F21" s="16"/>
      <c r="G21" s="16"/>
      <c r="H21" s="16"/>
      <c r="J21"/>
    </row>
    <row r="22" spans="2:10">
      <c r="B22" s="10"/>
      <c r="C22" s="11" t="s">
        <v>94</v>
      </c>
      <c r="D22" s="16"/>
      <c r="E22" s="16"/>
      <c r="F22" s="16"/>
      <c r="G22" s="16"/>
      <c r="H22" s="16"/>
      <c r="J22"/>
    </row>
    <row r="23" spans="2:10">
      <c r="B23" s="10" t="s">
        <v>141</v>
      </c>
      <c r="C23" s="10" t="s">
        <v>121</v>
      </c>
      <c r="D23" s="16">
        <v>-796</v>
      </c>
      <c r="E23" s="16">
        <v>-842</v>
      </c>
      <c r="F23" s="16">
        <v>-880</v>
      </c>
      <c r="G23" s="16">
        <v>-920</v>
      </c>
      <c r="H23" s="16">
        <v>-983</v>
      </c>
      <c r="J23"/>
    </row>
    <row r="24" spans="2:10">
      <c r="B24" s="10" t="s">
        <v>141</v>
      </c>
      <c r="C24" s="10" t="s">
        <v>143</v>
      </c>
      <c r="D24" s="16">
        <v>-8</v>
      </c>
      <c r="E24" s="16">
        <v>-9</v>
      </c>
      <c r="F24" s="16">
        <v>-6</v>
      </c>
      <c r="G24" s="16">
        <v>-10</v>
      </c>
      <c r="H24" s="16">
        <v>-9</v>
      </c>
      <c r="J24"/>
    </row>
    <row r="25" spans="2:10">
      <c r="B25" s="10" t="s">
        <v>141</v>
      </c>
      <c r="C25" s="10" t="s">
        <v>95</v>
      </c>
      <c r="D25" s="16">
        <v>147</v>
      </c>
      <c r="E25" s="16">
        <v>98</v>
      </c>
      <c r="F25" s="16">
        <v>-436</v>
      </c>
      <c r="G25" s="16">
        <v>-200</v>
      </c>
      <c r="H25" s="16">
        <v>-101</v>
      </c>
      <c r="J25"/>
    </row>
    <row r="26" spans="2:10">
      <c r="B26" s="10" t="s">
        <v>122</v>
      </c>
      <c r="C26" s="10" t="s">
        <v>96</v>
      </c>
      <c r="D26" s="16">
        <v>958</v>
      </c>
      <c r="E26" s="16">
        <v>729</v>
      </c>
      <c r="F26" s="16">
        <v>2342</v>
      </c>
      <c r="G26" s="16">
        <v>0</v>
      </c>
      <c r="H26" s="16">
        <v>397</v>
      </c>
      <c r="J26"/>
    </row>
    <row r="27" spans="2:10">
      <c r="B27" s="10" t="s">
        <v>122</v>
      </c>
      <c r="C27" s="10" t="s">
        <v>97</v>
      </c>
      <c r="D27" s="16">
        <v>-211</v>
      </c>
      <c r="E27" s="16">
        <v>-617</v>
      </c>
      <c r="F27" s="16">
        <v>-1233</v>
      </c>
      <c r="G27" s="16">
        <v>-431</v>
      </c>
      <c r="H27" s="16">
        <v>-35</v>
      </c>
      <c r="J27"/>
    </row>
    <row r="28" spans="2:10">
      <c r="B28" s="10" t="s">
        <v>122</v>
      </c>
      <c r="C28" s="10" t="s">
        <v>98</v>
      </c>
      <c r="D28" s="16">
        <v>-95</v>
      </c>
      <c r="E28" s="16">
        <v>-102</v>
      </c>
      <c r="F28" s="16">
        <v>-105</v>
      </c>
      <c r="G28" s="16">
        <v>-93</v>
      </c>
      <c r="H28" s="16">
        <v>-79</v>
      </c>
      <c r="J28"/>
    </row>
    <row r="29" spans="2:10">
      <c r="B29" s="10" t="s">
        <v>142</v>
      </c>
      <c r="C29" s="10" t="s">
        <v>99</v>
      </c>
      <c r="D29" s="16">
        <v>14</v>
      </c>
      <c r="E29" s="16">
        <v>16</v>
      </c>
      <c r="F29" s="16">
        <v>15</v>
      </c>
      <c r="G29" s="16">
        <v>17</v>
      </c>
      <c r="H29" s="16">
        <v>1</v>
      </c>
      <c r="J29"/>
    </row>
    <row r="30" spans="2:10">
      <c r="B30" s="10" t="s">
        <v>142</v>
      </c>
      <c r="C30" s="10" t="s">
        <v>100</v>
      </c>
      <c r="D30" s="16">
        <v>0</v>
      </c>
      <c r="E30" s="16">
        <v>6</v>
      </c>
      <c r="F30" s="16">
        <v>0</v>
      </c>
      <c r="G30" s="16">
        <v>0</v>
      </c>
      <c r="H30" s="16">
        <v>-1</v>
      </c>
      <c r="J30"/>
    </row>
    <row r="31" spans="2:10">
      <c r="B31" s="10" t="s">
        <v>139</v>
      </c>
      <c r="C31" s="10" t="s">
        <v>101</v>
      </c>
      <c r="D31" s="16">
        <v>-700</v>
      </c>
      <c r="E31" s="16">
        <v>-600</v>
      </c>
      <c r="F31" s="16">
        <v>-150</v>
      </c>
      <c r="G31" s="16">
        <v>0</v>
      </c>
      <c r="H31" s="16">
        <v>-500</v>
      </c>
      <c r="J31"/>
    </row>
    <row r="32" spans="2:10">
      <c r="B32" s="10" t="s">
        <v>139</v>
      </c>
      <c r="C32" s="10" t="s">
        <v>102</v>
      </c>
      <c r="D32" s="16">
        <v>-43</v>
      </c>
      <c r="E32" s="16">
        <v>-37</v>
      </c>
      <c r="F32" s="16">
        <v>-37</v>
      </c>
      <c r="G32" s="16">
        <v>-1</v>
      </c>
      <c r="H32" s="16">
        <v>-50</v>
      </c>
      <c r="J32"/>
    </row>
    <row r="33" spans="2:10">
      <c r="B33" s="10" t="s">
        <v>141</v>
      </c>
      <c r="C33" s="10" t="s">
        <v>103</v>
      </c>
      <c r="D33" s="16">
        <v>21</v>
      </c>
      <c r="E33" s="16">
        <v>29</v>
      </c>
      <c r="F33" s="16">
        <v>16</v>
      </c>
      <c r="G33" s="16">
        <v>32</v>
      </c>
      <c r="H33" s="16">
        <v>26</v>
      </c>
      <c r="J33"/>
    </row>
    <row r="34" spans="2:10">
      <c r="B34" s="10" t="s">
        <v>104</v>
      </c>
      <c r="C34" s="11" t="s">
        <v>104</v>
      </c>
      <c r="D34" s="17">
        <f>SUM(D23:D33)</f>
        <v>-713</v>
      </c>
      <c r="E34" s="17">
        <f>SUM(E23:E33)</f>
        <v>-1329</v>
      </c>
      <c r="F34" s="17">
        <f>SUM(F23:F33)</f>
        <v>-474</v>
      </c>
      <c r="G34" s="17">
        <f>SUM(G23:G33)</f>
        <v>-1606</v>
      </c>
      <c r="H34" s="17">
        <f>SUM(H23:H33)</f>
        <v>-1334</v>
      </c>
      <c r="J34"/>
    </row>
    <row r="35" spans="2:10">
      <c r="B35" s="10"/>
      <c r="C35" s="10"/>
      <c r="D35" s="16"/>
      <c r="E35" s="16"/>
      <c r="F35" s="16"/>
      <c r="G35" s="16"/>
      <c r="H35" s="16"/>
      <c r="J35"/>
    </row>
    <row r="36" spans="2:10">
      <c r="B36" s="10"/>
      <c r="C36" s="11" t="s">
        <v>105</v>
      </c>
      <c r="D36" s="17">
        <f>D8+D20+D34</f>
        <v>1</v>
      </c>
      <c r="E36" s="17">
        <f>E8+E20+E34</f>
        <v>27</v>
      </c>
      <c r="F36" s="17">
        <f>F8+F20+F34</f>
        <v>-51</v>
      </c>
      <c r="G36" s="17">
        <f>G8+G20+G34</f>
        <v>26</v>
      </c>
      <c r="H36" s="17">
        <f>H8+H20+H34</f>
        <v>208</v>
      </c>
      <c r="J36"/>
    </row>
    <row r="37" spans="2:10">
      <c r="B37" s="10"/>
      <c r="C37" s="10"/>
      <c r="D37" s="16"/>
      <c r="E37" s="16"/>
      <c r="F37" s="16"/>
      <c r="G37" s="16"/>
      <c r="H37" s="16"/>
      <c r="J37"/>
    </row>
    <row r="38" spans="2:10">
      <c r="B38" s="10"/>
      <c r="C38" s="11" t="s">
        <v>106</v>
      </c>
      <c r="D38" s="16"/>
      <c r="E38" s="16"/>
      <c r="F38" s="16"/>
      <c r="G38" s="16"/>
      <c r="H38" s="16"/>
      <c r="J38"/>
    </row>
    <row r="39" spans="2:10">
      <c r="B39" s="10" t="s">
        <v>120</v>
      </c>
      <c r="C39" s="10" t="s">
        <v>107</v>
      </c>
      <c r="D39" s="16">
        <v>111</v>
      </c>
      <c r="E39" s="16">
        <v>114</v>
      </c>
      <c r="F39" s="16">
        <v>138</v>
      </c>
      <c r="G39" s="16">
        <v>88</v>
      </c>
      <c r="H39" s="16">
        <v>113</v>
      </c>
      <c r="J39"/>
    </row>
    <row r="40" spans="2:10">
      <c r="B40" s="10"/>
      <c r="C40" s="10" t="s">
        <v>105</v>
      </c>
      <c r="D40" s="16">
        <v>1</v>
      </c>
      <c r="E40" s="16">
        <v>27</v>
      </c>
      <c r="F40" s="16">
        <v>-51</v>
      </c>
      <c r="G40" s="16">
        <v>26</v>
      </c>
      <c r="H40" s="16">
        <v>208</v>
      </c>
      <c r="J40"/>
    </row>
    <row r="41" spans="2:10">
      <c r="B41" s="10"/>
      <c r="C41" s="10" t="s">
        <v>108</v>
      </c>
      <c r="D41" s="16">
        <v>2</v>
      </c>
      <c r="E41" s="16">
        <v>-3</v>
      </c>
      <c r="F41" s="16">
        <v>1</v>
      </c>
      <c r="G41" s="16">
        <v>-1</v>
      </c>
      <c r="H41" s="16">
        <v>13</v>
      </c>
      <c r="J41"/>
    </row>
    <row r="42" spans="2:10">
      <c r="B42" s="10" t="s">
        <v>119</v>
      </c>
      <c r="C42" s="11" t="s">
        <v>109</v>
      </c>
      <c r="D42" s="17">
        <f>SUM(D39:D41)</f>
        <v>114</v>
      </c>
      <c r="E42" s="17">
        <f>SUM(E39:E41)</f>
        <v>138</v>
      </c>
      <c r="F42" s="17">
        <f>SUM(F39:F41)</f>
        <v>88</v>
      </c>
      <c r="G42" s="17">
        <f>SUM(G39:G41)</f>
        <v>113</v>
      </c>
      <c r="H42" s="17">
        <f>SUM(H39:H41)</f>
        <v>334</v>
      </c>
      <c r="J42"/>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6AB3E-3B34-4E3A-9A82-D7B477823D6F}">
  <dimension ref="F1:V14"/>
  <sheetViews>
    <sheetView showGridLines="0" topLeftCell="G1" workbookViewId="0">
      <selection activeCell="O3" sqref="O3:V9"/>
    </sheetView>
  </sheetViews>
  <sheetFormatPr defaultRowHeight="15"/>
  <cols>
    <col min="6" max="6" width="51.28515625" bestFit="1" customWidth="1"/>
    <col min="13" max="13" width="19.85546875" bestFit="1" customWidth="1"/>
  </cols>
  <sheetData>
    <row r="1" spans="6:22" ht="15.75">
      <c r="F1" s="1" t="s">
        <v>154</v>
      </c>
      <c r="G1" s="1" t="s">
        <v>5</v>
      </c>
      <c r="H1" s="1" t="s">
        <v>4</v>
      </c>
      <c r="I1" s="1" t="s">
        <v>3</v>
      </c>
      <c r="J1" s="1" t="s">
        <v>2</v>
      </c>
      <c r="K1" s="1" t="s">
        <v>1</v>
      </c>
      <c r="M1" s="32" t="s">
        <v>0</v>
      </c>
    </row>
    <row r="2" spans="6:22">
      <c r="F2" s="10"/>
      <c r="G2" s="17">
        <f>DSUM('Cash Flows'!$B$2:$H$42,'Standardized Cash Flows'!G$1,'Standardized Cash Flows'!$M$1:$M$2)</f>
        <v>231</v>
      </c>
      <c r="H2" s="17">
        <f>DSUM('Cash Flows'!$B$2:$H$42,'Standardized Cash Flows'!H$1,'Standardized Cash Flows'!$M$1:$M$2)</f>
        <v>357</v>
      </c>
      <c r="I2" s="17">
        <f>DSUM('Cash Flows'!$B$2:$H$42,'Standardized Cash Flows'!I$1,'Standardized Cash Flows'!$M$1:$M$2)</f>
        <v>23</v>
      </c>
      <c r="J2" s="17">
        <f>DSUM('Cash Flows'!$B$2:$H$42,'Standardized Cash Flows'!J$1,'Standardized Cash Flows'!$M$1:$M$2)</f>
        <v>304</v>
      </c>
      <c r="K2" s="17">
        <f>DSUM('Cash Flows'!$B$2:$H$42,'Standardized Cash Flows'!K$1,'Standardized Cash Flows'!$M$1:$M$2)</f>
        <v>1292</v>
      </c>
    </row>
    <row r="3" spans="6:22" ht="15.75">
      <c r="F3" s="28" t="s">
        <v>118</v>
      </c>
      <c r="G3" s="16">
        <v>2400</v>
      </c>
      <c r="H3" s="33">
        <v>2553</v>
      </c>
      <c r="I3" s="33">
        <v>2092</v>
      </c>
      <c r="J3" s="33">
        <v>2358</v>
      </c>
      <c r="K3" s="33">
        <v>2896</v>
      </c>
      <c r="O3" s="110"/>
      <c r="P3" s="110"/>
      <c r="Q3" s="110"/>
      <c r="R3" s="110"/>
      <c r="S3" s="110"/>
      <c r="T3" s="110"/>
      <c r="U3" s="110"/>
      <c r="V3" s="110"/>
    </row>
    <row r="4" spans="6:22" ht="15.75">
      <c r="F4" s="28" t="s">
        <v>151</v>
      </c>
      <c r="G4" s="16">
        <v>-415</v>
      </c>
      <c r="H4" s="16">
        <v>-464</v>
      </c>
      <c r="I4" s="16">
        <v>-496</v>
      </c>
      <c r="J4" s="16">
        <v>-342</v>
      </c>
      <c r="K4" s="16">
        <v>-495</v>
      </c>
      <c r="O4" s="110"/>
      <c r="P4" s="110"/>
      <c r="Q4" s="110"/>
      <c r="R4" s="110"/>
      <c r="S4" s="110"/>
      <c r="T4" s="110"/>
      <c r="U4" s="110"/>
      <c r="V4" s="110"/>
    </row>
    <row r="5" spans="6:22" ht="15.75">
      <c r="F5" s="29" t="s">
        <v>153</v>
      </c>
      <c r="G5" s="16">
        <v>1985</v>
      </c>
      <c r="H5" s="16">
        <v>2089</v>
      </c>
      <c r="I5" s="16">
        <v>1596</v>
      </c>
      <c r="J5" s="16">
        <v>2016</v>
      </c>
      <c r="K5" s="16">
        <v>2401</v>
      </c>
      <c r="O5" s="110"/>
      <c r="P5" s="110"/>
      <c r="Q5" s="110"/>
      <c r="R5" s="110"/>
      <c r="S5" s="110"/>
      <c r="T5" s="110"/>
      <c r="U5" s="110"/>
      <c r="V5" s="110"/>
    </row>
    <row r="6" spans="6:22" ht="31.5">
      <c r="F6" s="27" t="s">
        <v>117</v>
      </c>
      <c r="G6" s="16">
        <v>-1271</v>
      </c>
      <c r="H6" s="16">
        <v>-733</v>
      </c>
      <c r="I6" s="16">
        <v>-1173</v>
      </c>
      <c r="J6" s="16">
        <v>-384</v>
      </c>
      <c r="K6" s="16">
        <v>-859</v>
      </c>
      <c r="O6" s="110"/>
      <c r="P6" s="110"/>
      <c r="Q6" s="110"/>
      <c r="R6" s="110"/>
      <c r="S6" s="110"/>
      <c r="T6" s="110"/>
      <c r="U6" s="110"/>
      <c r="V6" s="110"/>
    </row>
    <row r="7" spans="6:22" ht="15.75">
      <c r="F7" s="27" t="s">
        <v>160</v>
      </c>
      <c r="G7" s="16">
        <v>14</v>
      </c>
      <c r="H7" s="16">
        <v>22</v>
      </c>
      <c r="I7" s="16">
        <v>15</v>
      </c>
      <c r="J7" s="16">
        <v>17</v>
      </c>
      <c r="K7" s="16">
        <v>0</v>
      </c>
      <c r="O7" s="110"/>
      <c r="P7" s="110"/>
      <c r="Q7" s="110"/>
      <c r="R7" s="110"/>
      <c r="S7" s="110"/>
      <c r="T7" s="110"/>
      <c r="U7" s="110"/>
      <c r="V7" s="110"/>
    </row>
    <row r="8" spans="6:22" ht="15.75">
      <c r="F8" s="29" t="s">
        <v>155</v>
      </c>
      <c r="G8" s="16">
        <v>-1257</v>
      </c>
      <c r="H8" s="16">
        <v>-711</v>
      </c>
      <c r="I8" s="16">
        <v>-1158</v>
      </c>
      <c r="J8" s="16">
        <v>-367</v>
      </c>
      <c r="K8" s="16">
        <v>-859</v>
      </c>
      <c r="O8" s="110"/>
      <c r="P8" s="110"/>
      <c r="Q8" s="110"/>
      <c r="R8" s="110"/>
      <c r="S8" s="110"/>
      <c r="T8" s="110"/>
      <c r="U8" s="110"/>
      <c r="V8" s="110"/>
    </row>
    <row r="9" spans="6:22" ht="15.75">
      <c r="F9" s="30" t="s">
        <v>122</v>
      </c>
      <c r="G9" s="16">
        <v>652</v>
      </c>
      <c r="H9" s="16">
        <v>10</v>
      </c>
      <c r="I9" s="16">
        <v>1004</v>
      </c>
      <c r="J9" s="16">
        <v>-524</v>
      </c>
      <c r="K9" s="16">
        <v>283</v>
      </c>
      <c r="O9" s="110"/>
      <c r="P9" s="110"/>
      <c r="Q9" s="110"/>
      <c r="R9" s="110"/>
      <c r="S9" s="110"/>
      <c r="T9" s="110"/>
      <c r="U9" s="110"/>
      <c r="V9" s="110"/>
    </row>
    <row r="10" spans="6:22" ht="15.75">
      <c r="F10" s="31" t="s">
        <v>123</v>
      </c>
      <c r="G10" s="16">
        <v>-22</v>
      </c>
      <c r="H10" s="16">
        <v>-8</v>
      </c>
      <c r="I10" s="16">
        <v>-21</v>
      </c>
      <c r="J10" s="16">
        <v>31</v>
      </c>
      <c r="K10" s="16">
        <v>-24</v>
      </c>
    </row>
    <row r="11" spans="6:22" ht="15.75">
      <c r="F11" s="31" t="s">
        <v>161</v>
      </c>
      <c r="G11" s="16">
        <v>-657</v>
      </c>
      <c r="H11" s="16">
        <v>-753</v>
      </c>
      <c r="I11" s="16">
        <v>-1322</v>
      </c>
      <c r="J11" s="16">
        <v>-1130</v>
      </c>
      <c r="K11" s="16">
        <v>-1093</v>
      </c>
    </row>
    <row r="12" spans="6:22" ht="15.75">
      <c r="F12" s="29" t="s">
        <v>156</v>
      </c>
      <c r="G12" s="16">
        <v>-27</v>
      </c>
      <c r="H12" s="16">
        <v>-751</v>
      </c>
      <c r="I12" s="16">
        <v>-339</v>
      </c>
      <c r="J12" s="16">
        <v>-1623</v>
      </c>
      <c r="K12" s="16">
        <v>-834</v>
      </c>
    </row>
    <row r="13" spans="6:22" ht="15.75">
      <c r="F13" s="28" t="s">
        <v>120</v>
      </c>
      <c r="G13" s="16">
        <v>111</v>
      </c>
      <c r="H13" s="16">
        <v>114</v>
      </c>
      <c r="I13" s="16">
        <v>138</v>
      </c>
      <c r="J13" s="16">
        <v>88</v>
      </c>
      <c r="K13" s="16">
        <v>113</v>
      </c>
    </row>
    <row r="14" spans="6:22" ht="15.75">
      <c r="F14" s="28" t="s">
        <v>119</v>
      </c>
      <c r="G14" s="16">
        <v>114</v>
      </c>
      <c r="H14" s="16">
        <v>138</v>
      </c>
      <c r="I14" s="16">
        <v>88</v>
      </c>
      <c r="J14" s="16">
        <v>113</v>
      </c>
      <c r="K14" s="16">
        <v>334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Cover Page</vt:lpstr>
      <vt:lpstr>Dashboard</vt:lpstr>
      <vt:lpstr>Detailed Report</vt:lpstr>
      <vt:lpstr>Financial Highlights</vt:lpstr>
      <vt:lpstr>Financial Statements</vt:lpstr>
      <vt:lpstr>Income Statement</vt:lpstr>
      <vt:lpstr>Standardized Income Statement</vt:lpstr>
      <vt:lpstr>Cash Flows</vt:lpstr>
      <vt:lpstr>Standardized Cash Flows</vt:lpstr>
      <vt:lpstr>Balance Sheet</vt:lpstr>
      <vt:lpstr>Standardized Balance Sheet</vt:lpstr>
      <vt:lpstr>Appendix</vt:lpstr>
      <vt:lpstr>Ratio Analysis</vt:lpstr>
      <vt:lpstr>Peers Ratio Analysis</vt:lpstr>
      <vt:lpstr>Share Price Perfromance</vt:lpstr>
      <vt:lpstr>Shareholders Information</vt:lpstr>
      <vt:lpstr>Peers Comparison</vt:lpstr>
      <vt:lpstr>Valuations</vt:lpstr>
      <vt:lpstr>DDM Valuation</vt:lpstr>
      <vt:lpstr>WACC</vt:lpstr>
      <vt:lpstr>Earnings Model</vt:lpstr>
      <vt:lpstr>Free Cash Flows Valuation</vt:lpstr>
      <vt:lpstr>Price Earnings Multiplier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Sidharth Gupta (Student)</dc:creator>
  <cp:lastModifiedBy>Sidharth Gupta</cp:lastModifiedBy>
  <dcterms:created xsi:type="dcterms:W3CDTF">2023-11-02T20:02:48Z</dcterms:created>
  <dcterms:modified xsi:type="dcterms:W3CDTF">2024-04-18T00:05:32Z</dcterms:modified>
</cp:coreProperties>
</file>