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1.bin" ContentType="application/vnd.openxmlformats-officedocument.spreadsheetml.customProperty"/>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Ex1.xml" ContentType="application/vnd.ms-office.chartex+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dell\Desktop\Valuation Models\Asian Paints\"/>
    </mc:Choice>
  </mc:AlternateContent>
  <xr:revisionPtr revIDLastSave="0" documentId="13_ncr:1_{D40DE3BD-8464-4478-A49B-86CCF788B0B7}" xr6:coauthVersionLast="47" xr6:coauthVersionMax="47" xr10:uidLastSave="{00000000-0000-0000-0000-000000000000}"/>
  <bookViews>
    <workbookView xWindow="2250" yWindow="2250" windowWidth="15375" windowHeight="7875" firstSheet="2" activeTab="2" xr2:uid="{D4886810-D9CC-4231-AA87-2302A306BB27}"/>
  </bookViews>
  <sheets>
    <sheet name="List Stocks" sheetId="1" state="hidden" r:id="rId1"/>
    <sheet name="Input Sheet" sheetId="31" state="hidden" r:id="rId2"/>
    <sheet name="Table of Contents" sheetId="34" r:id="rId3"/>
    <sheet name="Teaser" sheetId="30" r:id="rId4"/>
    <sheet name="Profit &amp; Loss" sheetId="32" state="hidden" r:id="rId5"/>
    <sheet name="Balance Sheet" sheetId="33" state="hidden" r:id="rId6"/>
    <sheet name="Data Sheet" sheetId="2" state="hidden" r:id="rId7"/>
    <sheet name="Historical FS" sheetId="3" r:id="rId8"/>
    <sheet name="Common Size Statements" sheetId="7" r:id="rId9"/>
    <sheet name="Ratio Analysis" sheetId="6" r:id="rId10"/>
    <sheet name="CF data" sheetId="9" state="hidden" r:id="rId11"/>
    <sheet name="Forecasting" sheetId="8" r:id="rId12"/>
    <sheet name="Beta Regression" sheetId="12" r:id="rId13"/>
    <sheet name="WACC" sheetId="15" r:id="rId14"/>
    <sheet name="Beta Regression - Comps" sheetId="17" state="hidden" r:id="rId15"/>
    <sheet name="Beta - Comps" sheetId="13" state="hidden" r:id="rId16"/>
    <sheet name="Rm" sheetId="14" state="hidden" r:id="rId17"/>
    <sheet name="Pre-tax Cost of Debt" sheetId="18" state="hidden" r:id="rId18"/>
    <sheet name="Intrinsic Growth" sheetId="19" r:id="rId19"/>
    <sheet name="Raw FS" sheetId="20" state="hidden" r:id="rId20"/>
    <sheet name="DCF" sheetId="16" r:id="rId21"/>
    <sheet name="Comaparable Valuation" sheetId="21" r:id="rId22"/>
    <sheet name="Value at Risk" sheetId="23" r:id="rId23"/>
    <sheet name="Football Field Analyis" sheetId="24" r:id="rId24"/>
    <sheet name="DuPont Analysis" sheetId="28" r:id="rId25"/>
    <sheet name="Altman Z-Score" sheetId="29" r:id="rId26"/>
    <sheet name="Data" sheetId="22" state="hidden" r:id="rId27"/>
  </sheets>
  <externalReferences>
    <externalReference r:id="rId28"/>
  </externalReferences>
  <definedNames>
    <definedName name="_xlchart.v1.0" hidden="1">'Value at Risk'!$H$5:$H$10004</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"01/26/2023 09:21:20"</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25">'Altman Z-Score'!$A$1:$I$60</definedName>
    <definedName name="_xlnm.Print_Area" localSheetId="12">'Beta Regression'!$A$1:$L$114</definedName>
    <definedName name="_xlnm.Print_Area" localSheetId="24">'DuPont Analysis'!$A$1:$I$110</definedName>
    <definedName name="_xlnm.Print_Area" localSheetId="7">'Historical FS'!$A$1:$M$105</definedName>
    <definedName name="_xlnm.Print_Area" localSheetId="2">'Table of Contents'!$A$1:$J$29</definedName>
    <definedName name="_xlnm.Print_Area" localSheetId="3">Teaser!$A$1:$M$63</definedName>
    <definedName name="_xlnm.Print_Area" localSheetId="22">'Value at Risk'!$A$1:$O$6852</definedName>
    <definedName name="UPDATE">'Data Sheet'!$E$1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7" l="1"/>
  <c r="F45" i="30"/>
  <c r="F46" i="30"/>
  <c r="F47" i="30"/>
  <c r="F44" i="30"/>
  <c r="D45" i="30"/>
  <c r="D46" i="30"/>
  <c r="D47" i="30"/>
  <c r="D44" i="30"/>
  <c r="C45" i="30"/>
  <c r="C46" i="30"/>
  <c r="C47" i="30"/>
  <c r="C44" i="30"/>
  <c r="B45" i="30"/>
  <c r="B46" i="30"/>
  <c r="B47" i="30"/>
  <c r="B44" i="30"/>
  <c r="K49" i="30"/>
  <c r="K47" i="30"/>
  <c r="K48" i="30"/>
  <c r="K44" i="30"/>
  <c r="N37" i="31"/>
  <c r="N35" i="31"/>
  <c r="N36" i="31"/>
  <c r="N34" i="31"/>
  <c r="E32" i="30"/>
  <c r="E33" i="30"/>
  <c r="E34" i="30"/>
  <c r="E35" i="30"/>
  <c r="E36" i="30"/>
  <c r="E37" i="30"/>
  <c r="E38" i="30"/>
  <c r="E39" i="30"/>
  <c r="E40" i="30"/>
  <c r="E31" i="30"/>
  <c r="C32" i="30"/>
  <c r="C33" i="30"/>
  <c r="C34" i="30"/>
  <c r="C35" i="30"/>
  <c r="C36" i="30"/>
  <c r="C37" i="30"/>
  <c r="C38" i="30"/>
  <c r="C39" i="30"/>
  <c r="C40" i="30"/>
  <c r="C31" i="30"/>
  <c r="B32" i="30"/>
  <c r="B33" i="30"/>
  <c r="B34" i="30"/>
  <c r="B35" i="30"/>
  <c r="B36" i="30"/>
  <c r="B37" i="30"/>
  <c r="B38" i="30"/>
  <c r="B39" i="30"/>
  <c r="B40" i="30"/>
  <c r="B31" i="30"/>
  <c r="F29" i="30"/>
  <c r="E29" i="30"/>
  <c r="C29" i="30"/>
  <c r="M22" i="31"/>
  <c r="F32" i="30" s="1"/>
  <c r="M23" i="31"/>
  <c r="F33" i="30" s="1"/>
  <c r="M24" i="31"/>
  <c r="F34" i="30" s="1"/>
  <c r="M25" i="31"/>
  <c r="F35" i="30" s="1"/>
  <c r="M26" i="31"/>
  <c r="F36" i="30" s="1"/>
  <c r="M27" i="31"/>
  <c r="F37" i="30" s="1"/>
  <c r="M28" i="31"/>
  <c r="F38" i="30" s="1"/>
  <c r="M29" i="31"/>
  <c r="F39" i="30" s="1"/>
  <c r="M30" i="31"/>
  <c r="F40" i="30" s="1"/>
  <c r="M21" i="31"/>
  <c r="F31" i="30" s="1"/>
  <c r="C59" i="32"/>
  <c r="D59" i="32"/>
  <c r="E59" i="32"/>
  <c r="F59" i="32"/>
  <c r="G59" i="32"/>
  <c r="H59" i="32"/>
  <c r="I59" i="32"/>
  <c r="J59" i="32"/>
  <c r="K59" i="32"/>
  <c r="B59" i="32"/>
  <c r="C56" i="32"/>
  <c r="D56" i="32"/>
  <c r="E56" i="32"/>
  <c r="F56" i="32"/>
  <c r="G56" i="32"/>
  <c r="H56" i="32"/>
  <c r="I56" i="32"/>
  <c r="J56" i="32"/>
  <c r="K56" i="32"/>
  <c r="B56" i="32"/>
  <c r="C55" i="32"/>
  <c r="D55" i="32"/>
  <c r="E55" i="32"/>
  <c r="F55" i="32"/>
  <c r="G55" i="32"/>
  <c r="H55" i="32"/>
  <c r="I55" i="32"/>
  <c r="J55" i="32"/>
  <c r="K55" i="32"/>
  <c r="B55" i="32"/>
  <c r="K21" i="33"/>
  <c r="J21" i="33"/>
  <c r="I21" i="33"/>
  <c r="H21" i="33"/>
  <c r="G21" i="33"/>
  <c r="F21" i="33"/>
  <c r="E21" i="33"/>
  <c r="D21" i="33"/>
  <c r="C21" i="33"/>
  <c r="B21" i="33"/>
  <c r="K20" i="33"/>
  <c r="J20" i="33"/>
  <c r="I20" i="33"/>
  <c r="H20" i="33"/>
  <c r="G20" i="33"/>
  <c r="F20" i="33"/>
  <c r="E20" i="33"/>
  <c r="D20" i="33"/>
  <c r="C20" i="33"/>
  <c r="B20" i="33"/>
  <c r="K18" i="33"/>
  <c r="J18" i="33"/>
  <c r="I18" i="33"/>
  <c r="H18" i="33"/>
  <c r="G18" i="33"/>
  <c r="F18" i="33"/>
  <c r="E18" i="33"/>
  <c r="D18" i="33"/>
  <c r="C18" i="33"/>
  <c r="B18" i="33"/>
  <c r="K17" i="33"/>
  <c r="J17" i="33"/>
  <c r="I17" i="33"/>
  <c r="H17" i="33"/>
  <c r="G17" i="33"/>
  <c r="F17" i="33"/>
  <c r="E17" i="33"/>
  <c r="D17" i="33"/>
  <c r="C17" i="33"/>
  <c r="B17" i="33"/>
  <c r="K14" i="33"/>
  <c r="J14" i="33"/>
  <c r="I14" i="33"/>
  <c r="H14" i="33"/>
  <c r="G14" i="33"/>
  <c r="F14" i="33"/>
  <c r="E14" i="33"/>
  <c r="D14" i="33"/>
  <c r="C14" i="33"/>
  <c r="B14" i="33"/>
  <c r="K13" i="33"/>
  <c r="J13" i="33"/>
  <c r="I13" i="33"/>
  <c r="H13" i="33"/>
  <c r="G13" i="33"/>
  <c r="F13" i="33"/>
  <c r="E13" i="33"/>
  <c r="D13" i="33"/>
  <c r="C13" i="33"/>
  <c r="B13" i="33"/>
  <c r="K12" i="33"/>
  <c r="J12" i="33"/>
  <c r="I12" i="33"/>
  <c r="H12" i="33"/>
  <c r="G12" i="33"/>
  <c r="F12" i="33"/>
  <c r="E12" i="33"/>
  <c r="D12" i="33"/>
  <c r="C12" i="33"/>
  <c r="B12" i="33"/>
  <c r="K11" i="33"/>
  <c r="J11" i="33"/>
  <c r="I11" i="33"/>
  <c r="H11" i="33"/>
  <c r="G11" i="33"/>
  <c r="F11" i="33"/>
  <c r="E11" i="33"/>
  <c r="D11" i="33"/>
  <c r="C11" i="33"/>
  <c r="B11" i="33"/>
  <c r="K10" i="33"/>
  <c r="J10" i="33"/>
  <c r="I10" i="33"/>
  <c r="H10" i="33"/>
  <c r="G10" i="33"/>
  <c r="F10" i="33"/>
  <c r="E10" i="33"/>
  <c r="D10" i="33"/>
  <c r="C10" i="33"/>
  <c r="B10" i="33"/>
  <c r="K8" i="33"/>
  <c r="J8" i="33"/>
  <c r="I8" i="33"/>
  <c r="H8" i="33"/>
  <c r="G8" i="33"/>
  <c r="F8" i="33"/>
  <c r="E8" i="33"/>
  <c r="D8" i="33"/>
  <c r="C8" i="33"/>
  <c r="B8" i="33"/>
  <c r="K7" i="33"/>
  <c r="J7" i="33"/>
  <c r="I7" i="33"/>
  <c r="H7" i="33"/>
  <c r="G7" i="33"/>
  <c r="F7" i="33"/>
  <c r="E7" i="33"/>
  <c r="D7" i="33"/>
  <c r="C7" i="33"/>
  <c r="B7" i="33"/>
  <c r="K6" i="33"/>
  <c r="J6" i="33"/>
  <c r="I6" i="33"/>
  <c r="H6" i="33"/>
  <c r="G6" i="33"/>
  <c r="F6" i="33"/>
  <c r="E6" i="33"/>
  <c r="D6" i="33"/>
  <c r="C6" i="33"/>
  <c r="B6" i="33"/>
  <c r="K5" i="33"/>
  <c r="J5" i="33"/>
  <c r="I5" i="33"/>
  <c r="H5" i="33"/>
  <c r="G5" i="33"/>
  <c r="F5" i="33"/>
  <c r="E5" i="33"/>
  <c r="D5" i="33"/>
  <c r="C5" i="33"/>
  <c r="B5" i="33"/>
  <c r="K4" i="33"/>
  <c r="J4" i="33"/>
  <c r="I4" i="33"/>
  <c r="H4" i="33"/>
  <c r="G4" i="33"/>
  <c r="F4" i="33"/>
  <c r="E4" i="33"/>
  <c r="D4" i="33"/>
  <c r="C4" i="33"/>
  <c r="B4" i="33"/>
  <c r="K3" i="33"/>
  <c r="J3" i="33"/>
  <c r="I3" i="33"/>
  <c r="H3" i="33"/>
  <c r="G3" i="33"/>
  <c r="F3" i="33"/>
  <c r="E3" i="33"/>
  <c r="D3" i="33"/>
  <c r="C3" i="33"/>
  <c r="B3" i="33"/>
  <c r="A1" i="33"/>
  <c r="C54" i="32"/>
  <c r="D54" i="32"/>
  <c r="E54" i="32"/>
  <c r="F54" i="32"/>
  <c r="G54" i="32"/>
  <c r="H54" i="32"/>
  <c r="I54" i="32"/>
  <c r="J54" i="32"/>
  <c r="K54" i="32"/>
  <c r="B54" i="32"/>
  <c r="C30" i="32"/>
  <c r="D30" i="32"/>
  <c r="E30" i="32"/>
  <c r="F30" i="32"/>
  <c r="G30" i="32"/>
  <c r="H30" i="32"/>
  <c r="I30" i="32"/>
  <c r="J30" i="32"/>
  <c r="K30" i="32"/>
  <c r="B30" i="32"/>
  <c r="B3" i="32"/>
  <c r="B27" i="32" s="1"/>
  <c r="B45" i="32" s="1"/>
  <c r="K18" i="32"/>
  <c r="J18" i="32"/>
  <c r="I18" i="32"/>
  <c r="H18" i="32"/>
  <c r="G18" i="32"/>
  <c r="F18" i="32"/>
  <c r="E18" i="32"/>
  <c r="D18" i="32"/>
  <c r="C18" i="32"/>
  <c r="B18" i="32"/>
  <c r="L15" i="32"/>
  <c r="K15" i="32"/>
  <c r="J15" i="32"/>
  <c r="I15" i="32"/>
  <c r="H15" i="32"/>
  <c r="G15" i="32"/>
  <c r="F15" i="32"/>
  <c r="E15" i="32"/>
  <c r="D15" i="32"/>
  <c r="C15" i="32"/>
  <c r="B15" i="32"/>
  <c r="N13" i="32"/>
  <c r="M13" i="32"/>
  <c r="L13" i="32"/>
  <c r="L12" i="32"/>
  <c r="K12" i="32"/>
  <c r="K13" i="32" s="1"/>
  <c r="J12" i="32"/>
  <c r="J13" i="32" s="1"/>
  <c r="I12" i="32"/>
  <c r="I13" i="32" s="1"/>
  <c r="H12" i="32"/>
  <c r="H13" i="32" s="1"/>
  <c r="G12" i="32"/>
  <c r="G13" i="32" s="1"/>
  <c r="F12" i="32"/>
  <c r="F13" i="32" s="1"/>
  <c r="E12" i="32"/>
  <c r="E13" i="32" s="1"/>
  <c r="D12" i="32"/>
  <c r="D13" i="32" s="1"/>
  <c r="C12" i="32"/>
  <c r="C13" i="32" s="1"/>
  <c r="B12" i="32"/>
  <c r="B13" i="32" s="1"/>
  <c r="L11" i="32"/>
  <c r="K11" i="32"/>
  <c r="J11" i="32"/>
  <c r="I11" i="32"/>
  <c r="H11" i="32"/>
  <c r="G11" i="32"/>
  <c r="F11" i="32"/>
  <c r="E11" i="32"/>
  <c r="D11" i="32"/>
  <c r="C11" i="32"/>
  <c r="B11" i="32"/>
  <c r="L10" i="32"/>
  <c r="K10" i="32"/>
  <c r="J10" i="32"/>
  <c r="I10" i="32"/>
  <c r="H10" i="32"/>
  <c r="G10" i="32"/>
  <c r="F10" i="32"/>
  <c r="E10" i="32"/>
  <c r="D10" i="32"/>
  <c r="C10" i="32"/>
  <c r="B10" i="32"/>
  <c r="L9" i="32"/>
  <c r="N9" i="32" s="1"/>
  <c r="K9" i="32"/>
  <c r="J9" i="32"/>
  <c r="I9" i="32"/>
  <c r="H9" i="32"/>
  <c r="G9" i="32"/>
  <c r="F9" i="32"/>
  <c r="E9" i="32"/>
  <c r="D9" i="32"/>
  <c r="C9" i="32"/>
  <c r="B9" i="32"/>
  <c r="L8" i="32"/>
  <c r="M8" i="32" s="1"/>
  <c r="K8" i="32"/>
  <c r="J8" i="32"/>
  <c r="I8" i="32"/>
  <c r="H8" i="32"/>
  <c r="G8" i="32"/>
  <c r="F8" i="32"/>
  <c r="E8" i="32"/>
  <c r="D8" i="32"/>
  <c r="C8" i="32"/>
  <c r="B8" i="32"/>
  <c r="L7" i="32"/>
  <c r="K7" i="32"/>
  <c r="J7" i="32"/>
  <c r="I7" i="32"/>
  <c r="H7" i="32"/>
  <c r="G7" i="32"/>
  <c r="F7" i="32"/>
  <c r="E7" i="32"/>
  <c r="D7" i="32"/>
  <c r="C7" i="32"/>
  <c r="B7" i="32"/>
  <c r="L6" i="32"/>
  <c r="L5" i="32"/>
  <c r="K5" i="32"/>
  <c r="J5" i="32"/>
  <c r="I5" i="32"/>
  <c r="H5" i="32"/>
  <c r="G5" i="32"/>
  <c r="F5" i="32"/>
  <c r="E5" i="32"/>
  <c r="D5" i="32"/>
  <c r="C5" i="32"/>
  <c r="B5" i="32"/>
  <c r="L4" i="32"/>
  <c r="K4" i="32"/>
  <c r="J4" i="32"/>
  <c r="J31" i="32" s="1"/>
  <c r="F11" i="30" s="1"/>
  <c r="I4" i="32"/>
  <c r="H4" i="32"/>
  <c r="G4" i="32"/>
  <c r="F4" i="32"/>
  <c r="F31" i="32" s="1"/>
  <c r="E4" i="32"/>
  <c r="D4" i="32"/>
  <c r="C4" i="32"/>
  <c r="B4" i="32"/>
  <c r="K3" i="32"/>
  <c r="G7" i="30" s="1"/>
  <c r="G20" i="30" s="1"/>
  <c r="J3" i="32"/>
  <c r="F7" i="30" s="1"/>
  <c r="F20" i="30" s="1"/>
  <c r="I3" i="32"/>
  <c r="I27" i="32" s="1"/>
  <c r="I45" i="32" s="1"/>
  <c r="H3" i="32"/>
  <c r="D7" i="30" s="1"/>
  <c r="D20" i="30" s="1"/>
  <c r="G3" i="32"/>
  <c r="C7" i="30" s="1"/>
  <c r="C20" i="30" s="1"/>
  <c r="F3" i="32"/>
  <c r="F27" i="32" s="1"/>
  <c r="F45" i="32" s="1"/>
  <c r="E3" i="32"/>
  <c r="E27" i="32" s="1"/>
  <c r="E45" i="32" s="1"/>
  <c r="D3" i="32"/>
  <c r="D27" i="32" s="1"/>
  <c r="D45" i="32" s="1"/>
  <c r="C3" i="32"/>
  <c r="C27" i="32" s="1"/>
  <c r="C45" i="32" s="1"/>
  <c r="A1" i="32"/>
  <c r="C4" i="30"/>
  <c r="B2" i="30"/>
  <c r="E24" i="33" l="1"/>
  <c r="I24" i="33"/>
  <c r="F24" i="33"/>
  <c r="F51" i="32" s="1"/>
  <c r="J24" i="33"/>
  <c r="J51" i="32" s="1"/>
  <c r="F27" i="30" s="1"/>
  <c r="G24" i="33"/>
  <c r="K24" i="33"/>
  <c r="C24" i="33"/>
  <c r="F23" i="33"/>
  <c r="F50" i="32" s="1"/>
  <c r="J23" i="33"/>
  <c r="J50" i="32" s="1"/>
  <c r="F26" i="30" s="1"/>
  <c r="D23" i="33"/>
  <c r="D50" i="32" s="1"/>
  <c r="H23" i="33"/>
  <c r="H50" i="32" s="1"/>
  <c r="D26" i="30" s="1"/>
  <c r="D24" i="33"/>
  <c r="H24" i="33"/>
  <c r="K23" i="33"/>
  <c r="K50" i="32" s="1"/>
  <c r="G26" i="30" s="1"/>
  <c r="I23" i="33"/>
  <c r="I50" i="32" s="1"/>
  <c r="E26" i="30" s="1"/>
  <c r="E23" i="33"/>
  <c r="E50" i="32" s="1"/>
  <c r="G23" i="33"/>
  <c r="G50" i="32" s="1"/>
  <c r="C26" i="30" s="1"/>
  <c r="C23" i="33"/>
  <c r="C50" i="32" s="1"/>
  <c r="B23" i="33"/>
  <c r="B50" i="32" s="1"/>
  <c r="E28" i="32"/>
  <c r="I28" i="32"/>
  <c r="E10" i="30" s="1"/>
  <c r="H49" i="32"/>
  <c r="D25" i="30" s="1"/>
  <c r="B49" i="32"/>
  <c r="D49" i="32"/>
  <c r="K57" i="32"/>
  <c r="G57" i="32"/>
  <c r="G48" i="32" s="1"/>
  <c r="C24" i="30" s="1"/>
  <c r="C57" i="32"/>
  <c r="B14" i="32"/>
  <c r="F14" i="32"/>
  <c r="J14" i="32"/>
  <c r="C14" i="32"/>
  <c r="G14" i="32"/>
  <c r="K14" i="32"/>
  <c r="E46" i="32"/>
  <c r="I46" i="32"/>
  <c r="E22" i="30" s="1"/>
  <c r="B41" i="32"/>
  <c r="F49" i="32"/>
  <c r="C6" i="32"/>
  <c r="C19" i="32" s="1"/>
  <c r="G6" i="32"/>
  <c r="G19" i="32" s="1"/>
  <c r="K6" i="32"/>
  <c r="K19" i="32" s="1"/>
  <c r="E41" i="32"/>
  <c r="I41" i="32"/>
  <c r="E17" i="30" s="1"/>
  <c r="I49" i="32"/>
  <c r="E25" i="30" s="1"/>
  <c r="E49" i="32"/>
  <c r="J49" i="32"/>
  <c r="F25" i="30" s="1"/>
  <c r="E6" i="32"/>
  <c r="E19" i="32" s="1"/>
  <c r="I6" i="32"/>
  <c r="I19" i="32" s="1"/>
  <c r="B46" i="32"/>
  <c r="F46" i="32"/>
  <c r="J46" i="32"/>
  <c r="F22" i="30" s="1"/>
  <c r="G27" i="32"/>
  <c r="G45" i="32" s="1"/>
  <c r="E15" i="30"/>
  <c r="C37" i="32"/>
  <c r="G37" i="32"/>
  <c r="C14" i="30" s="1"/>
  <c r="C46" i="32"/>
  <c r="G46" i="32"/>
  <c r="C22" i="30" s="1"/>
  <c r="K46" i="32"/>
  <c r="G22" i="30" s="1"/>
  <c r="K27" i="32"/>
  <c r="K45" i="32" s="1"/>
  <c r="I31" i="32"/>
  <c r="E11" i="30" s="1"/>
  <c r="E31" i="32"/>
  <c r="J39" i="32"/>
  <c r="F16" i="30" s="1"/>
  <c r="D39" i="32"/>
  <c r="H39" i="32"/>
  <c r="D16" i="30" s="1"/>
  <c r="D46" i="32"/>
  <c r="H46" i="32"/>
  <c r="D22" i="30" s="1"/>
  <c r="B31" i="32"/>
  <c r="H31" i="32"/>
  <c r="D11" i="30" s="1"/>
  <c r="D31" i="32"/>
  <c r="F39" i="32"/>
  <c r="E16" i="33"/>
  <c r="I16" i="33"/>
  <c r="K48" i="32"/>
  <c r="G24" i="30" s="1"/>
  <c r="H41" i="32"/>
  <c r="D41" i="32"/>
  <c r="E7" i="30"/>
  <c r="E20" i="30" s="1"/>
  <c r="I23" i="32"/>
  <c r="M11" i="32"/>
  <c r="N11" i="32"/>
  <c r="E9" i="30"/>
  <c r="H27" i="32"/>
  <c r="H45" i="32" s="1"/>
  <c r="B37" i="32"/>
  <c r="C15" i="30"/>
  <c r="D15" i="30"/>
  <c r="I39" i="32"/>
  <c r="E16" i="30" s="1"/>
  <c r="E39" i="32"/>
  <c r="K41" i="32"/>
  <c r="G41" i="32"/>
  <c r="C41" i="32"/>
  <c r="C42" i="32" s="1"/>
  <c r="C51" i="32"/>
  <c r="G51" i="32"/>
  <c r="C27" i="30" s="1"/>
  <c r="K51" i="32"/>
  <c r="G27" i="30" s="1"/>
  <c r="B16" i="33"/>
  <c r="F16" i="33"/>
  <c r="J16" i="33"/>
  <c r="J57" i="32"/>
  <c r="F57" i="32"/>
  <c r="K49" i="32"/>
  <c r="G25" i="30" s="1"/>
  <c r="G49" i="32"/>
  <c r="C25" i="30" s="1"/>
  <c r="C49" i="32"/>
  <c r="G31" i="32"/>
  <c r="C11" i="30" s="1"/>
  <c r="H37" i="32"/>
  <c r="D14" i="30" s="1"/>
  <c r="J37" i="32"/>
  <c r="F14" i="30" s="1"/>
  <c r="F37" i="32"/>
  <c r="G15" i="30"/>
  <c r="C39" i="32"/>
  <c r="J41" i="32"/>
  <c r="F41" i="32"/>
  <c r="F42" i="32" s="1"/>
  <c r="D51" i="32"/>
  <c r="H51" i="32"/>
  <c r="D27" i="30" s="1"/>
  <c r="C16" i="33"/>
  <c r="G16" i="33"/>
  <c r="K16" i="33"/>
  <c r="I57" i="32"/>
  <c r="E57" i="32"/>
  <c r="K31" i="32"/>
  <c r="G11" i="30" s="1"/>
  <c r="C31" i="32"/>
  <c r="D37" i="32"/>
  <c r="J27" i="32"/>
  <c r="J45" i="32" s="1"/>
  <c r="I37" i="32"/>
  <c r="E14" i="30" s="1"/>
  <c r="E37" i="32"/>
  <c r="K37" i="32"/>
  <c r="G14" i="30" s="1"/>
  <c r="F15" i="30"/>
  <c r="K39" i="32"/>
  <c r="G16" i="30" s="1"/>
  <c r="G39" i="32"/>
  <c r="C16" i="30" s="1"/>
  <c r="E51" i="32"/>
  <c r="I51" i="32"/>
  <c r="E27" i="30" s="1"/>
  <c r="D16" i="33"/>
  <c r="H16" i="33"/>
  <c r="B57" i="32"/>
  <c r="H57" i="32"/>
  <c r="D57" i="32"/>
  <c r="K23" i="32"/>
  <c r="D6" i="32"/>
  <c r="C28" i="32"/>
  <c r="H28" i="32"/>
  <c r="D10" i="30" s="1"/>
  <c r="D28" i="32"/>
  <c r="D9" i="30"/>
  <c r="H6" i="32"/>
  <c r="K28" i="32"/>
  <c r="G10" i="30" s="1"/>
  <c r="G28" i="32"/>
  <c r="C10" i="30" s="1"/>
  <c r="G9" i="30"/>
  <c r="C9" i="30"/>
  <c r="H23" i="32"/>
  <c r="F6" i="32"/>
  <c r="L23" i="32"/>
  <c r="L19" i="32"/>
  <c r="L24" i="32" s="1"/>
  <c r="D14" i="32"/>
  <c r="H14" i="32"/>
  <c r="L14" i="32"/>
  <c r="L25" i="32" s="1"/>
  <c r="J28" i="32"/>
  <c r="F10" i="30" s="1"/>
  <c r="F28" i="32"/>
  <c r="F9" i="30"/>
  <c r="E14" i="32"/>
  <c r="I14" i="32"/>
  <c r="K25" i="32" s="1"/>
  <c r="M25" i="32" s="1"/>
  <c r="M14" i="32" s="1"/>
  <c r="M15" i="32" s="1"/>
  <c r="J23" i="32"/>
  <c r="B6" i="32"/>
  <c r="J6" i="32"/>
  <c r="N8" i="32"/>
  <c r="M9" i="32"/>
  <c r="G47" i="32" l="1"/>
  <c r="C23" i="30" s="1"/>
  <c r="C47" i="32"/>
  <c r="C33" i="32"/>
  <c r="I33" i="32"/>
  <c r="E12" i="30" s="1"/>
  <c r="C48" i="32"/>
  <c r="G33" i="32"/>
  <c r="C12" i="30" s="1"/>
  <c r="E33" i="32"/>
  <c r="G35" i="32"/>
  <c r="C13" i="30" s="1"/>
  <c r="E35" i="32"/>
  <c r="C35" i="32"/>
  <c r="K35" i="32"/>
  <c r="G13" i="30" s="1"/>
  <c r="I35" i="32"/>
  <c r="E13" i="30" s="1"/>
  <c r="K33" i="32"/>
  <c r="G12" i="30" s="1"/>
  <c r="K47" i="32"/>
  <c r="G23" i="30" s="1"/>
  <c r="D42" i="32"/>
  <c r="D19" i="32"/>
  <c r="D35" i="32"/>
  <c r="D33" i="32"/>
  <c r="B48" i="32"/>
  <c r="B47" i="32"/>
  <c r="B19" i="32"/>
  <c r="B35" i="32"/>
  <c r="B33" i="32"/>
  <c r="F19" i="32"/>
  <c r="F33" i="32"/>
  <c r="F35" i="32"/>
  <c r="K42" i="32"/>
  <c r="G18" i="30" s="1"/>
  <c r="G17" i="30"/>
  <c r="H42" i="32"/>
  <c r="D18" i="30" s="1"/>
  <c r="D17" i="30"/>
  <c r="I42" i="32"/>
  <c r="E18" i="30" s="1"/>
  <c r="E42" i="32"/>
  <c r="J19" i="32"/>
  <c r="K24" i="32" s="1"/>
  <c r="M24" i="32" s="1"/>
  <c r="J33" i="32"/>
  <c r="F12" i="30" s="1"/>
  <c r="J35" i="32"/>
  <c r="F13" i="30" s="1"/>
  <c r="J47" i="32"/>
  <c r="F23" i="30" s="1"/>
  <c r="J48" i="32"/>
  <c r="F24" i="30" s="1"/>
  <c r="C17" i="30"/>
  <c r="G42" i="32"/>
  <c r="C18" i="30" s="1"/>
  <c r="N23" i="32"/>
  <c r="N4" i="32" s="1"/>
  <c r="D48" i="32"/>
  <c r="D47" i="32"/>
  <c r="E48" i="32"/>
  <c r="E47" i="32"/>
  <c r="F17" i="30"/>
  <c r="J42" i="32"/>
  <c r="F18" i="30" s="1"/>
  <c r="H19" i="32"/>
  <c r="H35" i="32"/>
  <c r="D13" i="30" s="1"/>
  <c r="H33" i="32"/>
  <c r="D12" i="30" s="1"/>
  <c r="H48" i="32"/>
  <c r="D24" i="30" s="1"/>
  <c r="H47" i="32"/>
  <c r="D23" i="30" s="1"/>
  <c r="I48" i="32"/>
  <c r="E24" i="30" s="1"/>
  <c r="I47" i="32"/>
  <c r="E23" i="30" s="1"/>
  <c r="F47" i="32"/>
  <c r="F48" i="32"/>
  <c r="M23" i="32"/>
  <c r="M4" i="32" s="1"/>
  <c r="I25" i="32"/>
  <c r="J25" i="32"/>
  <c r="H25" i="32"/>
  <c r="H24" i="32" l="1"/>
  <c r="J24" i="32"/>
  <c r="M6" i="32"/>
  <c r="M10" i="32" s="1"/>
  <c r="M12" i="32" s="1"/>
  <c r="I24" i="32"/>
  <c r="N25" i="32"/>
  <c r="N14" i="32" s="1"/>
  <c r="N15" i="32" s="1"/>
  <c r="M5" i="32" l="1"/>
  <c r="N24" i="32"/>
  <c r="N6" i="32" s="1"/>
  <c r="D41" i="29"/>
  <c r="E41" i="29"/>
  <c r="F41" i="29"/>
  <c r="G41" i="29"/>
  <c r="H41" i="29"/>
  <c r="I41" i="29"/>
  <c r="C41" i="29"/>
  <c r="D36" i="29"/>
  <c r="E36" i="29"/>
  <c r="F36" i="29"/>
  <c r="G36" i="29"/>
  <c r="H36" i="29"/>
  <c r="I36" i="29"/>
  <c r="C36" i="29"/>
  <c r="D35" i="29"/>
  <c r="E35" i="29"/>
  <c r="F35" i="29"/>
  <c r="G35" i="29"/>
  <c r="H35" i="29"/>
  <c r="I35" i="29"/>
  <c r="C35" i="29"/>
  <c r="D18" i="29"/>
  <c r="D42" i="29" s="1"/>
  <c r="E18" i="29"/>
  <c r="E42" i="29" s="1"/>
  <c r="F18" i="29"/>
  <c r="F42" i="29" s="1"/>
  <c r="G18" i="29"/>
  <c r="G24" i="29" s="1"/>
  <c r="H18" i="29"/>
  <c r="H30" i="29" s="1"/>
  <c r="I18" i="29"/>
  <c r="I30" i="29" s="1"/>
  <c r="C18" i="29"/>
  <c r="C24" i="29" s="1"/>
  <c r="D17" i="29"/>
  <c r="E17" i="29"/>
  <c r="F17" i="29"/>
  <c r="G17" i="29"/>
  <c r="H17" i="29"/>
  <c r="I17" i="29"/>
  <c r="C17" i="29"/>
  <c r="I24" i="29"/>
  <c r="I34" i="29"/>
  <c r="H34" i="29"/>
  <c r="G34" i="29"/>
  <c r="F34" i="29"/>
  <c r="E34" i="29"/>
  <c r="D34" i="29"/>
  <c r="C34" i="29"/>
  <c r="I28" i="29"/>
  <c r="H28" i="29"/>
  <c r="G28" i="29"/>
  <c r="F28" i="29"/>
  <c r="E28" i="29"/>
  <c r="D28" i="29"/>
  <c r="C28" i="29"/>
  <c r="I46" i="29"/>
  <c r="H46" i="29"/>
  <c r="G46" i="29"/>
  <c r="F46" i="29"/>
  <c r="E46" i="29"/>
  <c r="D46" i="29"/>
  <c r="C46" i="29"/>
  <c r="I40" i="29"/>
  <c r="H40" i="29"/>
  <c r="G40" i="29"/>
  <c r="F40" i="29"/>
  <c r="E40" i="29"/>
  <c r="D40" i="29"/>
  <c r="C40" i="29"/>
  <c r="I22" i="29"/>
  <c r="H22" i="29"/>
  <c r="G22" i="29"/>
  <c r="F22" i="29"/>
  <c r="E22" i="29"/>
  <c r="D22" i="29"/>
  <c r="C22" i="29"/>
  <c r="I16" i="29"/>
  <c r="H16" i="29"/>
  <c r="G16" i="29"/>
  <c r="F16" i="29"/>
  <c r="E16" i="29"/>
  <c r="D16" i="29"/>
  <c r="C16" i="29"/>
  <c r="B4" i="29"/>
  <c r="B2" i="29"/>
  <c r="B3" i="29" s="1"/>
  <c r="D10" i="21"/>
  <c r="B93" i="28"/>
  <c r="I92" i="28"/>
  <c r="H92" i="28"/>
  <c r="G92" i="28"/>
  <c r="F92" i="28"/>
  <c r="E92" i="28"/>
  <c r="D92" i="28"/>
  <c r="C92" i="28"/>
  <c r="I86" i="28"/>
  <c r="H86" i="28"/>
  <c r="G86" i="28"/>
  <c r="F86" i="28"/>
  <c r="E86" i="28"/>
  <c r="D86" i="28"/>
  <c r="C86" i="28"/>
  <c r="D76" i="28"/>
  <c r="D88" i="28" s="1"/>
  <c r="D98" i="28" s="1"/>
  <c r="E76" i="28"/>
  <c r="E88" i="28" s="1"/>
  <c r="E98" i="28" s="1"/>
  <c r="F76" i="28"/>
  <c r="F88" i="28" s="1"/>
  <c r="G76" i="28"/>
  <c r="G79" i="28" s="1"/>
  <c r="H76" i="28"/>
  <c r="H79" i="28" s="1"/>
  <c r="I76" i="28"/>
  <c r="I88" i="28" s="1"/>
  <c r="I98" i="28" s="1"/>
  <c r="C76" i="28"/>
  <c r="C88" i="28" s="1"/>
  <c r="C98" i="28" s="1"/>
  <c r="D72" i="28"/>
  <c r="D75" i="28" s="1"/>
  <c r="E72" i="28"/>
  <c r="E75" i="28" s="1"/>
  <c r="F72" i="28"/>
  <c r="F75" i="28" s="1"/>
  <c r="G72" i="28"/>
  <c r="G75" i="28" s="1"/>
  <c r="G94" i="28" s="1"/>
  <c r="G97" i="28" s="1"/>
  <c r="H72" i="28"/>
  <c r="H75" i="28" s="1"/>
  <c r="H94" i="28" s="1"/>
  <c r="H97" i="28" s="1"/>
  <c r="I72" i="28"/>
  <c r="I75" i="28" s="1"/>
  <c r="C72" i="28"/>
  <c r="C75" i="28" s="1"/>
  <c r="B80" i="28"/>
  <c r="B79" i="28"/>
  <c r="B71" i="28"/>
  <c r="I70" i="28"/>
  <c r="H70" i="28"/>
  <c r="G70" i="28"/>
  <c r="F70" i="28"/>
  <c r="E70" i="28"/>
  <c r="D70" i="28"/>
  <c r="C70" i="28"/>
  <c r="D64" i="28"/>
  <c r="E64" i="28"/>
  <c r="F64" i="28"/>
  <c r="G64" i="28"/>
  <c r="H64" i="28"/>
  <c r="I64" i="28"/>
  <c r="C64" i="28"/>
  <c r="D66" i="28"/>
  <c r="D80" i="28" s="1"/>
  <c r="E66" i="28"/>
  <c r="E80" i="28" s="1"/>
  <c r="F66" i="28"/>
  <c r="G66" i="28"/>
  <c r="G80" i="28" s="1"/>
  <c r="H66" i="28"/>
  <c r="H80" i="28" s="1"/>
  <c r="I66" i="28"/>
  <c r="I80" i="28" s="1"/>
  <c r="C66" i="28"/>
  <c r="C80" i="28" s="1"/>
  <c r="D65" i="28"/>
  <c r="D71" i="28" s="1"/>
  <c r="E65" i="28"/>
  <c r="E71" i="28" s="1"/>
  <c r="F65" i="28"/>
  <c r="F71" i="28" s="1"/>
  <c r="G65" i="28"/>
  <c r="G71" i="28" s="1"/>
  <c r="H65" i="28"/>
  <c r="H71" i="28" s="1"/>
  <c r="I65" i="28"/>
  <c r="I71" i="28" s="1"/>
  <c r="C65" i="28"/>
  <c r="C71" i="28" s="1"/>
  <c r="B4" i="28"/>
  <c r="B2" i="28"/>
  <c r="B3" i="28" s="1"/>
  <c r="E30" i="29" l="1"/>
  <c r="H24" i="29"/>
  <c r="D30" i="29"/>
  <c r="I79" i="28"/>
  <c r="F30" i="29"/>
  <c r="N10" i="32"/>
  <c r="N12" i="32" s="1"/>
  <c r="N5" i="32"/>
  <c r="D24" i="29"/>
  <c r="H42" i="29"/>
  <c r="I42" i="29"/>
  <c r="C30" i="29"/>
  <c r="F24" i="29"/>
  <c r="E24" i="29"/>
  <c r="C42" i="29"/>
  <c r="G42" i="29"/>
  <c r="G30" i="29"/>
  <c r="H19" i="29"/>
  <c r="G37" i="29"/>
  <c r="D19" i="29"/>
  <c r="F19" i="29"/>
  <c r="E19" i="29"/>
  <c r="I37" i="29"/>
  <c r="I19" i="29"/>
  <c r="C37" i="29"/>
  <c r="D37" i="29"/>
  <c r="H37" i="29"/>
  <c r="E37" i="29"/>
  <c r="C19" i="29"/>
  <c r="G19" i="29"/>
  <c r="F37" i="29"/>
  <c r="H67" i="28"/>
  <c r="I81" i="28"/>
  <c r="E77" i="28"/>
  <c r="C79" i="28"/>
  <c r="C81" i="28" s="1"/>
  <c r="D77" i="28"/>
  <c r="D94" i="28"/>
  <c r="D97" i="28" s="1"/>
  <c r="D99" i="28" s="1"/>
  <c r="E67" i="28"/>
  <c r="F79" i="28"/>
  <c r="D67" i="28"/>
  <c r="E79" i="28"/>
  <c r="E81" i="28" s="1"/>
  <c r="I67" i="28"/>
  <c r="I77" i="28"/>
  <c r="F87" i="28"/>
  <c r="F93" i="28" s="1"/>
  <c r="F73" i="28"/>
  <c r="F98" i="28"/>
  <c r="I87" i="28"/>
  <c r="I73" i="28"/>
  <c r="E87" i="28"/>
  <c r="E73" i="28"/>
  <c r="C94" i="28"/>
  <c r="C97" i="28" s="1"/>
  <c r="C99" i="28" s="1"/>
  <c r="C77" i="28"/>
  <c r="F94" i="28"/>
  <c r="F97" i="28" s="1"/>
  <c r="F77" i="28"/>
  <c r="G87" i="28"/>
  <c r="G93" i="28" s="1"/>
  <c r="G95" i="28" s="1"/>
  <c r="G73" i="28"/>
  <c r="C87" i="28"/>
  <c r="C73" i="28"/>
  <c r="H87" i="28"/>
  <c r="H73" i="28"/>
  <c r="D87" i="28"/>
  <c r="D73" i="28"/>
  <c r="H81" i="28"/>
  <c r="F67" i="28"/>
  <c r="H77" i="28"/>
  <c r="F80" i="28"/>
  <c r="D79" i="28"/>
  <c r="D81" i="28" s="1"/>
  <c r="H88" i="28"/>
  <c r="H98" i="28" s="1"/>
  <c r="H99" i="28" s="1"/>
  <c r="G88" i="28"/>
  <c r="G98" i="28" s="1"/>
  <c r="G99" i="28" s="1"/>
  <c r="I94" i="28"/>
  <c r="I97" i="28" s="1"/>
  <c r="I99" i="28" s="1"/>
  <c r="E94" i="28"/>
  <c r="E97" i="28" s="1"/>
  <c r="E99" i="28" s="1"/>
  <c r="G77" i="28"/>
  <c r="G81" i="28"/>
  <c r="G67" i="28"/>
  <c r="C67" i="28"/>
  <c r="C43" i="29" l="1"/>
  <c r="G43" i="29"/>
  <c r="F43" i="29"/>
  <c r="I43" i="29"/>
  <c r="E43" i="29"/>
  <c r="E83" i="28"/>
  <c r="F81" i="28"/>
  <c r="F83" i="28" s="1"/>
  <c r="G89" i="28"/>
  <c r="I83" i="28"/>
  <c r="F95" i="28"/>
  <c r="G101" i="28"/>
  <c r="F99" i="28"/>
  <c r="D83" i="28"/>
  <c r="C83" i="28"/>
  <c r="I93" i="28"/>
  <c r="I95" i="28" s="1"/>
  <c r="I101" i="28" s="1"/>
  <c r="I89" i="28"/>
  <c r="C93" i="28"/>
  <c r="C95" i="28" s="1"/>
  <c r="C101" i="28" s="1"/>
  <c r="C89" i="28"/>
  <c r="E93" i="28"/>
  <c r="E95" i="28" s="1"/>
  <c r="E101" i="28" s="1"/>
  <c r="E89" i="28"/>
  <c r="D93" i="28"/>
  <c r="D95" i="28" s="1"/>
  <c r="D101" i="28" s="1"/>
  <c r="D89" i="28"/>
  <c r="H83" i="28"/>
  <c r="H93" i="28"/>
  <c r="H95" i="28" s="1"/>
  <c r="H101" i="28" s="1"/>
  <c r="H89" i="28"/>
  <c r="F89" i="28"/>
  <c r="G83" i="28"/>
  <c r="D43" i="29" l="1"/>
  <c r="H43" i="29"/>
  <c r="F101" i="28"/>
  <c r="G10" i="24" l="1"/>
  <c r="F10" i="24" s="1"/>
  <c r="E10" i="24"/>
  <c r="D10" i="24" s="1"/>
  <c r="G9" i="24"/>
  <c r="F9" i="24" s="1"/>
  <c r="E9" i="24"/>
  <c r="D9" i="24" s="1"/>
  <c r="G8" i="24"/>
  <c r="F8" i="24" s="1"/>
  <c r="E8" i="24"/>
  <c r="D8" i="24" s="1"/>
  <c r="D11" i="24"/>
  <c r="F11" i="24"/>
  <c r="B1" i="24" l="1"/>
  <c r="B2" i="24" s="1"/>
  <c r="L15" i="23"/>
  <c r="M15" i="23" s="1"/>
  <c r="N15" i="23" s="1"/>
  <c r="L16" i="23"/>
  <c r="M16" i="23" s="1"/>
  <c r="N16" i="23" s="1"/>
  <c r="L17" i="23"/>
  <c r="M17" i="23" s="1"/>
  <c r="N17" i="23" s="1"/>
  <c r="L14" i="23"/>
  <c r="M14" i="23" s="1"/>
  <c r="N14" i="23" s="1"/>
  <c r="D22" i="23"/>
  <c r="K32" i="23"/>
  <c r="K31" i="23"/>
  <c r="K30" i="23"/>
  <c r="K29" i="23"/>
  <c r="D207" i="23"/>
  <c r="K17" i="23"/>
  <c r="K16" i="23"/>
  <c r="K15" i="23"/>
  <c r="K14" i="23"/>
  <c r="N10" i="23"/>
  <c r="N9" i="23"/>
  <c r="N8" i="23"/>
  <c r="N7" i="23"/>
  <c r="D203" i="23"/>
  <c r="D206" i="23"/>
  <c r="D205" i="23"/>
  <c r="D204"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1" i="23"/>
  <c r="D20" i="23"/>
  <c r="D19" i="23"/>
  <c r="D18" i="23"/>
  <c r="D17" i="23"/>
  <c r="D16" i="23"/>
  <c r="D15" i="23"/>
  <c r="D14" i="23"/>
  <c r="D13" i="23"/>
  <c r="D12" i="23"/>
  <c r="D11" i="23"/>
  <c r="D10" i="23"/>
  <c r="D9" i="23"/>
  <c r="D8" i="23"/>
  <c r="D7" i="23"/>
  <c r="D6" i="23"/>
  <c r="D5" i="23"/>
  <c r="B1" i="23"/>
  <c r="B2" i="23" s="1"/>
  <c r="H8242" i="23" l="1"/>
  <c r="H6710" i="23"/>
  <c r="H9975" i="23"/>
  <c r="H9719" i="23"/>
  <c r="H9463" i="23"/>
  <c r="H9130" i="23"/>
  <c r="H8594" i="23"/>
  <c r="H9767" i="23"/>
  <c r="H9511" i="23"/>
  <c r="H9194" i="23"/>
  <c r="H8850" i="23"/>
  <c r="H7554" i="23"/>
  <c r="H5825" i="23"/>
  <c r="H9895" i="23"/>
  <c r="H9639" i="23"/>
  <c r="H9363" i="23"/>
  <c r="H9023" i="23"/>
  <c r="H8338" i="23"/>
  <c r="H9847" i="23"/>
  <c r="H9591" i="23"/>
  <c r="H9299" i="23"/>
  <c r="H8959" i="23"/>
  <c r="H8066" i="23"/>
  <c r="H8754" i="23"/>
  <c r="H8498" i="23"/>
  <c r="H7874" i="23"/>
  <c r="H7318" i="23"/>
  <c r="H6214" i="23"/>
  <c r="H9959" i="23"/>
  <c r="H9831" i="23"/>
  <c r="H9703" i="23"/>
  <c r="H9575" i="23"/>
  <c r="H9447" i="23"/>
  <c r="H9279" i="23"/>
  <c r="H9107" i="23"/>
  <c r="H8938" i="23"/>
  <c r="H8722" i="23"/>
  <c r="H8466" i="23"/>
  <c r="H8210" i="23"/>
  <c r="H7810" i="23"/>
  <c r="H7222" i="23"/>
  <c r="H5313" i="23"/>
  <c r="H5" i="23"/>
  <c r="H9911" i="23"/>
  <c r="H9783" i="23"/>
  <c r="H9655" i="23"/>
  <c r="H9527" i="23"/>
  <c r="H9386" i="23"/>
  <c r="H9215" i="23"/>
  <c r="H9043" i="23"/>
  <c r="H8874" i="23"/>
  <c r="H8626" i="23"/>
  <c r="H8370" i="23"/>
  <c r="H8114" i="23"/>
  <c r="H7618" i="23"/>
  <c r="H6838" i="23"/>
  <c r="H9943" i="23"/>
  <c r="H9879" i="23"/>
  <c r="H9815" i="23"/>
  <c r="H9751" i="23"/>
  <c r="H9687" i="23"/>
  <c r="H9623" i="23"/>
  <c r="H9559" i="23"/>
  <c r="H9495" i="23"/>
  <c r="H9427" i="23"/>
  <c r="H9343" i="23"/>
  <c r="H9258" i="23"/>
  <c r="H9171" i="23"/>
  <c r="H9087" i="23"/>
  <c r="H9002" i="23"/>
  <c r="H8915" i="23"/>
  <c r="H8818" i="23"/>
  <c r="H8690" i="23"/>
  <c r="H8562" i="23"/>
  <c r="H8434" i="23"/>
  <c r="H8306" i="23"/>
  <c r="H8178" i="23"/>
  <c r="H8002" i="23"/>
  <c r="H7746" i="23"/>
  <c r="H7490" i="23"/>
  <c r="H7094" i="23"/>
  <c r="H6470" i="23"/>
  <c r="H3636" i="23"/>
  <c r="H9991" i="23"/>
  <c r="H9927" i="23"/>
  <c r="H9863" i="23"/>
  <c r="H9799" i="23"/>
  <c r="H9735" i="23"/>
  <c r="H9671" i="23"/>
  <c r="H9607" i="23"/>
  <c r="H9543" i="23"/>
  <c r="H9479" i="23"/>
  <c r="H9407" i="23"/>
  <c r="H9322" i="23"/>
  <c r="H9235" i="23"/>
  <c r="H9151" i="23"/>
  <c r="H9066" i="23"/>
  <c r="H8979" i="23"/>
  <c r="H8895" i="23"/>
  <c r="H8786" i="23"/>
  <c r="H8658" i="23"/>
  <c r="H8530" i="23"/>
  <c r="H8402" i="23"/>
  <c r="H8274" i="23"/>
  <c r="H8146" i="23"/>
  <c r="H7938" i="23"/>
  <c r="H7682" i="23"/>
  <c r="H7422" i="23"/>
  <c r="H6966" i="23"/>
  <c r="H540" i="23"/>
  <c r="H796" i="23"/>
  <c r="H1029" i="23"/>
  <c r="H1157" i="23"/>
  <c r="H1285" i="23"/>
  <c r="H1413" i="23"/>
  <c r="H1541" i="23"/>
  <c r="H1653" i="23"/>
  <c r="H1739" i="23"/>
  <c r="H1824" i="23"/>
  <c r="H1909" i="23"/>
  <c r="H1995" i="23"/>
  <c r="H2068" i="23"/>
  <c r="H2132" i="23"/>
  <c r="H2196" i="23"/>
  <c r="H2260" i="23"/>
  <c r="H2324" i="23"/>
  <c r="H2388" i="23"/>
  <c r="H2452" i="23"/>
  <c r="H2516" i="23"/>
  <c r="H2580" i="23"/>
  <c r="H2628" i="23"/>
  <c r="H2660" i="23"/>
  <c r="H2692" i="23"/>
  <c r="H2724" i="23"/>
  <c r="H2756" i="23"/>
  <c r="H2788" i="23"/>
  <c r="H2820" i="23"/>
  <c r="H2852" i="23"/>
  <c r="H2884" i="23"/>
  <c r="H2916" i="23"/>
  <c r="H2948" i="23"/>
  <c r="H2980" i="23"/>
  <c r="H3012" i="23"/>
  <c r="H3044" i="23"/>
  <c r="H3076" i="23"/>
  <c r="H3108" i="23"/>
  <c r="H3140" i="23"/>
  <c r="H3172" i="23"/>
  <c r="H3204" i="23"/>
  <c r="H3236" i="23"/>
  <c r="H3268" i="23"/>
  <c r="H3300" i="23"/>
  <c r="H3332" i="23"/>
  <c r="H3364" i="23"/>
  <c r="H3396" i="23"/>
  <c r="H3428" i="23"/>
  <c r="H3460" i="23"/>
  <c r="H3492" i="23"/>
  <c r="H3524" i="23"/>
  <c r="H3556" i="23"/>
  <c r="H3588" i="23"/>
  <c r="H3620" i="23"/>
  <c r="H3652" i="23"/>
  <c r="H3684" i="23"/>
  <c r="H3716" i="23"/>
  <c r="H3748" i="23"/>
  <c r="H3780" i="23"/>
  <c r="H3812" i="23"/>
  <c r="H3844" i="23"/>
  <c r="H3876" i="23"/>
  <c r="H3908" i="23"/>
  <c r="H3940" i="23"/>
  <c r="H3972" i="23"/>
  <c r="H4004" i="23"/>
  <c r="H4036" i="23"/>
  <c r="H4068" i="23"/>
  <c r="H4100" i="23"/>
  <c r="H4132" i="23"/>
  <c r="H4164" i="23"/>
  <c r="H4196" i="23"/>
  <c r="H4228" i="23"/>
  <c r="H4260" i="23"/>
  <c r="H4292" i="23"/>
  <c r="H4324" i="23"/>
  <c r="H4356" i="23"/>
  <c r="H4388" i="23"/>
  <c r="H4420" i="23"/>
  <c r="H4452" i="23"/>
  <c r="H4484" i="23"/>
  <c r="H4512" i="23"/>
  <c r="H4533" i="23"/>
  <c r="H4555" i="23"/>
  <c r="H4576" i="23"/>
  <c r="H4597" i="23"/>
  <c r="H176" i="23"/>
  <c r="H625" i="23"/>
  <c r="H881" i="23"/>
  <c r="H1072" i="23"/>
  <c r="H1200" i="23"/>
  <c r="H1328" i="23"/>
  <c r="H1456" i="23"/>
  <c r="H1584" i="23"/>
  <c r="H1681" i="23"/>
  <c r="H1767" i="23"/>
  <c r="H1852" i="23"/>
  <c r="H1937" i="23"/>
  <c r="H2023" i="23"/>
  <c r="H2089" i="23"/>
  <c r="H2153" i="23"/>
  <c r="H2217" i="23"/>
  <c r="H2281" i="23"/>
  <c r="H2345" i="23"/>
  <c r="H2409" i="23"/>
  <c r="H2473" i="23"/>
  <c r="H2537" i="23"/>
  <c r="H2601" i="23"/>
  <c r="H2639" i="23"/>
  <c r="H2671" i="23"/>
  <c r="H2703" i="23"/>
  <c r="H2735" i="23"/>
  <c r="H2767" i="23"/>
  <c r="H2799" i="23"/>
  <c r="H2831" i="23"/>
  <c r="H2863" i="23"/>
  <c r="H2895" i="23"/>
  <c r="H2927" i="23"/>
  <c r="H2959" i="23"/>
  <c r="H2991" i="23"/>
  <c r="H3023" i="23"/>
  <c r="H3055" i="23"/>
  <c r="H3087" i="23"/>
  <c r="H3119" i="23"/>
  <c r="H3151" i="23"/>
  <c r="H3183" i="23"/>
  <c r="H3215" i="23"/>
  <c r="H3247" i="23"/>
  <c r="H3279" i="23"/>
  <c r="H3311" i="23"/>
  <c r="H3343" i="23"/>
  <c r="H3375" i="23"/>
  <c r="H3407" i="23"/>
  <c r="H3439" i="23"/>
  <c r="H3471" i="23"/>
  <c r="H3503" i="23"/>
  <c r="H3535" i="23"/>
  <c r="H3567" i="23"/>
  <c r="H3599" i="23"/>
  <c r="H3631" i="23"/>
  <c r="H3663" i="23"/>
  <c r="H3695" i="23"/>
  <c r="H3727" i="23"/>
  <c r="H3759" i="23"/>
  <c r="H3791" i="23"/>
  <c r="H3823" i="23"/>
  <c r="H3855" i="23"/>
  <c r="H3887" i="23"/>
  <c r="H3919" i="23"/>
  <c r="H3951" i="23"/>
  <c r="H3983" i="23"/>
  <c r="H4015" i="23"/>
  <c r="H4047" i="23"/>
  <c r="H4079" i="23"/>
  <c r="H4111" i="23"/>
  <c r="H4143" i="23"/>
  <c r="H4175" i="23"/>
  <c r="H4207" i="23"/>
  <c r="H4239" i="23"/>
  <c r="H4271" i="23"/>
  <c r="H4303" i="23"/>
  <c r="H753" i="23"/>
  <c r="H1136" i="23"/>
  <c r="H1392" i="23"/>
  <c r="H1639" i="23"/>
  <c r="H1809" i="23"/>
  <c r="H1980" i="23"/>
  <c r="H2121" i="23"/>
  <c r="H2249" i="23"/>
  <c r="H2377" i="23"/>
  <c r="H2505" i="23"/>
  <c r="H2623" i="23"/>
  <c r="H2687" i="23"/>
  <c r="H2751" i="23"/>
  <c r="H2815" i="23"/>
  <c r="H2879" i="23"/>
  <c r="H2943" i="23"/>
  <c r="H3007" i="23"/>
  <c r="H3071" i="23"/>
  <c r="H3135" i="23"/>
  <c r="H3199" i="23"/>
  <c r="H3263" i="23"/>
  <c r="H3327" i="23"/>
  <c r="H3391" i="23"/>
  <c r="H3455" i="23"/>
  <c r="H3519" i="23"/>
  <c r="H3583" i="23"/>
  <c r="H3647" i="23"/>
  <c r="H3711" i="23"/>
  <c r="H3775" i="23"/>
  <c r="H3839" i="23"/>
  <c r="H3903" i="23"/>
  <c r="H3967" i="23"/>
  <c r="H4031" i="23"/>
  <c r="H4095" i="23"/>
  <c r="H4159" i="23"/>
  <c r="H4223" i="23"/>
  <c r="H4287" i="23"/>
  <c r="H4340" i="23"/>
  <c r="H4383" i="23"/>
  <c r="H4431" i="23"/>
  <c r="H4468" i="23"/>
  <c r="H4508" i="23"/>
  <c r="H4540" i="23"/>
  <c r="H4565" i="23"/>
  <c r="H4593" i="23"/>
  <c r="H4619" i="23"/>
  <c r="H4640" i="23"/>
  <c r="H4660" i="23"/>
  <c r="H4676" i="23"/>
  <c r="H4692" i="23"/>
  <c r="H4708" i="23"/>
  <c r="H4724" i="23"/>
  <c r="H4740" i="23"/>
  <c r="H4756" i="23"/>
  <c r="H4772" i="23"/>
  <c r="H4788" i="23"/>
  <c r="H4804" i="23"/>
  <c r="H4820" i="23"/>
  <c r="H4836" i="23"/>
  <c r="H4852" i="23"/>
  <c r="H4868" i="23"/>
  <c r="H4884" i="23"/>
  <c r="H4900" i="23"/>
  <c r="H4916" i="23"/>
  <c r="H4932" i="23"/>
  <c r="H4948" i="23"/>
  <c r="H4964" i="23"/>
  <c r="H4980" i="23"/>
  <c r="H4996" i="23"/>
  <c r="H5012" i="23"/>
  <c r="H5028" i="23"/>
  <c r="H5044" i="23"/>
  <c r="H5060" i="23"/>
  <c r="H5076" i="23"/>
  <c r="H5092" i="23"/>
  <c r="H5108" i="23"/>
  <c r="H5124" i="23"/>
  <c r="H5140" i="23"/>
  <c r="H5156" i="23"/>
  <c r="H5172" i="23"/>
  <c r="H5188" i="23"/>
  <c r="H5204" i="23"/>
  <c r="H5220" i="23"/>
  <c r="H5236" i="23"/>
  <c r="H5252" i="23"/>
  <c r="H5268" i="23"/>
  <c r="H5284" i="23"/>
  <c r="H5300" i="23"/>
  <c r="H319" i="23"/>
  <c r="H924" i="23"/>
  <c r="H1221" i="23"/>
  <c r="H1477" i="23"/>
  <c r="H1696" i="23"/>
  <c r="H1867" i="23"/>
  <c r="H2036" i="23"/>
  <c r="H2164" i="23"/>
  <c r="H2292" i="23"/>
  <c r="H2420" i="23"/>
  <c r="H2548" i="23"/>
  <c r="H2644" i="23"/>
  <c r="H2708" i="23"/>
  <c r="H2772" i="23"/>
  <c r="H2836" i="23"/>
  <c r="H2900" i="23"/>
  <c r="H2964" i="23"/>
  <c r="H3028" i="23"/>
  <c r="H3092" i="23"/>
  <c r="H3156" i="23"/>
  <c r="H3220" i="23"/>
  <c r="H3284" i="23"/>
  <c r="H3348" i="23"/>
  <c r="H3412" i="23"/>
  <c r="H3476" i="23"/>
  <c r="H3540" i="23"/>
  <c r="H3604" i="23"/>
  <c r="H3668" i="23"/>
  <c r="H3732" i="23"/>
  <c r="H3796" i="23"/>
  <c r="H3860" i="23"/>
  <c r="H3924" i="23"/>
  <c r="H3988" i="23"/>
  <c r="H4052" i="23"/>
  <c r="H4116" i="23"/>
  <c r="H4180" i="23"/>
  <c r="H4244" i="23"/>
  <c r="H4308" i="23"/>
  <c r="H4351" i="23"/>
  <c r="H4399" i="23"/>
  <c r="H4436" i="23"/>
  <c r="H4479" i="23"/>
  <c r="H4519" i="23"/>
  <c r="H4544" i="23"/>
  <c r="H4572" i="23"/>
  <c r="H4604" i="23"/>
  <c r="H4625" i="23"/>
  <c r="H4647" i="23"/>
  <c r="H4665" i="23"/>
  <c r="H4681" i="23"/>
  <c r="H4697" i="23"/>
  <c r="H4713" i="23"/>
  <c r="H4729" i="23"/>
  <c r="H4745" i="23"/>
  <c r="H4761" i="23"/>
  <c r="H4777" i="23"/>
  <c r="H4793" i="23"/>
  <c r="H4809" i="23"/>
  <c r="H4825" i="23"/>
  <c r="H4841" i="23"/>
  <c r="H4857" i="23"/>
  <c r="H4873" i="23"/>
  <c r="H4889" i="23"/>
  <c r="H4905" i="23"/>
  <c r="H4921" i="23"/>
  <c r="H4937" i="23"/>
  <c r="H4953" i="23"/>
  <c r="H4969" i="23"/>
  <c r="H4985" i="23"/>
  <c r="H5001" i="23"/>
  <c r="H5017" i="23"/>
  <c r="H5033" i="23"/>
  <c r="H5049" i="23"/>
  <c r="H5065" i="23"/>
  <c r="H5081" i="23"/>
  <c r="H5097" i="23"/>
  <c r="H5113" i="23"/>
  <c r="H5129" i="23"/>
  <c r="H5145" i="23"/>
  <c r="H5161" i="23"/>
  <c r="H5177" i="23"/>
  <c r="H5193" i="23"/>
  <c r="H5209" i="23"/>
  <c r="H5225" i="23"/>
  <c r="H5241" i="23"/>
  <c r="H1093" i="23"/>
  <c r="H1605" i="23"/>
  <c r="H1952" i="23"/>
  <c r="H2228" i="23"/>
  <c r="H2484" i="23"/>
  <c r="H2676" i="23"/>
  <c r="H2804" i="23"/>
  <c r="H2932" i="23"/>
  <c r="H3060" i="23"/>
  <c r="H3188" i="23"/>
  <c r="H3316" i="23"/>
  <c r="H3444" i="23"/>
  <c r="H3572" i="23"/>
  <c r="H3700" i="23"/>
  <c r="H3828" i="23"/>
  <c r="H3956" i="23"/>
  <c r="H4084" i="23"/>
  <c r="H4212" i="23"/>
  <c r="H4335" i="23"/>
  <c r="H4415" i="23"/>
  <c r="H4500" i="23"/>
  <c r="H4561" i="23"/>
  <c r="H4615" i="23"/>
  <c r="H4657" i="23"/>
  <c r="H4689" i="23"/>
  <c r="H4721" i="23"/>
  <c r="H4753" i="23"/>
  <c r="H4785" i="23"/>
  <c r="H4817" i="23"/>
  <c r="H4849" i="23"/>
  <c r="H4881" i="23"/>
  <c r="H4913" i="23"/>
  <c r="H4945" i="23"/>
  <c r="H4977" i="23"/>
  <c r="H5009" i="23"/>
  <c r="H5041" i="23"/>
  <c r="H5073" i="23"/>
  <c r="H5105" i="23"/>
  <c r="H5137" i="23"/>
  <c r="H5169" i="23"/>
  <c r="H5201" i="23"/>
  <c r="H5233" i="23"/>
  <c r="H5260" i="23"/>
  <c r="H5281" i="23"/>
  <c r="H5305" i="23"/>
  <c r="H5321" i="23"/>
  <c r="H5337" i="23"/>
  <c r="H5353" i="23"/>
  <c r="H5369" i="23"/>
  <c r="H5385" i="23"/>
  <c r="H5401" i="23"/>
  <c r="H5417" i="23"/>
  <c r="H5433" i="23"/>
  <c r="H5449" i="23"/>
  <c r="H5465" i="23"/>
  <c r="H5481" i="23"/>
  <c r="H5497" i="23"/>
  <c r="H5513" i="23"/>
  <c r="H5529" i="23"/>
  <c r="H5545" i="23"/>
  <c r="H5561" i="23"/>
  <c r="H5577" i="23"/>
  <c r="H5593" i="23"/>
  <c r="H5609" i="23"/>
  <c r="H5625" i="23"/>
  <c r="H5641" i="23"/>
  <c r="H5657" i="23"/>
  <c r="H5673" i="23"/>
  <c r="H5689" i="23"/>
  <c r="H5705" i="23"/>
  <c r="H5721" i="23"/>
  <c r="H5737" i="23"/>
  <c r="H5753" i="23"/>
  <c r="H5769" i="23"/>
  <c r="H5785" i="23"/>
  <c r="H5801" i="23"/>
  <c r="H5817" i="23"/>
  <c r="H5833" i="23"/>
  <c r="H5849" i="23"/>
  <c r="H5865" i="23"/>
  <c r="H5881" i="23"/>
  <c r="H5897" i="23"/>
  <c r="H5913" i="23"/>
  <c r="H5929" i="23"/>
  <c r="H5945" i="23"/>
  <c r="H5961" i="23"/>
  <c r="H5977" i="23"/>
  <c r="H5990" i="23"/>
  <c r="H6001" i="23"/>
  <c r="H6012" i="23"/>
  <c r="H6022" i="23"/>
  <c r="H6033" i="23"/>
  <c r="H6044" i="23"/>
  <c r="H6054" i="23"/>
  <c r="H6065" i="23"/>
  <c r="H6076" i="23"/>
  <c r="H6086" i="23"/>
  <c r="H6097" i="23"/>
  <c r="H6108" i="23"/>
  <c r="H6118" i="23"/>
  <c r="H6129" i="23"/>
  <c r="H6140" i="23"/>
  <c r="H6150" i="23"/>
  <c r="H6161" i="23"/>
  <c r="H6172" i="23"/>
  <c r="H6182" i="23"/>
  <c r="H6193" i="23"/>
  <c r="H6202" i="23"/>
  <c r="H6210" i="23"/>
  <c r="H6218" i="23"/>
  <c r="H6226" i="23"/>
  <c r="H6234" i="23"/>
  <c r="H6242" i="23"/>
  <c r="H6250" i="23"/>
  <c r="H6258" i="23"/>
  <c r="H6266" i="23"/>
  <c r="H6274" i="23"/>
  <c r="H6282" i="23"/>
  <c r="H6290" i="23"/>
  <c r="H6298" i="23"/>
  <c r="H6306" i="23"/>
  <c r="H6314" i="23"/>
  <c r="H6322" i="23"/>
  <c r="H6330" i="23"/>
  <c r="H6338" i="23"/>
  <c r="H6346" i="23"/>
  <c r="H6354" i="23"/>
  <c r="H6362" i="23"/>
  <c r="H6370" i="23"/>
  <c r="H6378" i="23"/>
  <c r="H6386" i="23"/>
  <c r="H6394" i="23"/>
  <c r="H6402" i="23"/>
  <c r="H6410" i="23"/>
  <c r="H6418" i="23"/>
  <c r="H6426" i="23"/>
  <c r="H6434" i="23"/>
  <c r="H6442" i="23"/>
  <c r="H6450" i="23"/>
  <c r="H6458" i="23"/>
  <c r="H6466" i="23"/>
  <c r="H6474" i="23"/>
  <c r="H6482" i="23"/>
  <c r="H6490" i="23"/>
  <c r="H6498" i="23"/>
  <c r="H6506" i="23"/>
  <c r="H6514" i="23"/>
  <c r="H6522" i="23"/>
  <c r="H6530" i="23"/>
  <c r="H6538" i="23"/>
  <c r="H6546" i="23"/>
  <c r="H6554" i="23"/>
  <c r="H6562" i="23"/>
  <c r="H6570" i="23"/>
  <c r="H6578" i="23"/>
  <c r="H6586" i="23"/>
  <c r="H6594" i="23"/>
  <c r="H6602" i="23"/>
  <c r="H6610" i="23"/>
  <c r="H6618" i="23"/>
  <c r="H6626" i="23"/>
  <c r="H6634" i="23"/>
  <c r="H6642" i="23"/>
  <c r="H6650" i="23"/>
  <c r="H6658" i="23"/>
  <c r="H6666" i="23"/>
  <c r="H6674" i="23"/>
  <c r="H6682" i="23"/>
  <c r="H6690" i="23"/>
  <c r="H6698" i="23"/>
  <c r="H496" i="23"/>
  <c r="H1264" i="23"/>
  <c r="H1724" i="23"/>
  <c r="H2057" i="23"/>
  <c r="H2313" i="23"/>
  <c r="H2569" i="23"/>
  <c r="H2719" i="23"/>
  <c r="H2847" i="23"/>
  <c r="H2975" i="23"/>
  <c r="H3103" i="23"/>
  <c r="H3231" i="23"/>
  <c r="H3359" i="23"/>
  <c r="H3487" i="23"/>
  <c r="H3615" i="23"/>
  <c r="H3743" i="23"/>
  <c r="H3871" i="23"/>
  <c r="H3999" i="23"/>
  <c r="H4127" i="23"/>
  <c r="H4255" i="23"/>
  <c r="H4367" i="23"/>
  <c r="H4447" i="23"/>
  <c r="H4523" i="23"/>
  <c r="H4583" i="23"/>
  <c r="H4629" i="23"/>
  <c r="H4668" i="23"/>
  <c r="H4700" i="23"/>
  <c r="H4732" i="23"/>
  <c r="H4764" i="23"/>
  <c r="H4796" i="23"/>
  <c r="H4828" i="23"/>
  <c r="H4860" i="23"/>
  <c r="H4892" i="23"/>
  <c r="H4924" i="23"/>
  <c r="H4956" i="23"/>
  <c r="H4988" i="23"/>
  <c r="H5020" i="23"/>
  <c r="H5052" i="23"/>
  <c r="H5084" i="23"/>
  <c r="H5116" i="23"/>
  <c r="H5148" i="23"/>
  <c r="H5180" i="23"/>
  <c r="H5212" i="23"/>
  <c r="H5244" i="23"/>
  <c r="H5265" i="23"/>
  <c r="H5289" i="23"/>
  <c r="H5308" i="23"/>
  <c r="H5324" i="23"/>
  <c r="H5340" i="23"/>
  <c r="H5356" i="23"/>
  <c r="H5372" i="23"/>
  <c r="H5388" i="23"/>
  <c r="H5404" i="23"/>
  <c r="H5420" i="23"/>
  <c r="H5436" i="23"/>
  <c r="H5452" i="23"/>
  <c r="H5468" i="23"/>
  <c r="H5484" i="23"/>
  <c r="H5500" i="23"/>
  <c r="H5516" i="23"/>
  <c r="H5532" i="23"/>
  <c r="H5548" i="23"/>
  <c r="H5564" i="23"/>
  <c r="H5580" i="23"/>
  <c r="H5596" i="23"/>
  <c r="H5612" i="23"/>
  <c r="H5628" i="23"/>
  <c r="H5644" i="23"/>
  <c r="H5660" i="23"/>
  <c r="H5676" i="23"/>
  <c r="H5692" i="23"/>
  <c r="H5708" i="23"/>
  <c r="H5724" i="23"/>
  <c r="H5740" i="23"/>
  <c r="H5756" i="23"/>
  <c r="H5772" i="23"/>
  <c r="H5788" i="23"/>
  <c r="H5804" i="23"/>
  <c r="H5820" i="23"/>
  <c r="H5836" i="23"/>
  <c r="H5852" i="23"/>
  <c r="H5868" i="23"/>
  <c r="H5884" i="23"/>
  <c r="H5900" i="23"/>
  <c r="H5916" i="23"/>
  <c r="H5932" i="23"/>
  <c r="H5948" i="23"/>
  <c r="H5964" i="23"/>
  <c r="H5980" i="23"/>
  <c r="H5992" i="23"/>
  <c r="H6002" i="23"/>
  <c r="H6013" i="23"/>
  <c r="H6024" i="23"/>
  <c r="H6034" i="23"/>
  <c r="H6045" i="23"/>
  <c r="H6056" i="23"/>
  <c r="H6066" i="23"/>
  <c r="H6077" i="23"/>
  <c r="H6088" i="23"/>
  <c r="H6098" i="23"/>
  <c r="H6109" i="23"/>
  <c r="H6120" i="23"/>
  <c r="H6130" i="23"/>
  <c r="H6141" i="23"/>
  <c r="H6152" i="23"/>
  <c r="H6162" i="23"/>
  <c r="H6173" i="23"/>
  <c r="H6184" i="23"/>
  <c r="H6194" i="23"/>
  <c r="H6203" i="23"/>
  <c r="H6211" i="23"/>
  <c r="H6219" i="23"/>
  <c r="H6227" i="23"/>
  <c r="H6235" i="23"/>
  <c r="H6243" i="23"/>
  <c r="H6251" i="23"/>
  <c r="H6259" i="23"/>
  <c r="H6267" i="23"/>
  <c r="H6275" i="23"/>
  <c r="H6283" i="23"/>
  <c r="H6291" i="23"/>
  <c r="H6299" i="23"/>
  <c r="H6307" i="23"/>
  <c r="H6315" i="23"/>
  <c r="H6323" i="23"/>
  <c r="H6331" i="23"/>
  <c r="H6339" i="23"/>
  <c r="H6347" i="23"/>
  <c r="H6355" i="23"/>
  <c r="H6363" i="23"/>
  <c r="H6371" i="23"/>
  <c r="H6379" i="23"/>
  <c r="H6387" i="23"/>
  <c r="H6395" i="23"/>
  <c r="H6403" i="23"/>
  <c r="H6411" i="23"/>
  <c r="H6419" i="23"/>
  <c r="H6427" i="23"/>
  <c r="H6435" i="23"/>
  <c r="H6443" i="23"/>
  <c r="H6451" i="23"/>
  <c r="H6459" i="23"/>
  <c r="H6467" i="23"/>
  <c r="H6475" i="23"/>
  <c r="H6483" i="23"/>
  <c r="H6491" i="23"/>
  <c r="H6499" i="23"/>
  <c r="H6507" i="23"/>
  <c r="H6515" i="23"/>
  <c r="H6523" i="23"/>
  <c r="H6531" i="23"/>
  <c r="H6539" i="23"/>
  <c r="H6547" i="23"/>
  <c r="H6555" i="23"/>
  <c r="H6563" i="23"/>
  <c r="H6571" i="23"/>
  <c r="H6579" i="23"/>
  <c r="H6587" i="23"/>
  <c r="H6595" i="23"/>
  <c r="H6603" i="23"/>
  <c r="H6611" i="23"/>
  <c r="H6619" i="23"/>
  <c r="H6627" i="23"/>
  <c r="H6635" i="23"/>
  <c r="H6643" i="23"/>
  <c r="H6651" i="23"/>
  <c r="H6659" i="23"/>
  <c r="H6667" i="23"/>
  <c r="H6675" i="23"/>
  <c r="H6683" i="23"/>
  <c r="H1520" i="23"/>
  <c r="H2185" i="23"/>
  <c r="H2655" i="23"/>
  <c r="H2911" i="23"/>
  <c r="H3167" i="23"/>
  <c r="H3423" i="23"/>
  <c r="H3679" i="23"/>
  <c r="H3935" i="23"/>
  <c r="H4191" i="23"/>
  <c r="H4404" i="23"/>
  <c r="H4551" i="23"/>
  <c r="H4651" i="23"/>
  <c r="H4716" i="23"/>
  <c r="H4780" i="23"/>
  <c r="H4844" i="23"/>
  <c r="H4908" i="23"/>
  <c r="H4972" i="23"/>
  <c r="H5036" i="23"/>
  <c r="H5100" i="23"/>
  <c r="H5164" i="23"/>
  <c r="H5228" i="23"/>
  <c r="H5276" i="23"/>
  <c r="H5316" i="23"/>
  <c r="H5348" i="23"/>
  <c r="H5380" i="23"/>
  <c r="H5412" i="23"/>
  <c r="H5444" i="23"/>
  <c r="H5476" i="23"/>
  <c r="H5508" i="23"/>
  <c r="H5540" i="23"/>
  <c r="H5572" i="23"/>
  <c r="H5604" i="23"/>
  <c r="H5636" i="23"/>
  <c r="H5668" i="23"/>
  <c r="H5700" i="23"/>
  <c r="H5732" i="23"/>
  <c r="H5764" i="23"/>
  <c r="H5796" i="23"/>
  <c r="H5828" i="23"/>
  <c r="H5860" i="23"/>
  <c r="H5892" i="23"/>
  <c r="H5924" i="23"/>
  <c r="H5956" i="23"/>
  <c r="H5986" i="23"/>
  <c r="H6008" i="23"/>
  <c r="H6029" i="23"/>
  <c r="H6050" i="23"/>
  <c r="H6072" i="23"/>
  <c r="H6093" i="23"/>
  <c r="H6114" i="23"/>
  <c r="H6136" i="23"/>
  <c r="H6157" i="23"/>
  <c r="H6178" i="23"/>
  <c r="H6199" i="23"/>
  <c r="H6215" i="23"/>
  <c r="H6231" i="23"/>
  <c r="H6247" i="23"/>
  <c r="H6263" i="23"/>
  <c r="H6279" i="23"/>
  <c r="H6295" i="23"/>
  <c r="H6311" i="23"/>
  <c r="H6327" i="23"/>
  <c r="H6343" i="23"/>
  <c r="H6359" i="23"/>
  <c r="H6375" i="23"/>
  <c r="H6391" i="23"/>
  <c r="H6407" i="23"/>
  <c r="H6423" i="23"/>
  <c r="H6439" i="23"/>
  <c r="H6455" i="23"/>
  <c r="H6471" i="23"/>
  <c r="H6487" i="23"/>
  <c r="H6503" i="23"/>
  <c r="H6519" i="23"/>
  <c r="H6535" i="23"/>
  <c r="H6551" i="23"/>
  <c r="H6567" i="23"/>
  <c r="H6583" i="23"/>
  <c r="H6599" i="23"/>
  <c r="H6615" i="23"/>
  <c r="H6631" i="23"/>
  <c r="H6647" i="23"/>
  <c r="H6663" i="23"/>
  <c r="H6679" i="23"/>
  <c r="H6694" i="23"/>
  <c r="H6703" i="23"/>
  <c r="H6711" i="23"/>
  <c r="H6719" i="23"/>
  <c r="H6727" i="23"/>
  <c r="H6735" i="23"/>
  <c r="H6743" i="23"/>
  <c r="H6751" i="23"/>
  <c r="H6759" i="23"/>
  <c r="H6767" i="23"/>
  <c r="H6775" i="23"/>
  <c r="H6783" i="23"/>
  <c r="H6791" i="23"/>
  <c r="H6799" i="23"/>
  <c r="H6807" i="23"/>
  <c r="H6815" i="23"/>
  <c r="H6823" i="23"/>
  <c r="H6831" i="23"/>
  <c r="H6839" i="23"/>
  <c r="H6847" i="23"/>
  <c r="H6855" i="23"/>
  <c r="H6863" i="23"/>
  <c r="H6871" i="23"/>
  <c r="H6879" i="23"/>
  <c r="H6887" i="23"/>
  <c r="H6895" i="23"/>
  <c r="H6903" i="23"/>
  <c r="H6911" i="23"/>
  <c r="H6919" i="23"/>
  <c r="H6927" i="23"/>
  <c r="H6935" i="23"/>
  <c r="H6943" i="23"/>
  <c r="H6951" i="23"/>
  <c r="H6959" i="23"/>
  <c r="H6967" i="23"/>
  <c r="H6975" i="23"/>
  <c r="H6983" i="23"/>
  <c r="H6991" i="23"/>
  <c r="H6999" i="23"/>
  <c r="H7007" i="23"/>
  <c r="H7015" i="23"/>
  <c r="H7023" i="23"/>
  <c r="H7031" i="23"/>
  <c r="H7039" i="23"/>
  <c r="H7047" i="23"/>
  <c r="H7055" i="23"/>
  <c r="H7063" i="23"/>
  <c r="H7071" i="23"/>
  <c r="H7079" i="23"/>
  <c r="H7087" i="23"/>
  <c r="H7095" i="23"/>
  <c r="H7103" i="23"/>
  <c r="H7111" i="23"/>
  <c r="H7119" i="23"/>
  <c r="H7127" i="23"/>
  <c r="H7135" i="23"/>
  <c r="H7143" i="23"/>
  <c r="H7151" i="23"/>
  <c r="H7159" i="23"/>
  <c r="H7167" i="23"/>
  <c r="H7175" i="23"/>
  <c r="H7183" i="23"/>
  <c r="H7191" i="23"/>
  <c r="H7199" i="23"/>
  <c r="H7207" i="23"/>
  <c r="H7215" i="23"/>
  <c r="H7223" i="23"/>
  <c r="H7231" i="23"/>
  <c r="H7239" i="23"/>
  <c r="H7247" i="23"/>
  <c r="H7255" i="23"/>
  <c r="H7263" i="23"/>
  <c r="H7271" i="23"/>
  <c r="H7279" i="23"/>
  <c r="H7287" i="23"/>
  <c r="H7295" i="23"/>
  <c r="H7303" i="23"/>
  <c r="H7311" i="23"/>
  <c r="H7319" i="23"/>
  <c r="H7327" i="23"/>
  <c r="H7335" i="23"/>
  <c r="H7343" i="23"/>
  <c r="H7351" i="23"/>
  <c r="H7359" i="23"/>
  <c r="H7367" i="23"/>
  <c r="H7375" i="23"/>
  <c r="H7383" i="23"/>
  <c r="H7391" i="23"/>
  <c r="H7399" i="23"/>
  <c r="H7407" i="23"/>
  <c r="H7415" i="23"/>
  <c r="H7423" i="23"/>
  <c r="H7431" i="23"/>
  <c r="H668" i="23"/>
  <c r="H1781" i="23"/>
  <c r="H2356" i="23"/>
  <c r="H2740" i="23"/>
  <c r="H2996" i="23"/>
  <c r="H3252" i="23"/>
  <c r="H3508" i="23"/>
  <c r="H3764" i="23"/>
  <c r="H4020" i="23"/>
  <c r="H4276" i="23"/>
  <c r="H4463" i="23"/>
  <c r="H4587" i="23"/>
  <c r="H4673" i="23"/>
  <c r="H4737" i="23"/>
  <c r="H4801" i="23"/>
  <c r="H4865" i="23"/>
  <c r="H4929" i="23"/>
  <c r="H4993" i="23"/>
  <c r="H5057" i="23"/>
  <c r="H5121" i="23"/>
  <c r="H5185" i="23"/>
  <c r="H5249" i="23"/>
  <c r="H5292" i="23"/>
  <c r="H5329" i="23"/>
  <c r="H5361" i="23"/>
  <c r="H5393" i="23"/>
  <c r="H5425" i="23"/>
  <c r="H5457" i="23"/>
  <c r="H5489" i="23"/>
  <c r="H5521" i="23"/>
  <c r="H5553" i="23"/>
  <c r="H5585" i="23"/>
  <c r="H5617" i="23"/>
  <c r="H5649" i="23"/>
  <c r="H5681" i="23"/>
  <c r="H5713" i="23"/>
  <c r="H5745" i="23"/>
  <c r="H5777" i="23"/>
  <c r="H5809" i="23"/>
  <c r="H5841" i="23"/>
  <c r="H5873" i="23"/>
  <c r="H5905" i="23"/>
  <c r="H5937" i="23"/>
  <c r="H5969" i="23"/>
  <c r="H5996" i="23"/>
  <c r="H6017" i="23"/>
  <c r="H6038" i="23"/>
  <c r="H6060" i="23"/>
  <c r="H6081" i="23"/>
  <c r="H6102" i="23"/>
  <c r="H6124" i="23"/>
  <c r="H6145" i="23"/>
  <c r="H6166" i="23"/>
  <c r="H6188" i="23"/>
  <c r="H6206" i="23"/>
  <c r="H6222" i="23"/>
  <c r="H6238" i="23"/>
  <c r="H6254" i="23"/>
  <c r="H6270" i="23"/>
  <c r="H6286" i="23"/>
  <c r="H6302" i="23"/>
  <c r="H6318" i="23"/>
  <c r="H6334" i="23"/>
  <c r="H6350" i="23"/>
  <c r="H6366" i="23"/>
  <c r="H6382" i="23"/>
  <c r="H6398" i="23"/>
  <c r="H6414" i="23"/>
  <c r="H6430" i="23"/>
  <c r="H6446" i="23"/>
  <c r="H6462" i="23"/>
  <c r="H6478" i="23"/>
  <c r="H6494" i="23"/>
  <c r="H6510" i="23"/>
  <c r="H6526" i="23"/>
  <c r="H6542" i="23"/>
  <c r="H6558" i="23"/>
  <c r="H6574" i="23"/>
  <c r="H6590" i="23"/>
  <c r="H6606" i="23"/>
  <c r="H6622" i="23"/>
  <c r="H6638" i="23"/>
  <c r="H6654" i="23"/>
  <c r="H6670" i="23"/>
  <c r="H6686" i="23"/>
  <c r="H6695" i="23"/>
  <c r="H6706" i="23"/>
  <c r="H6714" i="23"/>
  <c r="H6722" i="23"/>
  <c r="H6730" i="23"/>
  <c r="H6738" i="23"/>
  <c r="H6746" i="23"/>
  <c r="H6754" i="23"/>
  <c r="H6762" i="23"/>
  <c r="H6770" i="23"/>
  <c r="H6778" i="23"/>
  <c r="H6786" i="23"/>
  <c r="H6794" i="23"/>
  <c r="H6802" i="23"/>
  <c r="H6810" i="23"/>
  <c r="H6818" i="23"/>
  <c r="H6826" i="23"/>
  <c r="H6834" i="23"/>
  <c r="H6842" i="23"/>
  <c r="H6850" i="23"/>
  <c r="H6858" i="23"/>
  <c r="H6866" i="23"/>
  <c r="H6874" i="23"/>
  <c r="H6882" i="23"/>
  <c r="H6890" i="23"/>
  <c r="H6898" i="23"/>
  <c r="H6906" i="23"/>
  <c r="H6914" i="23"/>
  <c r="H6922" i="23"/>
  <c r="H6930" i="23"/>
  <c r="H6938" i="23"/>
  <c r="H6946" i="23"/>
  <c r="H6954" i="23"/>
  <c r="H6962" i="23"/>
  <c r="H6970" i="23"/>
  <c r="H6978" i="23"/>
  <c r="H6986" i="23"/>
  <c r="H6994" i="23"/>
  <c r="H7002" i="23"/>
  <c r="H7010" i="23"/>
  <c r="H7018" i="23"/>
  <c r="H7026" i="23"/>
  <c r="H7034" i="23"/>
  <c r="H7042" i="23"/>
  <c r="H7050" i="23"/>
  <c r="H7058" i="23"/>
  <c r="H7066" i="23"/>
  <c r="H7074" i="23"/>
  <c r="H7082" i="23"/>
  <c r="H7090" i="23"/>
  <c r="H7098" i="23"/>
  <c r="H7106" i="23"/>
  <c r="H7114" i="23"/>
  <c r="H7122" i="23"/>
  <c r="H7130" i="23"/>
  <c r="H7138" i="23"/>
  <c r="H7146" i="23"/>
  <c r="H7154" i="23"/>
  <c r="H7162" i="23"/>
  <c r="H7170" i="23"/>
  <c r="H7178" i="23"/>
  <c r="H7186" i="23"/>
  <c r="H7194" i="23"/>
  <c r="H7202" i="23"/>
  <c r="H7210" i="23"/>
  <c r="H7218" i="23"/>
  <c r="H7226" i="23"/>
  <c r="H7234" i="23"/>
  <c r="H7242" i="23"/>
  <c r="H7250" i="23"/>
  <c r="H7258" i="23"/>
  <c r="H7266" i="23"/>
  <c r="H7274" i="23"/>
  <c r="H7282" i="23"/>
  <c r="H7290" i="23"/>
  <c r="H7298" i="23"/>
  <c r="H7306" i="23"/>
  <c r="H7314" i="23"/>
  <c r="H7322" i="23"/>
  <c r="H7330" i="23"/>
  <c r="H7338" i="23"/>
  <c r="H7346" i="23"/>
  <c r="H7354" i="23"/>
  <c r="H7362" i="23"/>
  <c r="H7370" i="23"/>
  <c r="H2100" i="23"/>
  <c r="H2868" i="23"/>
  <c r="H3380" i="23"/>
  <c r="H3892" i="23"/>
  <c r="H4372" i="23"/>
  <c r="H4636" i="23"/>
  <c r="H4769" i="23"/>
  <c r="H4897" i="23"/>
  <c r="H5025" i="23"/>
  <c r="H5153" i="23"/>
  <c r="H5273" i="23"/>
  <c r="H5345" i="23"/>
  <c r="H5409" i="23"/>
  <c r="H5473" i="23"/>
  <c r="H5537" i="23"/>
  <c r="H5601" i="23"/>
  <c r="H5665" i="23"/>
  <c r="H5729" i="23"/>
  <c r="H5793" i="23"/>
  <c r="H5857" i="23"/>
  <c r="H5921" i="23"/>
  <c r="H5985" i="23"/>
  <c r="H6028" i="23"/>
  <c r="H6070" i="23"/>
  <c r="H6113" i="23"/>
  <c r="H6156" i="23"/>
  <c r="H6198" i="23"/>
  <c r="H6230" i="23"/>
  <c r="H6262" i="23"/>
  <c r="H6294" i="23"/>
  <c r="H6326" i="23"/>
  <c r="H6358" i="23"/>
  <c r="H6390" i="23"/>
  <c r="H6422" i="23"/>
  <c r="H6454" i="23"/>
  <c r="H6486" i="23"/>
  <c r="H6518" i="23"/>
  <c r="H6550" i="23"/>
  <c r="H6582" i="23"/>
  <c r="H6614" i="23"/>
  <c r="H6646" i="23"/>
  <c r="H6678" i="23"/>
  <c r="H6702" i="23"/>
  <c r="H6718" i="23"/>
  <c r="H6734" i="23"/>
  <c r="H6750" i="23"/>
  <c r="H6766" i="23"/>
  <c r="H6782" i="23"/>
  <c r="H6798" i="23"/>
  <c r="H6814" i="23"/>
  <c r="H6830" i="23"/>
  <c r="H6846" i="23"/>
  <c r="H6862" i="23"/>
  <c r="H6878" i="23"/>
  <c r="H6894" i="23"/>
  <c r="H6910" i="23"/>
  <c r="H6926" i="23"/>
  <c r="H6942" i="23"/>
  <c r="H6958" i="23"/>
  <c r="H6974" i="23"/>
  <c r="H6990" i="23"/>
  <c r="H7006" i="23"/>
  <c r="H7022" i="23"/>
  <c r="H7038" i="23"/>
  <c r="H7054" i="23"/>
  <c r="H7070" i="23"/>
  <c r="H7086" i="23"/>
  <c r="H7102" i="23"/>
  <c r="H7118" i="23"/>
  <c r="H7134" i="23"/>
  <c r="H7150" i="23"/>
  <c r="H7166" i="23"/>
  <c r="H7182" i="23"/>
  <c r="H7198" i="23"/>
  <c r="H7214" i="23"/>
  <c r="H7230" i="23"/>
  <c r="H7246" i="23"/>
  <c r="H7262" i="23"/>
  <c r="H7278" i="23"/>
  <c r="H7294" i="23"/>
  <c r="H7310" i="23"/>
  <c r="H7326" i="23"/>
  <c r="H7342" i="23"/>
  <c r="H7358" i="23"/>
  <c r="H7374" i="23"/>
  <c r="H7386" i="23"/>
  <c r="H7395" i="23"/>
  <c r="H7406" i="23"/>
  <c r="H7418" i="23"/>
  <c r="H7427" i="23"/>
  <c r="H7438" i="23"/>
  <c r="H7446" i="23"/>
  <c r="H7454" i="23"/>
  <c r="H7462" i="23"/>
  <c r="H7470" i="23"/>
  <c r="H7478" i="23"/>
  <c r="H7486" i="23"/>
  <c r="H7494" i="23"/>
  <c r="H7502" i="23"/>
  <c r="H7510" i="23"/>
  <c r="H7518" i="23"/>
  <c r="H7526" i="23"/>
  <c r="H7534" i="23"/>
  <c r="H7542" i="23"/>
  <c r="H7550" i="23"/>
  <c r="H7558" i="23"/>
  <c r="H7566" i="23"/>
  <c r="H7574" i="23"/>
  <c r="H7582" i="23"/>
  <c r="H7590" i="23"/>
  <c r="H7598" i="23"/>
  <c r="H7606" i="23"/>
  <c r="H7614" i="23"/>
  <c r="H7622" i="23"/>
  <c r="H7630" i="23"/>
  <c r="H7638" i="23"/>
  <c r="H7646" i="23"/>
  <c r="H7654" i="23"/>
  <c r="H7662" i="23"/>
  <c r="H7670" i="23"/>
  <c r="H7678" i="23"/>
  <c r="H7686" i="23"/>
  <c r="H7694" i="23"/>
  <c r="H7702" i="23"/>
  <c r="H7710" i="23"/>
  <c r="H7718" i="23"/>
  <c r="H7726" i="23"/>
  <c r="H7734" i="23"/>
  <c r="H7742" i="23"/>
  <c r="H7750" i="23"/>
  <c r="H7758" i="23"/>
  <c r="H7766" i="23"/>
  <c r="H7774" i="23"/>
  <c r="H7782" i="23"/>
  <c r="H7790" i="23"/>
  <c r="H7798" i="23"/>
  <c r="H7806" i="23"/>
  <c r="H7814" i="23"/>
  <c r="H7822" i="23"/>
  <c r="H7830" i="23"/>
  <c r="H7838" i="23"/>
  <c r="H7846" i="23"/>
  <c r="H7854" i="23"/>
  <c r="H7862" i="23"/>
  <c r="H7870" i="23"/>
  <c r="H7878" i="23"/>
  <c r="H7886" i="23"/>
  <c r="H7894" i="23"/>
  <c r="H7902" i="23"/>
  <c r="H7910" i="23"/>
  <c r="H7918" i="23"/>
  <c r="H7926" i="23"/>
  <c r="H7934" i="23"/>
  <c r="H7942" i="23"/>
  <c r="H7950" i="23"/>
  <c r="H7958" i="23"/>
  <c r="H7966" i="23"/>
  <c r="H7974" i="23"/>
  <c r="H7982" i="23"/>
  <c r="H7990" i="23"/>
  <c r="H7998" i="23"/>
  <c r="H8006" i="23"/>
  <c r="H8014" i="23"/>
  <c r="H8022" i="23"/>
  <c r="H8030" i="23"/>
  <c r="H8038" i="23"/>
  <c r="H8046" i="23"/>
  <c r="H8054" i="23"/>
  <c r="H8062" i="23"/>
  <c r="H8070" i="23"/>
  <c r="H8078" i="23"/>
  <c r="H8086" i="23"/>
  <c r="H8094" i="23"/>
  <c r="H8102" i="23"/>
  <c r="H8110" i="23"/>
  <c r="H8118" i="23"/>
  <c r="H8126" i="23"/>
  <c r="H8134" i="23"/>
  <c r="H8142" i="23"/>
  <c r="H8150" i="23"/>
  <c r="H8158" i="23"/>
  <c r="H8166" i="23"/>
  <c r="H8174" i="23"/>
  <c r="H8182" i="23"/>
  <c r="H8190" i="23"/>
  <c r="H8198" i="23"/>
  <c r="H8206" i="23"/>
  <c r="H8214" i="23"/>
  <c r="H8222" i="23"/>
  <c r="H8230" i="23"/>
  <c r="H8238" i="23"/>
  <c r="H8246" i="23"/>
  <c r="H8254" i="23"/>
  <c r="H8262" i="23"/>
  <c r="H8270" i="23"/>
  <c r="H8278" i="23"/>
  <c r="H8286" i="23"/>
  <c r="H8294" i="23"/>
  <c r="H8302" i="23"/>
  <c r="H8310" i="23"/>
  <c r="H8318" i="23"/>
  <c r="H8326" i="23"/>
  <c r="H8334" i="23"/>
  <c r="H8342" i="23"/>
  <c r="H8350" i="23"/>
  <c r="H8358" i="23"/>
  <c r="H8366" i="23"/>
  <c r="H8374" i="23"/>
  <c r="H8382" i="23"/>
  <c r="H8390" i="23"/>
  <c r="H8398" i="23"/>
  <c r="H8406" i="23"/>
  <c r="H8414" i="23"/>
  <c r="H8422" i="23"/>
  <c r="H8430" i="23"/>
  <c r="H8438" i="23"/>
  <c r="H8446" i="23"/>
  <c r="H8454" i="23"/>
  <c r="H8462" i="23"/>
  <c r="H8470" i="23"/>
  <c r="H8478" i="23"/>
  <c r="H8486" i="23"/>
  <c r="H8494" i="23"/>
  <c r="H8502" i="23"/>
  <c r="H8510" i="23"/>
  <c r="H8518" i="23"/>
  <c r="H8526" i="23"/>
  <c r="H8534" i="23"/>
  <c r="H8542" i="23"/>
  <c r="H8550" i="23"/>
  <c r="H8558" i="23"/>
  <c r="H8566" i="23"/>
  <c r="H8574" i="23"/>
  <c r="H8582" i="23"/>
  <c r="H8590" i="23"/>
  <c r="H8598" i="23"/>
  <c r="H8606" i="23"/>
  <c r="H8614" i="23"/>
  <c r="H8622" i="23"/>
  <c r="H8630" i="23"/>
  <c r="H8638" i="23"/>
  <c r="H8646" i="23"/>
  <c r="H8654" i="23"/>
  <c r="H8662" i="23"/>
  <c r="H8670" i="23"/>
  <c r="H8678" i="23"/>
  <c r="H8686" i="23"/>
  <c r="H8694" i="23"/>
  <c r="H8702" i="23"/>
  <c r="H8710" i="23"/>
  <c r="H8718" i="23"/>
  <c r="H8726" i="23"/>
  <c r="H8734" i="23"/>
  <c r="H8742" i="23"/>
  <c r="H8750" i="23"/>
  <c r="H8758" i="23"/>
  <c r="H8766" i="23"/>
  <c r="H8774" i="23"/>
  <c r="H8782" i="23"/>
  <c r="H8790" i="23"/>
  <c r="H8798" i="23"/>
  <c r="H8806" i="23"/>
  <c r="H8814" i="23"/>
  <c r="H8822" i="23"/>
  <c r="H8830" i="23"/>
  <c r="H8838" i="23"/>
  <c r="H8846" i="23"/>
  <c r="H8854" i="23"/>
  <c r="H8862" i="23"/>
  <c r="H8870" i="23"/>
  <c r="H8878" i="23"/>
  <c r="H8886" i="23"/>
  <c r="H8894" i="23"/>
  <c r="H8902" i="23"/>
  <c r="H8910" i="23"/>
  <c r="H8918" i="23"/>
  <c r="H8926" i="23"/>
  <c r="H8934" i="23"/>
  <c r="H8942" i="23"/>
  <c r="H8950" i="23"/>
  <c r="H8958" i="23"/>
  <c r="H8966" i="23"/>
  <c r="H8974" i="23"/>
  <c r="H8982" i="23"/>
  <c r="H8990" i="23"/>
  <c r="H8998" i="23"/>
  <c r="H9006" i="23"/>
  <c r="H9014" i="23"/>
  <c r="H9022" i="23"/>
  <c r="H9030" i="23"/>
  <c r="H9038" i="23"/>
  <c r="H9046" i="23"/>
  <c r="H9054" i="23"/>
  <c r="H9062" i="23"/>
  <c r="H9070" i="23"/>
  <c r="H9078" i="23"/>
  <c r="H9086" i="23"/>
  <c r="H9094" i="23"/>
  <c r="H9102" i="23"/>
  <c r="H9110" i="23"/>
  <c r="H9118" i="23"/>
  <c r="H9126" i="23"/>
  <c r="H9134" i="23"/>
  <c r="H9142" i="23"/>
  <c r="H9150" i="23"/>
  <c r="H9158" i="23"/>
  <c r="H9166" i="23"/>
  <c r="H9174" i="23"/>
  <c r="H9182" i="23"/>
  <c r="H9190" i="23"/>
  <c r="H9198" i="23"/>
  <c r="H9206" i="23"/>
  <c r="H9214" i="23"/>
  <c r="H9222" i="23"/>
  <c r="H9230" i="23"/>
  <c r="H9238" i="23"/>
  <c r="H9246" i="23"/>
  <c r="H9254" i="23"/>
  <c r="H9262" i="23"/>
  <c r="H9270" i="23"/>
  <c r="H9278" i="23"/>
  <c r="H9286" i="23"/>
  <c r="H9294" i="23"/>
  <c r="H9302" i="23"/>
  <c r="H9310" i="23"/>
  <c r="H9318" i="23"/>
  <c r="H9326" i="23"/>
  <c r="H9334" i="23"/>
  <c r="H9342" i="23"/>
  <c r="H9350" i="23"/>
  <c r="H9358" i="23"/>
  <c r="H9366" i="23"/>
  <c r="H9374" i="23"/>
  <c r="H9382" i="23"/>
  <c r="H9390" i="23"/>
  <c r="H9398" i="23"/>
  <c r="H9406" i="23"/>
  <c r="H9414" i="23"/>
  <c r="H9422" i="23"/>
  <c r="H9430" i="23"/>
  <c r="H9438" i="23"/>
  <c r="H1008" i="23"/>
  <c r="H2441" i="23"/>
  <c r="H3039" i="23"/>
  <c r="H3551" i="23"/>
  <c r="H4063" i="23"/>
  <c r="H4495" i="23"/>
  <c r="H4684" i="23"/>
  <c r="H4812" i="23"/>
  <c r="H4940" i="23"/>
  <c r="H5068" i="23"/>
  <c r="H5196" i="23"/>
  <c r="H5297" i="23"/>
  <c r="H5364" i="23"/>
  <c r="H5428" i="23"/>
  <c r="H5492" i="23"/>
  <c r="H5556" i="23"/>
  <c r="H5620" i="23"/>
  <c r="H5684" i="23"/>
  <c r="H5748" i="23"/>
  <c r="H5812" i="23"/>
  <c r="H5876" i="23"/>
  <c r="H5940" i="23"/>
  <c r="H5997" i="23"/>
  <c r="H6040" i="23"/>
  <c r="H6082" i="23"/>
  <c r="H6125" i="23"/>
  <c r="H6168" i="23"/>
  <c r="H6207" i="23"/>
  <c r="H6239" i="23"/>
  <c r="H6271" i="23"/>
  <c r="H6303" i="23"/>
  <c r="H6335" i="23"/>
  <c r="H6367" i="23"/>
  <c r="H6399" i="23"/>
  <c r="H6431" i="23"/>
  <c r="H6463" i="23"/>
  <c r="H6495" i="23"/>
  <c r="H6527" i="23"/>
  <c r="H6559" i="23"/>
  <c r="H6591" i="23"/>
  <c r="H6623" i="23"/>
  <c r="H6655" i="23"/>
  <c r="H6687" i="23"/>
  <c r="H6707" i="23"/>
  <c r="H6723" i="23"/>
  <c r="H6739" i="23"/>
  <c r="H6755" i="23"/>
  <c r="H6771" i="23"/>
  <c r="H6787" i="23"/>
  <c r="H6803" i="23"/>
  <c r="H6819" i="23"/>
  <c r="H6835" i="23"/>
  <c r="H6851" i="23"/>
  <c r="H6867" i="23"/>
  <c r="H6883" i="23"/>
  <c r="H6899" i="23"/>
  <c r="H6915" i="23"/>
  <c r="H6931" i="23"/>
  <c r="H6947" i="23"/>
  <c r="H6963" i="23"/>
  <c r="H6979" i="23"/>
  <c r="H6995" i="23"/>
  <c r="H7011" i="23"/>
  <c r="H7027" i="23"/>
  <c r="H7043" i="23"/>
  <c r="H7059" i="23"/>
  <c r="H7075" i="23"/>
  <c r="H7091" i="23"/>
  <c r="H7107" i="23"/>
  <c r="H7123" i="23"/>
  <c r="H7139" i="23"/>
  <c r="H7155" i="23"/>
  <c r="H7171" i="23"/>
  <c r="H7187" i="23"/>
  <c r="H7203" i="23"/>
  <c r="H7219" i="23"/>
  <c r="H7235" i="23"/>
  <c r="H7251" i="23"/>
  <c r="H7267" i="23"/>
  <c r="H7283" i="23"/>
  <c r="H7299" i="23"/>
  <c r="H7315" i="23"/>
  <c r="H7331" i="23"/>
  <c r="H7347" i="23"/>
  <c r="H7363" i="23"/>
  <c r="H7378" i="23"/>
  <c r="H7387" i="23"/>
  <c r="H7398" i="23"/>
  <c r="H7410" i="23"/>
  <c r="H7419" i="23"/>
  <c r="H7430" i="23"/>
  <c r="H7439" i="23"/>
  <c r="H7447" i="23"/>
  <c r="H7455" i="23"/>
  <c r="H7463" i="23"/>
  <c r="H7471" i="23"/>
  <c r="H7479" i="23"/>
  <c r="H7487" i="23"/>
  <c r="H7495" i="23"/>
  <c r="H7503" i="23"/>
  <c r="H7511" i="23"/>
  <c r="H7519" i="23"/>
  <c r="H7527" i="23"/>
  <c r="H7535" i="23"/>
  <c r="H7543" i="23"/>
  <c r="H7551" i="23"/>
  <c r="H7559" i="23"/>
  <c r="H7567" i="23"/>
  <c r="H7575" i="23"/>
  <c r="H7583" i="23"/>
  <c r="H7591" i="23"/>
  <c r="H7599" i="23"/>
  <c r="H7607" i="23"/>
  <c r="H7615" i="23"/>
  <c r="H7623" i="23"/>
  <c r="H7631" i="23"/>
  <c r="H7639" i="23"/>
  <c r="H7647" i="23"/>
  <c r="H7655" i="23"/>
  <c r="H7663" i="23"/>
  <c r="H7671" i="23"/>
  <c r="H7679" i="23"/>
  <c r="H7687" i="23"/>
  <c r="H7695" i="23"/>
  <c r="H7703" i="23"/>
  <c r="H7711" i="23"/>
  <c r="H7719" i="23"/>
  <c r="H7727" i="23"/>
  <c r="H7735" i="23"/>
  <c r="H7743" i="23"/>
  <c r="H7751" i="23"/>
  <c r="H7759" i="23"/>
  <c r="H7767" i="23"/>
  <c r="H7775" i="23"/>
  <c r="H7783" i="23"/>
  <c r="H7791" i="23"/>
  <c r="H7799" i="23"/>
  <c r="H7807" i="23"/>
  <c r="H7815" i="23"/>
  <c r="H7823" i="23"/>
  <c r="H7831" i="23"/>
  <c r="H7839" i="23"/>
  <c r="H7847" i="23"/>
  <c r="H7855" i="23"/>
  <c r="H7863" i="23"/>
  <c r="H7871" i="23"/>
  <c r="H7879" i="23"/>
  <c r="H7887" i="23"/>
  <c r="H7895" i="23"/>
  <c r="H7903" i="23"/>
  <c r="H7911" i="23"/>
  <c r="H7919" i="23"/>
  <c r="H7927" i="23"/>
  <c r="H7935" i="23"/>
  <c r="H7943" i="23"/>
  <c r="H7951" i="23"/>
  <c r="H7959" i="23"/>
  <c r="H7967" i="23"/>
  <c r="H7975" i="23"/>
  <c r="H7983" i="23"/>
  <c r="H7991" i="23"/>
  <c r="H7999" i="23"/>
  <c r="H8007" i="23"/>
  <c r="H8015" i="23"/>
  <c r="H8023" i="23"/>
  <c r="H8031" i="23"/>
  <c r="H8039" i="23"/>
  <c r="H8047" i="23"/>
  <c r="H8055" i="23"/>
  <c r="H8063" i="23"/>
  <c r="H8071" i="23"/>
  <c r="H8079" i="23"/>
  <c r="H8087" i="23"/>
  <c r="H8095" i="23"/>
  <c r="H8103" i="23"/>
  <c r="H8111" i="23"/>
  <c r="H8119" i="23"/>
  <c r="H8127" i="23"/>
  <c r="H8135" i="23"/>
  <c r="H8143" i="23"/>
  <c r="H8151" i="23"/>
  <c r="H8159" i="23"/>
  <c r="H8167" i="23"/>
  <c r="H8175" i="23"/>
  <c r="H8183" i="23"/>
  <c r="H8191" i="23"/>
  <c r="H8199" i="23"/>
  <c r="H8207" i="23"/>
  <c r="H8215" i="23"/>
  <c r="H8223" i="23"/>
  <c r="H8231" i="23"/>
  <c r="H8239" i="23"/>
  <c r="H8247" i="23"/>
  <c r="H8255" i="23"/>
  <c r="H8263" i="23"/>
  <c r="H8271" i="23"/>
  <c r="H8279" i="23"/>
  <c r="H8287" i="23"/>
  <c r="H8295" i="23"/>
  <c r="H8303" i="23"/>
  <c r="H8311" i="23"/>
  <c r="H8319" i="23"/>
  <c r="H8327" i="23"/>
  <c r="H8335" i="23"/>
  <c r="H8343" i="23"/>
  <c r="H8351" i="23"/>
  <c r="H8359" i="23"/>
  <c r="H8367" i="23"/>
  <c r="H8375" i="23"/>
  <c r="H8383" i="23"/>
  <c r="H8391" i="23"/>
  <c r="H8399" i="23"/>
  <c r="H8407" i="23"/>
  <c r="H8415" i="23"/>
  <c r="H8423" i="23"/>
  <c r="H8431" i="23"/>
  <c r="H8439" i="23"/>
  <c r="H8447" i="23"/>
  <c r="H8455" i="23"/>
  <c r="H8463" i="23"/>
  <c r="H8471" i="23"/>
  <c r="H8479" i="23"/>
  <c r="H8487" i="23"/>
  <c r="H8495" i="23"/>
  <c r="H8503" i="23"/>
  <c r="H8511" i="23"/>
  <c r="H8519" i="23"/>
  <c r="H8527" i="23"/>
  <c r="H8535" i="23"/>
  <c r="H8543" i="23"/>
  <c r="H8551" i="23"/>
  <c r="H8559" i="23"/>
  <c r="H8567" i="23"/>
  <c r="H8575" i="23"/>
  <c r="H8583" i="23"/>
  <c r="H8591" i="23"/>
  <c r="H8599" i="23"/>
  <c r="H8607" i="23"/>
  <c r="H8615" i="23"/>
  <c r="H8623" i="23"/>
  <c r="H8631" i="23"/>
  <c r="H8639" i="23"/>
  <c r="H8647" i="23"/>
  <c r="H8655" i="23"/>
  <c r="H8663" i="23"/>
  <c r="H8671" i="23"/>
  <c r="H8679" i="23"/>
  <c r="H8687" i="23"/>
  <c r="H8695" i="23"/>
  <c r="H8703" i="23"/>
  <c r="H8711" i="23"/>
  <c r="H8719" i="23"/>
  <c r="H8727" i="23"/>
  <c r="H8735" i="23"/>
  <c r="H8743" i="23"/>
  <c r="H8751" i="23"/>
  <c r="H8759" i="23"/>
  <c r="H8767" i="23"/>
  <c r="H8775" i="23"/>
  <c r="H8783" i="23"/>
  <c r="H8791" i="23"/>
  <c r="H8799" i="23"/>
  <c r="H8807" i="23"/>
  <c r="H8815" i="23"/>
  <c r="H8823" i="23"/>
  <c r="H8831" i="23"/>
  <c r="H8839" i="23"/>
  <c r="H8847" i="23"/>
  <c r="H8855" i="23"/>
  <c r="H2783" i="23"/>
  <c r="H3807" i="23"/>
  <c r="H4608" i="23"/>
  <c r="H4876" i="23"/>
  <c r="H5132" i="23"/>
  <c r="H5332" i="23"/>
  <c r="H5460" i="23"/>
  <c r="H5588" i="23"/>
  <c r="H5716" i="23"/>
  <c r="H5844" i="23"/>
  <c r="H5972" i="23"/>
  <c r="H6061" i="23"/>
  <c r="H6146" i="23"/>
  <c r="H6223" i="23"/>
  <c r="H6287" i="23"/>
  <c r="H6351" i="23"/>
  <c r="H6415" i="23"/>
  <c r="H6479" i="23"/>
  <c r="H6543" i="23"/>
  <c r="H6607" i="23"/>
  <c r="H6671" i="23"/>
  <c r="H6715" i="23"/>
  <c r="H6747" i="23"/>
  <c r="H6779" i="23"/>
  <c r="H6811" i="23"/>
  <c r="H6843" i="23"/>
  <c r="H6875" i="23"/>
  <c r="H6907" i="23"/>
  <c r="H6939" i="23"/>
  <c r="H6971" i="23"/>
  <c r="H7003" i="23"/>
  <c r="H7035" i="23"/>
  <c r="H7067" i="23"/>
  <c r="H7099" i="23"/>
  <c r="H7131" i="23"/>
  <c r="H7163" i="23"/>
  <c r="H7195" i="23"/>
  <c r="H7227" i="23"/>
  <c r="H7259" i="23"/>
  <c r="H7291" i="23"/>
  <c r="H7323" i="23"/>
  <c r="H7355" i="23"/>
  <c r="H7382" i="23"/>
  <c r="H7403" i="23"/>
  <c r="H7426" i="23"/>
  <c r="H7443" i="23"/>
  <c r="H7459" i="23"/>
  <c r="H7475" i="23"/>
  <c r="H7491" i="23"/>
  <c r="H7507" i="23"/>
  <c r="H7523" i="23"/>
  <c r="H7539" i="23"/>
  <c r="H7555" i="23"/>
  <c r="H7571" i="23"/>
  <c r="H7587" i="23"/>
  <c r="H7603" i="23"/>
  <c r="H7619" i="23"/>
  <c r="H7635" i="23"/>
  <c r="H7651" i="23"/>
  <c r="H7667" i="23"/>
  <c r="H7683" i="23"/>
  <c r="H7699" i="23"/>
  <c r="H7715" i="23"/>
  <c r="H7731" i="23"/>
  <c r="H7747" i="23"/>
  <c r="H7763" i="23"/>
  <c r="H7779" i="23"/>
  <c r="H7795" i="23"/>
  <c r="H7811" i="23"/>
  <c r="H7827" i="23"/>
  <c r="H7843" i="23"/>
  <c r="H7859" i="23"/>
  <c r="H7875" i="23"/>
  <c r="H7891" i="23"/>
  <c r="H7907" i="23"/>
  <c r="H7923" i="23"/>
  <c r="H7939" i="23"/>
  <c r="H7955" i="23"/>
  <c r="H7971" i="23"/>
  <c r="H7987" i="23"/>
  <c r="H8003" i="23"/>
  <c r="H8019" i="23"/>
  <c r="H8035" i="23"/>
  <c r="H8051" i="23"/>
  <c r="H8067" i="23"/>
  <c r="H8083" i="23"/>
  <c r="H8099" i="23"/>
  <c r="H8115" i="23"/>
  <c r="H8131" i="23"/>
  <c r="H8147" i="23"/>
  <c r="H8163" i="23"/>
  <c r="H8179" i="23"/>
  <c r="H8195" i="23"/>
  <c r="H8211" i="23"/>
  <c r="H8227" i="23"/>
  <c r="H8243" i="23"/>
  <c r="H8259" i="23"/>
  <c r="H8275" i="23"/>
  <c r="H8291" i="23"/>
  <c r="H8307" i="23"/>
  <c r="H8323" i="23"/>
  <c r="H8339" i="23"/>
  <c r="H8355" i="23"/>
  <c r="H8371" i="23"/>
  <c r="H8387" i="23"/>
  <c r="H8403" i="23"/>
  <c r="H8419" i="23"/>
  <c r="H8435" i="23"/>
  <c r="H8451" i="23"/>
  <c r="H8467" i="23"/>
  <c r="H8483" i="23"/>
  <c r="H8499" i="23"/>
  <c r="H8515" i="23"/>
  <c r="H8531" i="23"/>
  <c r="H8547" i="23"/>
  <c r="H8563" i="23"/>
  <c r="H8579" i="23"/>
  <c r="H8595" i="23"/>
  <c r="H8611" i="23"/>
  <c r="H8627" i="23"/>
  <c r="H8643" i="23"/>
  <c r="H8659" i="23"/>
  <c r="H8675" i="23"/>
  <c r="H8691" i="23"/>
  <c r="H8707" i="23"/>
  <c r="H8723" i="23"/>
  <c r="H8739" i="23"/>
  <c r="H8755" i="23"/>
  <c r="H8771" i="23"/>
  <c r="H8787" i="23"/>
  <c r="H8803" i="23"/>
  <c r="H8819" i="23"/>
  <c r="H8835" i="23"/>
  <c r="H8851" i="23"/>
  <c r="H8866" i="23"/>
  <c r="H8875" i="23"/>
  <c r="H8887" i="23"/>
  <c r="H8898" i="23"/>
  <c r="H8907" i="23"/>
  <c r="H8919" i="23"/>
  <c r="H8930" i="23"/>
  <c r="H8939" i="23"/>
  <c r="H8951" i="23"/>
  <c r="H8962" i="23"/>
  <c r="H8971" i="23"/>
  <c r="H8983" i="23"/>
  <c r="H8994" i="23"/>
  <c r="H9003" i="23"/>
  <c r="H9015" i="23"/>
  <c r="H9026" i="23"/>
  <c r="H9035" i="23"/>
  <c r="H9047" i="23"/>
  <c r="H9058" i="23"/>
  <c r="H9067" i="23"/>
  <c r="H9079" i="23"/>
  <c r="H9090" i="23"/>
  <c r="H9099" i="23"/>
  <c r="H9111" i="23"/>
  <c r="H9122" i="23"/>
  <c r="H9131" i="23"/>
  <c r="H9143" i="23"/>
  <c r="H9154" i="23"/>
  <c r="H9163" i="23"/>
  <c r="H9175" i="23"/>
  <c r="H9186" i="23"/>
  <c r="H9195" i="23"/>
  <c r="H9207" i="23"/>
  <c r="H9218" i="23"/>
  <c r="H9227" i="23"/>
  <c r="H9239" i="23"/>
  <c r="H9250" i="23"/>
  <c r="H9259" i="23"/>
  <c r="H9271" i="23"/>
  <c r="H9282" i="23"/>
  <c r="H9291" i="23"/>
  <c r="H9303" i="23"/>
  <c r="H9314" i="23"/>
  <c r="H9323" i="23"/>
  <c r="H9335" i="23"/>
  <c r="H9346" i="23"/>
  <c r="H9355" i="23"/>
  <c r="H9367" i="23"/>
  <c r="H9378" i="23"/>
  <c r="H9387" i="23"/>
  <c r="H9399" i="23"/>
  <c r="H9410" i="23"/>
  <c r="H9419" i="23"/>
  <c r="H9431" i="23"/>
  <c r="H9442" i="23"/>
  <c r="H9450" i="23"/>
  <c r="H9458" i="23"/>
  <c r="H9466" i="23"/>
  <c r="H9474" i="23"/>
  <c r="H9482" i="23"/>
  <c r="H9490" i="23"/>
  <c r="H9498" i="23"/>
  <c r="H9506" i="23"/>
  <c r="H9514" i="23"/>
  <c r="H9522" i="23"/>
  <c r="H9530" i="23"/>
  <c r="H9538" i="23"/>
  <c r="H9546" i="23"/>
  <c r="H9554" i="23"/>
  <c r="H9562" i="23"/>
  <c r="H9570" i="23"/>
  <c r="H9578" i="23"/>
  <c r="H9586" i="23"/>
  <c r="H9594" i="23"/>
  <c r="H9602" i="23"/>
  <c r="H9610" i="23"/>
  <c r="H9618" i="23"/>
  <c r="H9626" i="23"/>
  <c r="H9634" i="23"/>
  <c r="H9642" i="23"/>
  <c r="H9650" i="23"/>
  <c r="H9658" i="23"/>
  <c r="H9666" i="23"/>
  <c r="H9674" i="23"/>
  <c r="H9682" i="23"/>
  <c r="H9690" i="23"/>
  <c r="H9698" i="23"/>
  <c r="H9706" i="23"/>
  <c r="H9714" i="23"/>
  <c r="H9722" i="23"/>
  <c r="H9730" i="23"/>
  <c r="H9738" i="23"/>
  <c r="H9746" i="23"/>
  <c r="H9754" i="23"/>
  <c r="H9762" i="23"/>
  <c r="H9770" i="23"/>
  <c r="H9778" i="23"/>
  <c r="H9786" i="23"/>
  <c r="H9794" i="23"/>
  <c r="H9802" i="23"/>
  <c r="H9810" i="23"/>
  <c r="H9818" i="23"/>
  <c r="H9826" i="23"/>
  <c r="H9834" i="23"/>
  <c r="H9842" i="23"/>
  <c r="H9850" i="23"/>
  <c r="H9858" i="23"/>
  <c r="H9866" i="23"/>
  <c r="H9874" i="23"/>
  <c r="H9882" i="23"/>
  <c r="H9890" i="23"/>
  <c r="H9898" i="23"/>
  <c r="H9906" i="23"/>
  <c r="H9914" i="23"/>
  <c r="H9922" i="23"/>
  <c r="H9930" i="23"/>
  <c r="H9938" i="23"/>
  <c r="H9946" i="23"/>
  <c r="H9954" i="23"/>
  <c r="H9962" i="23"/>
  <c r="H9970" i="23"/>
  <c r="H9978" i="23"/>
  <c r="H9986" i="23"/>
  <c r="H9994" i="23"/>
  <c r="H10002" i="23"/>
  <c r="H1349" i="23"/>
  <c r="H3124" i="23"/>
  <c r="H4148" i="23"/>
  <c r="H4705" i="23"/>
  <c r="H4961" i="23"/>
  <c r="H5217" i="23"/>
  <c r="H5377" i="23"/>
  <c r="H5505" i="23"/>
  <c r="H5633" i="23"/>
  <c r="H5761" i="23"/>
  <c r="H5889" i="23"/>
  <c r="H6006" i="23"/>
  <c r="H6092" i="23"/>
  <c r="H6177" i="23"/>
  <c r="H6246" i="23"/>
  <c r="H6310" i="23"/>
  <c r="H6374" i="23"/>
  <c r="H6438" i="23"/>
  <c r="H6502" i="23"/>
  <c r="H6566" i="23"/>
  <c r="H6630" i="23"/>
  <c r="H6691" i="23"/>
  <c r="H6726" i="23"/>
  <c r="H6758" i="23"/>
  <c r="H6790" i="23"/>
  <c r="H6822" i="23"/>
  <c r="H6854" i="23"/>
  <c r="H6886" i="23"/>
  <c r="H6918" i="23"/>
  <c r="H6950" i="23"/>
  <c r="H6982" i="23"/>
  <c r="H7014" i="23"/>
  <c r="H7046" i="23"/>
  <c r="H7078" i="23"/>
  <c r="H7110" i="23"/>
  <c r="H7142" i="23"/>
  <c r="H7174" i="23"/>
  <c r="H7206" i="23"/>
  <c r="H7238" i="23"/>
  <c r="H7270" i="23"/>
  <c r="H7302" i="23"/>
  <c r="H7334" i="23"/>
  <c r="H7366" i="23"/>
  <c r="H7390" i="23"/>
  <c r="H7411" i="23"/>
  <c r="H7434" i="23"/>
  <c r="H7450" i="23"/>
  <c r="H7466" i="23"/>
  <c r="H7482" i="23"/>
  <c r="H7498" i="23"/>
  <c r="H7514" i="23"/>
  <c r="H7530" i="23"/>
  <c r="H7546" i="23"/>
  <c r="H7562" i="23"/>
  <c r="H7578" i="23"/>
  <c r="H7594" i="23"/>
  <c r="H7610" i="23"/>
  <c r="H7626" i="23"/>
  <c r="H7642" i="23"/>
  <c r="H7658" i="23"/>
  <c r="H7674" i="23"/>
  <c r="H7690" i="23"/>
  <c r="H7706" i="23"/>
  <c r="H7722" i="23"/>
  <c r="H7738" i="23"/>
  <c r="H7754" i="23"/>
  <c r="H7770" i="23"/>
  <c r="H7786" i="23"/>
  <c r="H7802" i="23"/>
  <c r="H7818" i="23"/>
  <c r="H7834" i="23"/>
  <c r="H7850" i="23"/>
  <c r="H7866" i="23"/>
  <c r="H7882" i="23"/>
  <c r="H7898" i="23"/>
  <c r="H7914" i="23"/>
  <c r="H7930" i="23"/>
  <c r="H7946" i="23"/>
  <c r="H7962" i="23"/>
  <c r="H7978" i="23"/>
  <c r="H7994" i="23"/>
  <c r="H8010" i="23"/>
  <c r="H8026" i="23"/>
  <c r="H8042" i="23"/>
  <c r="H8058" i="23"/>
  <c r="H8074" i="23"/>
  <c r="H8090" i="23"/>
  <c r="H8106" i="23"/>
  <c r="H8122" i="23"/>
  <c r="H8138" i="23"/>
  <c r="H8154" i="23"/>
  <c r="H8170" i="23"/>
  <c r="H8186" i="23"/>
  <c r="H8202" i="23"/>
  <c r="H8218" i="23"/>
  <c r="H8234" i="23"/>
  <c r="H8250" i="23"/>
  <c r="H8266" i="23"/>
  <c r="H8282" i="23"/>
  <c r="H8298" i="23"/>
  <c r="H8314" i="23"/>
  <c r="H8330" i="23"/>
  <c r="H8346" i="23"/>
  <c r="H8362" i="23"/>
  <c r="H8378" i="23"/>
  <c r="H8394" i="23"/>
  <c r="H8410" i="23"/>
  <c r="H8426" i="23"/>
  <c r="H8442" i="23"/>
  <c r="H8458" i="23"/>
  <c r="H8474" i="23"/>
  <c r="H8490" i="23"/>
  <c r="H8506" i="23"/>
  <c r="H8522" i="23"/>
  <c r="H8538" i="23"/>
  <c r="H8554" i="23"/>
  <c r="H8570" i="23"/>
  <c r="H8586" i="23"/>
  <c r="H8602" i="23"/>
  <c r="H8618" i="23"/>
  <c r="H8634" i="23"/>
  <c r="H8650" i="23"/>
  <c r="H8666" i="23"/>
  <c r="H8682" i="23"/>
  <c r="H8698" i="23"/>
  <c r="H8714" i="23"/>
  <c r="H8730" i="23"/>
  <c r="H8746" i="23"/>
  <c r="H8762" i="23"/>
  <c r="H8778" i="23"/>
  <c r="H8794" i="23"/>
  <c r="H8810" i="23"/>
  <c r="H8826" i="23"/>
  <c r="H8842" i="23"/>
  <c r="H8858" i="23"/>
  <c r="H8867" i="23"/>
  <c r="H8879" i="23"/>
  <c r="H8890" i="23"/>
  <c r="H8899" i="23"/>
  <c r="H8911" i="23"/>
  <c r="H8922" i="23"/>
  <c r="H8931" i="23"/>
  <c r="H8943" i="23"/>
  <c r="H8954" i="23"/>
  <c r="H8963" i="23"/>
  <c r="H8975" i="23"/>
  <c r="H8986" i="23"/>
  <c r="H8995" i="23"/>
  <c r="H9007" i="23"/>
  <c r="H9018" i="23"/>
  <c r="H9027" i="23"/>
  <c r="H9039" i="23"/>
  <c r="H9050" i="23"/>
  <c r="H9059" i="23"/>
  <c r="H9071" i="23"/>
  <c r="H9082" i="23"/>
  <c r="H9091" i="23"/>
  <c r="H9103" i="23"/>
  <c r="H9114" i="23"/>
  <c r="H9123" i="23"/>
  <c r="H9135" i="23"/>
  <c r="H9146" i="23"/>
  <c r="H9155" i="23"/>
  <c r="H9167" i="23"/>
  <c r="H9178" i="23"/>
  <c r="H9187" i="23"/>
  <c r="H9199" i="23"/>
  <c r="H9210" i="23"/>
  <c r="H9219" i="23"/>
  <c r="H9231" i="23"/>
  <c r="H9242" i="23"/>
  <c r="H9251" i="23"/>
  <c r="H9263" i="23"/>
  <c r="H9274" i="23"/>
  <c r="H9283" i="23"/>
  <c r="H9295" i="23"/>
  <c r="H9306" i="23"/>
  <c r="H9315" i="23"/>
  <c r="H9327" i="23"/>
  <c r="H9338" i="23"/>
  <c r="H9347" i="23"/>
  <c r="H9359" i="23"/>
  <c r="H9370" i="23"/>
  <c r="H9379" i="23"/>
  <c r="H9391" i="23"/>
  <c r="H9402" i="23"/>
  <c r="H9411" i="23"/>
  <c r="H9423" i="23"/>
  <c r="H9434" i="23"/>
  <c r="H9443" i="23"/>
  <c r="H9451" i="23"/>
  <c r="H9459" i="23"/>
  <c r="H9467" i="23"/>
  <c r="H9475" i="23"/>
  <c r="H9483" i="23"/>
  <c r="H9491" i="23"/>
  <c r="H9499" i="23"/>
  <c r="H9507" i="23"/>
  <c r="H9515" i="23"/>
  <c r="H9523" i="23"/>
  <c r="H9531" i="23"/>
  <c r="H9539" i="23"/>
  <c r="H9547" i="23"/>
  <c r="H9555" i="23"/>
  <c r="H9563" i="23"/>
  <c r="H9571" i="23"/>
  <c r="H9579" i="23"/>
  <c r="H9587" i="23"/>
  <c r="H9595" i="23"/>
  <c r="H9603" i="23"/>
  <c r="H9611" i="23"/>
  <c r="H9619" i="23"/>
  <c r="H9627" i="23"/>
  <c r="H9635" i="23"/>
  <c r="H9643" i="23"/>
  <c r="H9651" i="23"/>
  <c r="H9659" i="23"/>
  <c r="H9667" i="23"/>
  <c r="H9675" i="23"/>
  <c r="H9683" i="23"/>
  <c r="H9691" i="23"/>
  <c r="H9699" i="23"/>
  <c r="H9707" i="23"/>
  <c r="H9715" i="23"/>
  <c r="H9723" i="23"/>
  <c r="H9731" i="23"/>
  <c r="H9739" i="23"/>
  <c r="H9747" i="23"/>
  <c r="H9755" i="23"/>
  <c r="H9763" i="23"/>
  <c r="H9771" i="23"/>
  <c r="H9779" i="23"/>
  <c r="H9787" i="23"/>
  <c r="H9795" i="23"/>
  <c r="H9803" i="23"/>
  <c r="H9811" i="23"/>
  <c r="H9819" i="23"/>
  <c r="H9827" i="23"/>
  <c r="H9835" i="23"/>
  <c r="H9843" i="23"/>
  <c r="H9851" i="23"/>
  <c r="H9859" i="23"/>
  <c r="H9867" i="23"/>
  <c r="H9875" i="23"/>
  <c r="H9883" i="23"/>
  <c r="H9891" i="23"/>
  <c r="H9899" i="23"/>
  <c r="H9907" i="23"/>
  <c r="H9915" i="23"/>
  <c r="H9923" i="23"/>
  <c r="H9931" i="23"/>
  <c r="H9939" i="23"/>
  <c r="H9947" i="23"/>
  <c r="H9955" i="23"/>
  <c r="H9963" i="23"/>
  <c r="H9971" i="23"/>
  <c r="H9979" i="23"/>
  <c r="H9987" i="23"/>
  <c r="H9995" i="23"/>
  <c r="H10003" i="23"/>
  <c r="H1895" i="23"/>
  <c r="H4319" i="23"/>
  <c r="H4748" i="23"/>
  <c r="H5004" i="23"/>
  <c r="H5257" i="23"/>
  <c r="H5396" i="23"/>
  <c r="H5524" i="23"/>
  <c r="H5652" i="23"/>
  <c r="H5780" i="23"/>
  <c r="H5908" i="23"/>
  <c r="H6018" i="23"/>
  <c r="H6104" i="23"/>
  <c r="H6189" i="23"/>
  <c r="H6255" i="23"/>
  <c r="H6319" i="23"/>
  <c r="H6383" i="23"/>
  <c r="H6447" i="23"/>
  <c r="H6511" i="23"/>
  <c r="H6575" i="23"/>
  <c r="H6639" i="23"/>
  <c r="H6699" i="23"/>
  <c r="H6731" i="23"/>
  <c r="H6763" i="23"/>
  <c r="H6795" i="23"/>
  <c r="H6827" i="23"/>
  <c r="H6859" i="23"/>
  <c r="H6891" i="23"/>
  <c r="H6923" i="23"/>
  <c r="H6955" i="23"/>
  <c r="H6987" i="23"/>
  <c r="H7019" i="23"/>
  <c r="H7051" i="23"/>
  <c r="H7083" i="23"/>
  <c r="H7115" i="23"/>
  <c r="H7147" i="23"/>
  <c r="H7179" i="23"/>
  <c r="H7211" i="23"/>
  <c r="H7275" i="23"/>
  <c r="H7307" i="23"/>
  <c r="H7339" i="23"/>
  <c r="H7371" i="23"/>
  <c r="H7394" i="23"/>
  <c r="H7414" i="23"/>
  <c r="H7435" i="23"/>
  <c r="H7451" i="23"/>
  <c r="H7467" i="23"/>
  <c r="H7483" i="23"/>
  <c r="H7499" i="23"/>
  <c r="H7515" i="23"/>
  <c r="H7531" i="23"/>
  <c r="H7547" i="23"/>
  <c r="H7563" i="23"/>
  <c r="H7579" i="23"/>
  <c r="H7595" i="23"/>
  <c r="H7611" i="23"/>
  <c r="H7627" i="23"/>
  <c r="H7643" i="23"/>
  <c r="H7659" i="23"/>
  <c r="H7675" i="23"/>
  <c r="H7691" i="23"/>
  <c r="H7707" i="23"/>
  <c r="H7723" i="23"/>
  <c r="H7739" i="23"/>
  <c r="H7755" i="23"/>
  <c r="H7771" i="23"/>
  <c r="H7787" i="23"/>
  <c r="H7803" i="23"/>
  <c r="H7819" i="23"/>
  <c r="H7835" i="23"/>
  <c r="H7851" i="23"/>
  <c r="H7867" i="23"/>
  <c r="H7883" i="23"/>
  <c r="H7899" i="23"/>
  <c r="H7915" i="23"/>
  <c r="H7931" i="23"/>
  <c r="H7947" i="23"/>
  <c r="H7963" i="23"/>
  <c r="H7979" i="23"/>
  <c r="H7995" i="23"/>
  <c r="H8011" i="23"/>
  <c r="H8027" i="23"/>
  <c r="H8043" i="23"/>
  <c r="H8059" i="23"/>
  <c r="H8075" i="23"/>
  <c r="H8091" i="23"/>
  <c r="H9974" i="23"/>
  <c r="H9942" i="23"/>
  <c r="H9910" i="23"/>
  <c r="H9862" i="23"/>
  <c r="H9830" i="23"/>
  <c r="H9798" i="23"/>
  <c r="H9766" i="23"/>
  <c r="H9734" i="23"/>
  <c r="H9702" i="23"/>
  <c r="H9686" i="23"/>
  <c r="H9654" i="23"/>
  <c r="H9622" i="23"/>
  <c r="H9590" i="23"/>
  <c r="H9558" i="23"/>
  <c r="H9526" i="23"/>
  <c r="H9494" i="23"/>
  <c r="H9462" i="23"/>
  <c r="H9426" i="23"/>
  <c r="H9383" i="23"/>
  <c r="H9339" i="23"/>
  <c r="H9298" i="23"/>
  <c r="H9255" i="23"/>
  <c r="H9211" i="23"/>
  <c r="H9170" i="23"/>
  <c r="H9106" i="23"/>
  <c r="H9063" i="23"/>
  <c r="H9019" i="23"/>
  <c r="H8978" i="23"/>
  <c r="H8935" i="23"/>
  <c r="H8871" i="23"/>
  <c r="H8843" i="23"/>
  <c r="H8747" i="23"/>
  <c r="H8683" i="23"/>
  <c r="H8619" i="23"/>
  <c r="H8555" i="23"/>
  <c r="H8491" i="23"/>
  <c r="H8427" i="23"/>
  <c r="H8331" i="23"/>
  <c r="H8267" i="23"/>
  <c r="H8203" i="23"/>
  <c r="H8139" i="23"/>
  <c r="H8050" i="23"/>
  <c r="H7922" i="23"/>
  <c r="H7794" i="23"/>
  <c r="H7602" i="23"/>
  <c r="H7474" i="23"/>
  <c r="H7190" i="23"/>
  <c r="H6934" i="23"/>
  <c r="H6662" i="23"/>
  <c r="H5089" i="23"/>
  <c r="H9990" i="23"/>
  <c r="H9958" i="23"/>
  <c r="H9926" i="23"/>
  <c r="H9894" i="23"/>
  <c r="H9878" i="23"/>
  <c r="H9846" i="23"/>
  <c r="H9814" i="23"/>
  <c r="H9782" i="23"/>
  <c r="H9750" i="23"/>
  <c r="H9718" i="23"/>
  <c r="H9670" i="23"/>
  <c r="H9638" i="23"/>
  <c r="H9606" i="23"/>
  <c r="H9574" i="23"/>
  <c r="H9542" i="23"/>
  <c r="H9510" i="23"/>
  <c r="H9478" i="23"/>
  <c r="H9446" i="23"/>
  <c r="H9403" i="23"/>
  <c r="H9362" i="23"/>
  <c r="H9319" i="23"/>
  <c r="H9275" i="23"/>
  <c r="H9234" i="23"/>
  <c r="H9191" i="23"/>
  <c r="H9147" i="23"/>
  <c r="H9127" i="23"/>
  <c r="H9083" i="23"/>
  <c r="H9042" i="23"/>
  <c r="H8999" i="23"/>
  <c r="H8955" i="23"/>
  <c r="H8914" i="23"/>
  <c r="H8891" i="23"/>
  <c r="H8811" i="23"/>
  <c r="H8779" i="23"/>
  <c r="H8715" i="23"/>
  <c r="H8651" i="23"/>
  <c r="H8587" i="23"/>
  <c r="H8523" i="23"/>
  <c r="H8459" i="23"/>
  <c r="H8395" i="23"/>
  <c r="H8363" i="23"/>
  <c r="H8299" i="23"/>
  <c r="H8235" i="23"/>
  <c r="H8171" i="23"/>
  <c r="H8107" i="23"/>
  <c r="H7986" i="23"/>
  <c r="H7858" i="23"/>
  <c r="H7730" i="23"/>
  <c r="H7666" i="23"/>
  <c r="H7538" i="23"/>
  <c r="H7402" i="23"/>
  <c r="H7286" i="23"/>
  <c r="H7062" i="23"/>
  <c r="H6806" i="23"/>
  <c r="H6406" i="23"/>
  <c r="H6134" i="23"/>
  <c r="H5697" i="23"/>
  <c r="H3295" i="23"/>
  <c r="H9508" i="23"/>
  <c r="H9999" i="23"/>
  <c r="H9983" i="23"/>
  <c r="H9967" i="23"/>
  <c r="H9951" i="23"/>
  <c r="H9935" i="23"/>
  <c r="H9919" i="23"/>
  <c r="H9903" i="23"/>
  <c r="H9887" i="23"/>
  <c r="H9871" i="23"/>
  <c r="H9855" i="23"/>
  <c r="H9839" i="23"/>
  <c r="H9823" i="23"/>
  <c r="H9807" i="23"/>
  <c r="H9791" i="23"/>
  <c r="H9775" i="23"/>
  <c r="H9759" i="23"/>
  <c r="H9743" i="23"/>
  <c r="H9727" i="23"/>
  <c r="H9711" i="23"/>
  <c r="H9695" i="23"/>
  <c r="H9679" i="23"/>
  <c r="H9663" i="23"/>
  <c r="H9647" i="23"/>
  <c r="H9631" i="23"/>
  <c r="H9615" i="23"/>
  <c r="H9599" i="23"/>
  <c r="H9583" i="23"/>
  <c r="H9567" i="23"/>
  <c r="H9551" i="23"/>
  <c r="H9535" i="23"/>
  <c r="H9519" i="23"/>
  <c r="H9503" i="23"/>
  <c r="H9487" i="23"/>
  <c r="H9471" i="23"/>
  <c r="H9455" i="23"/>
  <c r="H9439" i="23"/>
  <c r="H9418" i="23"/>
  <c r="H9395" i="23"/>
  <c r="H9375" i="23"/>
  <c r="H9354" i="23"/>
  <c r="H9331" i="23"/>
  <c r="H9311" i="23"/>
  <c r="H9290" i="23"/>
  <c r="H9267" i="23"/>
  <c r="H9247" i="23"/>
  <c r="H9226" i="23"/>
  <c r="H9203" i="23"/>
  <c r="H9183" i="23"/>
  <c r="H9162" i="23"/>
  <c r="H9139" i="23"/>
  <c r="H9119" i="23"/>
  <c r="H9098" i="23"/>
  <c r="H9075" i="23"/>
  <c r="H9055" i="23"/>
  <c r="H9034" i="23"/>
  <c r="H9011" i="23"/>
  <c r="H8991" i="23"/>
  <c r="H8970" i="23"/>
  <c r="H8947" i="23"/>
  <c r="H8927" i="23"/>
  <c r="H8906" i="23"/>
  <c r="H8883" i="23"/>
  <c r="H8863" i="23"/>
  <c r="H8834" i="23"/>
  <c r="H8802" i="23"/>
  <c r="H8770" i="23"/>
  <c r="H8738" i="23"/>
  <c r="H8706" i="23"/>
  <c r="H8674" i="23"/>
  <c r="H8642" i="23"/>
  <c r="H8610" i="23"/>
  <c r="H8578" i="23"/>
  <c r="H8546" i="23"/>
  <c r="H8514" i="23"/>
  <c r="H8482" i="23"/>
  <c r="H8450" i="23"/>
  <c r="H8418" i="23"/>
  <c r="H8386" i="23"/>
  <c r="H8354" i="23"/>
  <c r="H8322" i="23"/>
  <c r="H8290" i="23"/>
  <c r="H8258" i="23"/>
  <c r="H8226" i="23"/>
  <c r="H8194" i="23"/>
  <c r="H8162" i="23"/>
  <c r="H8130" i="23"/>
  <c r="H8098" i="23"/>
  <c r="H8034" i="23"/>
  <c r="H7970" i="23"/>
  <c r="H7906" i="23"/>
  <c r="H7842" i="23"/>
  <c r="H7778" i="23"/>
  <c r="H7714" i="23"/>
  <c r="H7650" i="23"/>
  <c r="H7586" i="23"/>
  <c r="H7522" i="23"/>
  <c r="H7458" i="23"/>
  <c r="H7379" i="23"/>
  <c r="H7254" i="23"/>
  <c r="H7158" i="23"/>
  <c r="H7030" i="23"/>
  <c r="H6902" i="23"/>
  <c r="H6774" i="23"/>
  <c r="H6598" i="23"/>
  <c r="H6342" i="23"/>
  <c r="H6049" i="23"/>
  <c r="H5569" i="23"/>
  <c r="H4833" i="23"/>
  <c r="H2611" i="23"/>
  <c r="H9998" i="23"/>
  <c r="H9982" i="23"/>
  <c r="H9966" i="23"/>
  <c r="H9950" i="23"/>
  <c r="H9934" i="23"/>
  <c r="H9918" i="23"/>
  <c r="H9902" i="23"/>
  <c r="H9886" i="23"/>
  <c r="H9870" i="23"/>
  <c r="H9854" i="23"/>
  <c r="H9838" i="23"/>
  <c r="H9822" i="23"/>
  <c r="H9806" i="23"/>
  <c r="H9790" i="23"/>
  <c r="H9774" i="23"/>
  <c r="H9758" i="23"/>
  <c r="H9742" i="23"/>
  <c r="H9726" i="23"/>
  <c r="H9710" i="23"/>
  <c r="H9694" i="23"/>
  <c r="H9678" i="23"/>
  <c r="H9662" i="23"/>
  <c r="H9646" i="23"/>
  <c r="H9630" i="23"/>
  <c r="H9614" i="23"/>
  <c r="H9598" i="23"/>
  <c r="H9582" i="23"/>
  <c r="H9566" i="23"/>
  <c r="H9550" i="23"/>
  <c r="H9534" i="23"/>
  <c r="H9518" i="23"/>
  <c r="H9502" i="23"/>
  <c r="H9486" i="23"/>
  <c r="H9470" i="23"/>
  <c r="H9454" i="23"/>
  <c r="H9435" i="23"/>
  <c r="H9415" i="23"/>
  <c r="H9394" i="23"/>
  <c r="H9371" i="23"/>
  <c r="H9351" i="23"/>
  <c r="H9330" i="23"/>
  <c r="H9307" i="23"/>
  <c r="H9287" i="23"/>
  <c r="H9266" i="23"/>
  <c r="H9243" i="23"/>
  <c r="H9223" i="23"/>
  <c r="H9202" i="23"/>
  <c r="H9179" i="23"/>
  <c r="H9159" i="23"/>
  <c r="H9138" i="23"/>
  <c r="H9115" i="23"/>
  <c r="H9095" i="23"/>
  <c r="H9074" i="23"/>
  <c r="H9051" i="23"/>
  <c r="H9031" i="23"/>
  <c r="H9010" i="23"/>
  <c r="H8987" i="23"/>
  <c r="H8967" i="23"/>
  <c r="H8946" i="23"/>
  <c r="H8923" i="23"/>
  <c r="H8903" i="23"/>
  <c r="H8882" i="23"/>
  <c r="H8859" i="23"/>
  <c r="H8827" i="23"/>
  <c r="H8795" i="23"/>
  <c r="H8763" i="23"/>
  <c r="H8731" i="23"/>
  <c r="H8699" i="23"/>
  <c r="H8667" i="23"/>
  <c r="H8635" i="23"/>
  <c r="H8603" i="23"/>
  <c r="H8571" i="23"/>
  <c r="H8539" i="23"/>
  <c r="H8507" i="23"/>
  <c r="H8475" i="23"/>
  <c r="H8443" i="23"/>
  <c r="H8411" i="23"/>
  <c r="H8379" i="23"/>
  <c r="H8347" i="23"/>
  <c r="H8315" i="23"/>
  <c r="H8283" i="23"/>
  <c r="H8251" i="23"/>
  <c r="H8219" i="23"/>
  <c r="H8187" i="23"/>
  <c r="H8155" i="23"/>
  <c r="H8123" i="23"/>
  <c r="H8082" i="23"/>
  <c r="H8018" i="23"/>
  <c r="H7954" i="23"/>
  <c r="H7890" i="23"/>
  <c r="H7826" i="23"/>
  <c r="H7762" i="23"/>
  <c r="H7698" i="23"/>
  <c r="H7634" i="23"/>
  <c r="H7570" i="23"/>
  <c r="H7506" i="23"/>
  <c r="H7442" i="23"/>
  <c r="H7350" i="23"/>
  <c r="H7243" i="23"/>
  <c r="H7126" i="23"/>
  <c r="H6998" i="23"/>
  <c r="H6870" i="23"/>
  <c r="H6742" i="23"/>
  <c r="H6534" i="23"/>
  <c r="H6278" i="23"/>
  <c r="H5953" i="23"/>
  <c r="H5441" i="23"/>
  <c r="H4529" i="23"/>
  <c r="H9" i="23"/>
  <c r="H13" i="23"/>
  <c r="H17" i="23"/>
  <c r="H21" i="23"/>
  <c r="H25" i="23"/>
  <c r="H29" i="23"/>
  <c r="H33" i="23"/>
  <c r="H37" i="23"/>
  <c r="H41" i="23"/>
  <c r="H45" i="23"/>
  <c r="H49" i="23"/>
  <c r="H53" i="23"/>
  <c r="H57" i="23"/>
  <c r="H61" i="23"/>
  <c r="H65" i="23"/>
  <c r="H69" i="23"/>
  <c r="H73" i="23"/>
  <c r="H77" i="23"/>
  <c r="H81" i="23"/>
  <c r="H85" i="23"/>
  <c r="H89" i="23"/>
  <c r="H93" i="23"/>
  <c r="H97" i="23"/>
  <c r="H101" i="23"/>
  <c r="H105" i="23"/>
  <c r="H109" i="23"/>
  <c r="H113" i="23"/>
  <c r="H117" i="23"/>
  <c r="H121" i="23"/>
  <c r="H125" i="23"/>
  <c r="H129" i="23"/>
  <c r="H133" i="23"/>
  <c r="H137" i="23"/>
  <c r="H141" i="23"/>
  <c r="H145" i="23"/>
  <c r="H149" i="23"/>
  <c r="H153" i="23"/>
  <c r="H157" i="23"/>
  <c r="H161" i="23"/>
  <c r="H165" i="23"/>
  <c r="H169" i="23"/>
  <c r="H173" i="23"/>
  <c r="H177" i="23"/>
  <c r="H181" i="23"/>
  <c r="H185" i="23"/>
  <c r="H189" i="23"/>
  <c r="H193" i="23"/>
  <c r="H197" i="23"/>
  <c r="H201" i="23"/>
  <c r="H205" i="23"/>
  <c r="H209" i="23"/>
  <c r="H213" i="23"/>
  <c r="H217" i="23"/>
  <c r="H221" i="23"/>
  <c r="H225" i="23"/>
  <c r="H229" i="23"/>
  <c r="H233" i="23"/>
  <c r="H237" i="23"/>
  <c r="H241" i="23"/>
  <c r="H245" i="23"/>
  <c r="H249" i="23"/>
  <c r="H253" i="23"/>
  <c r="H257" i="23"/>
  <c r="H261" i="23"/>
  <c r="H6" i="23"/>
  <c r="H10" i="23"/>
  <c r="H14" i="23"/>
  <c r="H18" i="23"/>
  <c r="H22" i="23"/>
  <c r="H26" i="23"/>
  <c r="H30" i="23"/>
  <c r="H34" i="23"/>
  <c r="H38" i="23"/>
  <c r="H42" i="23"/>
  <c r="H46" i="23"/>
  <c r="H50" i="23"/>
  <c r="H54" i="23"/>
  <c r="H58" i="23"/>
  <c r="H62" i="23"/>
  <c r="H66" i="23"/>
  <c r="H70" i="23"/>
  <c r="H74" i="23"/>
  <c r="H78" i="23"/>
  <c r="H82" i="23"/>
  <c r="H86" i="23"/>
  <c r="H90" i="23"/>
  <c r="H94" i="23"/>
  <c r="H98" i="23"/>
  <c r="H102" i="23"/>
  <c r="H106" i="23"/>
  <c r="H110" i="23"/>
  <c r="H114" i="23"/>
  <c r="H118" i="23"/>
  <c r="H122" i="23"/>
  <c r="H126" i="23"/>
  <c r="H130" i="23"/>
  <c r="H134" i="23"/>
  <c r="H138" i="23"/>
  <c r="H142" i="23"/>
  <c r="H146" i="23"/>
  <c r="H150" i="23"/>
  <c r="H154" i="23"/>
  <c r="H158" i="23"/>
  <c r="H162" i="23"/>
  <c r="H166" i="23"/>
  <c r="H170" i="23"/>
  <c r="H174" i="23"/>
  <c r="H178" i="23"/>
  <c r="H182" i="23"/>
  <c r="H186" i="23"/>
  <c r="H190" i="23"/>
  <c r="H194" i="23"/>
  <c r="H198" i="23"/>
  <c r="H202" i="23"/>
  <c r="H206" i="23"/>
  <c r="H210" i="23"/>
  <c r="H214" i="23"/>
  <c r="H218" i="23"/>
  <c r="H222" i="23"/>
  <c r="H226" i="23"/>
  <c r="H230" i="23"/>
  <c r="H234" i="23"/>
  <c r="H238" i="23"/>
  <c r="H242" i="23"/>
  <c r="H246" i="23"/>
  <c r="H250" i="23"/>
  <c r="H254" i="23"/>
  <c r="H258" i="23"/>
  <c r="H262" i="23"/>
  <c r="H266" i="23"/>
  <c r="H270" i="23"/>
  <c r="H274" i="23"/>
  <c r="H278" i="23"/>
  <c r="H282" i="23"/>
  <c r="H286" i="23"/>
  <c r="H290" i="23"/>
  <c r="H294" i="23"/>
  <c r="H298" i="23"/>
  <c r="H302" i="23"/>
  <c r="H306" i="23"/>
  <c r="H310" i="23"/>
  <c r="H314" i="23"/>
  <c r="H318" i="23"/>
  <c r="H322" i="23"/>
  <c r="H326" i="23"/>
  <c r="H330" i="23"/>
  <c r="H334" i="23"/>
  <c r="H338" i="23"/>
  <c r="H342" i="23"/>
  <c r="H12" i="23"/>
  <c r="H20" i="23"/>
  <c r="H28" i="23"/>
  <c r="H36" i="23"/>
  <c r="H44" i="23"/>
  <c r="H52" i="23"/>
  <c r="H60" i="23"/>
  <c r="H68" i="23"/>
  <c r="H76" i="23"/>
  <c r="H84" i="23"/>
  <c r="H92" i="23"/>
  <c r="H100" i="23"/>
  <c r="H108" i="23"/>
  <c r="H116" i="23"/>
  <c r="H124" i="23"/>
  <c r="H132" i="23"/>
  <c r="H140" i="23"/>
  <c r="H148" i="23"/>
  <c r="H156" i="23"/>
  <c r="H164" i="23"/>
  <c r="H172" i="23"/>
  <c r="H180" i="23"/>
  <c r="H188" i="23"/>
  <c r="H196" i="23"/>
  <c r="H204" i="23"/>
  <c r="H212" i="23"/>
  <c r="H220" i="23"/>
  <c r="H228" i="23"/>
  <c r="H236" i="23"/>
  <c r="H244" i="23"/>
  <c r="H252" i="23"/>
  <c r="H260" i="23"/>
  <c r="H267" i="23"/>
  <c r="H272" i="23"/>
  <c r="H277" i="23"/>
  <c r="H283" i="23"/>
  <c r="H288" i="23"/>
  <c r="H293" i="23"/>
  <c r="H299" i="23"/>
  <c r="H304" i="23"/>
  <c r="H309" i="23"/>
  <c r="H315" i="23"/>
  <c r="H320" i="23"/>
  <c r="H325" i="23"/>
  <c r="H331" i="23"/>
  <c r="H336" i="23"/>
  <c r="H341" i="23"/>
  <c r="H346" i="23"/>
  <c r="H350" i="23"/>
  <c r="H354" i="23"/>
  <c r="H358" i="23"/>
  <c r="H362" i="23"/>
  <c r="H366" i="23"/>
  <c r="H370" i="23"/>
  <c r="H374" i="23"/>
  <c r="H378" i="23"/>
  <c r="H382" i="23"/>
  <c r="H386" i="23"/>
  <c r="H390" i="23"/>
  <c r="H394" i="23"/>
  <c r="H398" i="23"/>
  <c r="H402" i="23"/>
  <c r="H406" i="23"/>
  <c r="H410" i="23"/>
  <c r="H414" i="23"/>
  <c r="H418" i="23"/>
  <c r="H422" i="23"/>
  <c r="H426" i="23"/>
  <c r="H430" i="23"/>
  <c r="H434" i="23"/>
  <c r="H438" i="23"/>
  <c r="H442" i="23"/>
  <c r="H446" i="23"/>
  <c r="H450" i="23"/>
  <c r="H454" i="23"/>
  <c r="H458" i="23"/>
  <c r="H462" i="23"/>
  <c r="H466" i="23"/>
  <c r="H470" i="23"/>
  <c r="H474" i="23"/>
  <c r="H478" i="23"/>
  <c r="H482" i="23"/>
  <c r="H486" i="23"/>
  <c r="H490" i="23"/>
  <c r="H494" i="23"/>
  <c r="H7" i="23"/>
  <c r="H15" i="23"/>
  <c r="H23" i="23"/>
  <c r="H31" i="23"/>
  <c r="H39" i="23"/>
  <c r="H47" i="23"/>
  <c r="H55" i="23"/>
  <c r="H63" i="23"/>
  <c r="H71" i="23"/>
  <c r="H79" i="23"/>
  <c r="H87" i="23"/>
  <c r="H95" i="23"/>
  <c r="H103" i="23"/>
  <c r="H111" i="23"/>
  <c r="H119" i="23"/>
  <c r="H127" i="23"/>
  <c r="H135" i="23"/>
  <c r="H143" i="23"/>
  <c r="H151" i="23"/>
  <c r="H159" i="23"/>
  <c r="H167" i="23"/>
  <c r="H175" i="23"/>
  <c r="H183" i="23"/>
  <c r="H191" i="23"/>
  <c r="H199" i="23"/>
  <c r="H207" i="23"/>
  <c r="H215" i="23"/>
  <c r="H223" i="23"/>
  <c r="H231" i="23"/>
  <c r="H239" i="23"/>
  <c r="H247" i="23"/>
  <c r="H255" i="23"/>
  <c r="H263" i="23"/>
  <c r="H268" i="23"/>
  <c r="H273" i="23"/>
  <c r="H279" i="23"/>
  <c r="H284" i="23"/>
  <c r="H289" i="23"/>
  <c r="H295" i="23"/>
  <c r="H300" i="23"/>
  <c r="H305" i="23"/>
  <c r="H311" i="23"/>
  <c r="H316" i="23"/>
  <c r="H321" i="23"/>
  <c r="H327" i="23"/>
  <c r="H332" i="23"/>
  <c r="H337" i="23"/>
  <c r="H343" i="23"/>
  <c r="H347" i="23"/>
  <c r="H351" i="23"/>
  <c r="H355" i="23"/>
  <c r="H359" i="23"/>
  <c r="H363" i="23"/>
  <c r="H367" i="23"/>
  <c r="H371" i="23"/>
  <c r="H375" i="23"/>
  <c r="H379" i="23"/>
  <c r="H383" i="23"/>
  <c r="H387" i="23"/>
  <c r="H391" i="23"/>
  <c r="H395" i="23"/>
  <c r="H399" i="23"/>
  <c r="H403" i="23"/>
  <c r="H407" i="23"/>
  <c r="H411" i="23"/>
  <c r="H415" i="23"/>
  <c r="H419" i="23"/>
  <c r="H423" i="23"/>
  <c r="H427" i="23"/>
  <c r="H431" i="23"/>
  <c r="H435" i="23"/>
  <c r="H439" i="23"/>
  <c r="H443" i="23"/>
  <c r="H447" i="23"/>
  <c r="H451" i="23"/>
  <c r="H455" i="23"/>
  <c r="H459" i="23"/>
  <c r="H463" i="23"/>
  <c r="H467" i="23"/>
  <c r="H471" i="23"/>
  <c r="H475" i="23"/>
  <c r="H479" i="23"/>
  <c r="H483" i="23"/>
  <c r="H487" i="23"/>
  <c r="H491" i="23"/>
  <c r="H495" i="23"/>
  <c r="H499" i="23"/>
  <c r="H19" i="23"/>
  <c r="H35" i="23"/>
  <c r="H51" i="23"/>
  <c r="H67" i="23"/>
  <c r="H83" i="23"/>
  <c r="H99" i="23"/>
  <c r="H115" i="23"/>
  <c r="H131" i="23"/>
  <c r="H147" i="23"/>
  <c r="H163" i="23"/>
  <c r="H179" i="23"/>
  <c r="H195" i="23"/>
  <c r="H211" i="23"/>
  <c r="H227" i="23"/>
  <c r="H243" i="23"/>
  <c r="H259" i="23"/>
  <c r="H271" i="23"/>
  <c r="H281" i="23"/>
  <c r="H292" i="23"/>
  <c r="H303" i="23"/>
  <c r="H313" i="23"/>
  <c r="H324" i="23"/>
  <c r="H335" i="23"/>
  <c r="H345" i="23"/>
  <c r="H353" i="23"/>
  <c r="H361" i="23"/>
  <c r="H369" i="23"/>
  <c r="H377" i="23"/>
  <c r="H385" i="23"/>
  <c r="H393" i="23"/>
  <c r="H401" i="23"/>
  <c r="H409" i="23"/>
  <c r="H417" i="23"/>
  <c r="H425" i="23"/>
  <c r="H433" i="23"/>
  <c r="H441" i="23"/>
  <c r="H449" i="23"/>
  <c r="H457" i="23"/>
  <c r="H465" i="23"/>
  <c r="H473" i="23"/>
  <c r="H481" i="23"/>
  <c r="H489" i="23"/>
  <c r="H497" i="23"/>
  <c r="H502" i="23"/>
  <c r="H506" i="23"/>
  <c r="H510" i="23"/>
  <c r="H514" i="23"/>
  <c r="H518" i="23"/>
  <c r="H522" i="23"/>
  <c r="H526" i="23"/>
  <c r="H530" i="23"/>
  <c r="H534" i="23"/>
  <c r="H538" i="23"/>
  <c r="H542" i="23"/>
  <c r="H546" i="23"/>
  <c r="H550" i="23"/>
  <c r="H554" i="23"/>
  <c r="H558" i="23"/>
  <c r="H562" i="23"/>
  <c r="H566" i="23"/>
  <c r="H570" i="23"/>
  <c r="H574" i="23"/>
  <c r="H578" i="23"/>
  <c r="H582" i="23"/>
  <c r="H586" i="23"/>
  <c r="H590" i="23"/>
  <c r="H594" i="23"/>
  <c r="H598" i="23"/>
  <c r="H602" i="23"/>
  <c r="H606" i="23"/>
  <c r="H610" i="23"/>
  <c r="H614" i="23"/>
  <c r="H618" i="23"/>
  <c r="H622" i="23"/>
  <c r="H626" i="23"/>
  <c r="H630" i="23"/>
  <c r="H634" i="23"/>
  <c r="H638" i="23"/>
  <c r="H642" i="23"/>
  <c r="H646" i="23"/>
  <c r="H650" i="23"/>
  <c r="H654" i="23"/>
  <c r="H658" i="23"/>
  <c r="H662" i="23"/>
  <c r="H666" i="23"/>
  <c r="H670" i="23"/>
  <c r="H674" i="23"/>
  <c r="H678" i="23"/>
  <c r="H682" i="23"/>
  <c r="H686" i="23"/>
  <c r="H690" i="23"/>
  <c r="H694" i="23"/>
  <c r="H698" i="23"/>
  <c r="H702" i="23"/>
  <c r="H706" i="23"/>
  <c r="H710" i="23"/>
  <c r="H714" i="23"/>
  <c r="H718" i="23"/>
  <c r="H722" i="23"/>
  <c r="H726" i="23"/>
  <c r="H730" i="23"/>
  <c r="H734" i="23"/>
  <c r="H738" i="23"/>
  <c r="H742" i="23"/>
  <c r="H746" i="23"/>
  <c r="H750" i="23"/>
  <c r="H754" i="23"/>
  <c r="H758" i="23"/>
  <c r="H762" i="23"/>
  <c r="H766" i="23"/>
  <c r="H770" i="23"/>
  <c r="H774" i="23"/>
  <c r="H778" i="23"/>
  <c r="H782" i="23"/>
  <c r="H786" i="23"/>
  <c r="H790" i="23"/>
  <c r="H794" i="23"/>
  <c r="H798" i="23"/>
  <c r="H802" i="23"/>
  <c r="H806" i="23"/>
  <c r="H810" i="23"/>
  <c r="H814" i="23"/>
  <c r="H818" i="23"/>
  <c r="H822" i="23"/>
  <c r="H826" i="23"/>
  <c r="H830" i="23"/>
  <c r="H834" i="23"/>
  <c r="H838" i="23"/>
  <c r="H842" i="23"/>
  <c r="H846" i="23"/>
  <c r="H850" i="23"/>
  <c r="H854" i="23"/>
  <c r="H858" i="23"/>
  <c r="H862" i="23"/>
  <c r="H866" i="23"/>
  <c r="H870" i="23"/>
  <c r="H874" i="23"/>
  <c r="H878" i="23"/>
  <c r="H882" i="23"/>
  <c r="H886" i="23"/>
  <c r="H890" i="23"/>
  <c r="H894" i="23"/>
  <c r="H898" i="23"/>
  <c r="H902" i="23"/>
  <c r="H906" i="23"/>
  <c r="H910" i="23"/>
  <c r="H914" i="23"/>
  <c r="H918" i="23"/>
  <c r="H922" i="23"/>
  <c r="H926" i="23"/>
  <c r="H930" i="23"/>
  <c r="H934" i="23"/>
  <c r="H938" i="23"/>
  <c r="H942" i="23"/>
  <c r="H946" i="23"/>
  <c r="H950" i="23"/>
  <c r="H954" i="23"/>
  <c r="H958" i="23"/>
  <c r="H962" i="23"/>
  <c r="H966" i="23"/>
  <c r="H970" i="23"/>
  <c r="H974" i="23"/>
  <c r="H978" i="23"/>
  <c r="H982" i="23"/>
  <c r="H986" i="23"/>
  <c r="H990" i="23"/>
  <c r="H994" i="23"/>
  <c r="H998" i="23"/>
  <c r="H1002" i="23"/>
  <c r="H1006" i="23"/>
  <c r="H8" i="23"/>
  <c r="H24" i="23"/>
  <c r="H40" i="23"/>
  <c r="H56" i="23"/>
  <c r="H72" i="23"/>
  <c r="H88" i="23"/>
  <c r="H104" i="23"/>
  <c r="H120" i="23"/>
  <c r="H136" i="23"/>
  <c r="H152" i="23"/>
  <c r="H168" i="23"/>
  <c r="H184" i="23"/>
  <c r="H200" i="23"/>
  <c r="H216" i="23"/>
  <c r="H232" i="23"/>
  <c r="H248" i="23"/>
  <c r="H264" i="23"/>
  <c r="H275" i="23"/>
  <c r="H285" i="23"/>
  <c r="H296" i="23"/>
  <c r="H307" i="23"/>
  <c r="H317" i="23"/>
  <c r="H328" i="23"/>
  <c r="H339" i="23"/>
  <c r="H348" i="23"/>
  <c r="H356" i="23"/>
  <c r="H364" i="23"/>
  <c r="H372" i="23"/>
  <c r="H380" i="23"/>
  <c r="H388" i="23"/>
  <c r="H396" i="23"/>
  <c r="H404" i="23"/>
  <c r="H412" i="23"/>
  <c r="H420" i="23"/>
  <c r="H428" i="23"/>
  <c r="H436" i="23"/>
  <c r="H444" i="23"/>
  <c r="H452" i="23"/>
  <c r="H460" i="23"/>
  <c r="H468" i="23"/>
  <c r="H476" i="23"/>
  <c r="H484" i="23"/>
  <c r="H492" i="23"/>
  <c r="H498" i="23"/>
  <c r="H503" i="23"/>
  <c r="H507" i="23"/>
  <c r="H511" i="23"/>
  <c r="H515" i="23"/>
  <c r="H519" i="23"/>
  <c r="H523" i="23"/>
  <c r="H527" i="23"/>
  <c r="H531" i="23"/>
  <c r="H535" i="23"/>
  <c r="H539" i="23"/>
  <c r="H543" i="23"/>
  <c r="H547" i="23"/>
  <c r="H551" i="23"/>
  <c r="H555" i="23"/>
  <c r="H559" i="23"/>
  <c r="H563" i="23"/>
  <c r="H567" i="23"/>
  <c r="H571" i="23"/>
  <c r="H575" i="23"/>
  <c r="H579" i="23"/>
  <c r="H583" i="23"/>
  <c r="H587" i="23"/>
  <c r="H591" i="23"/>
  <c r="H595" i="23"/>
  <c r="H599" i="23"/>
  <c r="H603" i="23"/>
  <c r="H607" i="23"/>
  <c r="H611" i="23"/>
  <c r="H615" i="23"/>
  <c r="H619" i="23"/>
  <c r="H623" i="23"/>
  <c r="H627" i="23"/>
  <c r="H631" i="23"/>
  <c r="H635" i="23"/>
  <c r="H639" i="23"/>
  <c r="H643" i="23"/>
  <c r="H647" i="23"/>
  <c r="H651" i="23"/>
  <c r="H655" i="23"/>
  <c r="H659" i="23"/>
  <c r="H663" i="23"/>
  <c r="H667" i="23"/>
  <c r="H671" i="23"/>
  <c r="H675" i="23"/>
  <c r="H679" i="23"/>
  <c r="H683" i="23"/>
  <c r="H687" i="23"/>
  <c r="H691" i="23"/>
  <c r="H695" i="23"/>
  <c r="H699" i="23"/>
  <c r="H703" i="23"/>
  <c r="H707" i="23"/>
  <c r="H711" i="23"/>
  <c r="H715" i="23"/>
  <c r="H719" i="23"/>
  <c r="H723" i="23"/>
  <c r="H727" i="23"/>
  <c r="H731" i="23"/>
  <c r="H735" i="23"/>
  <c r="H739" i="23"/>
  <c r="H743" i="23"/>
  <c r="H747" i="23"/>
  <c r="H751" i="23"/>
  <c r="H755" i="23"/>
  <c r="H759" i="23"/>
  <c r="H763" i="23"/>
  <c r="H767" i="23"/>
  <c r="H771" i="23"/>
  <c r="H775" i="23"/>
  <c r="H779" i="23"/>
  <c r="H783" i="23"/>
  <c r="H787" i="23"/>
  <c r="H791" i="23"/>
  <c r="H795" i="23"/>
  <c r="H799" i="23"/>
  <c r="H803" i="23"/>
  <c r="H807" i="23"/>
  <c r="H811" i="23"/>
  <c r="H815" i="23"/>
  <c r="H819" i="23"/>
  <c r="H823" i="23"/>
  <c r="H827" i="23"/>
  <c r="H831" i="23"/>
  <c r="H835" i="23"/>
  <c r="H839" i="23"/>
  <c r="H843" i="23"/>
  <c r="H847" i="23"/>
  <c r="H851" i="23"/>
  <c r="H855" i="23"/>
  <c r="H859" i="23"/>
  <c r="H863" i="23"/>
  <c r="H867" i="23"/>
  <c r="H871" i="23"/>
  <c r="H875" i="23"/>
  <c r="H879" i="23"/>
  <c r="H883" i="23"/>
  <c r="H887" i="23"/>
  <c r="H891" i="23"/>
  <c r="H895" i="23"/>
  <c r="H899" i="23"/>
  <c r="H903" i="23"/>
  <c r="H907" i="23"/>
  <c r="H911" i="23"/>
  <c r="H915" i="23"/>
  <c r="H919" i="23"/>
  <c r="H923" i="23"/>
  <c r="H927" i="23"/>
  <c r="H931" i="23"/>
  <c r="H935" i="23"/>
  <c r="H939" i="23"/>
  <c r="H943" i="23"/>
  <c r="H947" i="23"/>
  <c r="H951" i="23"/>
  <c r="H955" i="23"/>
  <c r="H959" i="23"/>
  <c r="H963" i="23"/>
  <c r="H967" i="23"/>
  <c r="H971" i="23"/>
  <c r="H975" i="23"/>
  <c r="H979" i="23"/>
  <c r="H983" i="23"/>
  <c r="H987" i="23"/>
  <c r="H991" i="23"/>
  <c r="H995" i="23"/>
  <c r="H999" i="23"/>
  <c r="H1003" i="23"/>
  <c r="H32" i="23"/>
  <c r="H64" i="23"/>
  <c r="H96" i="23"/>
  <c r="H128" i="23"/>
  <c r="H160" i="23"/>
  <c r="H192" i="23"/>
  <c r="H224" i="23"/>
  <c r="H256" i="23"/>
  <c r="H280" i="23"/>
  <c r="H301" i="23"/>
  <c r="H323" i="23"/>
  <c r="H344" i="23"/>
  <c r="H360" i="23"/>
  <c r="H376" i="23"/>
  <c r="H392" i="23"/>
  <c r="H408" i="23"/>
  <c r="H424" i="23"/>
  <c r="H440" i="23"/>
  <c r="H456" i="23"/>
  <c r="H472" i="23"/>
  <c r="H488" i="23"/>
  <c r="H501" i="23"/>
  <c r="H509" i="23"/>
  <c r="H517" i="23"/>
  <c r="H525" i="23"/>
  <c r="H533" i="23"/>
  <c r="H541" i="23"/>
  <c r="H549" i="23"/>
  <c r="H557" i="23"/>
  <c r="H565" i="23"/>
  <c r="H573" i="23"/>
  <c r="H581" i="23"/>
  <c r="H589" i="23"/>
  <c r="H597" i="23"/>
  <c r="H605" i="23"/>
  <c r="H613" i="23"/>
  <c r="H621" i="23"/>
  <c r="H629" i="23"/>
  <c r="H637" i="23"/>
  <c r="H645" i="23"/>
  <c r="H653" i="23"/>
  <c r="H661" i="23"/>
  <c r="H669" i="23"/>
  <c r="H677" i="23"/>
  <c r="H685" i="23"/>
  <c r="H693" i="23"/>
  <c r="H701" i="23"/>
  <c r="H709" i="23"/>
  <c r="H717" i="23"/>
  <c r="H725" i="23"/>
  <c r="H733" i="23"/>
  <c r="H741" i="23"/>
  <c r="H749" i="23"/>
  <c r="H757" i="23"/>
  <c r="H765" i="23"/>
  <c r="H773" i="23"/>
  <c r="H781" i="23"/>
  <c r="H789" i="23"/>
  <c r="H797" i="23"/>
  <c r="H805" i="23"/>
  <c r="H813" i="23"/>
  <c r="H821" i="23"/>
  <c r="H829" i="23"/>
  <c r="H837" i="23"/>
  <c r="H845" i="23"/>
  <c r="H853" i="23"/>
  <c r="H861" i="23"/>
  <c r="H869" i="23"/>
  <c r="H877" i="23"/>
  <c r="H885" i="23"/>
  <c r="H893" i="23"/>
  <c r="H901" i="23"/>
  <c r="H909" i="23"/>
  <c r="H917" i="23"/>
  <c r="H925" i="23"/>
  <c r="H933" i="23"/>
  <c r="H941" i="23"/>
  <c r="H949" i="23"/>
  <c r="H957" i="23"/>
  <c r="H965" i="23"/>
  <c r="H973" i="23"/>
  <c r="H981" i="23"/>
  <c r="H989" i="23"/>
  <c r="H997" i="23"/>
  <c r="H1005" i="23"/>
  <c r="H1010" i="23"/>
  <c r="H1014" i="23"/>
  <c r="H1018" i="23"/>
  <c r="H1022" i="23"/>
  <c r="H1026" i="23"/>
  <c r="H1030" i="23"/>
  <c r="H1034" i="23"/>
  <c r="H1038" i="23"/>
  <c r="H1042" i="23"/>
  <c r="H1046" i="23"/>
  <c r="H1050" i="23"/>
  <c r="H1054" i="23"/>
  <c r="H1058" i="23"/>
  <c r="H1062" i="23"/>
  <c r="H1066" i="23"/>
  <c r="H1070" i="23"/>
  <c r="H1074" i="23"/>
  <c r="H1078" i="23"/>
  <c r="H1082" i="23"/>
  <c r="H1086" i="23"/>
  <c r="H1090" i="23"/>
  <c r="H1094" i="23"/>
  <c r="H1098" i="23"/>
  <c r="H1102" i="23"/>
  <c r="H1106" i="23"/>
  <c r="H1110" i="23"/>
  <c r="H1114" i="23"/>
  <c r="H1118" i="23"/>
  <c r="H1122" i="23"/>
  <c r="H1126" i="23"/>
  <c r="H1130" i="23"/>
  <c r="H1134" i="23"/>
  <c r="H1138" i="23"/>
  <c r="H1142" i="23"/>
  <c r="H1146" i="23"/>
  <c r="H1150" i="23"/>
  <c r="H1154" i="23"/>
  <c r="H1158" i="23"/>
  <c r="H1162" i="23"/>
  <c r="H1166" i="23"/>
  <c r="H1170" i="23"/>
  <c r="H1174" i="23"/>
  <c r="H1178" i="23"/>
  <c r="H1182" i="23"/>
  <c r="H1186" i="23"/>
  <c r="H1190" i="23"/>
  <c r="H1194" i="23"/>
  <c r="H1198" i="23"/>
  <c r="H1202" i="23"/>
  <c r="H1206" i="23"/>
  <c r="H1210" i="23"/>
  <c r="H1214" i="23"/>
  <c r="H1218" i="23"/>
  <c r="H1222" i="23"/>
  <c r="H1226" i="23"/>
  <c r="H1230" i="23"/>
  <c r="H1234" i="23"/>
  <c r="H1238" i="23"/>
  <c r="H1242" i="23"/>
  <c r="H1246" i="23"/>
  <c r="H1250" i="23"/>
  <c r="H1254" i="23"/>
  <c r="H1258" i="23"/>
  <c r="H1262" i="23"/>
  <c r="H1266" i="23"/>
  <c r="H1270" i="23"/>
  <c r="H1274" i="23"/>
  <c r="H1278" i="23"/>
  <c r="H1282" i="23"/>
  <c r="H1286" i="23"/>
  <c r="H1290" i="23"/>
  <c r="H1294" i="23"/>
  <c r="H1298" i="23"/>
  <c r="H1302" i="23"/>
  <c r="H1306" i="23"/>
  <c r="H1310" i="23"/>
  <c r="H1314" i="23"/>
  <c r="H1318" i="23"/>
  <c r="H1322" i="23"/>
  <c r="H1326" i="23"/>
  <c r="H1330" i="23"/>
  <c r="H1334" i="23"/>
  <c r="H1338" i="23"/>
  <c r="H1342" i="23"/>
  <c r="H1346" i="23"/>
  <c r="H1350" i="23"/>
  <c r="H1354" i="23"/>
  <c r="H1358" i="23"/>
  <c r="H1362" i="23"/>
  <c r="H1366" i="23"/>
  <c r="H1370" i="23"/>
  <c r="H1374" i="23"/>
  <c r="H1378" i="23"/>
  <c r="H1382" i="23"/>
  <c r="H1386" i="23"/>
  <c r="H1390" i="23"/>
  <c r="H1394" i="23"/>
  <c r="H1398" i="23"/>
  <c r="H1402" i="23"/>
  <c r="H1406" i="23"/>
  <c r="H1410" i="23"/>
  <c r="H1414" i="23"/>
  <c r="H1418" i="23"/>
  <c r="H1422" i="23"/>
  <c r="H1426" i="23"/>
  <c r="H1430" i="23"/>
  <c r="H1434" i="23"/>
  <c r="H1438" i="23"/>
  <c r="H1442" i="23"/>
  <c r="H1446" i="23"/>
  <c r="H1450" i="23"/>
  <c r="H1454" i="23"/>
  <c r="H1458" i="23"/>
  <c r="H1462" i="23"/>
  <c r="H1466" i="23"/>
  <c r="H1470" i="23"/>
  <c r="H1474" i="23"/>
  <c r="H1478" i="23"/>
  <c r="H1482" i="23"/>
  <c r="H1486" i="23"/>
  <c r="H1490" i="23"/>
  <c r="H1494" i="23"/>
  <c r="H1498" i="23"/>
  <c r="H1502" i="23"/>
  <c r="H1506" i="23"/>
  <c r="H1510" i="23"/>
  <c r="H1514" i="23"/>
  <c r="H1518" i="23"/>
  <c r="H1522" i="23"/>
  <c r="H1526" i="23"/>
  <c r="H1530" i="23"/>
  <c r="H1534" i="23"/>
  <c r="H1538" i="23"/>
  <c r="H1542" i="23"/>
  <c r="H1546" i="23"/>
  <c r="H1550" i="23"/>
  <c r="H1554" i="23"/>
  <c r="H1558" i="23"/>
  <c r="H1562" i="23"/>
  <c r="H1566" i="23"/>
  <c r="H1570" i="23"/>
  <c r="H1574" i="23"/>
  <c r="H1578" i="23"/>
  <c r="H1582" i="23"/>
  <c r="H1586" i="23"/>
  <c r="H1590" i="23"/>
  <c r="H1594" i="23"/>
  <c r="H1598" i="23"/>
  <c r="H1602" i="23"/>
  <c r="H1606" i="23"/>
  <c r="H1610" i="23"/>
  <c r="H1614" i="23"/>
  <c r="H1618" i="23"/>
  <c r="H1622" i="23"/>
  <c r="H1626" i="23"/>
  <c r="H1630" i="23"/>
  <c r="H1634" i="23"/>
  <c r="H1638" i="23"/>
  <c r="H1642" i="23"/>
  <c r="H1646" i="23"/>
  <c r="H1650" i="23"/>
  <c r="H1654" i="23"/>
  <c r="H1658" i="23"/>
  <c r="H1662" i="23"/>
  <c r="H1666" i="23"/>
  <c r="H1670" i="23"/>
  <c r="H1674" i="23"/>
  <c r="H1678" i="23"/>
  <c r="H1682" i="23"/>
  <c r="H1686" i="23"/>
  <c r="H1690" i="23"/>
  <c r="H1694" i="23"/>
  <c r="H1698" i="23"/>
  <c r="H1702" i="23"/>
  <c r="H1706" i="23"/>
  <c r="H1710" i="23"/>
  <c r="H1714" i="23"/>
  <c r="H1718" i="23"/>
  <c r="H1722" i="23"/>
  <c r="H1726" i="23"/>
  <c r="H1730" i="23"/>
  <c r="H1734" i="23"/>
  <c r="H1738" i="23"/>
  <c r="H1742" i="23"/>
  <c r="H1746" i="23"/>
  <c r="H1750" i="23"/>
  <c r="H1754" i="23"/>
  <c r="H1758" i="23"/>
  <c r="H1762" i="23"/>
  <c r="H1766" i="23"/>
  <c r="H1770" i="23"/>
  <c r="H1774" i="23"/>
  <c r="H1778" i="23"/>
  <c r="H1782" i="23"/>
  <c r="H1786" i="23"/>
  <c r="H1790" i="23"/>
  <c r="H1794" i="23"/>
  <c r="H1798" i="23"/>
  <c r="H1802" i="23"/>
  <c r="H1806" i="23"/>
  <c r="H1810" i="23"/>
  <c r="H1814" i="23"/>
  <c r="H1818" i="23"/>
  <c r="H1822" i="23"/>
  <c r="H1826" i="23"/>
  <c r="H1830" i="23"/>
  <c r="H1834" i="23"/>
  <c r="H1838" i="23"/>
  <c r="H1842" i="23"/>
  <c r="H1846" i="23"/>
  <c r="H1850" i="23"/>
  <c r="H1854" i="23"/>
  <c r="H1858" i="23"/>
  <c r="H1862" i="23"/>
  <c r="H1866" i="23"/>
  <c r="H1870" i="23"/>
  <c r="H1874" i="23"/>
  <c r="H1878" i="23"/>
  <c r="H1882" i="23"/>
  <c r="H1886" i="23"/>
  <c r="H1890" i="23"/>
  <c r="H1894" i="23"/>
  <c r="H1898" i="23"/>
  <c r="H1902" i="23"/>
  <c r="H1906" i="23"/>
  <c r="H1910" i="23"/>
  <c r="H1914" i="23"/>
  <c r="H1918" i="23"/>
  <c r="H1922" i="23"/>
  <c r="H1926" i="23"/>
  <c r="H1930" i="23"/>
  <c r="H1934" i="23"/>
  <c r="H1938" i="23"/>
  <c r="H1942" i="23"/>
  <c r="H1946" i="23"/>
  <c r="H1950" i="23"/>
  <c r="H1954" i="23"/>
  <c r="H1958" i="23"/>
  <c r="H1962" i="23"/>
  <c r="H1966" i="23"/>
  <c r="H1970" i="23"/>
  <c r="H1974" i="23"/>
  <c r="H1978" i="23"/>
  <c r="H1982" i="23"/>
  <c r="H1986" i="23"/>
  <c r="H1990" i="23"/>
  <c r="H1994" i="23"/>
  <c r="H1998" i="23"/>
  <c r="H2002" i="23"/>
  <c r="H2006" i="23"/>
  <c r="H2010" i="23"/>
  <c r="H2014" i="23"/>
  <c r="H2018" i="23"/>
  <c r="H2022" i="23"/>
  <c r="H2026" i="23"/>
  <c r="H2030" i="23"/>
  <c r="H11" i="23"/>
  <c r="H43" i="23"/>
  <c r="H75" i="23"/>
  <c r="H107" i="23"/>
  <c r="H139" i="23"/>
  <c r="H171" i="23"/>
  <c r="H203" i="23"/>
  <c r="H235" i="23"/>
  <c r="H265" i="23"/>
  <c r="H287" i="23"/>
  <c r="H308" i="23"/>
  <c r="H329" i="23"/>
  <c r="H349" i="23"/>
  <c r="H365" i="23"/>
  <c r="H381" i="23"/>
  <c r="H397" i="23"/>
  <c r="H413" i="23"/>
  <c r="H429" i="23"/>
  <c r="H445" i="23"/>
  <c r="H461" i="23"/>
  <c r="H477" i="23"/>
  <c r="H493" i="23"/>
  <c r="H504" i="23"/>
  <c r="H512" i="23"/>
  <c r="H520" i="23"/>
  <c r="H528" i="23"/>
  <c r="H536" i="23"/>
  <c r="H544" i="23"/>
  <c r="H552" i="23"/>
  <c r="H560" i="23"/>
  <c r="H568" i="23"/>
  <c r="H576" i="23"/>
  <c r="H584" i="23"/>
  <c r="H592" i="23"/>
  <c r="H600" i="23"/>
  <c r="H608" i="23"/>
  <c r="H616" i="23"/>
  <c r="H624" i="23"/>
  <c r="H632" i="23"/>
  <c r="H640" i="23"/>
  <c r="H648" i="23"/>
  <c r="H656" i="23"/>
  <c r="H664" i="23"/>
  <c r="H672" i="23"/>
  <c r="H680" i="23"/>
  <c r="H688" i="23"/>
  <c r="H696" i="23"/>
  <c r="H704" i="23"/>
  <c r="H712" i="23"/>
  <c r="H720" i="23"/>
  <c r="H728" i="23"/>
  <c r="H736" i="23"/>
  <c r="H744" i="23"/>
  <c r="H752" i="23"/>
  <c r="H760" i="23"/>
  <c r="H768" i="23"/>
  <c r="H776" i="23"/>
  <c r="H784" i="23"/>
  <c r="H792" i="23"/>
  <c r="H800" i="23"/>
  <c r="H808" i="23"/>
  <c r="H816" i="23"/>
  <c r="H824" i="23"/>
  <c r="H832" i="23"/>
  <c r="H840" i="23"/>
  <c r="H848" i="23"/>
  <c r="H856" i="23"/>
  <c r="H864" i="23"/>
  <c r="H872" i="23"/>
  <c r="H880" i="23"/>
  <c r="H888" i="23"/>
  <c r="H896" i="23"/>
  <c r="H904" i="23"/>
  <c r="H912" i="23"/>
  <c r="H920" i="23"/>
  <c r="H928" i="23"/>
  <c r="H936" i="23"/>
  <c r="H944" i="23"/>
  <c r="H952" i="23"/>
  <c r="H960" i="23"/>
  <c r="H968" i="23"/>
  <c r="H976" i="23"/>
  <c r="H984" i="23"/>
  <c r="H992" i="23"/>
  <c r="H1000" i="23"/>
  <c r="H1007" i="23"/>
  <c r="H1011" i="23"/>
  <c r="H1015" i="23"/>
  <c r="H1019" i="23"/>
  <c r="H1023" i="23"/>
  <c r="H1027" i="23"/>
  <c r="H1031" i="23"/>
  <c r="H1035" i="23"/>
  <c r="H1039" i="23"/>
  <c r="H1043" i="23"/>
  <c r="H1047" i="23"/>
  <c r="H1051" i="23"/>
  <c r="H1055" i="23"/>
  <c r="H1059" i="23"/>
  <c r="H1063" i="23"/>
  <c r="H1067" i="23"/>
  <c r="H1071" i="23"/>
  <c r="H1075" i="23"/>
  <c r="H1079" i="23"/>
  <c r="H1083" i="23"/>
  <c r="H1087" i="23"/>
  <c r="H1091" i="23"/>
  <c r="H1095" i="23"/>
  <c r="H1099" i="23"/>
  <c r="H1103" i="23"/>
  <c r="H1107" i="23"/>
  <c r="H1111" i="23"/>
  <c r="H1115" i="23"/>
  <c r="H1119" i="23"/>
  <c r="H1123" i="23"/>
  <c r="H1127" i="23"/>
  <c r="H1131" i="23"/>
  <c r="H1135" i="23"/>
  <c r="H1139" i="23"/>
  <c r="H1143" i="23"/>
  <c r="H1147" i="23"/>
  <c r="H1151" i="23"/>
  <c r="H1155" i="23"/>
  <c r="H1159" i="23"/>
  <c r="H1163" i="23"/>
  <c r="H1167" i="23"/>
  <c r="H1171" i="23"/>
  <c r="H1175" i="23"/>
  <c r="H1179" i="23"/>
  <c r="H1183" i="23"/>
  <c r="H1187" i="23"/>
  <c r="H1191" i="23"/>
  <c r="H1195" i="23"/>
  <c r="H1199" i="23"/>
  <c r="H1203" i="23"/>
  <c r="H1207" i="23"/>
  <c r="H1211" i="23"/>
  <c r="H1215" i="23"/>
  <c r="H1219" i="23"/>
  <c r="H1223" i="23"/>
  <c r="H1227" i="23"/>
  <c r="H1231" i="23"/>
  <c r="H1235" i="23"/>
  <c r="H1239" i="23"/>
  <c r="H1243" i="23"/>
  <c r="H1247" i="23"/>
  <c r="H1251" i="23"/>
  <c r="H1255" i="23"/>
  <c r="H1259" i="23"/>
  <c r="H1263" i="23"/>
  <c r="H1267" i="23"/>
  <c r="H1271" i="23"/>
  <c r="H1275" i="23"/>
  <c r="H1279" i="23"/>
  <c r="H1283" i="23"/>
  <c r="H1287" i="23"/>
  <c r="H1291" i="23"/>
  <c r="H1295" i="23"/>
  <c r="H1299" i="23"/>
  <c r="H1303" i="23"/>
  <c r="H1307" i="23"/>
  <c r="H1311" i="23"/>
  <c r="H1315" i="23"/>
  <c r="H1319" i="23"/>
  <c r="H1323" i="23"/>
  <c r="H1327" i="23"/>
  <c r="H1331" i="23"/>
  <c r="H1335" i="23"/>
  <c r="H1339" i="23"/>
  <c r="H1343" i="23"/>
  <c r="H1347" i="23"/>
  <c r="H1351" i="23"/>
  <c r="H1355" i="23"/>
  <c r="H1359" i="23"/>
  <c r="H1363" i="23"/>
  <c r="H1367" i="23"/>
  <c r="H1371" i="23"/>
  <c r="H1375" i="23"/>
  <c r="H1379" i="23"/>
  <c r="H1383" i="23"/>
  <c r="H1387" i="23"/>
  <c r="H1391" i="23"/>
  <c r="H1395" i="23"/>
  <c r="H1399" i="23"/>
  <c r="H1403" i="23"/>
  <c r="H1407" i="23"/>
  <c r="H1411" i="23"/>
  <c r="H1415" i="23"/>
  <c r="H1419" i="23"/>
  <c r="H1423" i="23"/>
  <c r="H1427" i="23"/>
  <c r="H1431" i="23"/>
  <c r="H1435" i="23"/>
  <c r="H1439" i="23"/>
  <c r="H1443" i="23"/>
  <c r="H1447" i="23"/>
  <c r="H1451" i="23"/>
  <c r="H1455" i="23"/>
  <c r="H1459" i="23"/>
  <c r="H1463" i="23"/>
  <c r="H1467" i="23"/>
  <c r="H1471" i="23"/>
  <c r="H1475" i="23"/>
  <c r="H1479" i="23"/>
  <c r="H1483" i="23"/>
  <c r="H1487" i="23"/>
  <c r="H1491" i="23"/>
  <c r="H1495" i="23"/>
  <c r="H1499" i="23"/>
  <c r="H1503" i="23"/>
  <c r="H1507" i="23"/>
  <c r="H1511" i="23"/>
  <c r="H1515" i="23"/>
  <c r="H1519" i="23"/>
  <c r="H1523" i="23"/>
  <c r="H1527" i="23"/>
  <c r="H1531" i="23"/>
  <c r="H1535" i="23"/>
  <c r="H1539" i="23"/>
  <c r="H1543" i="23"/>
  <c r="H1547" i="23"/>
  <c r="H1551" i="23"/>
  <c r="H1555" i="23"/>
  <c r="H1559" i="23"/>
  <c r="H1563" i="23"/>
  <c r="H1567" i="23"/>
  <c r="H1571" i="23"/>
  <c r="H1575" i="23"/>
  <c r="H1579" i="23"/>
  <c r="H1583" i="23"/>
  <c r="H1587" i="23"/>
  <c r="H1591" i="23"/>
  <c r="H1595" i="23"/>
  <c r="H1599" i="23"/>
  <c r="H1603" i="23"/>
  <c r="H1607" i="23"/>
  <c r="H1611" i="23"/>
  <c r="H1615" i="23"/>
  <c r="H1619" i="23"/>
  <c r="H59" i="23"/>
  <c r="H123" i="23"/>
  <c r="H187" i="23"/>
  <c r="H251" i="23"/>
  <c r="H297" i="23"/>
  <c r="H340" i="23"/>
  <c r="H373" i="23"/>
  <c r="H405" i="23"/>
  <c r="H437" i="23"/>
  <c r="H469" i="23"/>
  <c r="H500" i="23"/>
  <c r="H516" i="23"/>
  <c r="H532" i="23"/>
  <c r="H548" i="23"/>
  <c r="H564" i="23"/>
  <c r="H580" i="23"/>
  <c r="H596" i="23"/>
  <c r="H612" i="23"/>
  <c r="H628" i="23"/>
  <c r="H644" i="23"/>
  <c r="H660" i="23"/>
  <c r="H676" i="23"/>
  <c r="H692" i="23"/>
  <c r="H708" i="23"/>
  <c r="H724" i="23"/>
  <c r="H740" i="23"/>
  <c r="H756" i="23"/>
  <c r="H772" i="23"/>
  <c r="H788" i="23"/>
  <c r="H804" i="23"/>
  <c r="H820" i="23"/>
  <c r="H836" i="23"/>
  <c r="H852" i="23"/>
  <c r="H868" i="23"/>
  <c r="H884" i="23"/>
  <c r="H900" i="23"/>
  <c r="H916" i="23"/>
  <c r="H932" i="23"/>
  <c r="H948" i="23"/>
  <c r="H964" i="23"/>
  <c r="H980" i="23"/>
  <c r="H996" i="23"/>
  <c r="H1009" i="23"/>
  <c r="H1017" i="23"/>
  <c r="H1025" i="23"/>
  <c r="H1033" i="23"/>
  <c r="H1041" i="23"/>
  <c r="H1049" i="23"/>
  <c r="H1057" i="23"/>
  <c r="H1065" i="23"/>
  <c r="H1073" i="23"/>
  <c r="H1081" i="23"/>
  <c r="H1089" i="23"/>
  <c r="H1097" i="23"/>
  <c r="H1105" i="23"/>
  <c r="H1113" i="23"/>
  <c r="H1121" i="23"/>
  <c r="H1129" i="23"/>
  <c r="H1137" i="23"/>
  <c r="H1145" i="23"/>
  <c r="H1153" i="23"/>
  <c r="H1161" i="23"/>
  <c r="H1169" i="23"/>
  <c r="H1177" i="23"/>
  <c r="H1185" i="23"/>
  <c r="H1193" i="23"/>
  <c r="H1201" i="23"/>
  <c r="H1209" i="23"/>
  <c r="H1217" i="23"/>
  <c r="H1225" i="23"/>
  <c r="H1233" i="23"/>
  <c r="H1241" i="23"/>
  <c r="H1249" i="23"/>
  <c r="H1257" i="23"/>
  <c r="H1265" i="23"/>
  <c r="H1273" i="23"/>
  <c r="H1281" i="23"/>
  <c r="H1289" i="23"/>
  <c r="H1297" i="23"/>
  <c r="H1305" i="23"/>
  <c r="H1313" i="23"/>
  <c r="H1321" i="23"/>
  <c r="H1329" i="23"/>
  <c r="H1337" i="23"/>
  <c r="H1345" i="23"/>
  <c r="H1353" i="23"/>
  <c r="H1361" i="23"/>
  <c r="H1369" i="23"/>
  <c r="H1377" i="23"/>
  <c r="H1385" i="23"/>
  <c r="H1393" i="23"/>
  <c r="H1401" i="23"/>
  <c r="H1409" i="23"/>
  <c r="H1417" i="23"/>
  <c r="H1425" i="23"/>
  <c r="H1433" i="23"/>
  <c r="H1441" i="23"/>
  <c r="H1449" i="23"/>
  <c r="H1457" i="23"/>
  <c r="H1465" i="23"/>
  <c r="H1473" i="23"/>
  <c r="H1481" i="23"/>
  <c r="H1489" i="23"/>
  <c r="H1497" i="23"/>
  <c r="H1505" i="23"/>
  <c r="H1513" i="23"/>
  <c r="H1521" i="23"/>
  <c r="H1529" i="23"/>
  <c r="H1537" i="23"/>
  <c r="H1545" i="23"/>
  <c r="H1553" i="23"/>
  <c r="H1561" i="23"/>
  <c r="H1569" i="23"/>
  <c r="H1577" i="23"/>
  <c r="H1585" i="23"/>
  <c r="H1593" i="23"/>
  <c r="H1601" i="23"/>
  <c r="H1609" i="23"/>
  <c r="H1617" i="23"/>
  <c r="H1624" i="23"/>
  <c r="H1629" i="23"/>
  <c r="H1635" i="23"/>
  <c r="H1640" i="23"/>
  <c r="H1645" i="23"/>
  <c r="H1651" i="23"/>
  <c r="H1656" i="23"/>
  <c r="H1661" i="23"/>
  <c r="H1667" i="23"/>
  <c r="H1672" i="23"/>
  <c r="H1677" i="23"/>
  <c r="H1683" i="23"/>
  <c r="H1688" i="23"/>
  <c r="H1693" i="23"/>
  <c r="H1699" i="23"/>
  <c r="H1704" i="23"/>
  <c r="H1709" i="23"/>
  <c r="H1715" i="23"/>
  <c r="H1720" i="23"/>
  <c r="H1725" i="23"/>
  <c r="H1731" i="23"/>
  <c r="H1736" i="23"/>
  <c r="H1741" i="23"/>
  <c r="H1747" i="23"/>
  <c r="H1752" i="23"/>
  <c r="H1757" i="23"/>
  <c r="H1763" i="23"/>
  <c r="H1768" i="23"/>
  <c r="H1773" i="23"/>
  <c r="H1779" i="23"/>
  <c r="H1784" i="23"/>
  <c r="H1789" i="23"/>
  <c r="H1795" i="23"/>
  <c r="H1800" i="23"/>
  <c r="H1805" i="23"/>
  <c r="H1811" i="23"/>
  <c r="H1816" i="23"/>
  <c r="H1821" i="23"/>
  <c r="H1827" i="23"/>
  <c r="H1832" i="23"/>
  <c r="H1837" i="23"/>
  <c r="H1843" i="23"/>
  <c r="H1848" i="23"/>
  <c r="H1853" i="23"/>
  <c r="H1859" i="23"/>
  <c r="H1864" i="23"/>
  <c r="H1869" i="23"/>
  <c r="H1875" i="23"/>
  <c r="H1880" i="23"/>
  <c r="H1885" i="23"/>
  <c r="H1891" i="23"/>
  <c r="H1896" i="23"/>
  <c r="H1901" i="23"/>
  <c r="H1907" i="23"/>
  <c r="H1912" i="23"/>
  <c r="H1917" i="23"/>
  <c r="H1923" i="23"/>
  <c r="H1928" i="23"/>
  <c r="H1933" i="23"/>
  <c r="H1939" i="23"/>
  <c r="H1944" i="23"/>
  <c r="H1949" i="23"/>
  <c r="H1955" i="23"/>
  <c r="H1960" i="23"/>
  <c r="H1965" i="23"/>
  <c r="H1971" i="23"/>
  <c r="H1976" i="23"/>
  <c r="H1981" i="23"/>
  <c r="H1987" i="23"/>
  <c r="H1992" i="23"/>
  <c r="H1997" i="23"/>
  <c r="H2003" i="23"/>
  <c r="H2008" i="23"/>
  <c r="H2013" i="23"/>
  <c r="H2019" i="23"/>
  <c r="H2024" i="23"/>
  <c r="H2029" i="23"/>
  <c r="H2034" i="23"/>
  <c r="H2038" i="23"/>
  <c r="H2042" i="23"/>
  <c r="H2046" i="23"/>
  <c r="H2050" i="23"/>
  <c r="H2054" i="23"/>
  <c r="H2058" i="23"/>
  <c r="H2062" i="23"/>
  <c r="H2066" i="23"/>
  <c r="H2070" i="23"/>
  <c r="H2074" i="23"/>
  <c r="H2078" i="23"/>
  <c r="H2082" i="23"/>
  <c r="H2086" i="23"/>
  <c r="H2090" i="23"/>
  <c r="H2094" i="23"/>
  <c r="H2098" i="23"/>
  <c r="H2102" i="23"/>
  <c r="H2106" i="23"/>
  <c r="H2110" i="23"/>
  <c r="H2114" i="23"/>
  <c r="H2118" i="23"/>
  <c r="H2122" i="23"/>
  <c r="H2126" i="23"/>
  <c r="H2130" i="23"/>
  <c r="H2134" i="23"/>
  <c r="H2138" i="23"/>
  <c r="H2142" i="23"/>
  <c r="H2146" i="23"/>
  <c r="H2150" i="23"/>
  <c r="H2154" i="23"/>
  <c r="H2158" i="23"/>
  <c r="H2162" i="23"/>
  <c r="H2166" i="23"/>
  <c r="H2170" i="23"/>
  <c r="H2174" i="23"/>
  <c r="H2178" i="23"/>
  <c r="H2182" i="23"/>
  <c r="H2186" i="23"/>
  <c r="H2190" i="23"/>
  <c r="H2194" i="23"/>
  <c r="H2198" i="23"/>
  <c r="H2202" i="23"/>
  <c r="H2206" i="23"/>
  <c r="H2210" i="23"/>
  <c r="H2214" i="23"/>
  <c r="H2218" i="23"/>
  <c r="H2222" i="23"/>
  <c r="H2226" i="23"/>
  <c r="H2230" i="23"/>
  <c r="H2234" i="23"/>
  <c r="H2238" i="23"/>
  <c r="H2242" i="23"/>
  <c r="H2246" i="23"/>
  <c r="H2250" i="23"/>
  <c r="H2254" i="23"/>
  <c r="H2258" i="23"/>
  <c r="H2262" i="23"/>
  <c r="H2266" i="23"/>
  <c r="H2270" i="23"/>
  <c r="H2274" i="23"/>
  <c r="H2278" i="23"/>
  <c r="H2282" i="23"/>
  <c r="H2286" i="23"/>
  <c r="H2290" i="23"/>
  <c r="H2294" i="23"/>
  <c r="H2298" i="23"/>
  <c r="H2302" i="23"/>
  <c r="H2306" i="23"/>
  <c r="H2310" i="23"/>
  <c r="H2314" i="23"/>
  <c r="H2318" i="23"/>
  <c r="H2322" i="23"/>
  <c r="H2326" i="23"/>
  <c r="H2330" i="23"/>
  <c r="H2334" i="23"/>
  <c r="H2338" i="23"/>
  <c r="H2342" i="23"/>
  <c r="H2346" i="23"/>
  <c r="H2350" i="23"/>
  <c r="H2354" i="23"/>
  <c r="H2358" i="23"/>
  <c r="H2362" i="23"/>
  <c r="H2366" i="23"/>
  <c r="H2370" i="23"/>
  <c r="H2374" i="23"/>
  <c r="H2378" i="23"/>
  <c r="H2382" i="23"/>
  <c r="H2386" i="23"/>
  <c r="H2390" i="23"/>
  <c r="H2394" i="23"/>
  <c r="H2398" i="23"/>
  <c r="H2402" i="23"/>
  <c r="H2406" i="23"/>
  <c r="H2410" i="23"/>
  <c r="H2414" i="23"/>
  <c r="H2418" i="23"/>
  <c r="H2422" i="23"/>
  <c r="H2426" i="23"/>
  <c r="H2430" i="23"/>
  <c r="H2434" i="23"/>
  <c r="H2438" i="23"/>
  <c r="H2442" i="23"/>
  <c r="H2446" i="23"/>
  <c r="H2450" i="23"/>
  <c r="H2454" i="23"/>
  <c r="H2458" i="23"/>
  <c r="H2462" i="23"/>
  <c r="H2466" i="23"/>
  <c r="H2470" i="23"/>
  <c r="H2474" i="23"/>
  <c r="H2478" i="23"/>
  <c r="H2482" i="23"/>
  <c r="H2486" i="23"/>
  <c r="H2490" i="23"/>
  <c r="H2494" i="23"/>
  <c r="H2498" i="23"/>
  <c r="H2502" i="23"/>
  <c r="H2506" i="23"/>
  <c r="H2510" i="23"/>
  <c r="H2514" i="23"/>
  <c r="H2518" i="23"/>
  <c r="H2522" i="23"/>
  <c r="H2526" i="23"/>
  <c r="H2530" i="23"/>
  <c r="H2534" i="23"/>
  <c r="H2538" i="23"/>
  <c r="H2542" i="23"/>
  <c r="H2546" i="23"/>
  <c r="H2550" i="23"/>
  <c r="H2554" i="23"/>
  <c r="H2558" i="23"/>
  <c r="H2562" i="23"/>
  <c r="H2566" i="23"/>
  <c r="H2570" i="23"/>
  <c r="H2574" i="23"/>
  <c r="H2578" i="23"/>
  <c r="H2582" i="23"/>
  <c r="H2586" i="23"/>
  <c r="H2590" i="23"/>
  <c r="H2594" i="23"/>
  <c r="H2598" i="23"/>
  <c r="H2602" i="23"/>
  <c r="H2606" i="23"/>
  <c r="H2610" i="23"/>
  <c r="H2614" i="23"/>
  <c r="H16" i="23"/>
  <c r="H80" i="23"/>
  <c r="H144" i="23"/>
  <c r="H208" i="23"/>
  <c r="H269" i="23"/>
  <c r="H312" i="23"/>
  <c r="H352" i="23"/>
  <c r="H384" i="23"/>
  <c r="H416" i="23"/>
  <c r="H448" i="23"/>
  <c r="H480" i="23"/>
  <c r="H505" i="23"/>
  <c r="H521" i="23"/>
  <c r="H537" i="23"/>
  <c r="H553" i="23"/>
  <c r="H569" i="23"/>
  <c r="H585" i="23"/>
  <c r="H601" i="23"/>
  <c r="H617" i="23"/>
  <c r="H633" i="23"/>
  <c r="H649" i="23"/>
  <c r="H665" i="23"/>
  <c r="H681" i="23"/>
  <c r="H697" i="23"/>
  <c r="H713" i="23"/>
  <c r="H729" i="23"/>
  <c r="H745" i="23"/>
  <c r="H761" i="23"/>
  <c r="H777" i="23"/>
  <c r="H793" i="23"/>
  <c r="H809" i="23"/>
  <c r="H825" i="23"/>
  <c r="H841" i="23"/>
  <c r="H857" i="23"/>
  <c r="H873" i="23"/>
  <c r="H889" i="23"/>
  <c r="H905" i="23"/>
  <c r="H921" i="23"/>
  <c r="H937" i="23"/>
  <c r="H953" i="23"/>
  <c r="H969" i="23"/>
  <c r="H985" i="23"/>
  <c r="H1001" i="23"/>
  <c r="H1012" i="23"/>
  <c r="H1020" i="23"/>
  <c r="H1028" i="23"/>
  <c r="H1036" i="23"/>
  <c r="H1044" i="23"/>
  <c r="H1052" i="23"/>
  <c r="H1060" i="23"/>
  <c r="H1068" i="23"/>
  <c r="H1076" i="23"/>
  <c r="H1084" i="23"/>
  <c r="H1092" i="23"/>
  <c r="H1100" i="23"/>
  <c r="H1108" i="23"/>
  <c r="H1116" i="23"/>
  <c r="H1124" i="23"/>
  <c r="H1132" i="23"/>
  <c r="H1140" i="23"/>
  <c r="H1148" i="23"/>
  <c r="H1156" i="23"/>
  <c r="H1164" i="23"/>
  <c r="H1172" i="23"/>
  <c r="H1180" i="23"/>
  <c r="H1188" i="23"/>
  <c r="H1196" i="23"/>
  <c r="H1204" i="23"/>
  <c r="H1212" i="23"/>
  <c r="H1220" i="23"/>
  <c r="H1228" i="23"/>
  <c r="H1236" i="23"/>
  <c r="H1244" i="23"/>
  <c r="H1252" i="23"/>
  <c r="H1260" i="23"/>
  <c r="H1268" i="23"/>
  <c r="H1276" i="23"/>
  <c r="H1284" i="23"/>
  <c r="H1292" i="23"/>
  <c r="H1300" i="23"/>
  <c r="H1308" i="23"/>
  <c r="H1316" i="23"/>
  <c r="H1324" i="23"/>
  <c r="H1332" i="23"/>
  <c r="H1340" i="23"/>
  <c r="H1348" i="23"/>
  <c r="H1356" i="23"/>
  <c r="H1364" i="23"/>
  <c r="H1372" i="23"/>
  <c r="H1380" i="23"/>
  <c r="H1388" i="23"/>
  <c r="H1396" i="23"/>
  <c r="H1404" i="23"/>
  <c r="H1412" i="23"/>
  <c r="H1420" i="23"/>
  <c r="H1428" i="23"/>
  <c r="H1436" i="23"/>
  <c r="H1444" i="23"/>
  <c r="H1452" i="23"/>
  <c r="H1460" i="23"/>
  <c r="H1468" i="23"/>
  <c r="H1476" i="23"/>
  <c r="H1484" i="23"/>
  <c r="H1492" i="23"/>
  <c r="H1500" i="23"/>
  <c r="H1508" i="23"/>
  <c r="H1516" i="23"/>
  <c r="H1524" i="23"/>
  <c r="H1532" i="23"/>
  <c r="H1540" i="23"/>
  <c r="H1548" i="23"/>
  <c r="H1556" i="23"/>
  <c r="H1564" i="23"/>
  <c r="H1572" i="23"/>
  <c r="H1580" i="23"/>
  <c r="H1588" i="23"/>
  <c r="H1596" i="23"/>
  <c r="H1604" i="23"/>
  <c r="H1612" i="23"/>
  <c r="H1620" i="23"/>
  <c r="H1625" i="23"/>
  <c r="H1631" i="23"/>
  <c r="H1636" i="23"/>
  <c r="H1641" i="23"/>
  <c r="H1647" i="23"/>
  <c r="H1652" i="23"/>
  <c r="H1657" i="23"/>
  <c r="H1663" i="23"/>
  <c r="H1668" i="23"/>
  <c r="H1673" i="23"/>
  <c r="H1679" i="23"/>
  <c r="H1684" i="23"/>
  <c r="H1689" i="23"/>
  <c r="H1695" i="23"/>
  <c r="H1700" i="23"/>
  <c r="H1705" i="23"/>
  <c r="H1711" i="23"/>
  <c r="H1716" i="23"/>
  <c r="H1721" i="23"/>
  <c r="H1727" i="23"/>
  <c r="H1732" i="23"/>
  <c r="H1737" i="23"/>
  <c r="H1743" i="23"/>
  <c r="H1748" i="23"/>
  <c r="H1753" i="23"/>
  <c r="H1759" i="23"/>
  <c r="H1764" i="23"/>
  <c r="H1769" i="23"/>
  <c r="H1775" i="23"/>
  <c r="H1780" i="23"/>
  <c r="H1785" i="23"/>
  <c r="H1791" i="23"/>
  <c r="H1796" i="23"/>
  <c r="H1801" i="23"/>
  <c r="H1807" i="23"/>
  <c r="H1812" i="23"/>
  <c r="H1817" i="23"/>
  <c r="H1823" i="23"/>
  <c r="H1828" i="23"/>
  <c r="H1833" i="23"/>
  <c r="H1839" i="23"/>
  <c r="H1844" i="23"/>
  <c r="H1849" i="23"/>
  <c r="H1855" i="23"/>
  <c r="H1860" i="23"/>
  <c r="H1865" i="23"/>
  <c r="H1871" i="23"/>
  <c r="H1876" i="23"/>
  <c r="H1881" i="23"/>
  <c r="H1887" i="23"/>
  <c r="H1892" i="23"/>
  <c r="H1897" i="23"/>
  <c r="H1903" i="23"/>
  <c r="H1908" i="23"/>
  <c r="H1913" i="23"/>
  <c r="H1919" i="23"/>
  <c r="H1924" i="23"/>
  <c r="H1929" i="23"/>
  <c r="H1935" i="23"/>
  <c r="H1940" i="23"/>
  <c r="H1945" i="23"/>
  <c r="H1951" i="23"/>
  <c r="H1956" i="23"/>
  <c r="H1961" i="23"/>
  <c r="H1967" i="23"/>
  <c r="H1972" i="23"/>
  <c r="H1977" i="23"/>
  <c r="H1983" i="23"/>
  <c r="H1988" i="23"/>
  <c r="H1993" i="23"/>
  <c r="H1999" i="23"/>
  <c r="H2004" i="23"/>
  <c r="H2009" i="23"/>
  <c r="H2015" i="23"/>
  <c r="H2020" i="23"/>
  <c r="H2025" i="23"/>
  <c r="H2031" i="23"/>
  <c r="H2035" i="23"/>
  <c r="H2039" i="23"/>
  <c r="H2043" i="23"/>
  <c r="H2047" i="23"/>
  <c r="H2051" i="23"/>
  <c r="H2055" i="23"/>
  <c r="H2059" i="23"/>
  <c r="H2063" i="23"/>
  <c r="H2067" i="23"/>
  <c r="H2071" i="23"/>
  <c r="H2075" i="23"/>
  <c r="H2079" i="23"/>
  <c r="H2083" i="23"/>
  <c r="H2087" i="23"/>
  <c r="H2091" i="23"/>
  <c r="H2095" i="23"/>
  <c r="H2099" i="23"/>
  <c r="H2103" i="23"/>
  <c r="H2107" i="23"/>
  <c r="H2111" i="23"/>
  <c r="H2115" i="23"/>
  <c r="H2119" i="23"/>
  <c r="H2123" i="23"/>
  <c r="H2127" i="23"/>
  <c r="H2131" i="23"/>
  <c r="H2135" i="23"/>
  <c r="H2139" i="23"/>
  <c r="H2143" i="23"/>
  <c r="H2147" i="23"/>
  <c r="H2151" i="23"/>
  <c r="H2155" i="23"/>
  <c r="H2159" i="23"/>
  <c r="H2163" i="23"/>
  <c r="H2167" i="23"/>
  <c r="H2171" i="23"/>
  <c r="H2175" i="23"/>
  <c r="H2179" i="23"/>
  <c r="H2183" i="23"/>
  <c r="H2187" i="23"/>
  <c r="H2191" i="23"/>
  <c r="H2195" i="23"/>
  <c r="H2199" i="23"/>
  <c r="H2203" i="23"/>
  <c r="H2207" i="23"/>
  <c r="H2211" i="23"/>
  <c r="H2215" i="23"/>
  <c r="H2219" i="23"/>
  <c r="H2223" i="23"/>
  <c r="H2227" i="23"/>
  <c r="H2231" i="23"/>
  <c r="H2235" i="23"/>
  <c r="H2239" i="23"/>
  <c r="H2243" i="23"/>
  <c r="H2247" i="23"/>
  <c r="H2251" i="23"/>
  <c r="H2255" i="23"/>
  <c r="H2259" i="23"/>
  <c r="H2263" i="23"/>
  <c r="H2267" i="23"/>
  <c r="H2271" i="23"/>
  <c r="H2275" i="23"/>
  <c r="H2279" i="23"/>
  <c r="H2283" i="23"/>
  <c r="H2287" i="23"/>
  <c r="H2291" i="23"/>
  <c r="H2295" i="23"/>
  <c r="H2299" i="23"/>
  <c r="H2303" i="23"/>
  <c r="H2307" i="23"/>
  <c r="H2311" i="23"/>
  <c r="H2315" i="23"/>
  <c r="H2319" i="23"/>
  <c r="H2323" i="23"/>
  <c r="H2327" i="23"/>
  <c r="H2331" i="23"/>
  <c r="H2335" i="23"/>
  <c r="H2339" i="23"/>
  <c r="H2343" i="23"/>
  <c r="H2347" i="23"/>
  <c r="H2351" i="23"/>
  <c r="H2355" i="23"/>
  <c r="H2359" i="23"/>
  <c r="H2363" i="23"/>
  <c r="H2367" i="23"/>
  <c r="H2371" i="23"/>
  <c r="H2375" i="23"/>
  <c r="H2379" i="23"/>
  <c r="H2383" i="23"/>
  <c r="H2387" i="23"/>
  <c r="H2391" i="23"/>
  <c r="H2395" i="23"/>
  <c r="H2399" i="23"/>
  <c r="H2403" i="23"/>
  <c r="H2407" i="23"/>
  <c r="H2411" i="23"/>
  <c r="H2415" i="23"/>
  <c r="H2419" i="23"/>
  <c r="H2423" i="23"/>
  <c r="H2427" i="23"/>
  <c r="H2431" i="23"/>
  <c r="H2435" i="23"/>
  <c r="H2439" i="23"/>
  <c r="H2443" i="23"/>
  <c r="H2447" i="23"/>
  <c r="H2451" i="23"/>
  <c r="H2455" i="23"/>
  <c r="H2459" i="23"/>
  <c r="H2463" i="23"/>
  <c r="H2467" i="23"/>
  <c r="H2471" i="23"/>
  <c r="H2475" i="23"/>
  <c r="H2479" i="23"/>
  <c r="H2483" i="23"/>
  <c r="H2487" i="23"/>
  <c r="H2491" i="23"/>
  <c r="H2495" i="23"/>
  <c r="H2499" i="23"/>
  <c r="H2503" i="23"/>
  <c r="H2507" i="23"/>
  <c r="H2511" i="23"/>
  <c r="H2515" i="23"/>
  <c r="H2519" i="23"/>
  <c r="H2523" i="23"/>
  <c r="H2527" i="23"/>
  <c r="H2531" i="23"/>
  <c r="H2535" i="23"/>
  <c r="H2539" i="23"/>
  <c r="H2543" i="23"/>
  <c r="H2547" i="23"/>
  <c r="H2551" i="23"/>
  <c r="H2555" i="23"/>
  <c r="H2559" i="23"/>
  <c r="H2563" i="23"/>
  <c r="H2567" i="23"/>
  <c r="H2571" i="23"/>
  <c r="H2575" i="23"/>
  <c r="H2579" i="23"/>
  <c r="H2583" i="23"/>
  <c r="H2587" i="23"/>
  <c r="H2591" i="23"/>
  <c r="H2595" i="23"/>
  <c r="H2599" i="23"/>
  <c r="H2603" i="23"/>
  <c r="H2607" i="23"/>
  <c r="H112" i="23"/>
  <c r="H240" i="23"/>
  <c r="H333" i="23"/>
  <c r="H400" i="23"/>
  <c r="H464" i="23"/>
  <c r="H513" i="23"/>
  <c r="H545" i="23"/>
  <c r="H577" i="23"/>
  <c r="H609" i="23"/>
  <c r="H641" i="23"/>
  <c r="H673" i="23"/>
  <c r="H705" i="23"/>
  <c r="H737" i="23"/>
  <c r="H769" i="23"/>
  <c r="H801" i="23"/>
  <c r="H833" i="23"/>
  <c r="H865" i="23"/>
  <c r="H897" i="23"/>
  <c r="H929" i="23"/>
  <c r="H961" i="23"/>
  <c r="H993" i="23"/>
  <c r="H1016" i="23"/>
  <c r="H1032" i="23"/>
  <c r="H1048" i="23"/>
  <c r="H1064" i="23"/>
  <c r="H1080" i="23"/>
  <c r="H1096" i="23"/>
  <c r="H1112" i="23"/>
  <c r="H1128" i="23"/>
  <c r="H1144" i="23"/>
  <c r="H1160" i="23"/>
  <c r="H1176" i="23"/>
  <c r="H1192" i="23"/>
  <c r="H1208" i="23"/>
  <c r="H1224" i="23"/>
  <c r="H1240" i="23"/>
  <c r="H1256" i="23"/>
  <c r="H1272" i="23"/>
  <c r="H1288" i="23"/>
  <c r="H1304" i="23"/>
  <c r="H1320" i="23"/>
  <c r="H1336" i="23"/>
  <c r="H1352" i="23"/>
  <c r="H1368" i="23"/>
  <c r="H1384" i="23"/>
  <c r="H1400" i="23"/>
  <c r="H1416" i="23"/>
  <c r="H1432" i="23"/>
  <c r="H1448" i="23"/>
  <c r="H1464" i="23"/>
  <c r="H1480" i="23"/>
  <c r="H1496" i="23"/>
  <c r="H1512" i="23"/>
  <c r="H1528" i="23"/>
  <c r="H1544" i="23"/>
  <c r="H1560" i="23"/>
  <c r="H1576" i="23"/>
  <c r="H1592" i="23"/>
  <c r="H1608" i="23"/>
  <c r="H1623" i="23"/>
  <c r="H1633" i="23"/>
  <c r="H1644" i="23"/>
  <c r="H1655" i="23"/>
  <c r="H1665" i="23"/>
  <c r="H1676" i="23"/>
  <c r="H1687" i="23"/>
  <c r="H1697" i="23"/>
  <c r="H1708" i="23"/>
  <c r="H1719" i="23"/>
  <c r="H1729" i="23"/>
  <c r="H1740" i="23"/>
  <c r="H1751" i="23"/>
  <c r="H1761" i="23"/>
  <c r="H1772" i="23"/>
  <c r="H1783" i="23"/>
  <c r="H1793" i="23"/>
  <c r="H1804" i="23"/>
  <c r="H1815" i="23"/>
  <c r="H1825" i="23"/>
  <c r="H1836" i="23"/>
  <c r="H1847" i="23"/>
  <c r="H1857" i="23"/>
  <c r="H1868" i="23"/>
  <c r="H1879" i="23"/>
  <c r="H1889" i="23"/>
  <c r="H1900" i="23"/>
  <c r="H1911" i="23"/>
  <c r="H1921" i="23"/>
  <c r="H1932" i="23"/>
  <c r="H1943" i="23"/>
  <c r="H1953" i="23"/>
  <c r="H1964" i="23"/>
  <c r="H1975" i="23"/>
  <c r="H1985" i="23"/>
  <c r="H1996" i="23"/>
  <c r="H2007" i="23"/>
  <c r="H2017" i="23"/>
  <c r="H2028" i="23"/>
  <c r="H2037" i="23"/>
  <c r="H2045" i="23"/>
  <c r="H2053" i="23"/>
  <c r="H2061" i="23"/>
  <c r="H2069" i="23"/>
  <c r="H2077" i="23"/>
  <c r="H2085" i="23"/>
  <c r="H2093" i="23"/>
  <c r="H2101" i="23"/>
  <c r="H2109" i="23"/>
  <c r="H2117" i="23"/>
  <c r="H2125" i="23"/>
  <c r="H2133" i="23"/>
  <c r="H2141" i="23"/>
  <c r="H2149" i="23"/>
  <c r="H2157" i="23"/>
  <c r="H2165" i="23"/>
  <c r="H2173" i="23"/>
  <c r="H2181" i="23"/>
  <c r="H2189" i="23"/>
  <c r="H2197" i="23"/>
  <c r="H2205" i="23"/>
  <c r="H2213" i="23"/>
  <c r="H2221" i="23"/>
  <c r="H2229" i="23"/>
  <c r="H2237" i="23"/>
  <c r="H2245" i="23"/>
  <c r="H2253" i="23"/>
  <c r="H2261" i="23"/>
  <c r="H2269" i="23"/>
  <c r="H2277" i="23"/>
  <c r="H2285" i="23"/>
  <c r="H2293" i="23"/>
  <c r="H2301" i="23"/>
  <c r="H2309" i="23"/>
  <c r="H2317" i="23"/>
  <c r="H2325" i="23"/>
  <c r="H2333" i="23"/>
  <c r="H2341" i="23"/>
  <c r="H2349" i="23"/>
  <c r="H2357" i="23"/>
  <c r="H2365" i="23"/>
  <c r="H2373" i="23"/>
  <c r="H2381" i="23"/>
  <c r="H2389" i="23"/>
  <c r="H2397" i="23"/>
  <c r="H2405" i="23"/>
  <c r="H2413" i="23"/>
  <c r="H2421" i="23"/>
  <c r="H2429" i="23"/>
  <c r="H2437" i="23"/>
  <c r="H2445" i="23"/>
  <c r="H2453" i="23"/>
  <c r="H2461" i="23"/>
  <c r="H2469" i="23"/>
  <c r="H2477" i="23"/>
  <c r="H2485" i="23"/>
  <c r="H2493" i="23"/>
  <c r="H2501" i="23"/>
  <c r="H2509" i="23"/>
  <c r="H2517" i="23"/>
  <c r="H2525" i="23"/>
  <c r="H2533" i="23"/>
  <c r="H2541" i="23"/>
  <c r="H2549" i="23"/>
  <c r="H2557" i="23"/>
  <c r="H2565" i="23"/>
  <c r="H2573" i="23"/>
  <c r="H2581" i="23"/>
  <c r="H2589" i="23"/>
  <c r="H2597" i="23"/>
  <c r="H2605" i="23"/>
  <c r="H2612" i="23"/>
  <c r="H2617" i="23"/>
  <c r="H2621" i="23"/>
  <c r="H2625" i="23"/>
  <c r="H2629" i="23"/>
  <c r="H2633" i="23"/>
  <c r="H2637" i="23"/>
  <c r="H2641" i="23"/>
  <c r="H2645" i="23"/>
  <c r="H2649" i="23"/>
  <c r="H2653" i="23"/>
  <c r="H2657" i="23"/>
  <c r="H2661" i="23"/>
  <c r="H2665" i="23"/>
  <c r="H2669" i="23"/>
  <c r="H2673" i="23"/>
  <c r="H2677" i="23"/>
  <c r="H2681" i="23"/>
  <c r="H2685" i="23"/>
  <c r="H2689" i="23"/>
  <c r="H2693" i="23"/>
  <c r="H2697" i="23"/>
  <c r="H2701" i="23"/>
  <c r="H2705" i="23"/>
  <c r="H2709" i="23"/>
  <c r="H2713" i="23"/>
  <c r="H2717" i="23"/>
  <c r="H2721" i="23"/>
  <c r="H2725" i="23"/>
  <c r="H2729" i="23"/>
  <c r="H2733" i="23"/>
  <c r="H2737" i="23"/>
  <c r="H2741" i="23"/>
  <c r="H2745" i="23"/>
  <c r="H2749" i="23"/>
  <c r="H2753" i="23"/>
  <c r="H2757" i="23"/>
  <c r="H2761" i="23"/>
  <c r="H2765" i="23"/>
  <c r="H2769" i="23"/>
  <c r="H2773" i="23"/>
  <c r="H2777" i="23"/>
  <c r="H2781" i="23"/>
  <c r="H2785" i="23"/>
  <c r="H2789" i="23"/>
  <c r="H2793" i="23"/>
  <c r="H2797" i="23"/>
  <c r="H2801" i="23"/>
  <c r="H2805" i="23"/>
  <c r="H2809" i="23"/>
  <c r="H2813" i="23"/>
  <c r="H2817" i="23"/>
  <c r="H2821" i="23"/>
  <c r="H2825" i="23"/>
  <c r="H2829" i="23"/>
  <c r="H2833" i="23"/>
  <c r="H2837" i="23"/>
  <c r="H2841" i="23"/>
  <c r="H2845" i="23"/>
  <c r="H2849" i="23"/>
  <c r="H2853" i="23"/>
  <c r="H2857" i="23"/>
  <c r="H2861" i="23"/>
  <c r="H2865" i="23"/>
  <c r="H2869" i="23"/>
  <c r="H2873" i="23"/>
  <c r="H2877" i="23"/>
  <c r="H2881" i="23"/>
  <c r="H2885" i="23"/>
  <c r="H2889" i="23"/>
  <c r="H2893" i="23"/>
  <c r="H2897" i="23"/>
  <c r="H2901" i="23"/>
  <c r="H2905" i="23"/>
  <c r="H2909" i="23"/>
  <c r="H2913" i="23"/>
  <c r="H2917" i="23"/>
  <c r="H2921" i="23"/>
  <c r="H2925" i="23"/>
  <c r="H2929" i="23"/>
  <c r="H2933" i="23"/>
  <c r="H2937" i="23"/>
  <c r="H2941" i="23"/>
  <c r="H2945" i="23"/>
  <c r="H2949" i="23"/>
  <c r="H2953" i="23"/>
  <c r="H2957" i="23"/>
  <c r="H2961" i="23"/>
  <c r="H2965" i="23"/>
  <c r="H2969" i="23"/>
  <c r="H2973" i="23"/>
  <c r="H2977" i="23"/>
  <c r="H2981" i="23"/>
  <c r="H2985" i="23"/>
  <c r="H2989" i="23"/>
  <c r="H2993" i="23"/>
  <c r="H2997" i="23"/>
  <c r="H3001" i="23"/>
  <c r="H3005" i="23"/>
  <c r="H3009" i="23"/>
  <c r="H3013" i="23"/>
  <c r="H3017" i="23"/>
  <c r="H3021" i="23"/>
  <c r="H3025" i="23"/>
  <c r="H3029" i="23"/>
  <c r="H3033" i="23"/>
  <c r="H3037" i="23"/>
  <c r="H3041" i="23"/>
  <c r="H3045" i="23"/>
  <c r="H3049" i="23"/>
  <c r="H3053" i="23"/>
  <c r="H3057" i="23"/>
  <c r="H3061" i="23"/>
  <c r="H3065" i="23"/>
  <c r="H3069" i="23"/>
  <c r="H3073" i="23"/>
  <c r="H3077" i="23"/>
  <c r="H3081" i="23"/>
  <c r="H3085" i="23"/>
  <c r="H3089" i="23"/>
  <c r="H3093" i="23"/>
  <c r="H3097" i="23"/>
  <c r="H3101" i="23"/>
  <c r="H3105" i="23"/>
  <c r="H3109" i="23"/>
  <c r="H3113" i="23"/>
  <c r="H3117" i="23"/>
  <c r="H3121" i="23"/>
  <c r="H3125" i="23"/>
  <c r="H3129" i="23"/>
  <c r="H3133" i="23"/>
  <c r="H3137" i="23"/>
  <c r="H3141" i="23"/>
  <c r="H3145" i="23"/>
  <c r="H3149" i="23"/>
  <c r="H3153" i="23"/>
  <c r="H3157" i="23"/>
  <c r="H3161" i="23"/>
  <c r="H3165" i="23"/>
  <c r="H3169" i="23"/>
  <c r="H3173" i="23"/>
  <c r="H3177" i="23"/>
  <c r="H3181" i="23"/>
  <c r="H3185" i="23"/>
  <c r="H3189" i="23"/>
  <c r="H3193" i="23"/>
  <c r="H3197" i="23"/>
  <c r="H3201" i="23"/>
  <c r="H3205" i="23"/>
  <c r="H3209" i="23"/>
  <c r="H3213" i="23"/>
  <c r="H3217" i="23"/>
  <c r="H3221" i="23"/>
  <c r="H3225" i="23"/>
  <c r="H3229" i="23"/>
  <c r="H3233" i="23"/>
  <c r="H3237" i="23"/>
  <c r="H3241" i="23"/>
  <c r="H3245" i="23"/>
  <c r="H3249" i="23"/>
  <c r="H3253" i="23"/>
  <c r="H3257" i="23"/>
  <c r="H3261" i="23"/>
  <c r="H3265" i="23"/>
  <c r="H3269" i="23"/>
  <c r="H3273" i="23"/>
  <c r="H3277" i="23"/>
  <c r="H3281" i="23"/>
  <c r="H3285" i="23"/>
  <c r="H3289" i="23"/>
  <c r="H3293" i="23"/>
  <c r="H3297" i="23"/>
  <c r="H3301" i="23"/>
  <c r="H3305" i="23"/>
  <c r="H3309" i="23"/>
  <c r="H3313" i="23"/>
  <c r="H3317" i="23"/>
  <c r="H3321" i="23"/>
  <c r="H3325" i="23"/>
  <c r="H3329" i="23"/>
  <c r="H3333" i="23"/>
  <c r="H3337" i="23"/>
  <c r="H3341" i="23"/>
  <c r="H3345" i="23"/>
  <c r="H3349" i="23"/>
  <c r="H3353" i="23"/>
  <c r="H3357" i="23"/>
  <c r="H3361" i="23"/>
  <c r="H3365" i="23"/>
  <c r="H3369" i="23"/>
  <c r="H3373" i="23"/>
  <c r="H3377" i="23"/>
  <c r="H3381" i="23"/>
  <c r="H3385" i="23"/>
  <c r="H3389" i="23"/>
  <c r="H3393" i="23"/>
  <c r="H3397" i="23"/>
  <c r="H3401" i="23"/>
  <c r="H3405" i="23"/>
  <c r="H3409" i="23"/>
  <c r="H3413" i="23"/>
  <c r="H3417" i="23"/>
  <c r="H3421" i="23"/>
  <c r="H3425" i="23"/>
  <c r="H3429" i="23"/>
  <c r="H3433" i="23"/>
  <c r="H3437" i="23"/>
  <c r="H3441" i="23"/>
  <c r="H3445" i="23"/>
  <c r="H3449" i="23"/>
  <c r="H3453" i="23"/>
  <c r="H3457" i="23"/>
  <c r="H3461" i="23"/>
  <c r="H3465" i="23"/>
  <c r="H3469" i="23"/>
  <c r="H3473" i="23"/>
  <c r="H3477" i="23"/>
  <c r="H3481" i="23"/>
  <c r="H3485" i="23"/>
  <c r="H3489" i="23"/>
  <c r="H3493" i="23"/>
  <c r="H3497" i="23"/>
  <c r="H3501" i="23"/>
  <c r="H3505" i="23"/>
  <c r="H3509" i="23"/>
  <c r="H3513" i="23"/>
  <c r="H3517" i="23"/>
  <c r="H3521" i="23"/>
  <c r="H3525" i="23"/>
  <c r="H3529" i="23"/>
  <c r="H3533" i="23"/>
  <c r="H3537" i="23"/>
  <c r="H3541" i="23"/>
  <c r="H3545" i="23"/>
  <c r="H3549" i="23"/>
  <c r="H3553" i="23"/>
  <c r="H3557" i="23"/>
  <c r="H3561" i="23"/>
  <c r="H3565" i="23"/>
  <c r="H3569" i="23"/>
  <c r="H3573" i="23"/>
  <c r="H3577" i="23"/>
  <c r="H3581" i="23"/>
  <c r="H3585" i="23"/>
  <c r="H3589" i="23"/>
  <c r="H3593" i="23"/>
  <c r="H3597" i="23"/>
  <c r="H3601" i="23"/>
  <c r="H3605" i="23"/>
  <c r="H3609" i="23"/>
  <c r="H3613" i="23"/>
  <c r="H3617" i="23"/>
  <c r="H3621" i="23"/>
  <c r="H3625" i="23"/>
  <c r="H3629" i="23"/>
  <c r="H3633" i="23"/>
  <c r="H3637" i="23"/>
  <c r="H3641" i="23"/>
  <c r="H3645" i="23"/>
  <c r="H3649" i="23"/>
  <c r="H3653" i="23"/>
  <c r="H3657" i="23"/>
  <c r="H3661" i="23"/>
  <c r="H3665" i="23"/>
  <c r="H3669" i="23"/>
  <c r="H3673" i="23"/>
  <c r="H3677" i="23"/>
  <c r="H3681" i="23"/>
  <c r="H3685" i="23"/>
  <c r="H3689" i="23"/>
  <c r="H3693" i="23"/>
  <c r="H3697" i="23"/>
  <c r="H3701" i="23"/>
  <c r="H3705" i="23"/>
  <c r="H3709" i="23"/>
  <c r="H3713" i="23"/>
  <c r="H3717" i="23"/>
  <c r="H3721" i="23"/>
  <c r="H3725" i="23"/>
  <c r="H3729" i="23"/>
  <c r="H3733" i="23"/>
  <c r="H3737" i="23"/>
  <c r="H3741" i="23"/>
  <c r="H3745" i="23"/>
  <c r="H3749" i="23"/>
  <c r="H3753" i="23"/>
  <c r="H3757" i="23"/>
  <c r="H3761" i="23"/>
  <c r="H3765" i="23"/>
  <c r="H3769" i="23"/>
  <c r="H3773" i="23"/>
  <c r="H3777" i="23"/>
  <c r="H3781" i="23"/>
  <c r="H3785" i="23"/>
  <c r="H3789" i="23"/>
  <c r="H3793" i="23"/>
  <c r="H3797" i="23"/>
  <c r="H3801" i="23"/>
  <c r="H3805" i="23"/>
  <c r="H3809" i="23"/>
  <c r="H3813" i="23"/>
  <c r="H3817" i="23"/>
  <c r="H3821" i="23"/>
  <c r="H3825" i="23"/>
  <c r="H3829" i="23"/>
  <c r="H3833" i="23"/>
  <c r="H3837" i="23"/>
  <c r="H3841" i="23"/>
  <c r="H3845" i="23"/>
  <c r="H3849" i="23"/>
  <c r="H3853" i="23"/>
  <c r="H3857" i="23"/>
  <c r="H3861" i="23"/>
  <c r="H3865" i="23"/>
  <c r="H3869" i="23"/>
  <c r="H3873" i="23"/>
  <c r="H3877" i="23"/>
  <c r="H3881" i="23"/>
  <c r="H3885" i="23"/>
  <c r="H3889" i="23"/>
  <c r="H3893" i="23"/>
  <c r="H3897" i="23"/>
  <c r="H3901" i="23"/>
  <c r="H3905" i="23"/>
  <c r="H3909" i="23"/>
  <c r="H3913" i="23"/>
  <c r="H3917" i="23"/>
  <c r="H3921" i="23"/>
  <c r="H3925" i="23"/>
  <c r="H3929" i="23"/>
  <c r="H3933" i="23"/>
  <c r="H3937" i="23"/>
  <c r="H3941" i="23"/>
  <c r="H3945" i="23"/>
  <c r="H3949" i="23"/>
  <c r="H3953" i="23"/>
  <c r="H3957" i="23"/>
  <c r="H3961" i="23"/>
  <c r="H3965" i="23"/>
  <c r="H3969" i="23"/>
  <c r="H3973" i="23"/>
  <c r="H3977" i="23"/>
  <c r="H3981" i="23"/>
  <c r="H3985" i="23"/>
  <c r="H3989" i="23"/>
  <c r="H3993" i="23"/>
  <c r="H3997" i="23"/>
  <c r="H4001" i="23"/>
  <c r="H4005" i="23"/>
  <c r="H4009" i="23"/>
  <c r="H4013" i="23"/>
  <c r="H4017" i="23"/>
  <c r="H4021" i="23"/>
  <c r="H4025" i="23"/>
  <c r="H4029" i="23"/>
  <c r="H4033" i="23"/>
  <c r="H4037" i="23"/>
  <c r="H4041" i="23"/>
  <c r="H4045" i="23"/>
  <c r="H4049" i="23"/>
  <c r="H4053" i="23"/>
  <c r="H4057" i="23"/>
  <c r="H4061" i="23"/>
  <c r="H4065" i="23"/>
  <c r="H4069" i="23"/>
  <c r="H4073" i="23"/>
  <c r="H4077" i="23"/>
  <c r="H4081" i="23"/>
  <c r="H4085" i="23"/>
  <c r="H4089" i="23"/>
  <c r="H4093" i="23"/>
  <c r="H4097" i="23"/>
  <c r="H4101" i="23"/>
  <c r="H4105" i="23"/>
  <c r="H4109" i="23"/>
  <c r="H4113" i="23"/>
  <c r="H4117" i="23"/>
  <c r="H4121" i="23"/>
  <c r="H4125" i="23"/>
  <c r="H4129" i="23"/>
  <c r="H4133" i="23"/>
  <c r="H4137" i="23"/>
  <c r="H4141" i="23"/>
  <c r="H4145" i="23"/>
  <c r="H4149" i="23"/>
  <c r="H4153" i="23"/>
  <c r="H4157" i="23"/>
  <c r="H4161" i="23"/>
  <c r="H4165" i="23"/>
  <c r="H4169" i="23"/>
  <c r="H4173" i="23"/>
  <c r="H4177" i="23"/>
  <c r="H4181" i="23"/>
  <c r="H4185" i="23"/>
  <c r="H4189" i="23"/>
  <c r="H4193" i="23"/>
  <c r="H4197" i="23"/>
  <c r="H4201" i="23"/>
  <c r="H4205" i="23"/>
  <c r="H4209" i="23"/>
  <c r="H4213" i="23"/>
  <c r="H4217" i="23"/>
  <c r="H4221" i="23"/>
  <c r="H4225" i="23"/>
  <c r="H4229" i="23"/>
  <c r="H4233" i="23"/>
  <c r="H4237" i="23"/>
  <c r="H4241" i="23"/>
  <c r="H4245" i="23"/>
  <c r="H4249" i="23"/>
  <c r="H4253" i="23"/>
  <c r="H4257" i="23"/>
  <c r="H4261" i="23"/>
  <c r="H4265" i="23"/>
  <c r="H4269" i="23"/>
  <c r="H4273" i="23"/>
  <c r="H4277" i="23"/>
  <c r="H4281" i="23"/>
  <c r="H4285" i="23"/>
  <c r="H4289" i="23"/>
  <c r="H4293" i="23"/>
  <c r="H4297" i="23"/>
  <c r="H4301" i="23"/>
  <c r="H4305" i="23"/>
  <c r="H4309" i="23"/>
  <c r="H4313" i="23"/>
  <c r="H4317" i="23"/>
  <c r="H4321" i="23"/>
  <c r="H4325" i="23"/>
  <c r="H4329" i="23"/>
  <c r="H4333" i="23"/>
  <c r="H4337" i="23"/>
  <c r="H4341" i="23"/>
  <c r="H4345" i="23"/>
  <c r="H4349" i="23"/>
  <c r="H4353" i="23"/>
  <c r="H4357" i="23"/>
  <c r="H4361" i="23"/>
  <c r="H4365" i="23"/>
  <c r="H4369" i="23"/>
  <c r="H4373" i="23"/>
  <c r="H4377" i="23"/>
  <c r="H4381" i="23"/>
  <c r="H4385" i="23"/>
  <c r="H4389" i="23"/>
  <c r="H4393" i="23"/>
  <c r="H4397" i="23"/>
  <c r="H4401" i="23"/>
  <c r="H4405" i="23"/>
  <c r="H4409" i="23"/>
  <c r="H4413" i="23"/>
  <c r="H4417" i="23"/>
  <c r="H4421" i="23"/>
  <c r="H4425" i="23"/>
  <c r="H4429" i="23"/>
  <c r="H4433" i="23"/>
  <c r="H4437" i="23"/>
  <c r="H4441" i="23"/>
  <c r="H4445" i="23"/>
  <c r="H4449" i="23"/>
  <c r="H4453" i="23"/>
  <c r="H4457" i="23"/>
  <c r="H4461" i="23"/>
  <c r="H4465" i="23"/>
  <c r="H4469" i="23"/>
  <c r="H4473" i="23"/>
  <c r="H4477" i="23"/>
  <c r="H4481" i="23"/>
  <c r="H4485" i="23"/>
  <c r="H4489" i="23"/>
  <c r="H4493" i="23"/>
  <c r="H4497" i="23"/>
  <c r="H4501" i="23"/>
  <c r="H27" i="23"/>
  <c r="H155" i="23"/>
  <c r="H276" i="23"/>
  <c r="H357" i="23"/>
  <c r="H421" i="23"/>
  <c r="H485" i="23"/>
  <c r="H524" i="23"/>
  <c r="H556" i="23"/>
  <c r="H588" i="23"/>
  <c r="H620" i="23"/>
  <c r="H652" i="23"/>
  <c r="H684" i="23"/>
  <c r="H716" i="23"/>
  <c r="H748" i="23"/>
  <c r="H780" i="23"/>
  <c r="H812" i="23"/>
  <c r="H844" i="23"/>
  <c r="H876" i="23"/>
  <c r="H908" i="23"/>
  <c r="H940" i="23"/>
  <c r="H972" i="23"/>
  <c r="H1004" i="23"/>
  <c r="H1021" i="23"/>
  <c r="H1037" i="23"/>
  <c r="H1053" i="23"/>
  <c r="H1069" i="23"/>
  <c r="H1085" i="23"/>
  <c r="H1101" i="23"/>
  <c r="H1117" i="23"/>
  <c r="H1133" i="23"/>
  <c r="H1149" i="23"/>
  <c r="H1165" i="23"/>
  <c r="H1181" i="23"/>
  <c r="H1197" i="23"/>
  <c r="H1213" i="23"/>
  <c r="H1229" i="23"/>
  <c r="H1245" i="23"/>
  <c r="H1261" i="23"/>
  <c r="H1277" i="23"/>
  <c r="H1293" i="23"/>
  <c r="H1309" i="23"/>
  <c r="H1325" i="23"/>
  <c r="H1341" i="23"/>
  <c r="H1357" i="23"/>
  <c r="H1373" i="23"/>
  <c r="H1389" i="23"/>
  <c r="H1405" i="23"/>
  <c r="H1421" i="23"/>
  <c r="H1437" i="23"/>
  <c r="H1453" i="23"/>
  <c r="H1469" i="23"/>
  <c r="H1485" i="23"/>
  <c r="H1501" i="23"/>
  <c r="H1517" i="23"/>
  <c r="H1533" i="23"/>
  <c r="H1549" i="23"/>
  <c r="H1565" i="23"/>
  <c r="H1581" i="23"/>
  <c r="H1597" i="23"/>
  <c r="H1613" i="23"/>
  <c r="H1627" i="23"/>
  <c r="H1637" i="23"/>
  <c r="H1648" i="23"/>
  <c r="H1659" i="23"/>
  <c r="H1669" i="23"/>
  <c r="H1680" i="23"/>
  <c r="H1691" i="23"/>
  <c r="H1701" i="23"/>
  <c r="H1712" i="23"/>
  <c r="H1723" i="23"/>
  <c r="H1733" i="23"/>
  <c r="H1744" i="23"/>
  <c r="H1755" i="23"/>
  <c r="H1765" i="23"/>
  <c r="H1776" i="23"/>
  <c r="H1787" i="23"/>
  <c r="H1797" i="23"/>
  <c r="H1808" i="23"/>
  <c r="H1819" i="23"/>
  <c r="H1829" i="23"/>
  <c r="H1840" i="23"/>
  <c r="H1851" i="23"/>
  <c r="H1861" i="23"/>
  <c r="H1872" i="23"/>
  <c r="H1883" i="23"/>
  <c r="H1893" i="23"/>
  <c r="H1904" i="23"/>
  <c r="H1915" i="23"/>
  <c r="H1925" i="23"/>
  <c r="H1936" i="23"/>
  <c r="H1947" i="23"/>
  <c r="H1957" i="23"/>
  <c r="H1968" i="23"/>
  <c r="H1979" i="23"/>
  <c r="H1989" i="23"/>
  <c r="H2000" i="23"/>
  <c r="H2011" i="23"/>
  <c r="H2021" i="23"/>
  <c r="H2032" i="23"/>
  <c r="H2040" i="23"/>
  <c r="H2048" i="23"/>
  <c r="H2056" i="23"/>
  <c r="H2064" i="23"/>
  <c r="H2072" i="23"/>
  <c r="H2080" i="23"/>
  <c r="H2088" i="23"/>
  <c r="H2096" i="23"/>
  <c r="H2104" i="23"/>
  <c r="H2112" i="23"/>
  <c r="H2120" i="23"/>
  <c r="H2128" i="23"/>
  <c r="H2136" i="23"/>
  <c r="H2144" i="23"/>
  <c r="H2152" i="23"/>
  <c r="H2160" i="23"/>
  <c r="H2168" i="23"/>
  <c r="H2176" i="23"/>
  <c r="H2184" i="23"/>
  <c r="H2192" i="23"/>
  <c r="H2200" i="23"/>
  <c r="H2208" i="23"/>
  <c r="H2216" i="23"/>
  <c r="H2224" i="23"/>
  <c r="H2232" i="23"/>
  <c r="H2240" i="23"/>
  <c r="H2248" i="23"/>
  <c r="H2256" i="23"/>
  <c r="H2264" i="23"/>
  <c r="H2272" i="23"/>
  <c r="H2280" i="23"/>
  <c r="H2288" i="23"/>
  <c r="H2296" i="23"/>
  <c r="H2304" i="23"/>
  <c r="H2312" i="23"/>
  <c r="H2320" i="23"/>
  <c r="H2328" i="23"/>
  <c r="H2336" i="23"/>
  <c r="H2344" i="23"/>
  <c r="H2352" i="23"/>
  <c r="H2360" i="23"/>
  <c r="H2368" i="23"/>
  <c r="H2376" i="23"/>
  <c r="H2384" i="23"/>
  <c r="H2392" i="23"/>
  <c r="H2400" i="23"/>
  <c r="H2408" i="23"/>
  <c r="H2416" i="23"/>
  <c r="H2424" i="23"/>
  <c r="H2432" i="23"/>
  <c r="H2440" i="23"/>
  <c r="H2448" i="23"/>
  <c r="H2456" i="23"/>
  <c r="H2464" i="23"/>
  <c r="H2472" i="23"/>
  <c r="H2480" i="23"/>
  <c r="H2488" i="23"/>
  <c r="H2496" i="23"/>
  <c r="H2504" i="23"/>
  <c r="H2512" i="23"/>
  <c r="H2520" i="23"/>
  <c r="H2528" i="23"/>
  <c r="H2536" i="23"/>
  <c r="H2544" i="23"/>
  <c r="H2552" i="23"/>
  <c r="H2560" i="23"/>
  <c r="H2568" i="23"/>
  <c r="H2576" i="23"/>
  <c r="H2584" i="23"/>
  <c r="H2592" i="23"/>
  <c r="H2600" i="23"/>
  <c r="H2608" i="23"/>
  <c r="H2613" i="23"/>
  <c r="H2618" i="23"/>
  <c r="H2622" i="23"/>
  <c r="H2626" i="23"/>
  <c r="H2630" i="23"/>
  <c r="H2634" i="23"/>
  <c r="H2638" i="23"/>
  <c r="H2642" i="23"/>
  <c r="H2646" i="23"/>
  <c r="H2650" i="23"/>
  <c r="H2654" i="23"/>
  <c r="H2658" i="23"/>
  <c r="H2662" i="23"/>
  <c r="H2666" i="23"/>
  <c r="H2670" i="23"/>
  <c r="H2674" i="23"/>
  <c r="H2678" i="23"/>
  <c r="H2682" i="23"/>
  <c r="H2686" i="23"/>
  <c r="H2690" i="23"/>
  <c r="H2694" i="23"/>
  <c r="H2698" i="23"/>
  <c r="H2702" i="23"/>
  <c r="H2706" i="23"/>
  <c r="H2710" i="23"/>
  <c r="H2714" i="23"/>
  <c r="H2718" i="23"/>
  <c r="H2722" i="23"/>
  <c r="H2726" i="23"/>
  <c r="H2730" i="23"/>
  <c r="H2734" i="23"/>
  <c r="H2738" i="23"/>
  <c r="H2742" i="23"/>
  <c r="H2746" i="23"/>
  <c r="H2750" i="23"/>
  <c r="H2754" i="23"/>
  <c r="H2758" i="23"/>
  <c r="H2762" i="23"/>
  <c r="H2766" i="23"/>
  <c r="H2770" i="23"/>
  <c r="H2774" i="23"/>
  <c r="H2778" i="23"/>
  <c r="H2782" i="23"/>
  <c r="H2786" i="23"/>
  <c r="H2790" i="23"/>
  <c r="H2794" i="23"/>
  <c r="H2798" i="23"/>
  <c r="H2802" i="23"/>
  <c r="H2806" i="23"/>
  <c r="H2810" i="23"/>
  <c r="H2814" i="23"/>
  <c r="H2818" i="23"/>
  <c r="H2822" i="23"/>
  <c r="H2826" i="23"/>
  <c r="H2830" i="23"/>
  <c r="H2834" i="23"/>
  <c r="H2838" i="23"/>
  <c r="H2842" i="23"/>
  <c r="H2846" i="23"/>
  <c r="H2850" i="23"/>
  <c r="H2854" i="23"/>
  <c r="H2858" i="23"/>
  <c r="H2862" i="23"/>
  <c r="H2866" i="23"/>
  <c r="H2870" i="23"/>
  <c r="H2874" i="23"/>
  <c r="H2878" i="23"/>
  <c r="H2882" i="23"/>
  <c r="H2886" i="23"/>
  <c r="H2890" i="23"/>
  <c r="H2894" i="23"/>
  <c r="H2898" i="23"/>
  <c r="H2902" i="23"/>
  <c r="H2906" i="23"/>
  <c r="H2910" i="23"/>
  <c r="H2914" i="23"/>
  <c r="H2918" i="23"/>
  <c r="H2922" i="23"/>
  <c r="H2926" i="23"/>
  <c r="H2930" i="23"/>
  <c r="H2934" i="23"/>
  <c r="H2938" i="23"/>
  <c r="H2942" i="23"/>
  <c r="H2946" i="23"/>
  <c r="H2950" i="23"/>
  <c r="H2954" i="23"/>
  <c r="H2958" i="23"/>
  <c r="H2962" i="23"/>
  <c r="H2966" i="23"/>
  <c r="H2970" i="23"/>
  <c r="H2974" i="23"/>
  <c r="H2978" i="23"/>
  <c r="H2982" i="23"/>
  <c r="H2986" i="23"/>
  <c r="H2990" i="23"/>
  <c r="H2994" i="23"/>
  <c r="H2998" i="23"/>
  <c r="H3002" i="23"/>
  <c r="H3006" i="23"/>
  <c r="H3010" i="23"/>
  <c r="H3014" i="23"/>
  <c r="H3018" i="23"/>
  <c r="H3022" i="23"/>
  <c r="H3026" i="23"/>
  <c r="H3030" i="23"/>
  <c r="H3034" i="23"/>
  <c r="H3038" i="23"/>
  <c r="H3042" i="23"/>
  <c r="H3046" i="23"/>
  <c r="H3050" i="23"/>
  <c r="H3054" i="23"/>
  <c r="H3058" i="23"/>
  <c r="H3062" i="23"/>
  <c r="H3066" i="23"/>
  <c r="H3070" i="23"/>
  <c r="H3074" i="23"/>
  <c r="H3078" i="23"/>
  <c r="H3082" i="23"/>
  <c r="H3086" i="23"/>
  <c r="H3090" i="23"/>
  <c r="H3094" i="23"/>
  <c r="H3098" i="23"/>
  <c r="H3102" i="23"/>
  <c r="H3106" i="23"/>
  <c r="H3110" i="23"/>
  <c r="H3114" i="23"/>
  <c r="H3118" i="23"/>
  <c r="H3122" i="23"/>
  <c r="H3126" i="23"/>
  <c r="H3130" i="23"/>
  <c r="H3134" i="23"/>
  <c r="H3138" i="23"/>
  <c r="H3142" i="23"/>
  <c r="H3146" i="23"/>
  <c r="H3150" i="23"/>
  <c r="H3154" i="23"/>
  <c r="H3158" i="23"/>
  <c r="H3162" i="23"/>
  <c r="H3166" i="23"/>
  <c r="H3170" i="23"/>
  <c r="H3174" i="23"/>
  <c r="H3178" i="23"/>
  <c r="H3182" i="23"/>
  <c r="H3186" i="23"/>
  <c r="H3190" i="23"/>
  <c r="H3194" i="23"/>
  <c r="H3198" i="23"/>
  <c r="H3202" i="23"/>
  <c r="H3206" i="23"/>
  <c r="H3210" i="23"/>
  <c r="H3214" i="23"/>
  <c r="H3218" i="23"/>
  <c r="H3222" i="23"/>
  <c r="H3226" i="23"/>
  <c r="H3230" i="23"/>
  <c r="H3234" i="23"/>
  <c r="H3238" i="23"/>
  <c r="H3242" i="23"/>
  <c r="H3246" i="23"/>
  <c r="H3250" i="23"/>
  <c r="H3254" i="23"/>
  <c r="H3258" i="23"/>
  <c r="H3262" i="23"/>
  <c r="H3266" i="23"/>
  <c r="H3270" i="23"/>
  <c r="H3274" i="23"/>
  <c r="H3278" i="23"/>
  <c r="H3282" i="23"/>
  <c r="H3286" i="23"/>
  <c r="H3290" i="23"/>
  <c r="H3294" i="23"/>
  <c r="H3298" i="23"/>
  <c r="H3302" i="23"/>
  <c r="H3306" i="23"/>
  <c r="H3310" i="23"/>
  <c r="H3314" i="23"/>
  <c r="H3318" i="23"/>
  <c r="H3322" i="23"/>
  <c r="H3326" i="23"/>
  <c r="H3330" i="23"/>
  <c r="H3334" i="23"/>
  <c r="H3338" i="23"/>
  <c r="H3342" i="23"/>
  <c r="H3346" i="23"/>
  <c r="H3350" i="23"/>
  <c r="H3354" i="23"/>
  <c r="H3358" i="23"/>
  <c r="H3362" i="23"/>
  <c r="H3366" i="23"/>
  <c r="H3370" i="23"/>
  <c r="H3374" i="23"/>
  <c r="H3378" i="23"/>
  <c r="H3382" i="23"/>
  <c r="H3386" i="23"/>
  <c r="H3390" i="23"/>
  <c r="H3394" i="23"/>
  <c r="H3398" i="23"/>
  <c r="H3402" i="23"/>
  <c r="H3406" i="23"/>
  <c r="H3410" i="23"/>
  <c r="H3414" i="23"/>
  <c r="H3418" i="23"/>
  <c r="H3422" i="23"/>
  <c r="H3426" i="23"/>
  <c r="H3430" i="23"/>
  <c r="H3434" i="23"/>
  <c r="H3438" i="23"/>
  <c r="H3442" i="23"/>
  <c r="H3446" i="23"/>
  <c r="H3450" i="23"/>
  <c r="H3454" i="23"/>
  <c r="H3458" i="23"/>
  <c r="H3462" i="23"/>
  <c r="H3466" i="23"/>
  <c r="H3470" i="23"/>
  <c r="H3474" i="23"/>
  <c r="H3478" i="23"/>
  <c r="H3482" i="23"/>
  <c r="H3486" i="23"/>
  <c r="H3490" i="23"/>
  <c r="H3494" i="23"/>
  <c r="H3498" i="23"/>
  <c r="H3502" i="23"/>
  <c r="H3506" i="23"/>
  <c r="H3510" i="23"/>
  <c r="H3514" i="23"/>
  <c r="H3518" i="23"/>
  <c r="H3522" i="23"/>
  <c r="H3526" i="23"/>
  <c r="H3530" i="23"/>
  <c r="H3534" i="23"/>
  <c r="H3538" i="23"/>
  <c r="H3542" i="23"/>
  <c r="H3546" i="23"/>
  <c r="H3550" i="23"/>
  <c r="H3554" i="23"/>
  <c r="H3558" i="23"/>
  <c r="H3562" i="23"/>
  <c r="H3566" i="23"/>
  <c r="H3570" i="23"/>
  <c r="H3574" i="23"/>
  <c r="H3578" i="23"/>
  <c r="H3582" i="23"/>
  <c r="H3586" i="23"/>
  <c r="H3590" i="23"/>
  <c r="H3594" i="23"/>
  <c r="H3598" i="23"/>
  <c r="H3602" i="23"/>
  <c r="H3606" i="23"/>
  <c r="H3610" i="23"/>
  <c r="H3614" i="23"/>
  <c r="H3618" i="23"/>
  <c r="H3622" i="23"/>
  <c r="H3626" i="23"/>
  <c r="H3630" i="23"/>
  <c r="H3634" i="23"/>
  <c r="H3638" i="23"/>
  <c r="H3642" i="23"/>
  <c r="H3646" i="23"/>
  <c r="H3650" i="23"/>
  <c r="H3654" i="23"/>
  <c r="H3658" i="23"/>
  <c r="H3662" i="23"/>
  <c r="H3666" i="23"/>
  <c r="H3670" i="23"/>
  <c r="H3674" i="23"/>
  <c r="H3678" i="23"/>
  <c r="H3682" i="23"/>
  <c r="H3686" i="23"/>
  <c r="H3690" i="23"/>
  <c r="H3694" i="23"/>
  <c r="H3698" i="23"/>
  <c r="H3702" i="23"/>
  <c r="H3706" i="23"/>
  <c r="H3710" i="23"/>
  <c r="H3714" i="23"/>
  <c r="H3718" i="23"/>
  <c r="H3722" i="23"/>
  <c r="H3726" i="23"/>
  <c r="H3730" i="23"/>
  <c r="H3734" i="23"/>
  <c r="H3738" i="23"/>
  <c r="H3742" i="23"/>
  <c r="H3746" i="23"/>
  <c r="H3750" i="23"/>
  <c r="H3754" i="23"/>
  <c r="H3758" i="23"/>
  <c r="H3762" i="23"/>
  <c r="H3766" i="23"/>
  <c r="H3770" i="23"/>
  <c r="H3774" i="23"/>
  <c r="H3778" i="23"/>
  <c r="H3782" i="23"/>
  <c r="H3786" i="23"/>
  <c r="H3790" i="23"/>
  <c r="H3794" i="23"/>
  <c r="H3798" i="23"/>
  <c r="H3802" i="23"/>
  <c r="H3806" i="23"/>
  <c r="H3810" i="23"/>
  <c r="H3814" i="23"/>
  <c r="H3818" i="23"/>
  <c r="H3822" i="23"/>
  <c r="H3826" i="23"/>
  <c r="H3830" i="23"/>
  <c r="H3834" i="23"/>
  <c r="H3838" i="23"/>
  <c r="H3842" i="23"/>
  <c r="H3846" i="23"/>
  <c r="H3850" i="23"/>
  <c r="H3854" i="23"/>
  <c r="H3858" i="23"/>
  <c r="H3862" i="23"/>
  <c r="H3866" i="23"/>
  <c r="H3870" i="23"/>
  <c r="H3874" i="23"/>
  <c r="H3878" i="23"/>
  <c r="H3882" i="23"/>
  <c r="H3886" i="23"/>
  <c r="H3890" i="23"/>
  <c r="H3894" i="23"/>
  <c r="H3898" i="23"/>
  <c r="H3902" i="23"/>
  <c r="H3906" i="23"/>
  <c r="H3910" i="23"/>
  <c r="H3914" i="23"/>
  <c r="H3918" i="23"/>
  <c r="H3922" i="23"/>
  <c r="H3926" i="23"/>
  <c r="H3930" i="23"/>
  <c r="H3934" i="23"/>
  <c r="H3938" i="23"/>
  <c r="H3942" i="23"/>
  <c r="H3946" i="23"/>
  <c r="H3950" i="23"/>
  <c r="H3954" i="23"/>
  <c r="H3958" i="23"/>
  <c r="H3962" i="23"/>
  <c r="H3966" i="23"/>
  <c r="H3970" i="23"/>
  <c r="H3974" i="23"/>
  <c r="H3978" i="23"/>
  <c r="H3982" i="23"/>
  <c r="H3986" i="23"/>
  <c r="H3990" i="23"/>
  <c r="H3994" i="23"/>
  <c r="H3998" i="23"/>
  <c r="H4002" i="23"/>
  <c r="H4006" i="23"/>
  <c r="H4010" i="23"/>
  <c r="H4014" i="23"/>
  <c r="H4018" i="23"/>
  <c r="H4022" i="23"/>
  <c r="H4026" i="23"/>
  <c r="H4030" i="23"/>
  <c r="H4034" i="23"/>
  <c r="H4038" i="23"/>
  <c r="H4042" i="23"/>
  <c r="H4046" i="23"/>
  <c r="H4050" i="23"/>
  <c r="H4054" i="23"/>
  <c r="H4058" i="23"/>
  <c r="H4062" i="23"/>
  <c r="H4066" i="23"/>
  <c r="H4070" i="23"/>
  <c r="H4074" i="23"/>
  <c r="H4078" i="23"/>
  <c r="H4082" i="23"/>
  <c r="H4086" i="23"/>
  <c r="H4090" i="23"/>
  <c r="H4094" i="23"/>
  <c r="H4098" i="23"/>
  <c r="H4102" i="23"/>
  <c r="H4106" i="23"/>
  <c r="H4110" i="23"/>
  <c r="H4114" i="23"/>
  <c r="H4118" i="23"/>
  <c r="H4122" i="23"/>
  <c r="H4126" i="23"/>
  <c r="H4130" i="23"/>
  <c r="H4134" i="23"/>
  <c r="H4138" i="23"/>
  <c r="H4142" i="23"/>
  <c r="H4146" i="23"/>
  <c r="H4150" i="23"/>
  <c r="H4154" i="23"/>
  <c r="H4158" i="23"/>
  <c r="H4162" i="23"/>
  <c r="H4166" i="23"/>
  <c r="H4170" i="23"/>
  <c r="H4174" i="23"/>
  <c r="H4178" i="23"/>
  <c r="H4182" i="23"/>
  <c r="H4186" i="23"/>
  <c r="H4190" i="23"/>
  <c r="H4194" i="23"/>
  <c r="H4198" i="23"/>
  <c r="H4202" i="23"/>
  <c r="H4206" i="23"/>
  <c r="H4210" i="23"/>
  <c r="H4214" i="23"/>
  <c r="H4218" i="23"/>
  <c r="H4222" i="23"/>
  <c r="H4226" i="23"/>
  <c r="H4230" i="23"/>
  <c r="H4234" i="23"/>
  <c r="H4238" i="23"/>
  <c r="H4242" i="23"/>
  <c r="H4246" i="23"/>
  <c r="H4250" i="23"/>
  <c r="H4254" i="23"/>
  <c r="H4258" i="23"/>
  <c r="H4262" i="23"/>
  <c r="H4266" i="23"/>
  <c r="H4270" i="23"/>
  <c r="H4274" i="23"/>
  <c r="H4278" i="23"/>
  <c r="H4282" i="23"/>
  <c r="H4286" i="23"/>
  <c r="H4290" i="23"/>
  <c r="H4294" i="23"/>
  <c r="H4298" i="23"/>
  <c r="H4302" i="23"/>
  <c r="H4306" i="23"/>
  <c r="H4310" i="23"/>
  <c r="H4314" i="23"/>
  <c r="H4318" i="23"/>
  <c r="H4322" i="23"/>
  <c r="H4326" i="23"/>
  <c r="H4330" i="23"/>
  <c r="H4334" i="23"/>
  <c r="H4338" i="23"/>
  <c r="H4342" i="23"/>
  <c r="H4346" i="23"/>
  <c r="H4350" i="23"/>
  <c r="H4354" i="23"/>
  <c r="H4358" i="23"/>
  <c r="H4362" i="23"/>
  <c r="H4366" i="23"/>
  <c r="H4370" i="23"/>
  <c r="H4374" i="23"/>
  <c r="H4378" i="23"/>
  <c r="H4382" i="23"/>
  <c r="H4386" i="23"/>
  <c r="H4390" i="23"/>
  <c r="H4394" i="23"/>
  <c r="H4398" i="23"/>
  <c r="H4402" i="23"/>
  <c r="H4406" i="23"/>
  <c r="H4410" i="23"/>
  <c r="H4414" i="23"/>
  <c r="H4418" i="23"/>
  <c r="H4422" i="23"/>
  <c r="H4426" i="23"/>
  <c r="H4430" i="23"/>
  <c r="H4434" i="23"/>
  <c r="H4438" i="23"/>
  <c r="H4442" i="23"/>
  <c r="H4446" i="23"/>
  <c r="H4450" i="23"/>
  <c r="H4454" i="23"/>
  <c r="H4458" i="23"/>
  <c r="H4462" i="23"/>
  <c r="H4466" i="23"/>
  <c r="H4470" i="23"/>
  <c r="H4474" i="23"/>
  <c r="H4478" i="23"/>
  <c r="H4482" i="23"/>
  <c r="H4486" i="23"/>
  <c r="H4490" i="23"/>
  <c r="H4494" i="23"/>
  <c r="H4498" i="23"/>
  <c r="H4502" i="23"/>
  <c r="H4506" i="23"/>
  <c r="H4510" i="23"/>
  <c r="H4514" i="23"/>
  <c r="H4518" i="23"/>
  <c r="H4522" i="23"/>
  <c r="H4526" i="23"/>
  <c r="H4530" i="23"/>
  <c r="H4534" i="23"/>
  <c r="H4538" i="23"/>
  <c r="H4542" i="23"/>
  <c r="H4546" i="23"/>
  <c r="H4550" i="23"/>
  <c r="H4554" i="23"/>
  <c r="H4558" i="23"/>
  <c r="H4562" i="23"/>
  <c r="H4566" i="23"/>
  <c r="H4570" i="23"/>
  <c r="H4574" i="23"/>
  <c r="H4578" i="23"/>
  <c r="H4582" i="23"/>
  <c r="H4586" i="23"/>
  <c r="H4590" i="23"/>
  <c r="H4594" i="23"/>
  <c r="H4598" i="23"/>
  <c r="H4602" i="23"/>
  <c r="H4606" i="23"/>
  <c r="H4610" i="23"/>
  <c r="H4614" i="23"/>
  <c r="H4618" i="23"/>
  <c r="H4622" i="23"/>
  <c r="H4626" i="23"/>
  <c r="H4630" i="23"/>
  <c r="H4634" i="23"/>
  <c r="H4638" i="23"/>
  <c r="H4642" i="23"/>
  <c r="H4646" i="23"/>
  <c r="H4650" i="23"/>
  <c r="H4654" i="23"/>
  <c r="H219" i="23"/>
  <c r="H389" i="23"/>
  <c r="H508" i="23"/>
  <c r="H572" i="23"/>
  <c r="H636" i="23"/>
  <c r="H700" i="23"/>
  <c r="H764" i="23"/>
  <c r="H828" i="23"/>
  <c r="H892" i="23"/>
  <c r="H956" i="23"/>
  <c r="H1013" i="23"/>
  <c r="H1045" i="23"/>
  <c r="H1077" i="23"/>
  <c r="H1109" i="23"/>
  <c r="H1141" i="23"/>
  <c r="H1173" i="23"/>
  <c r="H1205" i="23"/>
  <c r="H1237" i="23"/>
  <c r="H1269" i="23"/>
  <c r="H1301" i="23"/>
  <c r="H1333" i="23"/>
  <c r="H1365" i="23"/>
  <c r="H1397" i="23"/>
  <c r="H1429" i="23"/>
  <c r="H1461" i="23"/>
  <c r="H1493" i="23"/>
  <c r="H1525" i="23"/>
  <c r="H1557" i="23"/>
  <c r="H1589" i="23"/>
  <c r="H1621" i="23"/>
  <c r="H1643" i="23"/>
  <c r="H1664" i="23"/>
  <c r="H1685" i="23"/>
  <c r="H1707" i="23"/>
  <c r="H1728" i="23"/>
  <c r="H1749" i="23"/>
  <c r="H1771" i="23"/>
  <c r="H1792" i="23"/>
  <c r="H1813" i="23"/>
  <c r="H1835" i="23"/>
  <c r="H1856" i="23"/>
  <c r="H1877" i="23"/>
  <c r="H1899" i="23"/>
  <c r="H1920" i="23"/>
  <c r="H1941" i="23"/>
  <c r="H1963" i="23"/>
  <c r="H1984" i="23"/>
  <c r="H2005" i="23"/>
  <c r="H2027" i="23"/>
  <c r="H2044" i="23"/>
  <c r="H2060" i="23"/>
  <c r="H2076" i="23"/>
  <c r="H2092" i="23"/>
  <c r="H2108" i="23"/>
  <c r="H2124" i="23"/>
  <c r="H2140" i="23"/>
  <c r="H2156" i="23"/>
  <c r="H2172" i="23"/>
  <c r="H2188" i="23"/>
  <c r="H2204" i="23"/>
  <c r="H2220" i="23"/>
  <c r="H2236" i="23"/>
  <c r="H2252" i="23"/>
  <c r="H2268" i="23"/>
  <c r="H2284" i="23"/>
  <c r="H2300" i="23"/>
  <c r="H2316" i="23"/>
  <c r="H2332" i="23"/>
  <c r="H2348" i="23"/>
  <c r="H2364" i="23"/>
  <c r="H2380" i="23"/>
  <c r="H2396" i="23"/>
  <c r="H2412" i="23"/>
  <c r="H2428" i="23"/>
  <c r="H2444" i="23"/>
  <c r="H2460" i="23"/>
  <c r="H2476" i="23"/>
  <c r="H2492" i="23"/>
  <c r="H2508" i="23"/>
  <c r="H2524" i="23"/>
  <c r="H2540" i="23"/>
  <c r="H2556" i="23"/>
  <c r="H2572" i="23"/>
  <c r="H2588" i="23"/>
  <c r="H2604" i="23"/>
  <c r="H2616" i="23"/>
  <c r="H2624" i="23"/>
  <c r="H2632" i="23"/>
  <c r="H2640" i="23"/>
  <c r="H2648" i="23"/>
  <c r="H2656" i="23"/>
  <c r="H2664" i="23"/>
  <c r="H2672" i="23"/>
  <c r="H2680" i="23"/>
  <c r="H2688" i="23"/>
  <c r="H2696" i="23"/>
  <c r="H2704" i="23"/>
  <c r="H2712" i="23"/>
  <c r="H2720" i="23"/>
  <c r="H2728" i="23"/>
  <c r="H2736" i="23"/>
  <c r="H2744" i="23"/>
  <c r="H2752" i="23"/>
  <c r="H2760" i="23"/>
  <c r="H2768" i="23"/>
  <c r="H2776" i="23"/>
  <c r="H2784" i="23"/>
  <c r="H2792" i="23"/>
  <c r="H2800" i="23"/>
  <c r="H2808" i="23"/>
  <c r="H2816" i="23"/>
  <c r="H2824" i="23"/>
  <c r="H2832" i="23"/>
  <c r="H2840" i="23"/>
  <c r="H2848" i="23"/>
  <c r="H2856" i="23"/>
  <c r="H2864" i="23"/>
  <c r="H2872" i="23"/>
  <c r="H2880" i="23"/>
  <c r="H2888" i="23"/>
  <c r="H2896" i="23"/>
  <c r="H2904" i="23"/>
  <c r="H2912" i="23"/>
  <c r="H2920" i="23"/>
  <c r="H2928" i="23"/>
  <c r="H2936" i="23"/>
  <c r="H2944" i="23"/>
  <c r="H2952" i="23"/>
  <c r="H2960" i="23"/>
  <c r="H2968" i="23"/>
  <c r="H2976" i="23"/>
  <c r="H2984" i="23"/>
  <c r="H2992" i="23"/>
  <c r="H3000" i="23"/>
  <c r="H3008" i="23"/>
  <c r="H3016" i="23"/>
  <c r="H3024" i="23"/>
  <c r="H3032" i="23"/>
  <c r="H3040" i="23"/>
  <c r="H3048" i="23"/>
  <c r="H3056" i="23"/>
  <c r="H3064" i="23"/>
  <c r="H3072" i="23"/>
  <c r="H3080" i="23"/>
  <c r="H3088" i="23"/>
  <c r="H3096" i="23"/>
  <c r="H3104" i="23"/>
  <c r="H3112" i="23"/>
  <c r="H3120" i="23"/>
  <c r="H3128" i="23"/>
  <c r="H3136" i="23"/>
  <c r="H3144" i="23"/>
  <c r="H3152" i="23"/>
  <c r="H3160" i="23"/>
  <c r="H3168" i="23"/>
  <c r="H3176" i="23"/>
  <c r="H3184" i="23"/>
  <c r="H3192" i="23"/>
  <c r="H3200" i="23"/>
  <c r="H3208" i="23"/>
  <c r="H3216" i="23"/>
  <c r="H3224" i="23"/>
  <c r="H3232" i="23"/>
  <c r="H3240" i="23"/>
  <c r="H3248" i="23"/>
  <c r="H3256" i="23"/>
  <c r="H3264" i="23"/>
  <c r="H3272" i="23"/>
  <c r="H3280" i="23"/>
  <c r="H3288" i="23"/>
  <c r="H3296" i="23"/>
  <c r="H3304" i="23"/>
  <c r="H3312" i="23"/>
  <c r="H3320" i="23"/>
  <c r="H3328" i="23"/>
  <c r="H3336" i="23"/>
  <c r="H3344" i="23"/>
  <c r="H3352" i="23"/>
  <c r="H3360" i="23"/>
  <c r="H3368" i="23"/>
  <c r="H3376" i="23"/>
  <c r="H3384" i="23"/>
  <c r="H3392" i="23"/>
  <c r="H3400" i="23"/>
  <c r="H3408" i="23"/>
  <c r="H3416" i="23"/>
  <c r="H3424" i="23"/>
  <c r="H3432" i="23"/>
  <c r="H3440" i="23"/>
  <c r="H3448" i="23"/>
  <c r="H3456" i="23"/>
  <c r="H3464" i="23"/>
  <c r="H3472" i="23"/>
  <c r="H3480" i="23"/>
  <c r="H3488" i="23"/>
  <c r="H3496" i="23"/>
  <c r="H3504" i="23"/>
  <c r="H3512" i="23"/>
  <c r="H3520" i="23"/>
  <c r="H3528" i="23"/>
  <c r="H3536" i="23"/>
  <c r="H3544" i="23"/>
  <c r="H3552" i="23"/>
  <c r="H3560" i="23"/>
  <c r="H3568" i="23"/>
  <c r="H3576" i="23"/>
  <c r="H3584" i="23"/>
  <c r="H3592" i="23"/>
  <c r="H3600" i="23"/>
  <c r="H3608" i="23"/>
  <c r="H3616" i="23"/>
  <c r="H3624" i="23"/>
  <c r="H3632" i="23"/>
  <c r="H3640" i="23"/>
  <c r="H3648" i="23"/>
  <c r="H3656" i="23"/>
  <c r="H3664" i="23"/>
  <c r="H3672" i="23"/>
  <c r="H3680" i="23"/>
  <c r="H3688" i="23"/>
  <c r="H3696" i="23"/>
  <c r="H3704" i="23"/>
  <c r="H3712" i="23"/>
  <c r="H3720" i="23"/>
  <c r="H3728" i="23"/>
  <c r="H3736" i="23"/>
  <c r="H3744" i="23"/>
  <c r="H3752" i="23"/>
  <c r="H3760" i="23"/>
  <c r="H3768" i="23"/>
  <c r="H3776" i="23"/>
  <c r="H3784" i="23"/>
  <c r="H3792" i="23"/>
  <c r="H3800" i="23"/>
  <c r="H3808" i="23"/>
  <c r="H3816" i="23"/>
  <c r="H3824" i="23"/>
  <c r="H3832" i="23"/>
  <c r="H3840" i="23"/>
  <c r="H3848" i="23"/>
  <c r="H3856" i="23"/>
  <c r="H3864" i="23"/>
  <c r="H3872" i="23"/>
  <c r="H3880" i="23"/>
  <c r="H3888" i="23"/>
  <c r="H3896" i="23"/>
  <c r="H3904" i="23"/>
  <c r="H3912" i="23"/>
  <c r="H3920" i="23"/>
  <c r="H3928" i="23"/>
  <c r="H3936" i="23"/>
  <c r="H3944" i="23"/>
  <c r="H3952" i="23"/>
  <c r="H3960" i="23"/>
  <c r="H3968" i="23"/>
  <c r="H3976" i="23"/>
  <c r="H3984" i="23"/>
  <c r="H3992" i="23"/>
  <c r="H4000" i="23"/>
  <c r="H4008" i="23"/>
  <c r="H4016" i="23"/>
  <c r="H4024" i="23"/>
  <c r="H4032" i="23"/>
  <c r="H4040" i="23"/>
  <c r="H4048" i="23"/>
  <c r="H4056" i="23"/>
  <c r="H4064" i="23"/>
  <c r="H4072" i="23"/>
  <c r="H4080" i="23"/>
  <c r="H4088" i="23"/>
  <c r="H4096" i="23"/>
  <c r="H4104" i="23"/>
  <c r="H4112" i="23"/>
  <c r="H4120" i="23"/>
  <c r="H4128" i="23"/>
  <c r="H4136" i="23"/>
  <c r="H4144" i="23"/>
  <c r="H4152" i="23"/>
  <c r="H4160" i="23"/>
  <c r="H4168" i="23"/>
  <c r="H4176" i="23"/>
  <c r="H4184" i="23"/>
  <c r="H4192" i="23"/>
  <c r="H4200" i="23"/>
  <c r="H4208" i="23"/>
  <c r="H4216" i="23"/>
  <c r="H4224" i="23"/>
  <c r="H4232" i="23"/>
  <c r="H4240" i="23"/>
  <c r="H4248" i="23"/>
  <c r="H4256" i="23"/>
  <c r="H4264" i="23"/>
  <c r="H4272" i="23"/>
  <c r="H4280" i="23"/>
  <c r="H4288" i="23"/>
  <c r="H4296" i="23"/>
  <c r="H4304" i="23"/>
  <c r="H4312" i="23"/>
  <c r="H4320" i="23"/>
  <c r="H4328" i="23"/>
  <c r="H4336" i="23"/>
  <c r="H4344" i="23"/>
  <c r="H4352" i="23"/>
  <c r="H4360" i="23"/>
  <c r="H4368" i="23"/>
  <c r="H4376" i="23"/>
  <c r="H4384" i="23"/>
  <c r="H4392" i="23"/>
  <c r="H4400" i="23"/>
  <c r="H4408" i="23"/>
  <c r="H4416" i="23"/>
  <c r="H4424" i="23"/>
  <c r="H4432" i="23"/>
  <c r="H4440" i="23"/>
  <c r="H4448" i="23"/>
  <c r="H4456" i="23"/>
  <c r="H4464" i="23"/>
  <c r="H4472" i="23"/>
  <c r="H4480" i="23"/>
  <c r="H4488" i="23"/>
  <c r="H4496" i="23"/>
  <c r="H4504" i="23"/>
  <c r="H4509" i="23"/>
  <c r="H4515" i="23"/>
  <c r="H4520" i="23"/>
  <c r="H4525" i="23"/>
  <c r="H4531" i="23"/>
  <c r="H4536" i="23"/>
  <c r="H4541" i="23"/>
  <c r="H4547" i="23"/>
  <c r="H4552" i="23"/>
  <c r="H4557" i="23"/>
  <c r="H4563" i="23"/>
  <c r="H4568" i="23"/>
  <c r="H4573" i="23"/>
  <c r="H4579" i="23"/>
  <c r="H4584" i="23"/>
  <c r="H4589" i="23"/>
  <c r="H4595" i="23"/>
  <c r="H4600" i="23"/>
  <c r="H4605" i="23"/>
  <c r="H4611" i="23"/>
  <c r="H4616" i="23"/>
  <c r="H4621" i="23"/>
  <c r="H4627" i="23"/>
  <c r="H4632" i="23"/>
  <c r="H4637" i="23"/>
  <c r="H4643" i="23"/>
  <c r="H4648" i="23"/>
  <c r="H4653" i="23"/>
  <c r="H4658" i="23"/>
  <c r="H4662" i="23"/>
  <c r="H4666" i="23"/>
  <c r="H4670" i="23"/>
  <c r="H4674" i="23"/>
  <c r="H4678" i="23"/>
  <c r="H4682" i="23"/>
  <c r="H4686" i="23"/>
  <c r="H4690" i="23"/>
  <c r="H4694" i="23"/>
  <c r="H4698" i="23"/>
  <c r="H4702" i="23"/>
  <c r="H4706" i="23"/>
  <c r="H4710" i="23"/>
  <c r="H4714" i="23"/>
  <c r="H4718" i="23"/>
  <c r="H4722" i="23"/>
  <c r="H4726" i="23"/>
  <c r="H4730" i="23"/>
  <c r="H4734" i="23"/>
  <c r="H4738" i="23"/>
  <c r="H4742" i="23"/>
  <c r="H4746" i="23"/>
  <c r="H4750" i="23"/>
  <c r="H4754" i="23"/>
  <c r="H4758" i="23"/>
  <c r="H4762" i="23"/>
  <c r="H4766" i="23"/>
  <c r="H4770" i="23"/>
  <c r="H4774" i="23"/>
  <c r="H4778" i="23"/>
  <c r="H4782" i="23"/>
  <c r="H4786" i="23"/>
  <c r="H4790" i="23"/>
  <c r="H4794" i="23"/>
  <c r="H4798" i="23"/>
  <c r="H4802" i="23"/>
  <c r="H4806" i="23"/>
  <c r="H4810" i="23"/>
  <c r="H4814" i="23"/>
  <c r="H4818" i="23"/>
  <c r="H4822" i="23"/>
  <c r="H4826" i="23"/>
  <c r="H4830" i="23"/>
  <c r="H4834" i="23"/>
  <c r="H4838" i="23"/>
  <c r="H4842" i="23"/>
  <c r="H4846" i="23"/>
  <c r="H4850" i="23"/>
  <c r="H4854" i="23"/>
  <c r="H4858" i="23"/>
  <c r="H4862" i="23"/>
  <c r="H4866" i="23"/>
  <c r="H4870" i="23"/>
  <c r="H4874" i="23"/>
  <c r="H4878" i="23"/>
  <c r="H4882" i="23"/>
  <c r="H4886" i="23"/>
  <c r="H4890" i="23"/>
  <c r="H4894" i="23"/>
  <c r="H4898" i="23"/>
  <c r="H4902" i="23"/>
  <c r="H4906" i="23"/>
  <c r="H4910" i="23"/>
  <c r="H4914" i="23"/>
  <c r="H4918" i="23"/>
  <c r="H4922" i="23"/>
  <c r="H4926" i="23"/>
  <c r="H4930" i="23"/>
  <c r="H4934" i="23"/>
  <c r="H4938" i="23"/>
  <c r="H4942" i="23"/>
  <c r="H4946" i="23"/>
  <c r="H4950" i="23"/>
  <c r="H4954" i="23"/>
  <c r="H4958" i="23"/>
  <c r="H4962" i="23"/>
  <c r="H4966" i="23"/>
  <c r="H4970" i="23"/>
  <c r="H4974" i="23"/>
  <c r="H4978" i="23"/>
  <c r="H4982" i="23"/>
  <c r="H4986" i="23"/>
  <c r="H4990" i="23"/>
  <c r="H4994" i="23"/>
  <c r="H4998" i="23"/>
  <c r="H5002" i="23"/>
  <c r="H5006" i="23"/>
  <c r="H5010" i="23"/>
  <c r="H5014" i="23"/>
  <c r="H5018" i="23"/>
  <c r="H5022" i="23"/>
  <c r="H5026" i="23"/>
  <c r="H5030" i="23"/>
  <c r="H5034" i="23"/>
  <c r="H5038" i="23"/>
  <c r="H5042" i="23"/>
  <c r="H5046" i="23"/>
  <c r="H5050" i="23"/>
  <c r="H5054" i="23"/>
  <c r="H5058" i="23"/>
  <c r="H5062" i="23"/>
  <c r="H5066" i="23"/>
  <c r="H5070" i="23"/>
  <c r="H5074" i="23"/>
  <c r="H5078" i="23"/>
  <c r="H5082" i="23"/>
  <c r="H5086" i="23"/>
  <c r="H5090" i="23"/>
  <c r="H5094" i="23"/>
  <c r="H5098" i="23"/>
  <c r="H5102" i="23"/>
  <c r="H5106" i="23"/>
  <c r="H5110" i="23"/>
  <c r="H5114" i="23"/>
  <c r="H5118" i="23"/>
  <c r="H5122" i="23"/>
  <c r="H5126" i="23"/>
  <c r="H5130" i="23"/>
  <c r="H5134" i="23"/>
  <c r="H5138" i="23"/>
  <c r="H5142" i="23"/>
  <c r="H5146" i="23"/>
  <c r="H5150" i="23"/>
  <c r="H5154" i="23"/>
  <c r="H5158" i="23"/>
  <c r="H5162" i="23"/>
  <c r="H5166" i="23"/>
  <c r="H5170" i="23"/>
  <c r="H5174" i="23"/>
  <c r="H5178" i="23"/>
  <c r="H5182" i="23"/>
  <c r="H5186" i="23"/>
  <c r="H5190" i="23"/>
  <c r="H5194" i="23"/>
  <c r="H5198" i="23"/>
  <c r="H5202" i="23"/>
  <c r="H5206" i="23"/>
  <c r="H5210" i="23"/>
  <c r="H5214" i="23"/>
  <c r="H5218" i="23"/>
  <c r="H5222" i="23"/>
  <c r="H5226" i="23"/>
  <c r="H5230" i="23"/>
  <c r="H5234" i="23"/>
  <c r="H5238" i="23"/>
  <c r="H5242" i="23"/>
  <c r="H5246" i="23"/>
  <c r="H5250" i="23"/>
  <c r="H5254" i="23"/>
  <c r="H5258" i="23"/>
  <c r="H5262" i="23"/>
  <c r="H5266" i="23"/>
  <c r="H5270" i="23"/>
  <c r="H5274" i="23"/>
  <c r="H5278" i="23"/>
  <c r="H5282" i="23"/>
  <c r="H5286" i="23"/>
  <c r="H5290" i="23"/>
  <c r="H5294" i="23"/>
  <c r="H5298" i="23"/>
  <c r="H5302" i="23"/>
  <c r="H5306" i="23"/>
  <c r="H5310" i="23"/>
  <c r="H5314" i="23"/>
  <c r="H5318" i="23"/>
  <c r="H5322" i="23"/>
  <c r="H5326" i="23"/>
  <c r="H5330" i="23"/>
  <c r="H5334" i="23"/>
  <c r="H5338" i="23"/>
  <c r="H5342" i="23"/>
  <c r="H5346" i="23"/>
  <c r="H5350" i="23"/>
  <c r="H5354" i="23"/>
  <c r="H5358" i="23"/>
  <c r="H5362" i="23"/>
  <c r="H5366" i="23"/>
  <c r="H5370" i="23"/>
  <c r="H5374" i="23"/>
  <c r="H5378" i="23"/>
  <c r="H5382" i="23"/>
  <c r="H5386" i="23"/>
  <c r="H5390" i="23"/>
  <c r="H5394" i="23"/>
  <c r="H5398" i="23"/>
  <c r="H5402" i="23"/>
  <c r="H5406" i="23"/>
  <c r="H5410" i="23"/>
  <c r="H5414" i="23"/>
  <c r="H5418" i="23"/>
  <c r="H5422" i="23"/>
  <c r="H5426" i="23"/>
  <c r="H5430" i="23"/>
  <c r="H5434" i="23"/>
  <c r="H5438" i="23"/>
  <c r="H5442" i="23"/>
  <c r="H5446" i="23"/>
  <c r="H5450" i="23"/>
  <c r="H5454" i="23"/>
  <c r="H5458" i="23"/>
  <c r="H5462" i="23"/>
  <c r="H5466" i="23"/>
  <c r="H5470" i="23"/>
  <c r="H5474" i="23"/>
  <c r="H5478" i="23"/>
  <c r="H5482" i="23"/>
  <c r="H5486" i="23"/>
  <c r="H5490" i="23"/>
  <c r="H5494" i="23"/>
  <c r="H5498" i="23"/>
  <c r="H5502" i="23"/>
  <c r="H5506" i="23"/>
  <c r="H5510" i="23"/>
  <c r="H5514" i="23"/>
  <c r="H5518" i="23"/>
  <c r="H5522" i="23"/>
  <c r="H5526" i="23"/>
  <c r="H5530" i="23"/>
  <c r="H5534" i="23"/>
  <c r="H5538" i="23"/>
  <c r="H5542" i="23"/>
  <c r="H5546" i="23"/>
  <c r="H5550" i="23"/>
  <c r="H5554" i="23"/>
  <c r="H5558" i="23"/>
  <c r="H5562" i="23"/>
  <c r="H5566" i="23"/>
  <c r="H5570" i="23"/>
  <c r="H5574" i="23"/>
  <c r="H5578" i="23"/>
  <c r="H5582" i="23"/>
  <c r="H5586" i="23"/>
  <c r="H5590" i="23"/>
  <c r="H5594" i="23"/>
  <c r="H5598" i="23"/>
  <c r="H5602" i="23"/>
  <c r="H5606" i="23"/>
  <c r="H5610" i="23"/>
  <c r="H5614" i="23"/>
  <c r="H5618" i="23"/>
  <c r="H5622" i="23"/>
  <c r="H5626" i="23"/>
  <c r="H5630" i="23"/>
  <c r="H5634" i="23"/>
  <c r="H5638" i="23"/>
  <c r="H5642" i="23"/>
  <c r="H5646" i="23"/>
  <c r="H5650" i="23"/>
  <c r="H5654" i="23"/>
  <c r="H5658" i="23"/>
  <c r="H5662" i="23"/>
  <c r="H5666" i="23"/>
  <c r="H5670" i="23"/>
  <c r="H5674" i="23"/>
  <c r="H5678" i="23"/>
  <c r="H5682" i="23"/>
  <c r="H5686" i="23"/>
  <c r="H5690" i="23"/>
  <c r="H5694" i="23"/>
  <c r="H5698" i="23"/>
  <c r="H5702" i="23"/>
  <c r="H5706" i="23"/>
  <c r="H5710" i="23"/>
  <c r="H5714" i="23"/>
  <c r="H5718" i="23"/>
  <c r="H5722" i="23"/>
  <c r="H5726" i="23"/>
  <c r="H5730" i="23"/>
  <c r="H5734" i="23"/>
  <c r="H5738" i="23"/>
  <c r="H5742" i="23"/>
  <c r="H5746" i="23"/>
  <c r="H5750" i="23"/>
  <c r="H5754" i="23"/>
  <c r="H5758" i="23"/>
  <c r="H5762" i="23"/>
  <c r="H5766" i="23"/>
  <c r="H5770" i="23"/>
  <c r="H5774" i="23"/>
  <c r="H5778" i="23"/>
  <c r="H5782" i="23"/>
  <c r="H5786" i="23"/>
  <c r="H5790" i="23"/>
  <c r="H5794" i="23"/>
  <c r="H5798" i="23"/>
  <c r="H5802" i="23"/>
  <c r="H5806" i="23"/>
  <c r="H5810" i="23"/>
  <c r="H5814" i="23"/>
  <c r="H5818" i="23"/>
  <c r="H5822" i="23"/>
  <c r="H5826" i="23"/>
  <c r="H5830" i="23"/>
  <c r="H5834" i="23"/>
  <c r="H5838" i="23"/>
  <c r="H5842" i="23"/>
  <c r="H5846" i="23"/>
  <c r="H5850" i="23"/>
  <c r="H5854" i="23"/>
  <c r="H5858" i="23"/>
  <c r="H5862" i="23"/>
  <c r="H5866" i="23"/>
  <c r="H5870" i="23"/>
  <c r="H5874" i="23"/>
  <c r="H5878" i="23"/>
  <c r="H5882" i="23"/>
  <c r="H5886" i="23"/>
  <c r="H5890" i="23"/>
  <c r="H5894" i="23"/>
  <c r="H5898" i="23"/>
  <c r="H5902" i="23"/>
  <c r="H5906" i="23"/>
  <c r="H5910" i="23"/>
  <c r="H5914" i="23"/>
  <c r="H5918" i="23"/>
  <c r="H5922" i="23"/>
  <c r="H5926" i="23"/>
  <c r="H5930" i="23"/>
  <c r="H5934" i="23"/>
  <c r="H5938" i="23"/>
  <c r="H5942" i="23"/>
  <c r="H5946" i="23"/>
  <c r="H5950" i="23"/>
  <c r="H5954" i="23"/>
  <c r="H5958" i="23"/>
  <c r="H5962" i="23"/>
  <c r="H5966" i="23"/>
  <c r="H5970" i="23"/>
  <c r="H5974" i="23"/>
  <c r="H5978" i="23"/>
  <c r="H5982" i="23"/>
  <c r="H48" i="23"/>
  <c r="H291" i="23"/>
  <c r="H432" i="23"/>
  <c r="H529" i="23"/>
  <c r="H593" i="23"/>
  <c r="H657" i="23"/>
  <c r="H721" i="23"/>
  <c r="H785" i="23"/>
  <c r="H849" i="23"/>
  <c r="H913" i="23"/>
  <c r="H977" i="23"/>
  <c r="H1024" i="23"/>
  <c r="H1056" i="23"/>
  <c r="H1088" i="23"/>
  <c r="H1120" i="23"/>
  <c r="H1152" i="23"/>
  <c r="H1184" i="23"/>
  <c r="H1216" i="23"/>
  <c r="H1248" i="23"/>
  <c r="H1280" i="23"/>
  <c r="H1312" i="23"/>
  <c r="H1344" i="23"/>
  <c r="H1376" i="23"/>
  <c r="H1408" i="23"/>
  <c r="H1440" i="23"/>
  <c r="H1472" i="23"/>
  <c r="H1504" i="23"/>
  <c r="H1536" i="23"/>
  <c r="H1568" i="23"/>
  <c r="H1600" i="23"/>
  <c r="H1628" i="23"/>
  <c r="H1649" i="23"/>
  <c r="H1671" i="23"/>
  <c r="H1692" i="23"/>
  <c r="H1713" i="23"/>
  <c r="H1735" i="23"/>
  <c r="H1756" i="23"/>
  <c r="H1777" i="23"/>
  <c r="H1799" i="23"/>
  <c r="H1820" i="23"/>
  <c r="H1841" i="23"/>
  <c r="H1863" i="23"/>
  <c r="H1884" i="23"/>
  <c r="H1905" i="23"/>
  <c r="H1927" i="23"/>
  <c r="H1948" i="23"/>
  <c r="H1969" i="23"/>
  <c r="H1991" i="23"/>
  <c r="H2012" i="23"/>
  <c r="H2033" i="23"/>
  <c r="H2049" i="23"/>
  <c r="H2065" i="23"/>
  <c r="H2081" i="23"/>
  <c r="H2097" i="23"/>
  <c r="H2113" i="23"/>
  <c r="H2129" i="23"/>
  <c r="H2145" i="23"/>
  <c r="H2161" i="23"/>
  <c r="H2177" i="23"/>
  <c r="H2193" i="23"/>
  <c r="H2209" i="23"/>
  <c r="H2225" i="23"/>
  <c r="H2241" i="23"/>
  <c r="H2257" i="23"/>
  <c r="H2273" i="23"/>
  <c r="H2289" i="23"/>
  <c r="H2305" i="23"/>
  <c r="H2321" i="23"/>
  <c r="H2337" i="23"/>
  <c r="H2353" i="23"/>
  <c r="H2369" i="23"/>
  <c r="H2385" i="23"/>
  <c r="H2401" i="23"/>
  <c r="H2417" i="23"/>
  <c r="H2433" i="23"/>
  <c r="H2449" i="23"/>
  <c r="H2465" i="23"/>
  <c r="H2481" i="23"/>
  <c r="H2497" i="23"/>
  <c r="H2513" i="23"/>
  <c r="H2529" i="23"/>
  <c r="H2545" i="23"/>
  <c r="H2561" i="23"/>
  <c r="H2577" i="23"/>
  <c r="H2593" i="23"/>
  <c r="H2609" i="23"/>
  <c r="H2619" i="23"/>
  <c r="H2627" i="23"/>
  <c r="H2635" i="23"/>
  <c r="H2643" i="23"/>
  <c r="H2651" i="23"/>
  <c r="H2659" i="23"/>
  <c r="H2667" i="23"/>
  <c r="H2675" i="23"/>
  <c r="H2683" i="23"/>
  <c r="H2691" i="23"/>
  <c r="H2699" i="23"/>
  <c r="H2707" i="23"/>
  <c r="H2715" i="23"/>
  <c r="H2723" i="23"/>
  <c r="H2731" i="23"/>
  <c r="H2739" i="23"/>
  <c r="H2747" i="23"/>
  <c r="H2755" i="23"/>
  <c r="H2763" i="23"/>
  <c r="H2771" i="23"/>
  <c r="H2779" i="23"/>
  <c r="H2787" i="23"/>
  <c r="H2795" i="23"/>
  <c r="H2803" i="23"/>
  <c r="H2811" i="23"/>
  <c r="H2819" i="23"/>
  <c r="H2827" i="23"/>
  <c r="H2835" i="23"/>
  <c r="H2843" i="23"/>
  <c r="H2851" i="23"/>
  <c r="H2859" i="23"/>
  <c r="H2867" i="23"/>
  <c r="H2875" i="23"/>
  <c r="H2883" i="23"/>
  <c r="H2891" i="23"/>
  <c r="H2899" i="23"/>
  <c r="H2907" i="23"/>
  <c r="H2915" i="23"/>
  <c r="H2923" i="23"/>
  <c r="H2931" i="23"/>
  <c r="H2939" i="23"/>
  <c r="H2947" i="23"/>
  <c r="H2955" i="23"/>
  <c r="H2963" i="23"/>
  <c r="H2971" i="23"/>
  <c r="H2979" i="23"/>
  <c r="H2987" i="23"/>
  <c r="H2995" i="23"/>
  <c r="H3003" i="23"/>
  <c r="H3011" i="23"/>
  <c r="H3019" i="23"/>
  <c r="H3027" i="23"/>
  <c r="H3035" i="23"/>
  <c r="H3043" i="23"/>
  <c r="H3051" i="23"/>
  <c r="H3059" i="23"/>
  <c r="H3067" i="23"/>
  <c r="H3075" i="23"/>
  <c r="H3083" i="23"/>
  <c r="H3091" i="23"/>
  <c r="H3099" i="23"/>
  <c r="H3107" i="23"/>
  <c r="H3115" i="23"/>
  <c r="H3123" i="23"/>
  <c r="H3131" i="23"/>
  <c r="H3139" i="23"/>
  <c r="H3147" i="23"/>
  <c r="H3155" i="23"/>
  <c r="H3163" i="23"/>
  <c r="H3171" i="23"/>
  <c r="H3179" i="23"/>
  <c r="H3187" i="23"/>
  <c r="H3195" i="23"/>
  <c r="H3203" i="23"/>
  <c r="H3211" i="23"/>
  <c r="H3219" i="23"/>
  <c r="H3227" i="23"/>
  <c r="H3235" i="23"/>
  <c r="H3243" i="23"/>
  <c r="H3251" i="23"/>
  <c r="H3259" i="23"/>
  <c r="H3267" i="23"/>
  <c r="H3275" i="23"/>
  <c r="H3283" i="23"/>
  <c r="H3291" i="23"/>
  <c r="H3299" i="23"/>
  <c r="H3307" i="23"/>
  <c r="H3315" i="23"/>
  <c r="H3323" i="23"/>
  <c r="H3331" i="23"/>
  <c r="H3339" i="23"/>
  <c r="H3347" i="23"/>
  <c r="H3355" i="23"/>
  <c r="H3363" i="23"/>
  <c r="H3371" i="23"/>
  <c r="H3379" i="23"/>
  <c r="H3387" i="23"/>
  <c r="H3395" i="23"/>
  <c r="H3403" i="23"/>
  <c r="H3411" i="23"/>
  <c r="H3419" i="23"/>
  <c r="H3427" i="23"/>
  <c r="H3435" i="23"/>
  <c r="H3443" i="23"/>
  <c r="H3451" i="23"/>
  <c r="H3459" i="23"/>
  <c r="H3467" i="23"/>
  <c r="H3475" i="23"/>
  <c r="H3483" i="23"/>
  <c r="H3491" i="23"/>
  <c r="H3499" i="23"/>
  <c r="H3507" i="23"/>
  <c r="H3515" i="23"/>
  <c r="H3523" i="23"/>
  <c r="H3531" i="23"/>
  <c r="H3539" i="23"/>
  <c r="H3547" i="23"/>
  <c r="H3555" i="23"/>
  <c r="H3563" i="23"/>
  <c r="H3571" i="23"/>
  <c r="H3579" i="23"/>
  <c r="H3587" i="23"/>
  <c r="H3595" i="23"/>
  <c r="H3603" i="23"/>
  <c r="H3611" i="23"/>
  <c r="H3619" i="23"/>
  <c r="H3627" i="23"/>
  <c r="H3635" i="23"/>
  <c r="H3643" i="23"/>
  <c r="H3651" i="23"/>
  <c r="H3659" i="23"/>
  <c r="H3667" i="23"/>
  <c r="H3675" i="23"/>
  <c r="H3683" i="23"/>
  <c r="H3691" i="23"/>
  <c r="H3699" i="23"/>
  <c r="H3707" i="23"/>
  <c r="H3715" i="23"/>
  <c r="H3723" i="23"/>
  <c r="H3731" i="23"/>
  <c r="H3739" i="23"/>
  <c r="H3747" i="23"/>
  <c r="H3755" i="23"/>
  <c r="H3763" i="23"/>
  <c r="H3771" i="23"/>
  <c r="H3779" i="23"/>
  <c r="H3787" i="23"/>
  <c r="H3795" i="23"/>
  <c r="H3803" i="23"/>
  <c r="H3811" i="23"/>
  <c r="H3819" i="23"/>
  <c r="H3827" i="23"/>
  <c r="H3835" i="23"/>
  <c r="H3843" i="23"/>
  <c r="H3851" i="23"/>
  <c r="H3859" i="23"/>
  <c r="H3867" i="23"/>
  <c r="H3875" i="23"/>
  <c r="H3883" i="23"/>
  <c r="H3891" i="23"/>
  <c r="H3899" i="23"/>
  <c r="H3907" i="23"/>
  <c r="H3915" i="23"/>
  <c r="H3923" i="23"/>
  <c r="H3931" i="23"/>
  <c r="H3939" i="23"/>
  <c r="H3947" i="23"/>
  <c r="H3955" i="23"/>
  <c r="H3963" i="23"/>
  <c r="H3971" i="23"/>
  <c r="H3979" i="23"/>
  <c r="H3987" i="23"/>
  <c r="H3995" i="23"/>
  <c r="H4003" i="23"/>
  <c r="H4011" i="23"/>
  <c r="H4019" i="23"/>
  <c r="H4027" i="23"/>
  <c r="H4035" i="23"/>
  <c r="H4043" i="23"/>
  <c r="H4051" i="23"/>
  <c r="H4059" i="23"/>
  <c r="H4067" i="23"/>
  <c r="H4075" i="23"/>
  <c r="H4083" i="23"/>
  <c r="H4091" i="23"/>
  <c r="H4099" i="23"/>
  <c r="H4107" i="23"/>
  <c r="H4115" i="23"/>
  <c r="H4123" i="23"/>
  <c r="H4131" i="23"/>
  <c r="H4139" i="23"/>
  <c r="H4147" i="23"/>
  <c r="H4155" i="23"/>
  <c r="H4163" i="23"/>
  <c r="H4171" i="23"/>
  <c r="H4179" i="23"/>
  <c r="H4187" i="23"/>
  <c r="H4195" i="23"/>
  <c r="H4203" i="23"/>
  <c r="H4211" i="23"/>
  <c r="H4219" i="23"/>
  <c r="H4227" i="23"/>
  <c r="H4235" i="23"/>
  <c r="H4243" i="23"/>
  <c r="H4251" i="23"/>
  <c r="H4259" i="23"/>
  <c r="H4267" i="23"/>
  <c r="H4275" i="23"/>
  <c r="H4283" i="23"/>
  <c r="H4291" i="23"/>
  <c r="H4299" i="23"/>
  <c r="H4307" i="23"/>
  <c r="H4315" i="23"/>
  <c r="H4323" i="23"/>
  <c r="H4331" i="23"/>
  <c r="H4339" i="23"/>
  <c r="H4347" i="23"/>
  <c r="H4355" i="23"/>
  <c r="H4363" i="23"/>
  <c r="H4371" i="23"/>
  <c r="H4379" i="23"/>
  <c r="H4387" i="23"/>
  <c r="H4395" i="23"/>
  <c r="H4403" i="23"/>
  <c r="H4411" i="23"/>
  <c r="H4419" i="23"/>
  <c r="H4427" i="23"/>
  <c r="H4435" i="23"/>
  <c r="H4443" i="23"/>
  <c r="H4451" i="23"/>
  <c r="H4459" i="23"/>
  <c r="H4467" i="23"/>
  <c r="H4475" i="23"/>
  <c r="H4483" i="23"/>
  <c r="H4491" i="23"/>
  <c r="H4499" i="23"/>
  <c r="H4505" i="23"/>
  <c r="H4511" i="23"/>
  <c r="H4516" i="23"/>
  <c r="H4521" i="23"/>
  <c r="H4527" i="23"/>
  <c r="H4532" i="23"/>
  <c r="H4537" i="23"/>
  <c r="H4543" i="23"/>
  <c r="H4548" i="23"/>
  <c r="H4553" i="23"/>
  <c r="H4559" i="23"/>
  <c r="H4564" i="23"/>
  <c r="H4569" i="23"/>
  <c r="H4575" i="23"/>
  <c r="H4580" i="23"/>
  <c r="H4585" i="23"/>
  <c r="H4591" i="23"/>
  <c r="H4596" i="23"/>
  <c r="H4601" i="23"/>
  <c r="H4607" i="23"/>
  <c r="H4612" i="23"/>
  <c r="H4617" i="23"/>
  <c r="H4623" i="23"/>
  <c r="H4628" i="23"/>
  <c r="H4633" i="23"/>
  <c r="H4639" i="23"/>
  <c r="H4644" i="23"/>
  <c r="H4649" i="23"/>
  <c r="H4655" i="23"/>
  <c r="H4659" i="23"/>
  <c r="H4663" i="23"/>
  <c r="H4667" i="23"/>
  <c r="H4671" i="23"/>
  <c r="H4675" i="23"/>
  <c r="H4679" i="23"/>
  <c r="H4683" i="23"/>
  <c r="H4687" i="23"/>
  <c r="H4691" i="23"/>
  <c r="H4695" i="23"/>
  <c r="H4699" i="23"/>
  <c r="H4703" i="23"/>
  <c r="H4707" i="23"/>
  <c r="H4711" i="23"/>
  <c r="H4715" i="23"/>
  <c r="H4719" i="23"/>
  <c r="H4723" i="23"/>
  <c r="H4727" i="23"/>
  <c r="H4731" i="23"/>
  <c r="H4735" i="23"/>
  <c r="H4739" i="23"/>
  <c r="H4743" i="23"/>
  <c r="H4747" i="23"/>
  <c r="H4751" i="23"/>
  <c r="H4755" i="23"/>
  <c r="H4759" i="23"/>
  <c r="H4763" i="23"/>
  <c r="H4767" i="23"/>
  <c r="H4771" i="23"/>
  <c r="H4775" i="23"/>
  <c r="H4779" i="23"/>
  <c r="H4783" i="23"/>
  <c r="H4787" i="23"/>
  <c r="H4791" i="23"/>
  <c r="H4795" i="23"/>
  <c r="H4799" i="23"/>
  <c r="H4803" i="23"/>
  <c r="H4807" i="23"/>
  <c r="H4811" i="23"/>
  <c r="H4815" i="23"/>
  <c r="H4819" i="23"/>
  <c r="H4823" i="23"/>
  <c r="H4827" i="23"/>
  <c r="H4831" i="23"/>
  <c r="H4835" i="23"/>
  <c r="H4839" i="23"/>
  <c r="H4843" i="23"/>
  <c r="H4847" i="23"/>
  <c r="H4851" i="23"/>
  <c r="H4855" i="23"/>
  <c r="H4859" i="23"/>
  <c r="H4863" i="23"/>
  <c r="H4867" i="23"/>
  <c r="H4871" i="23"/>
  <c r="H4875" i="23"/>
  <c r="H4879" i="23"/>
  <c r="H4883" i="23"/>
  <c r="H4887" i="23"/>
  <c r="H4891" i="23"/>
  <c r="H4895" i="23"/>
  <c r="H4899" i="23"/>
  <c r="H4903" i="23"/>
  <c r="H4907" i="23"/>
  <c r="H4911" i="23"/>
  <c r="H4915" i="23"/>
  <c r="H4919" i="23"/>
  <c r="H4923" i="23"/>
  <c r="H4927" i="23"/>
  <c r="H4931" i="23"/>
  <c r="H4935" i="23"/>
  <c r="H4939" i="23"/>
  <c r="H4943" i="23"/>
  <c r="H4947" i="23"/>
  <c r="H4951" i="23"/>
  <c r="H4955" i="23"/>
  <c r="H4959" i="23"/>
  <c r="H4963" i="23"/>
  <c r="H4967" i="23"/>
  <c r="H4971" i="23"/>
  <c r="H4975" i="23"/>
  <c r="H4979" i="23"/>
  <c r="H4983" i="23"/>
  <c r="H4987" i="23"/>
  <c r="H4991" i="23"/>
  <c r="H4995" i="23"/>
  <c r="H4999" i="23"/>
  <c r="H5003" i="23"/>
  <c r="H5007" i="23"/>
  <c r="H5011" i="23"/>
  <c r="H5015" i="23"/>
  <c r="H5019" i="23"/>
  <c r="H5023" i="23"/>
  <c r="H5027" i="23"/>
  <c r="H5031" i="23"/>
  <c r="H5035" i="23"/>
  <c r="H5039" i="23"/>
  <c r="H5043" i="23"/>
  <c r="H5047" i="23"/>
  <c r="H5051" i="23"/>
  <c r="H5055" i="23"/>
  <c r="H5059" i="23"/>
  <c r="H5063" i="23"/>
  <c r="H5067" i="23"/>
  <c r="H5071" i="23"/>
  <c r="H5075" i="23"/>
  <c r="H5079" i="23"/>
  <c r="H5083" i="23"/>
  <c r="H5087" i="23"/>
  <c r="H5091" i="23"/>
  <c r="H5095" i="23"/>
  <c r="H5099" i="23"/>
  <c r="H5103" i="23"/>
  <c r="H5107" i="23"/>
  <c r="H5111" i="23"/>
  <c r="H5115" i="23"/>
  <c r="H5119" i="23"/>
  <c r="H5123" i="23"/>
  <c r="H5127" i="23"/>
  <c r="H5131" i="23"/>
  <c r="H5135" i="23"/>
  <c r="H5139" i="23"/>
  <c r="H5143" i="23"/>
  <c r="H5147" i="23"/>
  <c r="H5151" i="23"/>
  <c r="H5155" i="23"/>
  <c r="H5159" i="23"/>
  <c r="H5163" i="23"/>
  <c r="H5167" i="23"/>
  <c r="H5171" i="23"/>
  <c r="H5175" i="23"/>
  <c r="H5179" i="23"/>
  <c r="H5183" i="23"/>
  <c r="H5187" i="23"/>
  <c r="H5191" i="23"/>
  <c r="H5195" i="23"/>
  <c r="H5199" i="23"/>
  <c r="H5203" i="23"/>
  <c r="H5207" i="23"/>
  <c r="H5211" i="23"/>
  <c r="H5215" i="23"/>
  <c r="H5219" i="23"/>
  <c r="H5223" i="23"/>
  <c r="H5227" i="23"/>
  <c r="H5231" i="23"/>
  <c r="H5235" i="23"/>
  <c r="H5239" i="23"/>
  <c r="H5243" i="23"/>
  <c r="H5247" i="23"/>
  <c r="H5251" i="23"/>
  <c r="H5255" i="23"/>
  <c r="H5259" i="23"/>
  <c r="H5263" i="23"/>
  <c r="H5267" i="23"/>
  <c r="H5271" i="23"/>
  <c r="H5275" i="23"/>
  <c r="H5279" i="23"/>
  <c r="H5283" i="23"/>
  <c r="H5287" i="23"/>
  <c r="H5291" i="23"/>
  <c r="H5295" i="23"/>
  <c r="H5299" i="23"/>
  <c r="H5303" i="23"/>
  <c r="H5307" i="23"/>
  <c r="H5311" i="23"/>
  <c r="H5315" i="23"/>
  <c r="H5319" i="23"/>
  <c r="H5323" i="23"/>
  <c r="H5327" i="23"/>
  <c r="H5331" i="23"/>
  <c r="H5335" i="23"/>
  <c r="H5339" i="23"/>
  <c r="H5343" i="23"/>
  <c r="H5347" i="23"/>
  <c r="H5351" i="23"/>
  <c r="H5355" i="23"/>
  <c r="H5359" i="23"/>
  <c r="H5363" i="23"/>
  <c r="H5367" i="23"/>
  <c r="H5371" i="23"/>
  <c r="H5375" i="23"/>
  <c r="H5379" i="23"/>
  <c r="H5383" i="23"/>
  <c r="H5387" i="23"/>
  <c r="H5391" i="23"/>
  <c r="H5395" i="23"/>
  <c r="H5399" i="23"/>
  <c r="H5403" i="23"/>
  <c r="H5407" i="23"/>
  <c r="H5411" i="23"/>
  <c r="H5415" i="23"/>
  <c r="H5419" i="23"/>
  <c r="H5423" i="23"/>
  <c r="H5427" i="23"/>
  <c r="H5431" i="23"/>
  <c r="H5435" i="23"/>
  <c r="H5439" i="23"/>
  <c r="H5443" i="23"/>
  <c r="H5447" i="23"/>
  <c r="H5451" i="23"/>
  <c r="H5455" i="23"/>
  <c r="H5459" i="23"/>
  <c r="H5463" i="23"/>
  <c r="H5467" i="23"/>
  <c r="H5471" i="23"/>
  <c r="H5475" i="23"/>
  <c r="H5479" i="23"/>
  <c r="H5483" i="23"/>
  <c r="H5487" i="23"/>
  <c r="H5491" i="23"/>
  <c r="H5495" i="23"/>
  <c r="H5499" i="23"/>
  <c r="H5503" i="23"/>
  <c r="H5507" i="23"/>
  <c r="H5511" i="23"/>
  <c r="H5515" i="23"/>
  <c r="H5519" i="23"/>
  <c r="H5523" i="23"/>
  <c r="H5527" i="23"/>
  <c r="H5531" i="23"/>
  <c r="H5535" i="23"/>
  <c r="H5539" i="23"/>
  <c r="H5543" i="23"/>
  <c r="H5547" i="23"/>
  <c r="H5551" i="23"/>
  <c r="H5555" i="23"/>
  <c r="H5559" i="23"/>
  <c r="H5563" i="23"/>
  <c r="H5567" i="23"/>
  <c r="H5571" i="23"/>
  <c r="H5575" i="23"/>
  <c r="H5579" i="23"/>
  <c r="H5583" i="23"/>
  <c r="H5587" i="23"/>
  <c r="H5591" i="23"/>
  <c r="H5595" i="23"/>
  <c r="H5599" i="23"/>
  <c r="H5603" i="23"/>
  <c r="H5607" i="23"/>
  <c r="H5611" i="23"/>
  <c r="H5615" i="23"/>
  <c r="H5619" i="23"/>
  <c r="H5623" i="23"/>
  <c r="H5627" i="23"/>
  <c r="H5631" i="23"/>
  <c r="H5635" i="23"/>
  <c r="H5639" i="23"/>
  <c r="H5643" i="23"/>
  <c r="H5647" i="23"/>
  <c r="H5651" i="23"/>
  <c r="H5655" i="23"/>
  <c r="H5659" i="23"/>
  <c r="H5663" i="23"/>
  <c r="H5667" i="23"/>
  <c r="H5671" i="23"/>
  <c r="H5675" i="23"/>
  <c r="H5679" i="23"/>
  <c r="H5683" i="23"/>
  <c r="H5687" i="23"/>
  <c r="H5691" i="23"/>
  <c r="H5695" i="23"/>
  <c r="H5699" i="23"/>
  <c r="H5703" i="23"/>
  <c r="H5707" i="23"/>
  <c r="H5711" i="23"/>
  <c r="H5715" i="23"/>
  <c r="H5719" i="23"/>
  <c r="H5723" i="23"/>
  <c r="H5727" i="23"/>
  <c r="H5731" i="23"/>
  <c r="H5735" i="23"/>
  <c r="H5739" i="23"/>
  <c r="H5743" i="23"/>
  <c r="H5747" i="23"/>
  <c r="H5751" i="23"/>
  <c r="H5755" i="23"/>
  <c r="H5759" i="23"/>
  <c r="H5763" i="23"/>
  <c r="H5767" i="23"/>
  <c r="H5771" i="23"/>
  <c r="H5775" i="23"/>
  <c r="H5779" i="23"/>
  <c r="H5783" i="23"/>
  <c r="H5787" i="23"/>
  <c r="H5791" i="23"/>
  <c r="H5795" i="23"/>
  <c r="H5799" i="23"/>
  <c r="H5803" i="23"/>
  <c r="H5807" i="23"/>
  <c r="H5811" i="23"/>
  <c r="H5815" i="23"/>
  <c r="H5819" i="23"/>
  <c r="H5823" i="23"/>
  <c r="H5827" i="23"/>
  <c r="H5831" i="23"/>
  <c r="H5835" i="23"/>
  <c r="H5839" i="23"/>
  <c r="H5843" i="23"/>
  <c r="H5847" i="23"/>
  <c r="H5851" i="23"/>
  <c r="H5855" i="23"/>
  <c r="H5859" i="23"/>
  <c r="H5863" i="23"/>
  <c r="H5867" i="23"/>
  <c r="H5871" i="23"/>
  <c r="H5875" i="23"/>
  <c r="H5879" i="23"/>
  <c r="H5883" i="23"/>
  <c r="H5887" i="23"/>
  <c r="H5891" i="23"/>
  <c r="H5895" i="23"/>
  <c r="H5899" i="23"/>
  <c r="H5903" i="23"/>
  <c r="H5907" i="23"/>
  <c r="H5911" i="23"/>
  <c r="H5915" i="23"/>
  <c r="H5919" i="23"/>
  <c r="H5923" i="23"/>
  <c r="H5927" i="23"/>
  <c r="H5931" i="23"/>
  <c r="H5935" i="23"/>
  <c r="H5939" i="23"/>
  <c r="H5943" i="23"/>
  <c r="H5947" i="23"/>
  <c r="H5951" i="23"/>
  <c r="H5955" i="23"/>
  <c r="H5959" i="23"/>
  <c r="H5963" i="23"/>
  <c r="H5967" i="23"/>
  <c r="H5971" i="23"/>
  <c r="H5975" i="23"/>
  <c r="H5979" i="23"/>
  <c r="H5983" i="23"/>
  <c r="H5987" i="23"/>
  <c r="H5991" i="23"/>
  <c r="H5995" i="23"/>
  <c r="H5999" i="23"/>
  <c r="H6003" i="23"/>
  <c r="H6007" i="23"/>
  <c r="H6011" i="23"/>
  <c r="H6015" i="23"/>
  <c r="H6019" i="23"/>
  <c r="H6023" i="23"/>
  <c r="H6027" i="23"/>
  <c r="H6031" i="23"/>
  <c r="H6035" i="23"/>
  <c r="H6039" i="23"/>
  <c r="H6043" i="23"/>
  <c r="H6047" i="23"/>
  <c r="H6051" i="23"/>
  <c r="H6055" i="23"/>
  <c r="H6059" i="23"/>
  <c r="H6063" i="23"/>
  <c r="H6067" i="23"/>
  <c r="H6071" i="23"/>
  <c r="H6075" i="23"/>
  <c r="H6079" i="23"/>
  <c r="H6083" i="23"/>
  <c r="H6087" i="23"/>
  <c r="H6091" i="23"/>
  <c r="H6095" i="23"/>
  <c r="H6099" i="23"/>
  <c r="H6103" i="23"/>
  <c r="H6107" i="23"/>
  <c r="H6111" i="23"/>
  <c r="H6115" i="23"/>
  <c r="H6119" i="23"/>
  <c r="H6123" i="23"/>
  <c r="H6127" i="23"/>
  <c r="H6131" i="23"/>
  <c r="H6135" i="23"/>
  <c r="H6139" i="23"/>
  <c r="H6143" i="23"/>
  <c r="H6147" i="23"/>
  <c r="H6151" i="23"/>
  <c r="H6155" i="23"/>
  <c r="H6159" i="23"/>
  <c r="H6163" i="23"/>
  <c r="H6167" i="23"/>
  <c r="H6171" i="23"/>
  <c r="H6175" i="23"/>
  <c r="H6179" i="23"/>
  <c r="H6183" i="23"/>
  <c r="H6187" i="23"/>
  <c r="H6191" i="23"/>
  <c r="H6195" i="23"/>
  <c r="H10001" i="23"/>
  <c r="H9997" i="23"/>
  <c r="H9993" i="23"/>
  <c r="H9989" i="23"/>
  <c r="H9985" i="23"/>
  <c r="H9981" i="23"/>
  <c r="H9977" i="23"/>
  <c r="H9973" i="23"/>
  <c r="H9969" i="23"/>
  <c r="H9965" i="23"/>
  <c r="H9961" i="23"/>
  <c r="H9957" i="23"/>
  <c r="H9953" i="23"/>
  <c r="H9949" i="23"/>
  <c r="H9945" i="23"/>
  <c r="H9941" i="23"/>
  <c r="H9937" i="23"/>
  <c r="H9933" i="23"/>
  <c r="H9929" i="23"/>
  <c r="H9925" i="23"/>
  <c r="H9921" i="23"/>
  <c r="H9917" i="23"/>
  <c r="H9913" i="23"/>
  <c r="H9909" i="23"/>
  <c r="H9905" i="23"/>
  <c r="H9901" i="23"/>
  <c r="H9897" i="23"/>
  <c r="H9893" i="23"/>
  <c r="H9889" i="23"/>
  <c r="H9885" i="23"/>
  <c r="H9881" i="23"/>
  <c r="H9877" i="23"/>
  <c r="H9873" i="23"/>
  <c r="H9869" i="23"/>
  <c r="H9865" i="23"/>
  <c r="H9861" i="23"/>
  <c r="H9857" i="23"/>
  <c r="H9853" i="23"/>
  <c r="H9849" i="23"/>
  <c r="H9845" i="23"/>
  <c r="H9841" i="23"/>
  <c r="H9837" i="23"/>
  <c r="H9833" i="23"/>
  <c r="H9829" i="23"/>
  <c r="H9825" i="23"/>
  <c r="H9821" i="23"/>
  <c r="H9817" i="23"/>
  <c r="H9813" i="23"/>
  <c r="H9809" i="23"/>
  <c r="H9805" i="23"/>
  <c r="H9801" i="23"/>
  <c r="H9797" i="23"/>
  <c r="H9793" i="23"/>
  <c r="H9789" i="23"/>
  <c r="H9785" i="23"/>
  <c r="H9781" i="23"/>
  <c r="H9777" i="23"/>
  <c r="H9773" i="23"/>
  <c r="H9769" i="23"/>
  <c r="H9765" i="23"/>
  <c r="H9761" i="23"/>
  <c r="H9757" i="23"/>
  <c r="H9753" i="23"/>
  <c r="H9749" i="23"/>
  <c r="H9745" i="23"/>
  <c r="H9741" i="23"/>
  <c r="H9737" i="23"/>
  <c r="H9733" i="23"/>
  <c r="H9729" i="23"/>
  <c r="H9725" i="23"/>
  <c r="H9721" i="23"/>
  <c r="H9717" i="23"/>
  <c r="H9713" i="23"/>
  <c r="H9709" i="23"/>
  <c r="H9705" i="23"/>
  <c r="H9701" i="23"/>
  <c r="H9697" i="23"/>
  <c r="H9693" i="23"/>
  <c r="H9689" i="23"/>
  <c r="H9685" i="23"/>
  <c r="H9681" i="23"/>
  <c r="H9677" i="23"/>
  <c r="H9673" i="23"/>
  <c r="H9669" i="23"/>
  <c r="H9665" i="23"/>
  <c r="H9661" i="23"/>
  <c r="H9657" i="23"/>
  <c r="H9653" i="23"/>
  <c r="H9649" i="23"/>
  <c r="H9645" i="23"/>
  <c r="H9641" i="23"/>
  <c r="H9637" i="23"/>
  <c r="H9633" i="23"/>
  <c r="H9629" i="23"/>
  <c r="H9625" i="23"/>
  <c r="H9621" i="23"/>
  <c r="H9617" i="23"/>
  <c r="H9613" i="23"/>
  <c r="H9609" i="23"/>
  <c r="H9605" i="23"/>
  <c r="H9601" i="23"/>
  <c r="H9597" i="23"/>
  <c r="H9593" i="23"/>
  <c r="H9589" i="23"/>
  <c r="H9585" i="23"/>
  <c r="H9581" i="23"/>
  <c r="H9577" i="23"/>
  <c r="H9573" i="23"/>
  <c r="H9569" i="23"/>
  <c r="H9565" i="23"/>
  <c r="H9561" i="23"/>
  <c r="H9557" i="23"/>
  <c r="H9553" i="23"/>
  <c r="H9549" i="23"/>
  <c r="H9545" i="23"/>
  <c r="H9541" i="23"/>
  <c r="H9537" i="23"/>
  <c r="H9533" i="23"/>
  <c r="H9529" i="23"/>
  <c r="H9525" i="23"/>
  <c r="H9521" i="23"/>
  <c r="H9517" i="23"/>
  <c r="H9513" i="23"/>
  <c r="H9509" i="23"/>
  <c r="H9505" i="23"/>
  <c r="H9501" i="23"/>
  <c r="H9497" i="23"/>
  <c r="H9493" i="23"/>
  <c r="H9489" i="23"/>
  <c r="H9485" i="23"/>
  <c r="H9481" i="23"/>
  <c r="H9477" i="23"/>
  <c r="H9473" i="23"/>
  <c r="H9469" i="23"/>
  <c r="H9465" i="23"/>
  <c r="H9461" i="23"/>
  <c r="H9457" i="23"/>
  <c r="H9453" i="23"/>
  <c r="H9449" i="23"/>
  <c r="H9445" i="23"/>
  <c r="H9441" i="23"/>
  <c r="H9437" i="23"/>
  <c r="H9433" i="23"/>
  <c r="H9429" i="23"/>
  <c r="H9425" i="23"/>
  <c r="H9421" i="23"/>
  <c r="H9417" i="23"/>
  <c r="H9413" i="23"/>
  <c r="H9409" i="23"/>
  <c r="H9405" i="23"/>
  <c r="H9401" i="23"/>
  <c r="H9397" i="23"/>
  <c r="H9393" i="23"/>
  <c r="H9389" i="23"/>
  <c r="H9385" i="23"/>
  <c r="H9381" i="23"/>
  <c r="H9377" i="23"/>
  <c r="H9373" i="23"/>
  <c r="H9369" i="23"/>
  <c r="H9365" i="23"/>
  <c r="H9361" i="23"/>
  <c r="H9357" i="23"/>
  <c r="H9353" i="23"/>
  <c r="H9349" i="23"/>
  <c r="H9345" i="23"/>
  <c r="H9341" i="23"/>
  <c r="H9337" i="23"/>
  <c r="H9333" i="23"/>
  <c r="H9329" i="23"/>
  <c r="H9325" i="23"/>
  <c r="H9321" i="23"/>
  <c r="H9317" i="23"/>
  <c r="H9313" i="23"/>
  <c r="H9309" i="23"/>
  <c r="H9305" i="23"/>
  <c r="H9301" i="23"/>
  <c r="H9297" i="23"/>
  <c r="H9293" i="23"/>
  <c r="H9289" i="23"/>
  <c r="H9285" i="23"/>
  <c r="H9281" i="23"/>
  <c r="H9277" i="23"/>
  <c r="H9273" i="23"/>
  <c r="H9269" i="23"/>
  <c r="H9265" i="23"/>
  <c r="H9261" i="23"/>
  <c r="H9257" i="23"/>
  <c r="H9253" i="23"/>
  <c r="H9249" i="23"/>
  <c r="H9245" i="23"/>
  <c r="H9241" i="23"/>
  <c r="H9237" i="23"/>
  <c r="H9233" i="23"/>
  <c r="H9229" i="23"/>
  <c r="H9225" i="23"/>
  <c r="H9221" i="23"/>
  <c r="H9217" i="23"/>
  <c r="H9213" i="23"/>
  <c r="H9209" i="23"/>
  <c r="H9205" i="23"/>
  <c r="H9201" i="23"/>
  <c r="H9197" i="23"/>
  <c r="H9193" i="23"/>
  <c r="H9189" i="23"/>
  <c r="H9185" i="23"/>
  <c r="H9181" i="23"/>
  <c r="H9177" i="23"/>
  <c r="H9173" i="23"/>
  <c r="H9169" i="23"/>
  <c r="H9165" i="23"/>
  <c r="H9161" i="23"/>
  <c r="H9157" i="23"/>
  <c r="H9153" i="23"/>
  <c r="H9149" i="23"/>
  <c r="H9145" i="23"/>
  <c r="H9141" i="23"/>
  <c r="H9137" i="23"/>
  <c r="H9133" i="23"/>
  <c r="H9129" i="23"/>
  <c r="H9125" i="23"/>
  <c r="H9121" i="23"/>
  <c r="H9117" i="23"/>
  <c r="H9113" i="23"/>
  <c r="H9109" i="23"/>
  <c r="H9105" i="23"/>
  <c r="H9101" i="23"/>
  <c r="H9097" i="23"/>
  <c r="H9093" i="23"/>
  <c r="H9089" i="23"/>
  <c r="H9085" i="23"/>
  <c r="H9081" i="23"/>
  <c r="H9077" i="23"/>
  <c r="H9073" i="23"/>
  <c r="H9069" i="23"/>
  <c r="H9065" i="23"/>
  <c r="H9061" i="23"/>
  <c r="H9057" i="23"/>
  <c r="H9053" i="23"/>
  <c r="H9049" i="23"/>
  <c r="H9045" i="23"/>
  <c r="H9041" i="23"/>
  <c r="H9037" i="23"/>
  <c r="H9033" i="23"/>
  <c r="H9029" i="23"/>
  <c r="H9025" i="23"/>
  <c r="H9021" i="23"/>
  <c r="H9017" i="23"/>
  <c r="H9013" i="23"/>
  <c r="H9009" i="23"/>
  <c r="H9005" i="23"/>
  <c r="H9001" i="23"/>
  <c r="H8997" i="23"/>
  <c r="H8993" i="23"/>
  <c r="H8989" i="23"/>
  <c r="H8985" i="23"/>
  <c r="H8981" i="23"/>
  <c r="H8977" i="23"/>
  <c r="H8973" i="23"/>
  <c r="H8969" i="23"/>
  <c r="H8965" i="23"/>
  <c r="H8961" i="23"/>
  <c r="H8957" i="23"/>
  <c r="H8953" i="23"/>
  <c r="H8949" i="23"/>
  <c r="H8945" i="23"/>
  <c r="H8941" i="23"/>
  <c r="H8937" i="23"/>
  <c r="H8933" i="23"/>
  <c r="H8929" i="23"/>
  <c r="H8925" i="23"/>
  <c r="H8921" i="23"/>
  <c r="H8917" i="23"/>
  <c r="H8913" i="23"/>
  <c r="H8909" i="23"/>
  <c r="H8905" i="23"/>
  <c r="H8901" i="23"/>
  <c r="H8897" i="23"/>
  <c r="H8893" i="23"/>
  <c r="H8889" i="23"/>
  <c r="H8885" i="23"/>
  <c r="H8881" i="23"/>
  <c r="H8877" i="23"/>
  <c r="H8873" i="23"/>
  <c r="H8869" i="23"/>
  <c r="H8865" i="23"/>
  <c r="H8861" i="23"/>
  <c r="H8857" i="23"/>
  <c r="H8853" i="23"/>
  <c r="H8849" i="23"/>
  <c r="H8845" i="23"/>
  <c r="H8841" i="23"/>
  <c r="H8837" i="23"/>
  <c r="H8833" i="23"/>
  <c r="H8829" i="23"/>
  <c r="H8825" i="23"/>
  <c r="H8821" i="23"/>
  <c r="H8817" i="23"/>
  <c r="H8813" i="23"/>
  <c r="H8809" i="23"/>
  <c r="H8805" i="23"/>
  <c r="H8801" i="23"/>
  <c r="H8797" i="23"/>
  <c r="H8793" i="23"/>
  <c r="H8789" i="23"/>
  <c r="H8785" i="23"/>
  <c r="H8781" i="23"/>
  <c r="H8777" i="23"/>
  <c r="H8773" i="23"/>
  <c r="H8769" i="23"/>
  <c r="H8765" i="23"/>
  <c r="H8761" i="23"/>
  <c r="H8757" i="23"/>
  <c r="H8753" i="23"/>
  <c r="H8749" i="23"/>
  <c r="H8745" i="23"/>
  <c r="H8741" i="23"/>
  <c r="H8737" i="23"/>
  <c r="H8733" i="23"/>
  <c r="H8729" i="23"/>
  <c r="H8725" i="23"/>
  <c r="H8721" i="23"/>
  <c r="H8717" i="23"/>
  <c r="H8713" i="23"/>
  <c r="H8709" i="23"/>
  <c r="H8705" i="23"/>
  <c r="H8701" i="23"/>
  <c r="H8697" i="23"/>
  <c r="H8693" i="23"/>
  <c r="H8689" i="23"/>
  <c r="H8685" i="23"/>
  <c r="H8681" i="23"/>
  <c r="H8677" i="23"/>
  <c r="H8673" i="23"/>
  <c r="H8669" i="23"/>
  <c r="H8665" i="23"/>
  <c r="H8661" i="23"/>
  <c r="H8657" i="23"/>
  <c r="H8653" i="23"/>
  <c r="H8649" i="23"/>
  <c r="H8645" i="23"/>
  <c r="H8641" i="23"/>
  <c r="H8637" i="23"/>
  <c r="H8633" i="23"/>
  <c r="H8629" i="23"/>
  <c r="H8625" i="23"/>
  <c r="H8621" i="23"/>
  <c r="H8617" i="23"/>
  <c r="H8613" i="23"/>
  <c r="H8609" i="23"/>
  <c r="H8605" i="23"/>
  <c r="H8601" i="23"/>
  <c r="H8597" i="23"/>
  <c r="H8593" i="23"/>
  <c r="H8589" i="23"/>
  <c r="H8585" i="23"/>
  <c r="H8581" i="23"/>
  <c r="H8577" i="23"/>
  <c r="H8573" i="23"/>
  <c r="H8569" i="23"/>
  <c r="H8565" i="23"/>
  <c r="H8561" i="23"/>
  <c r="H8557" i="23"/>
  <c r="H8553" i="23"/>
  <c r="H8549" i="23"/>
  <c r="H8545" i="23"/>
  <c r="H8541" i="23"/>
  <c r="H8537" i="23"/>
  <c r="H8533" i="23"/>
  <c r="H8529" i="23"/>
  <c r="H8525" i="23"/>
  <c r="H8521" i="23"/>
  <c r="H8517" i="23"/>
  <c r="H8513" i="23"/>
  <c r="H8509" i="23"/>
  <c r="H8505" i="23"/>
  <c r="H8501" i="23"/>
  <c r="H8497" i="23"/>
  <c r="H8493" i="23"/>
  <c r="H8489" i="23"/>
  <c r="H8485" i="23"/>
  <c r="H8481" i="23"/>
  <c r="H8477" i="23"/>
  <c r="H8473" i="23"/>
  <c r="H8469" i="23"/>
  <c r="H8465" i="23"/>
  <c r="H8461" i="23"/>
  <c r="H8457" i="23"/>
  <c r="H8453" i="23"/>
  <c r="H8449" i="23"/>
  <c r="H8445" i="23"/>
  <c r="H8441" i="23"/>
  <c r="H8437" i="23"/>
  <c r="H8433" i="23"/>
  <c r="H8429" i="23"/>
  <c r="H8425" i="23"/>
  <c r="H8421" i="23"/>
  <c r="H8417" i="23"/>
  <c r="H8413" i="23"/>
  <c r="H8409" i="23"/>
  <c r="H8405" i="23"/>
  <c r="H8401" i="23"/>
  <c r="H8397" i="23"/>
  <c r="H8393" i="23"/>
  <c r="H8389" i="23"/>
  <c r="H8385" i="23"/>
  <c r="H8381" i="23"/>
  <c r="H8377" i="23"/>
  <c r="H8373" i="23"/>
  <c r="H8369" i="23"/>
  <c r="H8365" i="23"/>
  <c r="H8361" i="23"/>
  <c r="H8357" i="23"/>
  <c r="H8353" i="23"/>
  <c r="H8349" i="23"/>
  <c r="H8345" i="23"/>
  <c r="H8341" i="23"/>
  <c r="H8337" i="23"/>
  <c r="H8333" i="23"/>
  <c r="H8329" i="23"/>
  <c r="H8325" i="23"/>
  <c r="H8321" i="23"/>
  <c r="H8317" i="23"/>
  <c r="H8313" i="23"/>
  <c r="H8309" i="23"/>
  <c r="H8305" i="23"/>
  <c r="H8301" i="23"/>
  <c r="H8297" i="23"/>
  <c r="H8293" i="23"/>
  <c r="H8289" i="23"/>
  <c r="H8285" i="23"/>
  <c r="H8281" i="23"/>
  <c r="H8277" i="23"/>
  <c r="H8273" i="23"/>
  <c r="H8269" i="23"/>
  <c r="H8265" i="23"/>
  <c r="H8261" i="23"/>
  <c r="H8257" i="23"/>
  <c r="H8253" i="23"/>
  <c r="H8249" i="23"/>
  <c r="H8245" i="23"/>
  <c r="H8241" i="23"/>
  <c r="H8237" i="23"/>
  <c r="H8233" i="23"/>
  <c r="H8229" i="23"/>
  <c r="H8225" i="23"/>
  <c r="H8221" i="23"/>
  <c r="H8217" i="23"/>
  <c r="H8213" i="23"/>
  <c r="H8209" i="23"/>
  <c r="H8205" i="23"/>
  <c r="H8201" i="23"/>
  <c r="H8197" i="23"/>
  <c r="H8193" i="23"/>
  <c r="H8189" i="23"/>
  <c r="H8185" i="23"/>
  <c r="H8181" i="23"/>
  <c r="H8177" i="23"/>
  <c r="H8173" i="23"/>
  <c r="H8169" i="23"/>
  <c r="H8165" i="23"/>
  <c r="H8161" i="23"/>
  <c r="H8157" i="23"/>
  <c r="H8153" i="23"/>
  <c r="H8149" i="23"/>
  <c r="H8145" i="23"/>
  <c r="H8141" i="23"/>
  <c r="H8137" i="23"/>
  <c r="H8133" i="23"/>
  <c r="H8129" i="23"/>
  <c r="H8125" i="23"/>
  <c r="H8121" i="23"/>
  <c r="H8117" i="23"/>
  <c r="H8113" i="23"/>
  <c r="H8109" i="23"/>
  <c r="H8105" i="23"/>
  <c r="H8101" i="23"/>
  <c r="H8097" i="23"/>
  <c r="H8093" i="23"/>
  <c r="H8089" i="23"/>
  <c r="H8085" i="23"/>
  <c r="H8081" i="23"/>
  <c r="H8077" i="23"/>
  <c r="H8073" i="23"/>
  <c r="H8069" i="23"/>
  <c r="H8065" i="23"/>
  <c r="H8061" i="23"/>
  <c r="H8057" i="23"/>
  <c r="H8053" i="23"/>
  <c r="H8049" i="23"/>
  <c r="H8045" i="23"/>
  <c r="H8041" i="23"/>
  <c r="H8037" i="23"/>
  <c r="H8033" i="23"/>
  <c r="H8029" i="23"/>
  <c r="H8025" i="23"/>
  <c r="H8021" i="23"/>
  <c r="H8017" i="23"/>
  <c r="H8013" i="23"/>
  <c r="H8009" i="23"/>
  <c r="H8005" i="23"/>
  <c r="H8001" i="23"/>
  <c r="H7997" i="23"/>
  <c r="H7993" i="23"/>
  <c r="H7989" i="23"/>
  <c r="H7985" i="23"/>
  <c r="H7981" i="23"/>
  <c r="H7977" i="23"/>
  <c r="H7973" i="23"/>
  <c r="H7969" i="23"/>
  <c r="H7965" i="23"/>
  <c r="H7961" i="23"/>
  <c r="H7957" i="23"/>
  <c r="H7953" i="23"/>
  <c r="H7949" i="23"/>
  <c r="H7945" i="23"/>
  <c r="H7941" i="23"/>
  <c r="H7937" i="23"/>
  <c r="H7933" i="23"/>
  <c r="H7929" i="23"/>
  <c r="H7925" i="23"/>
  <c r="H7921" i="23"/>
  <c r="H7917" i="23"/>
  <c r="H7913" i="23"/>
  <c r="H7909" i="23"/>
  <c r="H7905" i="23"/>
  <c r="H7901" i="23"/>
  <c r="H7897" i="23"/>
  <c r="H7893" i="23"/>
  <c r="H7889" i="23"/>
  <c r="H7885" i="23"/>
  <c r="H7881" i="23"/>
  <c r="H7877" i="23"/>
  <c r="H7873" i="23"/>
  <c r="H7869" i="23"/>
  <c r="H7865" i="23"/>
  <c r="H7861" i="23"/>
  <c r="H7857" i="23"/>
  <c r="H7853" i="23"/>
  <c r="H7849" i="23"/>
  <c r="H7845" i="23"/>
  <c r="H7841" i="23"/>
  <c r="H7837" i="23"/>
  <c r="H7833" i="23"/>
  <c r="H7829" i="23"/>
  <c r="H7825" i="23"/>
  <c r="H7821" i="23"/>
  <c r="H7817" i="23"/>
  <c r="H7813" i="23"/>
  <c r="H7809" i="23"/>
  <c r="H7805" i="23"/>
  <c r="H7801" i="23"/>
  <c r="H7797" i="23"/>
  <c r="H7793" i="23"/>
  <c r="H7789" i="23"/>
  <c r="H7785" i="23"/>
  <c r="H7781" i="23"/>
  <c r="H7777" i="23"/>
  <c r="H7773" i="23"/>
  <c r="H7769" i="23"/>
  <c r="H7765" i="23"/>
  <c r="H7761" i="23"/>
  <c r="H7757" i="23"/>
  <c r="H7753" i="23"/>
  <c r="H7749" i="23"/>
  <c r="H7745" i="23"/>
  <c r="H7741" i="23"/>
  <c r="H7737" i="23"/>
  <c r="H7733" i="23"/>
  <c r="H7729" i="23"/>
  <c r="H7725" i="23"/>
  <c r="H7721" i="23"/>
  <c r="H7717" i="23"/>
  <c r="H7713" i="23"/>
  <c r="H7709" i="23"/>
  <c r="H7705" i="23"/>
  <c r="H7701" i="23"/>
  <c r="H7697" i="23"/>
  <c r="H7693" i="23"/>
  <c r="H7689" i="23"/>
  <c r="H7685" i="23"/>
  <c r="H7681" i="23"/>
  <c r="H7677" i="23"/>
  <c r="H7673" i="23"/>
  <c r="H7669" i="23"/>
  <c r="H7665" i="23"/>
  <c r="H7661" i="23"/>
  <c r="H7657" i="23"/>
  <c r="H7653" i="23"/>
  <c r="H7649" i="23"/>
  <c r="H7645" i="23"/>
  <c r="H7641" i="23"/>
  <c r="H7637" i="23"/>
  <c r="H7633" i="23"/>
  <c r="H7629" i="23"/>
  <c r="H7625" i="23"/>
  <c r="H7621" i="23"/>
  <c r="H7617" i="23"/>
  <c r="H7613" i="23"/>
  <c r="H7609" i="23"/>
  <c r="H7605" i="23"/>
  <c r="H7601" i="23"/>
  <c r="H7597" i="23"/>
  <c r="H7593" i="23"/>
  <c r="H7589" i="23"/>
  <c r="H7585" i="23"/>
  <c r="H7581" i="23"/>
  <c r="H7577" i="23"/>
  <c r="H7573" i="23"/>
  <c r="H7569" i="23"/>
  <c r="H7565" i="23"/>
  <c r="H7561" i="23"/>
  <c r="H7557" i="23"/>
  <c r="H7553" i="23"/>
  <c r="H7549" i="23"/>
  <c r="H7545" i="23"/>
  <c r="H7541" i="23"/>
  <c r="H7537" i="23"/>
  <c r="H7533" i="23"/>
  <c r="H7529" i="23"/>
  <c r="H7525" i="23"/>
  <c r="H7521" i="23"/>
  <c r="H7517" i="23"/>
  <c r="H7513" i="23"/>
  <c r="H7509" i="23"/>
  <c r="H7505" i="23"/>
  <c r="H7501" i="23"/>
  <c r="H7497" i="23"/>
  <c r="H7493" i="23"/>
  <c r="H7489" i="23"/>
  <c r="H7485" i="23"/>
  <c r="H7481" i="23"/>
  <c r="H7477" i="23"/>
  <c r="H7473" i="23"/>
  <c r="H7469" i="23"/>
  <c r="H7465" i="23"/>
  <c r="H7461" i="23"/>
  <c r="H7457" i="23"/>
  <c r="H7453" i="23"/>
  <c r="H7449" i="23"/>
  <c r="H7445" i="23"/>
  <c r="H7441" i="23"/>
  <c r="H7437" i="23"/>
  <c r="H7433" i="23"/>
  <c r="H7429" i="23"/>
  <c r="H7425" i="23"/>
  <c r="H7421" i="23"/>
  <c r="H7417" i="23"/>
  <c r="H7413" i="23"/>
  <c r="H7409" i="23"/>
  <c r="H7405" i="23"/>
  <c r="H7401" i="23"/>
  <c r="H7397" i="23"/>
  <c r="H7393" i="23"/>
  <c r="H7389" i="23"/>
  <c r="H7385" i="23"/>
  <c r="H7381" i="23"/>
  <c r="H7377" i="23"/>
  <c r="H7373" i="23"/>
  <c r="H7369" i="23"/>
  <c r="H7365" i="23"/>
  <c r="H7361" i="23"/>
  <c r="H7357" i="23"/>
  <c r="H7353" i="23"/>
  <c r="H7349" i="23"/>
  <c r="H7345" i="23"/>
  <c r="H7341" i="23"/>
  <c r="H7337" i="23"/>
  <c r="H7333" i="23"/>
  <c r="H7329" i="23"/>
  <c r="H7325" i="23"/>
  <c r="H7321" i="23"/>
  <c r="H7317" i="23"/>
  <c r="H7313" i="23"/>
  <c r="H7309" i="23"/>
  <c r="H7305" i="23"/>
  <c r="H7301" i="23"/>
  <c r="H7297" i="23"/>
  <c r="H7293" i="23"/>
  <c r="H7289" i="23"/>
  <c r="H7285" i="23"/>
  <c r="H7281" i="23"/>
  <c r="H7277" i="23"/>
  <c r="H7273" i="23"/>
  <c r="H7269" i="23"/>
  <c r="H7265" i="23"/>
  <c r="H7261" i="23"/>
  <c r="H7257" i="23"/>
  <c r="H7253" i="23"/>
  <c r="H7249" i="23"/>
  <c r="H7245" i="23"/>
  <c r="H7241" i="23"/>
  <c r="H7237" i="23"/>
  <c r="H7233" i="23"/>
  <c r="H7229" i="23"/>
  <c r="H7225" i="23"/>
  <c r="H7221" i="23"/>
  <c r="H7217" i="23"/>
  <c r="H7213" i="23"/>
  <c r="H7209" i="23"/>
  <c r="H7205" i="23"/>
  <c r="H7201" i="23"/>
  <c r="H7197" i="23"/>
  <c r="H7193" i="23"/>
  <c r="H7189" i="23"/>
  <c r="H7185" i="23"/>
  <c r="H7181" i="23"/>
  <c r="H7177" i="23"/>
  <c r="H7173" i="23"/>
  <c r="H7169" i="23"/>
  <c r="H7165" i="23"/>
  <c r="H7161" i="23"/>
  <c r="H7157" i="23"/>
  <c r="H7153" i="23"/>
  <c r="H7149" i="23"/>
  <c r="H7145" i="23"/>
  <c r="H7141" i="23"/>
  <c r="H7137" i="23"/>
  <c r="H7133" i="23"/>
  <c r="H7129" i="23"/>
  <c r="H7125" i="23"/>
  <c r="H7121" i="23"/>
  <c r="H7117" i="23"/>
  <c r="H7113" i="23"/>
  <c r="H7109" i="23"/>
  <c r="H7105" i="23"/>
  <c r="H7101" i="23"/>
  <c r="H7097" i="23"/>
  <c r="H7093" i="23"/>
  <c r="H7089" i="23"/>
  <c r="H7085" i="23"/>
  <c r="H7081" i="23"/>
  <c r="H7077" i="23"/>
  <c r="H7073" i="23"/>
  <c r="H7069" i="23"/>
  <c r="H7065" i="23"/>
  <c r="H7061" i="23"/>
  <c r="H7057" i="23"/>
  <c r="H7053" i="23"/>
  <c r="H7049" i="23"/>
  <c r="H7045" i="23"/>
  <c r="H7041" i="23"/>
  <c r="H7037" i="23"/>
  <c r="H7033" i="23"/>
  <c r="H7029" i="23"/>
  <c r="H7025" i="23"/>
  <c r="H7021" i="23"/>
  <c r="H7017" i="23"/>
  <c r="H7013" i="23"/>
  <c r="H7009" i="23"/>
  <c r="H7005" i="23"/>
  <c r="H7001" i="23"/>
  <c r="H6997" i="23"/>
  <c r="H6993" i="23"/>
  <c r="H6989" i="23"/>
  <c r="H6985" i="23"/>
  <c r="H6981" i="23"/>
  <c r="H6977" i="23"/>
  <c r="H6973" i="23"/>
  <c r="H6969" i="23"/>
  <c r="H6965" i="23"/>
  <c r="H6961" i="23"/>
  <c r="H6957" i="23"/>
  <c r="H6953" i="23"/>
  <c r="H6949" i="23"/>
  <c r="H6945" i="23"/>
  <c r="H6941" i="23"/>
  <c r="H6937" i="23"/>
  <c r="H6933" i="23"/>
  <c r="H6929" i="23"/>
  <c r="H6925" i="23"/>
  <c r="H6921" i="23"/>
  <c r="H6917" i="23"/>
  <c r="H6913" i="23"/>
  <c r="H6909" i="23"/>
  <c r="H6905" i="23"/>
  <c r="H6901" i="23"/>
  <c r="H6897" i="23"/>
  <c r="H6893" i="23"/>
  <c r="H6889" i="23"/>
  <c r="H6885" i="23"/>
  <c r="H6881" i="23"/>
  <c r="H6877" i="23"/>
  <c r="H6873" i="23"/>
  <c r="H6869" i="23"/>
  <c r="H6865" i="23"/>
  <c r="H6861" i="23"/>
  <c r="H6857" i="23"/>
  <c r="H6853" i="23"/>
  <c r="H6849" i="23"/>
  <c r="H6845" i="23"/>
  <c r="H6841" i="23"/>
  <c r="H6837" i="23"/>
  <c r="H6833" i="23"/>
  <c r="H6829" i="23"/>
  <c r="H6825" i="23"/>
  <c r="H6821" i="23"/>
  <c r="H6817" i="23"/>
  <c r="H6813" i="23"/>
  <c r="H6809" i="23"/>
  <c r="H6805" i="23"/>
  <c r="H6801" i="23"/>
  <c r="H6797" i="23"/>
  <c r="H6793" i="23"/>
  <c r="H6789" i="23"/>
  <c r="H6785" i="23"/>
  <c r="H6781" i="23"/>
  <c r="H6777" i="23"/>
  <c r="H6773" i="23"/>
  <c r="H6769" i="23"/>
  <c r="H6765" i="23"/>
  <c r="H6761" i="23"/>
  <c r="H6757" i="23"/>
  <c r="H6753" i="23"/>
  <c r="H6749" i="23"/>
  <c r="H6745" i="23"/>
  <c r="H6741" i="23"/>
  <c r="H6737" i="23"/>
  <c r="H6733" i="23"/>
  <c r="H6729" i="23"/>
  <c r="H6725" i="23"/>
  <c r="H6721" i="23"/>
  <c r="H6717" i="23"/>
  <c r="H6713" i="23"/>
  <c r="H6709" i="23"/>
  <c r="H6705" i="23"/>
  <c r="H6701" i="23"/>
  <c r="H6697" i="23"/>
  <c r="H6693" i="23"/>
  <c r="H6689" i="23"/>
  <c r="H6685" i="23"/>
  <c r="H6681" i="23"/>
  <c r="H6677" i="23"/>
  <c r="H6673" i="23"/>
  <c r="H6669" i="23"/>
  <c r="H6665" i="23"/>
  <c r="H6661" i="23"/>
  <c r="H6657" i="23"/>
  <c r="H6653" i="23"/>
  <c r="H6649" i="23"/>
  <c r="H6645" i="23"/>
  <c r="H6641" i="23"/>
  <c r="H6637" i="23"/>
  <c r="H6633" i="23"/>
  <c r="H6629" i="23"/>
  <c r="H6625" i="23"/>
  <c r="H6621" i="23"/>
  <c r="H6617" i="23"/>
  <c r="H6613" i="23"/>
  <c r="H6609" i="23"/>
  <c r="H6605" i="23"/>
  <c r="H6601" i="23"/>
  <c r="H6597" i="23"/>
  <c r="H6593" i="23"/>
  <c r="H6589" i="23"/>
  <c r="H6585" i="23"/>
  <c r="H6581" i="23"/>
  <c r="H6577" i="23"/>
  <c r="H6573" i="23"/>
  <c r="H6569" i="23"/>
  <c r="H6565" i="23"/>
  <c r="H6561" i="23"/>
  <c r="H6557" i="23"/>
  <c r="H6553" i="23"/>
  <c r="H6549" i="23"/>
  <c r="H6545" i="23"/>
  <c r="H6541" i="23"/>
  <c r="H6537" i="23"/>
  <c r="H6533" i="23"/>
  <c r="H6529" i="23"/>
  <c r="H6525" i="23"/>
  <c r="H6521" i="23"/>
  <c r="H6517" i="23"/>
  <c r="H6513" i="23"/>
  <c r="H6509" i="23"/>
  <c r="H6505" i="23"/>
  <c r="H6501" i="23"/>
  <c r="H6497" i="23"/>
  <c r="H6493" i="23"/>
  <c r="H6489" i="23"/>
  <c r="H6485" i="23"/>
  <c r="H6481" i="23"/>
  <c r="H6477" i="23"/>
  <c r="H6473" i="23"/>
  <c r="H6469" i="23"/>
  <c r="H6465" i="23"/>
  <c r="H6461" i="23"/>
  <c r="H6457" i="23"/>
  <c r="H6453" i="23"/>
  <c r="H6449" i="23"/>
  <c r="H6445" i="23"/>
  <c r="H6441" i="23"/>
  <c r="H6437" i="23"/>
  <c r="H6433" i="23"/>
  <c r="H6429" i="23"/>
  <c r="H6425" i="23"/>
  <c r="H6421" i="23"/>
  <c r="H6417" i="23"/>
  <c r="H6413" i="23"/>
  <c r="H6409" i="23"/>
  <c r="H6405" i="23"/>
  <c r="H6401" i="23"/>
  <c r="H6397" i="23"/>
  <c r="H6393" i="23"/>
  <c r="H6389" i="23"/>
  <c r="H6385" i="23"/>
  <c r="H6381" i="23"/>
  <c r="H6377" i="23"/>
  <c r="H6373" i="23"/>
  <c r="H6369" i="23"/>
  <c r="H6365" i="23"/>
  <c r="H6361" i="23"/>
  <c r="H6357" i="23"/>
  <c r="H6353" i="23"/>
  <c r="H6349" i="23"/>
  <c r="H6345" i="23"/>
  <c r="H6341" i="23"/>
  <c r="H6337" i="23"/>
  <c r="H6333" i="23"/>
  <c r="H6329" i="23"/>
  <c r="H6325" i="23"/>
  <c r="H6321" i="23"/>
  <c r="H6317" i="23"/>
  <c r="H6313" i="23"/>
  <c r="H6309" i="23"/>
  <c r="H6305" i="23"/>
  <c r="H6301" i="23"/>
  <c r="H6297" i="23"/>
  <c r="H6293" i="23"/>
  <c r="H6289" i="23"/>
  <c r="H6285" i="23"/>
  <c r="H6281" i="23"/>
  <c r="H6277" i="23"/>
  <c r="H6273" i="23"/>
  <c r="H6269" i="23"/>
  <c r="H6265" i="23"/>
  <c r="H6261" i="23"/>
  <c r="H6257" i="23"/>
  <c r="H6253" i="23"/>
  <c r="H6249" i="23"/>
  <c r="H6245" i="23"/>
  <c r="H6241" i="23"/>
  <c r="H6237" i="23"/>
  <c r="H6233" i="23"/>
  <c r="H6229" i="23"/>
  <c r="H6225" i="23"/>
  <c r="H6221" i="23"/>
  <c r="H6217" i="23"/>
  <c r="H6213" i="23"/>
  <c r="H6209" i="23"/>
  <c r="H6205" i="23"/>
  <c r="H6201" i="23"/>
  <c r="H6197" i="23"/>
  <c r="H6192" i="23"/>
  <c r="H6186" i="23"/>
  <c r="H6181" i="23"/>
  <c r="H6176" i="23"/>
  <c r="H6170" i="23"/>
  <c r="H6165" i="23"/>
  <c r="H6160" i="23"/>
  <c r="H6154" i="23"/>
  <c r="H6149" i="23"/>
  <c r="H6144" i="23"/>
  <c r="H6138" i="23"/>
  <c r="H6133" i="23"/>
  <c r="H6128" i="23"/>
  <c r="H6122" i="23"/>
  <c r="H6117" i="23"/>
  <c r="H6112" i="23"/>
  <c r="H6106" i="23"/>
  <c r="H6101" i="23"/>
  <c r="H6096" i="23"/>
  <c r="H6090" i="23"/>
  <c r="H6085" i="23"/>
  <c r="H6080" i="23"/>
  <c r="H6074" i="23"/>
  <c r="H6069" i="23"/>
  <c r="H6064" i="23"/>
  <c r="H6058" i="23"/>
  <c r="H6053" i="23"/>
  <c r="H6048" i="23"/>
  <c r="H6042" i="23"/>
  <c r="H6037" i="23"/>
  <c r="H6032" i="23"/>
  <c r="H6026" i="23"/>
  <c r="H6021" i="23"/>
  <c r="H6016" i="23"/>
  <c r="H6010" i="23"/>
  <c r="H6005" i="23"/>
  <c r="H6000" i="23"/>
  <c r="H5994" i="23"/>
  <c r="H5989" i="23"/>
  <c r="H5984" i="23"/>
  <c r="H5976" i="23"/>
  <c r="H5968" i="23"/>
  <c r="H5960" i="23"/>
  <c r="H5952" i="23"/>
  <c r="H5944" i="23"/>
  <c r="H5936" i="23"/>
  <c r="H5928" i="23"/>
  <c r="H5920" i="23"/>
  <c r="H5912" i="23"/>
  <c r="H5904" i="23"/>
  <c r="H5896" i="23"/>
  <c r="H5888" i="23"/>
  <c r="H5880" i="23"/>
  <c r="H5872" i="23"/>
  <c r="H5864" i="23"/>
  <c r="H5856" i="23"/>
  <c r="H5848" i="23"/>
  <c r="H5840" i="23"/>
  <c r="H5832" i="23"/>
  <c r="H5824" i="23"/>
  <c r="H5816" i="23"/>
  <c r="H5808" i="23"/>
  <c r="H5800" i="23"/>
  <c r="H5792" i="23"/>
  <c r="H5784" i="23"/>
  <c r="H5776" i="23"/>
  <c r="H5768" i="23"/>
  <c r="H5760" i="23"/>
  <c r="H5752" i="23"/>
  <c r="H5744" i="23"/>
  <c r="H5736" i="23"/>
  <c r="H5728" i="23"/>
  <c r="H5720" i="23"/>
  <c r="H5712" i="23"/>
  <c r="H5704" i="23"/>
  <c r="H5696" i="23"/>
  <c r="H5688" i="23"/>
  <c r="H5680" i="23"/>
  <c r="H5672" i="23"/>
  <c r="H5664" i="23"/>
  <c r="H5656" i="23"/>
  <c r="H5648" i="23"/>
  <c r="H5640" i="23"/>
  <c r="H5632" i="23"/>
  <c r="H5624" i="23"/>
  <c r="H5616" i="23"/>
  <c r="H5608" i="23"/>
  <c r="H5600" i="23"/>
  <c r="H5592" i="23"/>
  <c r="H5584" i="23"/>
  <c r="H5576" i="23"/>
  <c r="H5568" i="23"/>
  <c r="H5560" i="23"/>
  <c r="H5552" i="23"/>
  <c r="H5544" i="23"/>
  <c r="H5536" i="23"/>
  <c r="H5528" i="23"/>
  <c r="H5520" i="23"/>
  <c r="H5512" i="23"/>
  <c r="H5504" i="23"/>
  <c r="H5496" i="23"/>
  <c r="H5488" i="23"/>
  <c r="H5480" i="23"/>
  <c r="H5472" i="23"/>
  <c r="H5464" i="23"/>
  <c r="H5456" i="23"/>
  <c r="H5448" i="23"/>
  <c r="H5440" i="23"/>
  <c r="H5432" i="23"/>
  <c r="H5424" i="23"/>
  <c r="H5416" i="23"/>
  <c r="H5408" i="23"/>
  <c r="H5400" i="23"/>
  <c r="H5392" i="23"/>
  <c r="H5384" i="23"/>
  <c r="H5376" i="23"/>
  <c r="H5368" i="23"/>
  <c r="H5360" i="23"/>
  <c r="H5352" i="23"/>
  <c r="H5344" i="23"/>
  <c r="H5336" i="23"/>
  <c r="H5328" i="23"/>
  <c r="H5320" i="23"/>
  <c r="H5312" i="23"/>
  <c r="H5304" i="23"/>
  <c r="H5296" i="23"/>
  <c r="H5288" i="23"/>
  <c r="H5280" i="23"/>
  <c r="H5272" i="23"/>
  <c r="H5264" i="23"/>
  <c r="H5256" i="23"/>
  <c r="H5248" i="23"/>
  <c r="H5240" i="23"/>
  <c r="H5232" i="23"/>
  <c r="H5224" i="23"/>
  <c r="H5216" i="23"/>
  <c r="H5208" i="23"/>
  <c r="H5200" i="23"/>
  <c r="H5192" i="23"/>
  <c r="H5184" i="23"/>
  <c r="H5176" i="23"/>
  <c r="H5168" i="23"/>
  <c r="H5160" i="23"/>
  <c r="H5152" i="23"/>
  <c r="H5144" i="23"/>
  <c r="H5136" i="23"/>
  <c r="H5128" i="23"/>
  <c r="H5120" i="23"/>
  <c r="H5112" i="23"/>
  <c r="H5104" i="23"/>
  <c r="H5096" i="23"/>
  <c r="H5088" i="23"/>
  <c r="H5080" i="23"/>
  <c r="H5072" i="23"/>
  <c r="H5064" i="23"/>
  <c r="H5056" i="23"/>
  <c r="H5048" i="23"/>
  <c r="H5040" i="23"/>
  <c r="H5032" i="23"/>
  <c r="H5024" i="23"/>
  <c r="H5016" i="23"/>
  <c r="H5008" i="23"/>
  <c r="H5000" i="23"/>
  <c r="H4992" i="23"/>
  <c r="H4984" i="23"/>
  <c r="H4976" i="23"/>
  <c r="H4968" i="23"/>
  <c r="H4960" i="23"/>
  <c r="H4952" i="23"/>
  <c r="H4944" i="23"/>
  <c r="H4936" i="23"/>
  <c r="H4928" i="23"/>
  <c r="H4920" i="23"/>
  <c r="H4912" i="23"/>
  <c r="H4904" i="23"/>
  <c r="H4896" i="23"/>
  <c r="H4888" i="23"/>
  <c r="H4880" i="23"/>
  <c r="H4872" i="23"/>
  <c r="H4864" i="23"/>
  <c r="H4856" i="23"/>
  <c r="H4848" i="23"/>
  <c r="H4840" i="23"/>
  <c r="H4832" i="23"/>
  <c r="H4824" i="23"/>
  <c r="H4816" i="23"/>
  <c r="H4808" i="23"/>
  <c r="H4800" i="23"/>
  <c r="H4792" i="23"/>
  <c r="H4784" i="23"/>
  <c r="H4776" i="23"/>
  <c r="H4768" i="23"/>
  <c r="H4760" i="23"/>
  <c r="H4752" i="23"/>
  <c r="H4744" i="23"/>
  <c r="H4736" i="23"/>
  <c r="H4728" i="23"/>
  <c r="H4720" i="23"/>
  <c r="H4712" i="23"/>
  <c r="H4704" i="23"/>
  <c r="H4696" i="23"/>
  <c r="H4688" i="23"/>
  <c r="H4680" i="23"/>
  <c r="H4672" i="23"/>
  <c r="H4664" i="23"/>
  <c r="H4656" i="23"/>
  <c r="H4645" i="23"/>
  <c r="H4635" i="23"/>
  <c r="H4624" i="23"/>
  <c r="H4613" i="23"/>
  <c r="H4603" i="23"/>
  <c r="H4592" i="23"/>
  <c r="H4581" i="23"/>
  <c r="H4571" i="23"/>
  <c r="H4560" i="23"/>
  <c r="H4549" i="23"/>
  <c r="H4539" i="23"/>
  <c r="H4528" i="23"/>
  <c r="H4517" i="23"/>
  <c r="H4507" i="23"/>
  <c r="H4492" i="23"/>
  <c r="H4476" i="23"/>
  <c r="H4460" i="23"/>
  <c r="H4444" i="23"/>
  <c r="H4428" i="23"/>
  <c r="H4412" i="23"/>
  <c r="H4396" i="23"/>
  <c r="H4380" i="23"/>
  <c r="H4364" i="23"/>
  <c r="H4348" i="23"/>
  <c r="H4332" i="23"/>
  <c r="H4316" i="23"/>
  <c r="H4300" i="23"/>
  <c r="H4284" i="23"/>
  <c r="H4268" i="23"/>
  <c r="H4252" i="23"/>
  <c r="H4236" i="23"/>
  <c r="H4220" i="23"/>
  <c r="H4204" i="23"/>
  <c r="H4188" i="23"/>
  <c r="H4172" i="23"/>
  <c r="H4156" i="23"/>
  <c r="H4140" i="23"/>
  <c r="H4124" i="23"/>
  <c r="H4108" i="23"/>
  <c r="H4092" i="23"/>
  <c r="H4076" i="23"/>
  <c r="H4060" i="23"/>
  <c r="H4044" i="23"/>
  <c r="H4028" i="23"/>
  <c r="H4012" i="23"/>
  <c r="H3996" i="23"/>
  <c r="H3980" i="23"/>
  <c r="H3964" i="23"/>
  <c r="H3948" i="23"/>
  <c r="H3932" i="23"/>
  <c r="H3916" i="23"/>
  <c r="H3900" i="23"/>
  <c r="H3884" i="23"/>
  <c r="H3868" i="23"/>
  <c r="H3852" i="23"/>
  <c r="H3836" i="23"/>
  <c r="H3820" i="23"/>
  <c r="H3804" i="23"/>
  <c r="H3788" i="23"/>
  <c r="H3772" i="23"/>
  <c r="H3756" i="23"/>
  <c r="H3740" i="23"/>
  <c r="H3724" i="23"/>
  <c r="H3708" i="23"/>
  <c r="H3692" i="23"/>
  <c r="H3676" i="23"/>
  <c r="H3660" i="23"/>
  <c r="H3644" i="23"/>
  <c r="H3628" i="23"/>
  <c r="H3612" i="23"/>
  <c r="H3596" i="23"/>
  <c r="H3580" i="23"/>
  <c r="H3564" i="23"/>
  <c r="H3548" i="23"/>
  <c r="H3532" i="23"/>
  <c r="H3516" i="23"/>
  <c r="H3500" i="23"/>
  <c r="H3484" i="23"/>
  <c r="H3468" i="23"/>
  <c r="H3452" i="23"/>
  <c r="H3436" i="23"/>
  <c r="H3420" i="23"/>
  <c r="H3404" i="23"/>
  <c r="H3388" i="23"/>
  <c r="H3372" i="23"/>
  <c r="H3356" i="23"/>
  <c r="H3340" i="23"/>
  <c r="H3324" i="23"/>
  <c r="H3308" i="23"/>
  <c r="H3292" i="23"/>
  <c r="H3276" i="23"/>
  <c r="H3260" i="23"/>
  <c r="H3244" i="23"/>
  <c r="H3228" i="23"/>
  <c r="H3212" i="23"/>
  <c r="H3196" i="23"/>
  <c r="H3180" i="23"/>
  <c r="H3164" i="23"/>
  <c r="H3148" i="23"/>
  <c r="H3132" i="23"/>
  <c r="H3116" i="23"/>
  <c r="H3100" i="23"/>
  <c r="H3084" i="23"/>
  <c r="H3068" i="23"/>
  <c r="H3052" i="23"/>
  <c r="H3036" i="23"/>
  <c r="H3020" i="23"/>
  <c r="H3004" i="23"/>
  <c r="H2988" i="23"/>
  <c r="H2972" i="23"/>
  <c r="H2956" i="23"/>
  <c r="H2940" i="23"/>
  <c r="H2924" i="23"/>
  <c r="H2908" i="23"/>
  <c r="H2892" i="23"/>
  <c r="H2876" i="23"/>
  <c r="H2860" i="23"/>
  <c r="H2844" i="23"/>
  <c r="H2828" i="23"/>
  <c r="H2812" i="23"/>
  <c r="H2796" i="23"/>
  <c r="H2780" i="23"/>
  <c r="H2764" i="23"/>
  <c r="H2748" i="23"/>
  <c r="H2732" i="23"/>
  <c r="H2716" i="23"/>
  <c r="H2700" i="23"/>
  <c r="H2684" i="23"/>
  <c r="H2668" i="23"/>
  <c r="H2652" i="23"/>
  <c r="H2636" i="23"/>
  <c r="H2620" i="23"/>
  <c r="H2596" i="23"/>
  <c r="H2564" i="23"/>
  <c r="H2532" i="23"/>
  <c r="H2500" i="23"/>
  <c r="H2468" i="23"/>
  <c r="H2436" i="23"/>
  <c r="H2404" i="23"/>
  <c r="H2372" i="23"/>
  <c r="H2340" i="23"/>
  <c r="H2308" i="23"/>
  <c r="H2276" i="23"/>
  <c r="H2244" i="23"/>
  <c r="H2212" i="23"/>
  <c r="H2180" i="23"/>
  <c r="H2148" i="23"/>
  <c r="H2116" i="23"/>
  <c r="H2084" i="23"/>
  <c r="H2052" i="23"/>
  <c r="H2016" i="23"/>
  <c r="H1973" i="23"/>
  <c r="H1931" i="23"/>
  <c r="H1888" i="23"/>
  <c r="H1845" i="23"/>
  <c r="H1803" i="23"/>
  <c r="H1760" i="23"/>
  <c r="H1717" i="23"/>
  <c r="H1675" i="23"/>
  <c r="H1632" i="23"/>
  <c r="H1573" i="23"/>
  <c r="H1509" i="23"/>
  <c r="H1445" i="23"/>
  <c r="H1381" i="23"/>
  <c r="H1317" i="23"/>
  <c r="H1253" i="23"/>
  <c r="H1189" i="23"/>
  <c r="H1125" i="23"/>
  <c r="H1061" i="23"/>
  <c r="H988" i="23"/>
  <c r="H860" i="23"/>
  <c r="H732" i="23"/>
  <c r="H604" i="23"/>
  <c r="H453" i="23"/>
  <c r="H91" i="23"/>
  <c r="H10004" i="23"/>
  <c r="H10000" i="23"/>
  <c r="H9996" i="23"/>
  <c r="H9992" i="23"/>
  <c r="H9988" i="23"/>
  <c r="H9984" i="23"/>
  <c r="H9980" i="23"/>
  <c r="H9976" i="23"/>
  <c r="H9972" i="23"/>
  <c r="H9968" i="23"/>
  <c r="H9964" i="23"/>
  <c r="H9960" i="23"/>
  <c r="H9956" i="23"/>
  <c r="H9952" i="23"/>
  <c r="H9948" i="23"/>
  <c r="H9944" i="23"/>
  <c r="H9940" i="23"/>
  <c r="H9936" i="23"/>
  <c r="H9932" i="23"/>
  <c r="H9928" i="23"/>
  <c r="H9924" i="23"/>
  <c r="H9920" i="23"/>
  <c r="H9916" i="23"/>
  <c r="H9912" i="23"/>
  <c r="H9908" i="23"/>
  <c r="H9904" i="23"/>
  <c r="H9900" i="23"/>
  <c r="H9896" i="23"/>
  <c r="H9892" i="23"/>
  <c r="H9888" i="23"/>
  <c r="H9884" i="23"/>
  <c r="H9880" i="23"/>
  <c r="H9876" i="23"/>
  <c r="H9872" i="23"/>
  <c r="H9868" i="23"/>
  <c r="H9864" i="23"/>
  <c r="H9860" i="23"/>
  <c r="H9856" i="23"/>
  <c r="H9852" i="23"/>
  <c r="H9848" i="23"/>
  <c r="H9844" i="23"/>
  <c r="H9840" i="23"/>
  <c r="H9836" i="23"/>
  <c r="H9832" i="23"/>
  <c r="H9828" i="23"/>
  <c r="H9824" i="23"/>
  <c r="H9820" i="23"/>
  <c r="H9816" i="23"/>
  <c r="H9812" i="23"/>
  <c r="H9808" i="23"/>
  <c r="H9804" i="23"/>
  <c r="H9800" i="23"/>
  <c r="H9796" i="23"/>
  <c r="H9792" i="23"/>
  <c r="H9788" i="23"/>
  <c r="H9784" i="23"/>
  <c r="H9780" i="23"/>
  <c r="H9776" i="23"/>
  <c r="H9772" i="23"/>
  <c r="H9768" i="23"/>
  <c r="H9764" i="23"/>
  <c r="H9760" i="23"/>
  <c r="H9756" i="23"/>
  <c r="H9752" i="23"/>
  <c r="H9748" i="23"/>
  <c r="H9744" i="23"/>
  <c r="H9740" i="23"/>
  <c r="H9736" i="23"/>
  <c r="H9732" i="23"/>
  <c r="H9728" i="23"/>
  <c r="H9724" i="23"/>
  <c r="H9720" i="23"/>
  <c r="H9716" i="23"/>
  <c r="H9712" i="23"/>
  <c r="H9708" i="23"/>
  <c r="H9704" i="23"/>
  <c r="H9700" i="23"/>
  <c r="H9696" i="23"/>
  <c r="H9692" i="23"/>
  <c r="H9688" i="23"/>
  <c r="H9684" i="23"/>
  <c r="H9680" i="23"/>
  <c r="H9676" i="23"/>
  <c r="H9672" i="23"/>
  <c r="H9668" i="23"/>
  <c r="H9664" i="23"/>
  <c r="H9660" i="23"/>
  <c r="H9656" i="23"/>
  <c r="H9652" i="23"/>
  <c r="H9648" i="23"/>
  <c r="H9644" i="23"/>
  <c r="H9640" i="23"/>
  <c r="H9636" i="23"/>
  <c r="H9632" i="23"/>
  <c r="H9628" i="23"/>
  <c r="H9624" i="23"/>
  <c r="H9620" i="23"/>
  <c r="H9616" i="23"/>
  <c r="H9612" i="23"/>
  <c r="H9608" i="23"/>
  <c r="H9604" i="23"/>
  <c r="H9600" i="23"/>
  <c r="H9596" i="23"/>
  <c r="H9592" i="23"/>
  <c r="H9588" i="23"/>
  <c r="H9584" i="23"/>
  <c r="H9580" i="23"/>
  <c r="H9576" i="23"/>
  <c r="H9572" i="23"/>
  <c r="H9568" i="23"/>
  <c r="H9564" i="23"/>
  <c r="H9560" i="23"/>
  <c r="H9556" i="23"/>
  <c r="H9552" i="23"/>
  <c r="H9548" i="23"/>
  <c r="H9544" i="23"/>
  <c r="H9540" i="23"/>
  <c r="H9536" i="23"/>
  <c r="H9532" i="23"/>
  <c r="H9528" i="23"/>
  <c r="H9524" i="23"/>
  <c r="H9520" i="23"/>
  <c r="H9516" i="23"/>
  <c r="H9512" i="23"/>
  <c r="H9504" i="23"/>
  <c r="H9500" i="23"/>
  <c r="H9496" i="23"/>
  <c r="H9492" i="23"/>
  <c r="H9488" i="23"/>
  <c r="H9484" i="23"/>
  <c r="H9480" i="23"/>
  <c r="H9476" i="23"/>
  <c r="H9472" i="23"/>
  <c r="H9468" i="23"/>
  <c r="H9464" i="23"/>
  <c r="H9460" i="23"/>
  <c r="H9456" i="23"/>
  <c r="H9452" i="23"/>
  <c r="H9448" i="23"/>
  <c r="H9444" i="23"/>
  <c r="H9440" i="23"/>
  <c r="H9436" i="23"/>
  <c r="H9432" i="23"/>
  <c r="H9428" i="23"/>
  <c r="H9424" i="23"/>
  <c r="H9420" i="23"/>
  <c r="H9416" i="23"/>
  <c r="H9412" i="23"/>
  <c r="H9408" i="23"/>
  <c r="H9404" i="23"/>
  <c r="H9400" i="23"/>
  <c r="H9396" i="23"/>
  <c r="H9392" i="23"/>
  <c r="H9388" i="23"/>
  <c r="H9384" i="23"/>
  <c r="H9380" i="23"/>
  <c r="H9376" i="23"/>
  <c r="H9372" i="23"/>
  <c r="H9368" i="23"/>
  <c r="H9364" i="23"/>
  <c r="H9360" i="23"/>
  <c r="H9356" i="23"/>
  <c r="H9352" i="23"/>
  <c r="H9348" i="23"/>
  <c r="H9344" i="23"/>
  <c r="H9340" i="23"/>
  <c r="H9336" i="23"/>
  <c r="H9332" i="23"/>
  <c r="H9328" i="23"/>
  <c r="H9324" i="23"/>
  <c r="H9320" i="23"/>
  <c r="H9316" i="23"/>
  <c r="H9312" i="23"/>
  <c r="H9308" i="23"/>
  <c r="H9304" i="23"/>
  <c r="H9300" i="23"/>
  <c r="H9296" i="23"/>
  <c r="H9292" i="23"/>
  <c r="H9288" i="23"/>
  <c r="H9284" i="23"/>
  <c r="H9280" i="23"/>
  <c r="H9276" i="23"/>
  <c r="H9272" i="23"/>
  <c r="H9268" i="23"/>
  <c r="H9264" i="23"/>
  <c r="H9260" i="23"/>
  <c r="H9256" i="23"/>
  <c r="H9252" i="23"/>
  <c r="H9248" i="23"/>
  <c r="H9244" i="23"/>
  <c r="H9240" i="23"/>
  <c r="H9236" i="23"/>
  <c r="H9232" i="23"/>
  <c r="H9228" i="23"/>
  <c r="H9224" i="23"/>
  <c r="H9220" i="23"/>
  <c r="H9216" i="23"/>
  <c r="H9212" i="23"/>
  <c r="H9208" i="23"/>
  <c r="H9204" i="23"/>
  <c r="H9200" i="23"/>
  <c r="H9196" i="23"/>
  <c r="H9192" i="23"/>
  <c r="H9188" i="23"/>
  <c r="H9184" i="23"/>
  <c r="H9180" i="23"/>
  <c r="H9176" i="23"/>
  <c r="H9172" i="23"/>
  <c r="H9168" i="23"/>
  <c r="H9164" i="23"/>
  <c r="H9160" i="23"/>
  <c r="H9156" i="23"/>
  <c r="H9152" i="23"/>
  <c r="H9148" i="23"/>
  <c r="H9144" i="23"/>
  <c r="H9140" i="23"/>
  <c r="H9136" i="23"/>
  <c r="H9132" i="23"/>
  <c r="H9128" i="23"/>
  <c r="H9124" i="23"/>
  <c r="H9120" i="23"/>
  <c r="H9116" i="23"/>
  <c r="H9112" i="23"/>
  <c r="H9108" i="23"/>
  <c r="H9104" i="23"/>
  <c r="H9100" i="23"/>
  <c r="H9096" i="23"/>
  <c r="H9092" i="23"/>
  <c r="H9088" i="23"/>
  <c r="H9084" i="23"/>
  <c r="H9080" i="23"/>
  <c r="H9076" i="23"/>
  <c r="H9072" i="23"/>
  <c r="H9068" i="23"/>
  <c r="H9064" i="23"/>
  <c r="H9060" i="23"/>
  <c r="H9056" i="23"/>
  <c r="H9052" i="23"/>
  <c r="H9048" i="23"/>
  <c r="H9044" i="23"/>
  <c r="H9040" i="23"/>
  <c r="H9036" i="23"/>
  <c r="H9032" i="23"/>
  <c r="H9028" i="23"/>
  <c r="H9024" i="23"/>
  <c r="H9020" i="23"/>
  <c r="H9016" i="23"/>
  <c r="H9012" i="23"/>
  <c r="H9008" i="23"/>
  <c r="H9004" i="23"/>
  <c r="H9000" i="23"/>
  <c r="H8996" i="23"/>
  <c r="H8992" i="23"/>
  <c r="H8988" i="23"/>
  <c r="H8984" i="23"/>
  <c r="H8980" i="23"/>
  <c r="H8976" i="23"/>
  <c r="H8972" i="23"/>
  <c r="H8968" i="23"/>
  <c r="H8964" i="23"/>
  <c r="H8960" i="23"/>
  <c r="H8956" i="23"/>
  <c r="H8952" i="23"/>
  <c r="H8948" i="23"/>
  <c r="H8944" i="23"/>
  <c r="H8940" i="23"/>
  <c r="H8936" i="23"/>
  <c r="H8932" i="23"/>
  <c r="H8928" i="23"/>
  <c r="H8924" i="23"/>
  <c r="H8920" i="23"/>
  <c r="H8916" i="23"/>
  <c r="H8912" i="23"/>
  <c r="H8908" i="23"/>
  <c r="H8904" i="23"/>
  <c r="H8900" i="23"/>
  <c r="H8896" i="23"/>
  <c r="H8892" i="23"/>
  <c r="H8888" i="23"/>
  <c r="H8884" i="23"/>
  <c r="H8880" i="23"/>
  <c r="H8876" i="23"/>
  <c r="H8872" i="23"/>
  <c r="H8868" i="23"/>
  <c r="H8864" i="23"/>
  <c r="H8860" i="23"/>
  <c r="H8856" i="23"/>
  <c r="H8852" i="23"/>
  <c r="H8848" i="23"/>
  <c r="H8844" i="23"/>
  <c r="H8840" i="23"/>
  <c r="H8836" i="23"/>
  <c r="H8832" i="23"/>
  <c r="H8828" i="23"/>
  <c r="H8824" i="23"/>
  <c r="H8820" i="23"/>
  <c r="H8816" i="23"/>
  <c r="H8812" i="23"/>
  <c r="H8808" i="23"/>
  <c r="H8804" i="23"/>
  <c r="H8800" i="23"/>
  <c r="H8796" i="23"/>
  <c r="H8792" i="23"/>
  <c r="H8788" i="23"/>
  <c r="H8784" i="23"/>
  <c r="H8780" i="23"/>
  <c r="H8776" i="23"/>
  <c r="H8772" i="23"/>
  <c r="H8768" i="23"/>
  <c r="H8764" i="23"/>
  <c r="H8760" i="23"/>
  <c r="H8756" i="23"/>
  <c r="H8752" i="23"/>
  <c r="H8748" i="23"/>
  <c r="H8744" i="23"/>
  <c r="H8740" i="23"/>
  <c r="H8736" i="23"/>
  <c r="H8732" i="23"/>
  <c r="H8728" i="23"/>
  <c r="H8724" i="23"/>
  <c r="H8720" i="23"/>
  <c r="H8716" i="23"/>
  <c r="H8712" i="23"/>
  <c r="H8708" i="23"/>
  <c r="H8704" i="23"/>
  <c r="H8700" i="23"/>
  <c r="H8696" i="23"/>
  <c r="H8692" i="23"/>
  <c r="H8688" i="23"/>
  <c r="H8684" i="23"/>
  <c r="H8680" i="23"/>
  <c r="H8676" i="23"/>
  <c r="H8672" i="23"/>
  <c r="H8668" i="23"/>
  <c r="H8664" i="23"/>
  <c r="H8660" i="23"/>
  <c r="H8656" i="23"/>
  <c r="H8652" i="23"/>
  <c r="H8648" i="23"/>
  <c r="H8644" i="23"/>
  <c r="H8640" i="23"/>
  <c r="H8636" i="23"/>
  <c r="H8632" i="23"/>
  <c r="H8628" i="23"/>
  <c r="H8624" i="23"/>
  <c r="H8620" i="23"/>
  <c r="H8616" i="23"/>
  <c r="H8612" i="23"/>
  <c r="H8608" i="23"/>
  <c r="H8604" i="23"/>
  <c r="H8600" i="23"/>
  <c r="H8596" i="23"/>
  <c r="H8592" i="23"/>
  <c r="H8588" i="23"/>
  <c r="H8584" i="23"/>
  <c r="H8580" i="23"/>
  <c r="H8576" i="23"/>
  <c r="H8572" i="23"/>
  <c r="H8568" i="23"/>
  <c r="H8564" i="23"/>
  <c r="H8560" i="23"/>
  <c r="H8556" i="23"/>
  <c r="H8552" i="23"/>
  <c r="H8548" i="23"/>
  <c r="H8544" i="23"/>
  <c r="H8540" i="23"/>
  <c r="H8536" i="23"/>
  <c r="H8532" i="23"/>
  <c r="H8528" i="23"/>
  <c r="H8524" i="23"/>
  <c r="H8520" i="23"/>
  <c r="H8516" i="23"/>
  <c r="H8512" i="23"/>
  <c r="H8508" i="23"/>
  <c r="H8504" i="23"/>
  <c r="H8500" i="23"/>
  <c r="H8496" i="23"/>
  <c r="H8492" i="23"/>
  <c r="H8488" i="23"/>
  <c r="H8484" i="23"/>
  <c r="H8480" i="23"/>
  <c r="H8476" i="23"/>
  <c r="H8472" i="23"/>
  <c r="H8468" i="23"/>
  <c r="H8464" i="23"/>
  <c r="H8460" i="23"/>
  <c r="H8456" i="23"/>
  <c r="H8452" i="23"/>
  <c r="H8448" i="23"/>
  <c r="H8444" i="23"/>
  <c r="H8440" i="23"/>
  <c r="H8436" i="23"/>
  <c r="H8432" i="23"/>
  <c r="H8428" i="23"/>
  <c r="H8424" i="23"/>
  <c r="H8420" i="23"/>
  <c r="H8416" i="23"/>
  <c r="H8412" i="23"/>
  <c r="H8408" i="23"/>
  <c r="H8404" i="23"/>
  <c r="H8400" i="23"/>
  <c r="H8396" i="23"/>
  <c r="H8392" i="23"/>
  <c r="H8388" i="23"/>
  <c r="H8384" i="23"/>
  <c r="H8380" i="23"/>
  <c r="H8376" i="23"/>
  <c r="H8372" i="23"/>
  <c r="H8368" i="23"/>
  <c r="H8364" i="23"/>
  <c r="H8360" i="23"/>
  <c r="H8356" i="23"/>
  <c r="H8352" i="23"/>
  <c r="H8348" i="23"/>
  <c r="H8344" i="23"/>
  <c r="H8340" i="23"/>
  <c r="H8336" i="23"/>
  <c r="H8332" i="23"/>
  <c r="H8328" i="23"/>
  <c r="H8324" i="23"/>
  <c r="H8320" i="23"/>
  <c r="H8316" i="23"/>
  <c r="H8312" i="23"/>
  <c r="H8308" i="23"/>
  <c r="H8304" i="23"/>
  <c r="H8300" i="23"/>
  <c r="H8296" i="23"/>
  <c r="H8292" i="23"/>
  <c r="H8288" i="23"/>
  <c r="H8284" i="23"/>
  <c r="H8280" i="23"/>
  <c r="H8276" i="23"/>
  <c r="H8272" i="23"/>
  <c r="H8268" i="23"/>
  <c r="H8264" i="23"/>
  <c r="H8260" i="23"/>
  <c r="H8256" i="23"/>
  <c r="H8252" i="23"/>
  <c r="H8248" i="23"/>
  <c r="H8244" i="23"/>
  <c r="H8240" i="23"/>
  <c r="H8236" i="23"/>
  <c r="H8232" i="23"/>
  <c r="H8228" i="23"/>
  <c r="H8224" i="23"/>
  <c r="H8220" i="23"/>
  <c r="H8216" i="23"/>
  <c r="H8212" i="23"/>
  <c r="H8208" i="23"/>
  <c r="H8204" i="23"/>
  <c r="H8200" i="23"/>
  <c r="H8196" i="23"/>
  <c r="H8192" i="23"/>
  <c r="H8188" i="23"/>
  <c r="H8184" i="23"/>
  <c r="H8180" i="23"/>
  <c r="H8176" i="23"/>
  <c r="H8172" i="23"/>
  <c r="H8168" i="23"/>
  <c r="H8164" i="23"/>
  <c r="H8160" i="23"/>
  <c r="H8156" i="23"/>
  <c r="H8152" i="23"/>
  <c r="H8148" i="23"/>
  <c r="H8144" i="23"/>
  <c r="H8140" i="23"/>
  <c r="H8136" i="23"/>
  <c r="H8132" i="23"/>
  <c r="H8128" i="23"/>
  <c r="H8124" i="23"/>
  <c r="H8120" i="23"/>
  <c r="H8116" i="23"/>
  <c r="H8112" i="23"/>
  <c r="H8108" i="23"/>
  <c r="H8104" i="23"/>
  <c r="H8100" i="23"/>
  <c r="H8096" i="23"/>
  <c r="H8092" i="23"/>
  <c r="H8088" i="23"/>
  <c r="H8084" i="23"/>
  <c r="H8080" i="23"/>
  <c r="H8076" i="23"/>
  <c r="H8072" i="23"/>
  <c r="H8068" i="23"/>
  <c r="H8064" i="23"/>
  <c r="H8060" i="23"/>
  <c r="H8056" i="23"/>
  <c r="H8052" i="23"/>
  <c r="H8048" i="23"/>
  <c r="H8044" i="23"/>
  <c r="H8040" i="23"/>
  <c r="H8036" i="23"/>
  <c r="H8032" i="23"/>
  <c r="H8028" i="23"/>
  <c r="H8024" i="23"/>
  <c r="H8020" i="23"/>
  <c r="H8016" i="23"/>
  <c r="H8012" i="23"/>
  <c r="H8008" i="23"/>
  <c r="H8004" i="23"/>
  <c r="H8000" i="23"/>
  <c r="H7996" i="23"/>
  <c r="H7992" i="23"/>
  <c r="H7988" i="23"/>
  <c r="H7984" i="23"/>
  <c r="H7980" i="23"/>
  <c r="H7976" i="23"/>
  <c r="H7972" i="23"/>
  <c r="H7968" i="23"/>
  <c r="H7964" i="23"/>
  <c r="H7960" i="23"/>
  <c r="H7956" i="23"/>
  <c r="H7952" i="23"/>
  <c r="H7948" i="23"/>
  <c r="H7944" i="23"/>
  <c r="H7940" i="23"/>
  <c r="H7936" i="23"/>
  <c r="H7932" i="23"/>
  <c r="H7928" i="23"/>
  <c r="H7924" i="23"/>
  <c r="H7920" i="23"/>
  <c r="H7916" i="23"/>
  <c r="H7912" i="23"/>
  <c r="H7908" i="23"/>
  <c r="H7904" i="23"/>
  <c r="H7900" i="23"/>
  <c r="H7896" i="23"/>
  <c r="H7892" i="23"/>
  <c r="H7888" i="23"/>
  <c r="H7884" i="23"/>
  <c r="H7880" i="23"/>
  <c r="H7876" i="23"/>
  <c r="H7872" i="23"/>
  <c r="H7868" i="23"/>
  <c r="H7864" i="23"/>
  <c r="H7860" i="23"/>
  <c r="H7856" i="23"/>
  <c r="H7852" i="23"/>
  <c r="H7848" i="23"/>
  <c r="H7844" i="23"/>
  <c r="H7840" i="23"/>
  <c r="H7836" i="23"/>
  <c r="H7832" i="23"/>
  <c r="H7828" i="23"/>
  <c r="H7824" i="23"/>
  <c r="H7820" i="23"/>
  <c r="H7816" i="23"/>
  <c r="H7812" i="23"/>
  <c r="H7808" i="23"/>
  <c r="H7804" i="23"/>
  <c r="H7800" i="23"/>
  <c r="H7796" i="23"/>
  <c r="H7792" i="23"/>
  <c r="H7788" i="23"/>
  <c r="H7784" i="23"/>
  <c r="H7780" i="23"/>
  <c r="H7776" i="23"/>
  <c r="H7772" i="23"/>
  <c r="H7768" i="23"/>
  <c r="H7764" i="23"/>
  <c r="H7760" i="23"/>
  <c r="H7756" i="23"/>
  <c r="H7752" i="23"/>
  <c r="H7748" i="23"/>
  <c r="H7744" i="23"/>
  <c r="H7740" i="23"/>
  <c r="H7736" i="23"/>
  <c r="H7732" i="23"/>
  <c r="H7728" i="23"/>
  <c r="H7724" i="23"/>
  <c r="H7720" i="23"/>
  <c r="H7716" i="23"/>
  <c r="H7712" i="23"/>
  <c r="H7708" i="23"/>
  <c r="H7704" i="23"/>
  <c r="H7700" i="23"/>
  <c r="H7696" i="23"/>
  <c r="H7692" i="23"/>
  <c r="H7688" i="23"/>
  <c r="H7684" i="23"/>
  <c r="H7680" i="23"/>
  <c r="H7676" i="23"/>
  <c r="H7672" i="23"/>
  <c r="H7668" i="23"/>
  <c r="H7664" i="23"/>
  <c r="H7660" i="23"/>
  <c r="H7656" i="23"/>
  <c r="H7652" i="23"/>
  <c r="H7648" i="23"/>
  <c r="H7644" i="23"/>
  <c r="H7640" i="23"/>
  <c r="H7636" i="23"/>
  <c r="H7632" i="23"/>
  <c r="H7628" i="23"/>
  <c r="H7624" i="23"/>
  <c r="H7620" i="23"/>
  <c r="H7616" i="23"/>
  <c r="H7612" i="23"/>
  <c r="H7608" i="23"/>
  <c r="H7604" i="23"/>
  <c r="H7600" i="23"/>
  <c r="H7596" i="23"/>
  <c r="H7592" i="23"/>
  <c r="H7588" i="23"/>
  <c r="H7584" i="23"/>
  <c r="H7580" i="23"/>
  <c r="H7576" i="23"/>
  <c r="H7572" i="23"/>
  <c r="H7568" i="23"/>
  <c r="H7564" i="23"/>
  <c r="H7560" i="23"/>
  <c r="H7556" i="23"/>
  <c r="H7552" i="23"/>
  <c r="H7548" i="23"/>
  <c r="H7544" i="23"/>
  <c r="H7540" i="23"/>
  <c r="H7536" i="23"/>
  <c r="H7532" i="23"/>
  <c r="H7528" i="23"/>
  <c r="H7524" i="23"/>
  <c r="H7520" i="23"/>
  <c r="H7516" i="23"/>
  <c r="H7512" i="23"/>
  <c r="H7508" i="23"/>
  <c r="H7504" i="23"/>
  <c r="H7500" i="23"/>
  <c r="H7496" i="23"/>
  <c r="H7492" i="23"/>
  <c r="H7488" i="23"/>
  <c r="H7484" i="23"/>
  <c r="H7480" i="23"/>
  <c r="H7476" i="23"/>
  <c r="H7472" i="23"/>
  <c r="H7468" i="23"/>
  <c r="H7464" i="23"/>
  <c r="H7460" i="23"/>
  <c r="H7456" i="23"/>
  <c r="H7452" i="23"/>
  <c r="H7448" i="23"/>
  <c r="H7444" i="23"/>
  <c r="H7440" i="23"/>
  <c r="H7436" i="23"/>
  <c r="H7432" i="23"/>
  <c r="H7428" i="23"/>
  <c r="H7424" i="23"/>
  <c r="H7420" i="23"/>
  <c r="H7416" i="23"/>
  <c r="H7412" i="23"/>
  <c r="H7408" i="23"/>
  <c r="H7404" i="23"/>
  <c r="H7400" i="23"/>
  <c r="H7396" i="23"/>
  <c r="H7392" i="23"/>
  <c r="H7388" i="23"/>
  <c r="H7384" i="23"/>
  <c r="H7380" i="23"/>
  <c r="H7376" i="23"/>
  <c r="H7372" i="23"/>
  <c r="H7368" i="23"/>
  <c r="H7364" i="23"/>
  <c r="H7360" i="23"/>
  <c r="H7356" i="23"/>
  <c r="H7352" i="23"/>
  <c r="H7348" i="23"/>
  <c r="H7344" i="23"/>
  <c r="H7340" i="23"/>
  <c r="H7336" i="23"/>
  <c r="H7332" i="23"/>
  <c r="H7328" i="23"/>
  <c r="H7324" i="23"/>
  <c r="H7320" i="23"/>
  <c r="H7316" i="23"/>
  <c r="H7312" i="23"/>
  <c r="H7308" i="23"/>
  <c r="H7304" i="23"/>
  <c r="H7300" i="23"/>
  <c r="H7296" i="23"/>
  <c r="H7292" i="23"/>
  <c r="H7288" i="23"/>
  <c r="H7284" i="23"/>
  <c r="H7280" i="23"/>
  <c r="H7276" i="23"/>
  <c r="H7272" i="23"/>
  <c r="H7268" i="23"/>
  <c r="H7264" i="23"/>
  <c r="H7260" i="23"/>
  <c r="H7256" i="23"/>
  <c r="H7252" i="23"/>
  <c r="H7248" i="23"/>
  <c r="H7244" i="23"/>
  <c r="H7240" i="23"/>
  <c r="H7236" i="23"/>
  <c r="H7232" i="23"/>
  <c r="H7228" i="23"/>
  <c r="H7224" i="23"/>
  <c r="H7220" i="23"/>
  <c r="H7216" i="23"/>
  <c r="H7212" i="23"/>
  <c r="H7208" i="23"/>
  <c r="H7204" i="23"/>
  <c r="H7200" i="23"/>
  <c r="H7196" i="23"/>
  <c r="H7192" i="23"/>
  <c r="H7188" i="23"/>
  <c r="H7184" i="23"/>
  <c r="H7180" i="23"/>
  <c r="H7176" i="23"/>
  <c r="H7172" i="23"/>
  <c r="H7168" i="23"/>
  <c r="H7164" i="23"/>
  <c r="H7160" i="23"/>
  <c r="H7156" i="23"/>
  <c r="H7152" i="23"/>
  <c r="H7148" i="23"/>
  <c r="H7144" i="23"/>
  <c r="H7140" i="23"/>
  <c r="H7136" i="23"/>
  <c r="H7132" i="23"/>
  <c r="H7128" i="23"/>
  <c r="H7124" i="23"/>
  <c r="H7120" i="23"/>
  <c r="H7116" i="23"/>
  <c r="H7112" i="23"/>
  <c r="H7108" i="23"/>
  <c r="H7104" i="23"/>
  <c r="H7100" i="23"/>
  <c r="H7096" i="23"/>
  <c r="H7092" i="23"/>
  <c r="H7088" i="23"/>
  <c r="H7084" i="23"/>
  <c r="H7080" i="23"/>
  <c r="H7076" i="23"/>
  <c r="H7072" i="23"/>
  <c r="H7068" i="23"/>
  <c r="H7064" i="23"/>
  <c r="H7060" i="23"/>
  <c r="H7056" i="23"/>
  <c r="H7052" i="23"/>
  <c r="H7048" i="23"/>
  <c r="H7044" i="23"/>
  <c r="H7040" i="23"/>
  <c r="H7036" i="23"/>
  <c r="H7032" i="23"/>
  <c r="H7028" i="23"/>
  <c r="H7024" i="23"/>
  <c r="H7020" i="23"/>
  <c r="H7016" i="23"/>
  <c r="H7012" i="23"/>
  <c r="H7008" i="23"/>
  <c r="H7004" i="23"/>
  <c r="H7000" i="23"/>
  <c r="H6996" i="23"/>
  <c r="H6992" i="23"/>
  <c r="H6988" i="23"/>
  <c r="H6984" i="23"/>
  <c r="H6980" i="23"/>
  <c r="H6976" i="23"/>
  <c r="H6972" i="23"/>
  <c r="H6968" i="23"/>
  <c r="H6964" i="23"/>
  <c r="H6960" i="23"/>
  <c r="H6956" i="23"/>
  <c r="H6952" i="23"/>
  <c r="H6948" i="23"/>
  <c r="H6944" i="23"/>
  <c r="H6940" i="23"/>
  <c r="H6936" i="23"/>
  <c r="H6932" i="23"/>
  <c r="H6928" i="23"/>
  <c r="H6924" i="23"/>
  <c r="H6920" i="23"/>
  <c r="H6916" i="23"/>
  <c r="H6912" i="23"/>
  <c r="H6908" i="23"/>
  <c r="H6904" i="23"/>
  <c r="H6900" i="23"/>
  <c r="H6896" i="23"/>
  <c r="H6892" i="23"/>
  <c r="H6888" i="23"/>
  <c r="H6884" i="23"/>
  <c r="H6880" i="23"/>
  <c r="H6876" i="23"/>
  <c r="H6872" i="23"/>
  <c r="H6868" i="23"/>
  <c r="H6864" i="23"/>
  <c r="H6860" i="23"/>
  <c r="H6856" i="23"/>
  <c r="H6852" i="23"/>
  <c r="H6848" i="23"/>
  <c r="H6844" i="23"/>
  <c r="H6840" i="23"/>
  <c r="H6836" i="23"/>
  <c r="H6832" i="23"/>
  <c r="H6828" i="23"/>
  <c r="H6824" i="23"/>
  <c r="H6820" i="23"/>
  <c r="H6816" i="23"/>
  <c r="H6812" i="23"/>
  <c r="H6808" i="23"/>
  <c r="H6804" i="23"/>
  <c r="H6800" i="23"/>
  <c r="H6796" i="23"/>
  <c r="H6792" i="23"/>
  <c r="H6788" i="23"/>
  <c r="H6784" i="23"/>
  <c r="H6780" i="23"/>
  <c r="H6776" i="23"/>
  <c r="H6772" i="23"/>
  <c r="H6768" i="23"/>
  <c r="H6764" i="23"/>
  <c r="H6760" i="23"/>
  <c r="H6756" i="23"/>
  <c r="H6752" i="23"/>
  <c r="H6748" i="23"/>
  <c r="H6744" i="23"/>
  <c r="H6740" i="23"/>
  <c r="H6736" i="23"/>
  <c r="H6732" i="23"/>
  <c r="H6728" i="23"/>
  <c r="H6724" i="23"/>
  <c r="H6720" i="23"/>
  <c r="H6716" i="23"/>
  <c r="H6712" i="23"/>
  <c r="H6708" i="23"/>
  <c r="H6704" i="23"/>
  <c r="H6700" i="23"/>
  <c r="H6696" i="23"/>
  <c r="H6692" i="23"/>
  <c r="H6688" i="23"/>
  <c r="H6684" i="23"/>
  <c r="H6680" i="23"/>
  <c r="H6676" i="23"/>
  <c r="H6672" i="23"/>
  <c r="H6668" i="23"/>
  <c r="H6664" i="23"/>
  <c r="H6660" i="23"/>
  <c r="H6656" i="23"/>
  <c r="H6652" i="23"/>
  <c r="H6648" i="23"/>
  <c r="H6644" i="23"/>
  <c r="H6640" i="23"/>
  <c r="H6636" i="23"/>
  <c r="H6632" i="23"/>
  <c r="H6628" i="23"/>
  <c r="H6624" i="23"/>
  <c r="H6620" i="23"/>
  <c r="H6616" i="23"/>
  <c r="H6612" i="23"/>
  <c r="H6608" i="23"/>
  <c r="H6604" i="23"/>
  <c r="H6600" i="23"/>
  <c r="H6596" i="23"/>
  <c r="H6592" i="23"/>
  <c r="H6588" i="23"/>
  <c r="H6584" i="23"/>
  <c r="H6580" i="23"/>
  <c r="H6576" i="23"/>
  <c r="H6572" i="23"/>
  <c r="H6568" i="23"/>
  <c r="H6564" i="23"/>
  <c r="H6560" i="23"/>
  <c r="H6556" i="23"/>
  <c r="H6552" i="23"/>
  <c r="H6548" i="23"/>
  <c r="H6544" i="23"/>
  <c r="H6540" i="23"/>
  <c r="H6536" i="23"/>
  <c r="H6532" i="23"/>
  <c r="H6528" i="23"/>
  <c r="H6524" i="23"/>
  <c r="H6520" i="23"/>
  <c r="H6516" i="23"/>
  <c r="H6512" i="23"/>
  <c r="H6508" i="23"/>
  <c r="H6504" i="23"/>
  <c r="H6500" i="23"/>
  <c r="H6496" i="23"/>
  <c r="H6492" i="23"/>
  <c r="H6488" i="23"/>
  <c r="H6484" i="23"/>
  <c r="H6480" i="23"/>
  <c r="H6476" i="23"/>
  <c r="H6472" i="23"/>
  <c r="H6468" i="23"/>
  <c r="H6464" i="23"/>
  <c r="H6460" i="23"/>
  <c r="H6456" i="23"/>
  <c r="H6452" i="23"/>
  <c r="H6448" i="23"/>
  <c r="H6444" i="23"/>
  <c r="H6440" i="23"/>
  <c r="H6436" i="23"/>
  <c r="H6432" i="23"/>
  <c r="H6428" i="23"/>
  <c r="H6424" i="23"/>
  <c r="H6420" i="23"/>
  <c r="H6416" i="23"/>
  <c r="H6412" i="23"/>
  <c r="H6408" i="23"/>
  <c r="H6404" i="23"/>
  <c r="H6400" i="23"/>
  <c r="H6396" i="23"/>
  <c r="H6392" i="23"/>
  <c r="H6388" i="23"/>
  <c r="H6384" i="23"/>
  <c r="H6380" i="23"/>
  <c r="H6376" i="23"/>
  <c r="H6372" i="23"/>
  <c r="H6368" i="23"/>
  <c r="H6364" i="23"/>
  <c r="H6360" i="23"/>
  <c r="H6356" i="23"/>
  <c r="H6352" i="23"/>
  <c r="H6348" i="23"/>
  <c r="H6344" i="23"/>
  <c r="H6340" i="23"/>
  <c r="H6336" i="23"/>
  <c r="H6332" i="23"/>
  <c r="H6328" i="23"/>
  <c r="H6324" i="23"/>
  <c r="H6320" i="23"/>
  <c r="H6316" i="23"/>
  <c r="H6312" i="23"/>
  <c r="H6308" i="23"/>
  <c r="H6304" i="23"/>
  <c r="H6300" i="23"/>
  <c r="H6296" i="23"/>
  <c r="H6292" i="23"/>
  <c r="H6288" i="23"/>
  <c r="H6284" i="23"/>
  <c r="H6280" i="23"/>
  <c r="H6276" i="23"/>
  <c r="H6272" i="23"/>
  <c r="H6268" i="23"/>
  <c r="H6264" i="23"/>
  <c r="H6260" i="23"/>
  <c r="H6256" i="23"/>
  <c r="H6252" i="23"/>
  <c r="H6248" i="23"/>
  <c r="H6244" i="23"/>
  <c r="H6240" i="23"/>
  <c r="H6236" i="23"/>
  <c r="H6232" i="23"/>
  <c r="H6228" i="23"/>
  <c r="H6224" i="23"/>
  <c r="H6220" i="23"/>
  <c r="H6216" i="23"/>
  <c r="H6212" i="23"/>
  <c r="H6208" i="23"/>
  <c r="H6204" i="23"/>
  <c r="H6200" i="23"/>
  <c r="H6196" i="23"/>
  <c r="H6190" i="23"/>
  <c r="H6185" i="23"/>
  <c r="H6180" i="23"/>
  <c r="H6174" i="23"/>
  <c r="H6169" i="23"/>
  <c r="H6164" i="23"/>
  <c r="H6158" i="23"/>
  <c r="H6153" i="23"/>
  <c r="H6148" i="23"/>
  <c r="H6142" i="23"/>
  <c r="H6137" i="23"/>
  <c r="H6132" i="23"/>
  <c r="H6126" i="23"/>
  <c r="H6121" i="23"/>
  <c r="H6116" i="23"/>
  <c r="H6110" i="23"/>
  <c r="H6105" i="23"/>
  <c r="H6100" i="23"/>
  <c r="H6094" i="23"/>
  <c r="H6089" i="23"/>
  <c r="H6084" i="23"/>
  <c r="H6078" i="23"/>
  <c r="H6073" i="23"/>
  <c r="H6068" i="23"/>
  <c r="H6062" i="23"/>
  <c r="H6057" i="23"/>
  <c r="H6052" i="23"/>
  <c r="H6046" i="23"/>
  <c r="H6041" i="23"/>
  <c r="H6036" i="23"/>
  <c r="H6030" i="23"/>
  <c r="H6025" i="23"/>
  <c r="H6020" i="23"/>
  <c r="H6014" i="23"/>
  <c r="H6009" i="23"/>
  <c r="H6004" i="23"/>
  <c r="H5998" i="23"/>
  <c r="H5993" i="23"/>
  <c r="H5988" i="23"/>
  <c r="H5981" i="23"/>
  <c r="H5973" i="23"/>
  <c r="H5965" i="23"/>
  <c r="H5957" i="23"/>
  <c r="H5949" i="23"/>
  <c r="H5941" i="23"/>
  <c r="H5933" i="23"/>
  <c r="H5925" i="23"/>
  <c r="H5917" i="23"/>
  <c r="H5909" i="23"/>
  <c r="H5901" i="23"/>
  <c r="H5893" i="23"/>
  <c r="H5885" i="23"/>
  <c r="H5877" i="23"/>
  <c r="H5869" i="23"/>
  <c r="H5861" i="23"/>
  <c r="H5853" i="23"/>
  <c r="H5845" i="23"/>
  <c r="H5837" i="23"/>
  <c r="H5829" i="23"/>
  <c r="H5821" i="23"/>
  <c r="H5813" i="23"/>
  <c r="H5805" i="23"/>
  <c r="H5797" i="23"/>
  <c r="H5789" i="23"/>
  <c r="H5781" i="23"/>
  <c r="H5773" i="23"/>
  <c r="H5765" i="23"/>
  <c r="H5757" i="23"/>
  <c r="H5749" i="23"/>
  <c r="H5741" i="23"/>
  <c r="H5733" i="23"/>
  <c r="H5725" i="23"/>
  <c r="H5717" i="23"/>
  <c r="H5709" i="23"/>
  <c r="H5701" i="23"/>
  <c r="H5693" i="23"/>
  <c r="H5685" i="23"/>
  <c r="H5677" i="23"/>
  <c r="H5669" i="23"/>
  <c r="H5661" i="23"/>
  <c r="H5653" i="23"/>
  <c r="H5645" i="23"/>
  <c r="H5637" i="23"/>
  <c r="H5629" i="23"/>
  <c r="H5621" i="23"/>
  <c r="H5613" i="23"/>
  <c r="H5605" i="23"/>
  <c r="H5597" i="23"/>
  <c r="H5589" i="23"/>
  <c r="H5581" i="23"/>
  <c r="H5573" i="23"/>
  <c r="H5565" i="23"/>
  <c r="H5557" i="23"/>
  <c r="H5549" i="23"/>
  <c r="H5541" i="23"/>
  <c r="H5533" i="23"/>
  <c r="H5525" i="23"/>
  <c r="H5517" i="23"/>
  <c r="H5509" i="23"/>
  <c r="H5501" i="23"/>
  <c r="H5493" i="23"/>
  <c r="H5485" i="23"/>
  <c r="H5477" i="23"/>
  <c r="H5469" i="23"/>
  <c r="H5461" i="23"/>
  <c r="H5453" i="23"/>
  <c r="H5445" i="23"/>
  <c r="H5437" i="23"/>
  <c r="H5429" i="23"/>
  <c r="H5421" i="23"/>
  <c r="H5413" i="23"/>
  <c r="H5405" i="23"/>
  <c r="H5397" i="23"/>
  <c r="H5389" i="23"/>
  <c r="H5381" i="23"/>
  <c r="H5373" i="23"/>
  <c r="H5365" i="23"/>
  <c r="H5357" i="23"/>
  <c r="H5349" i="23"/>
  <c r="H5341" i="23"/>
  <c r="H5333" i="23"/>
  <c r="H5325" i="23"/>
  <c r="H5317" i="23"/>
  <c r="H5309" i="23"/>
  <c r="H5301" i="23"/>
  <c r="H5293" i="23"/>
  <c r="H5285" i="23"/>
  <c r="H5277" i="23"/>
  <c r="H5269" i="23"/>
  <c r="H5261" i="23"/>
  <c r="H5253" i="23"/>
  <c r="H5245" i="23"/>
  <c r="H5237" i="23"/>
  <c r="H5229" i="23"/>
  <c r="H5221" i="23"/>
  <c r="H5213" i="23"/>
  <c r="H5205" i="23"/>
  <c r="H5197" i="23"/>
  <c r="H5189" i="23"/>
  <c r="H5181" i="23"/>
  <c r="H5173" i="23"/>
  <c r="H5165" i="23"/>
  <c r="H5157" i="23"/>
  <c r="H5149" i="23"/>
  <c r="H5141" i="23"/>
  <c r="H5133" i="23"/>
  <c r="H5125" i="23"/>
  <c r="H5117" i="23"/>
  <c r="H5109" i="23"/>
  <c r="H5101" i="23"/>
  <c r="H5093" i="23"/>
  <c r="H5085" i="23"/>
  <c r="H5077" i="23"/>
  <c r="H5069" i="23"/>
  <c r="H5061" i="23"/>
  <c r="H5053" i="23"/>
  <c r="H5045" i="23"/>
  <c r="H5037" i="23"/>
  <c r="H5029" i="23"/>
  <c r="H5021" i="23"/>
  <c r="H5013" i="23"/>
  <c r="H5005" i="23"/>
  <c r="H4997" i="23"/>
  <c r="H4989" i="23"/>
  <c r="H4981" i="23"/>
  <c r="H4973" i="23"/>
  <c r="H4965" i="23"/>
  <c r="H4957" i="23"/>
  <c r="H4949" i="23"/>
  <c r="H4941" i="23"/>
  <c r="H4933" i="23"/>
  <c r="H4925" i="23"/>
  <c r="H4917" i="23"/>
  <c r="H4909" i="23"/>
  <c r="H4901" i="23"/>
  <c r="H4893" i="23"/>
  <c r="H4885" i="23"/>
  <c r="H4877" i="23"/>
  <c r="H4869" i="23"/>
  <c r="H4861" i="23"/>
  <c r="H4853" i="23"/>
  <c r="H4845" i="23"/>
  <c r="H4837" i="23"/>
  <c r="H4829" i="23"/>
  <c r="H4821" i="23"/>
  <c r="H4813" i="23"/>
  <c r="H4805" i="23"/>
  <c r="H4797" i="23"/>
  <c r="H4789" i="23"/>
  <c r="H4781" i="23"/>
  <c r="H4773" i="23"/>
  <c r="H4765" i="23"/>
  <c r="H4757" i="23"/>
  <c r="H4749" i="23"/>
  <c r="H4741" i="23"/>
  <c r="H4733" i="23"/>
  <c r="H4725" i="23"/>
  <c r="H4717" i="23"/>
  <c r="H4709" i="23"/>
  <c r="H4701" i="23"/>
  <c r="H4693" i="23"/>
  <c r="H4685" i="23"/>
  <c r="H4677" i="23"/>
  <c r="H4669" i="23"/>
  <c r="H4661" i="23"/>
  <c r="H4652" i="23"/>
  <c r="H4641" i="23"/>
  <c r="H4631" i="23"/>
  <c r="H4620" i="23"/>
  <c r="H4609" i="23"/>
  <c r="H4599" i="23"/>
  <c r="H4588" i="23"/>
  <c r="H4577" i="23"/>
  <c r="H4567" i="23"/>
  <c r="H4556" i="23"/>
  <c r="H4545" i="23"/>
  <c r="H4535" i="23"/>
  <c r="H4524" i="23"/>
  <c r="H4513" i="23"/>
  <c r="H4503" i="23"/>
  <c r="H4487" i="23"/>
  <c r="H4471" i="23"/>
  <c r="H4455" i="23"/>
  <c r="H4439" i="23"/>
  <c r="H4423" i="23"/>
  <c r="H4407" i="23"/>
  <c r="H4391" i="23"/>
  <c r="H4375" i="23"/>
  <c r="H4359" i="23"/>
  <c r="H4343" i="23"/>
  <c r="H4327" i="23"/>
  <c r="H4311" i="23"/>
  <c r="H4295" i="23"/>
  <c r="H4279" i="23"/>
  <c r="H4263" i="23"/>
  <c r="H4247" i="23"/>
  <c r="H4231" i="23"/>
  <c r="H4215" i="23"/>
  <c r="H4199" i="23"/>
  <c r="H4183" i="23"/>
  <c r="H4167" i="23"/>
  <c r="H4151" i="23"/>
  <c r="H4135" i="23"/>
  <c r="H4119" i="23"/>
  <c r="H4103" i="23"/>
  <c r="H4087" i="23"/>
  <c r="H4071" i="23"/>
  <c r="H4055" i="23"/>
  <c r="H4039" i="23"/>
  <c r="H4023" i="23"/>
  <c r="H4007" i="23"/>
  <c r="H3991" i="23"/>
  <c r="H3975" i="23"/>
  <c r="H3959" i="23"/>
  <c r="H3943" i="23"/>
  <c r="H3927" i="23"/>
  <c r="H3911" i="23"/>
  <c r="H3895" i="23"/>
  <c r="H3879" i="23"/>
  <c r="H3863" i="23"/>
  <c r="H3847" i="23"/>
  <c r="H3831" i="23"/>
  <c r="H3815" i="23"/>
  <c r="H3799" i="23"/>
  <c r="H3783" i="23"/>
  <c r="H3767" i="23"/>
  <c r="H3751" i="23"/>
  <c r="H3735" i="23"/>
  <c r="H3719" i="23"/>
  <c r="H3703" i="23"/>
  <c r="H3687" i="23"/>
  <c r="H3671" i="23"/>
  <c r="H3655" i="23"/>
  <c r="H3639" i="23"/>
  <c r="H3623" i="23"/>
  <c r="H3607" i="23"/>
  <c r="H3591" i="23"/>
  <c r="H3575" i="23"/>
  <c r="H3559" i="23"/>
  <c r="H3543" i="23"/>
  <c r="H3527" i="23"/>
  <c r="H3511" i="23"/>
  <c r="H3495" i="23"/>
  <c r="H3479" i="23"/>
  <c r="H3463" i="23"/>
  <c r="H3447" i="23"/>
  <c r="H3431" i="23"/>
  <c r="H3415" i="23"/>
  <c r="H3399" i="23"/>
  <c r="H3383" i="23"/>
  <c r="H3367" i="23"/>
  <c r="H3351" i="23"/>
  <c r="H3335" i="23"/>
  <c r="H3319" i="23"/>
  <c r="H3303" i="23"/>
  <c r="H3287" i="23"/>
  <c r="H3271" i="23"/>
  <c r="H3255" i="23"/>
  <c r="H3239" i="23"/>
  <c r="H3223" i="23"/>
  <c r="H3207" i="23"/>
  <c r="H3191" i="23"/>
  <c r="H3175" i="23"/>
  <c r="H3159" i="23"/>
  <c r="H3143" i="23"/>
  <c r="H3127" i="23"/>
  <c r="H3111" i="23"/>
  <c r="H3095" i="23"/>
  <c r="H3079" i="23"/>
  <c r="H3063" i="23"/>
  <c r="H3047" i="23"/>
  <c r="H3031" i="23"/>
  <c r="H3015" i="23"/>
  <c r="H2999" i="23"/>
  <c r="H2983" i="23"/>
  <c r="H2967" i="23"/>
  <c r="H2951" i="23"/>
  <c r="H2935" i="23"/>
  <c r="H2919" i="23"/>
  <c r="H2903" i="23"/>
  <c r="H2887" i="23"/>
  <c r="H2871" i="23"/>
  <c r="H2855" i="23"/>
  <c r="H2839" i="23"/>
  <c r="H2823" i="23"/>
  <c r="H2807" i="23"/>
  <c r="H2791" i="23"/>
  <c r="H2775" i="23"/>
  <c r="H2759" i="23"/>
  <c r="H2743" i="23"/>
  <c r="H2727" i="23"/>
  <c r="H2711" i="23"/>
  <c r="H2695" i="23"/>
  <c r="H2679" i="23"/>
  <c r="H2663" i="23"/>
  <c r="H2647" i="23"/>
  <c r="H2631" i="23"/>
  <c r="H2615" i="23"/>
  <c r="H2585" i="23"/>
  <c r="H2553" i="23"/>
  <c r="H2521" i="23"/>
  <c r="H2489" i="23"/>
  <c r="H2457" i="23"/>
  <c r="H2425" i="23"/>
  <c r="H2393" i="23"/>
  <c r="H2361" i="23"/>
  <c r="H2329" i="23"/>
  <c r="H2297" i="23"/>
  <c r="H2265" i="23"/>
  <c r="H2233" i="23"/>
  <c r="H2201" i="23"/>
  <c r="H2169" i="23"/>
  <c r="H2137" i="23"/>
  <c r="H2105" i="23"/>
  <c r="H2073" i="23"/>
  <c r="H2041" i="23"/>
  <c r="H2001" i="23"/>
  <c r="H1959" i="23"/>
  <c r="H1916" i="23"/>
  <c r="H1873" i="23"/>
  <c r="H1831" i="23"/>
  <c r="H1788" i="23"/>
  <c r="H1745" i="23"/>
  <c r="H1703" i="23"/>
  <c r="H1660" i="23"/>
  <c r="H1616" i="23"/>
  <c r="H1552" i="23"/>
  <c r="H1488" i="23"/>
  <c r="H1424" i="23"/>
  <c r="H1360" i="23"/>
  <c r="H1296" i="23"/>
  <c r="H1232" i="23"/>
  <c r="H1168" i="23"/>
  <c r="H1104" i="23"/>
  <c r="H1040" i="23"/>
  <c r="H945" i="23"/>
  <c r="H817" i="23"/>
  <c r="H689" i="23"/>
  <c r="H561" i="23"/>
  <c r="H368" i="23"/>
  <c r="L30" i="23" l="1"/>
  <c r="M30" i="23" s="1"/>
  <c r="N30" i="23" s="1"/>
  <c r="L31" i="23"/>
  <c r="M31" i="23" s="1"/>
  <c r="N31" i="23" s="1"/>
  <c r="L32" i="23"/>
  <c r="M32" i="23" s="1"/>
  <c r="N32" i="23" s="1"/>
  <c r="L29" i="23"/>
  <c r="M29" i="23" s="1"/>
  <c r="N29" i="23" s="1"/>
  <c r="N25" i="23"/>
  <c r="N24" i="23"/>
  <c r="N23" i="23"/>
  <c r="N22" i="23"/>
  <c r="L14" i="21"/>
  <c r="L15" i="21"/>
  <c r="L16" i="21"/>
  <c r="L11" i="21"/>
  <c r="L12" i="21"/>
  <c r="L13" i="21"/>
  <c r="L10" i="21"/>
  <c r="J16" i="21"/>
  <c r="J11" i="21"/>
  <c r="J12" i="21"/>
  <c r="J13" i="21"/>
  <c r="J14" i="21"/>
  <c r="J15" i="21"/>
  <c r="J10" i="21"/>
  <c r="G11" i="21"/>
  <c r="G12" i="21"/>
  <c r="G13" i="21"/>
  <c r="G14" i="21"/>
  <c r="G15" i="21"/>
  <c r="G16" i="21"/>
  <c r="G10" i="21"/>
  <c r="P28" i="21" s="1"/>
  <c r="E11" i="21"/>
  <c r="E12" i="21"/>
  <c r="E13" i="21"/>
  <c r="E14" i="21"/>
  <c r="E15" i="21"/>
  <c r="E16" i="21"/>
  <c r="E10" i="21"/>
  <c r="O30" i="21" s="1"/>
  <c r="D11" i="21"/>
  <c r="D12" i="21"/>
  <c r="D13" i="21"/>
  <c r="D14" i="21"/>
  <c r="D15" i="21"/>
  <c r="D16" i="21"/>
  <c r="B11" i="21"/>
  <c r="C11" i="21"/>
  <c r="B12" i="21"/>
  <c r="C12" i="21"/>
  <c r="B13" i="21"/>
  <c r="C13" i="21"/>
  <c r="B14" i="21"/>
  <c r="C14" i="21"/>
  <c r="B15" i="21"/>
  <c r="C15" i="21"/>
  <c r="B16" i="21"/>
  <c r="C16" i="21"/>
  <c r="C10" i="21"/>
  <c r="B10" i="21"/>
  <c r="N6" i="22"/>
  <c r="K10" i="21" s="1"/>
  <c r="N7" i="22"/>
  <c r="K11" i="21" s="1"/>
  <c r="N8" i="22"/>
  <c r="K12" i="21" s="1"/>
  <c r="N9" i="22"/>
  <c r="K13" i="21" s="1"/>
  <c r="N10" i="22"/>
  <c r="K14" i="21" s="1"/>
  <c r="N11" i="22"/>
  <c r="K15" i="21" s="1"/>
  <c r="N12" i="22"/>
  <c r="K16" i="21" s="1"/>
  <c r="B1" i="22"/>
  <c r="B2" i="22" s="1"/>
  <c r="K34" i="2"/>
  <c r="N30" i="21" l="1"/>
  <c r="O28" i="21"/>
  <c r="P30" i="21"/>
  <c r="F15" i="21"/>
  <c r="P15" i="21" s="1"/>
  <c r="F11" i="21"/>
  <c r="P11" i="21" s="1"/>
  <c r="N28" i="21"/>
  <c r="F16" i="21"/>
  <c r="P16" i="21" s="1"/>
  <c r="F12" i="21"/>
  <c r="P12" i="21" s="1"/>
  <c r="F14" i="21"/>
  <c r="H11" i="21"/>
  <c r="P14" i="21"/>
  <c r="H14" i="21"/>
  <c r="F10" i="21"/>
  <c r="F13" i="21"/>
  <c r="H15" i="21" l="1"/>
  <c r="N15" i="21" s="1"/>
  <c r="H12" i="21"/>
  <c r="O12" i="21" s="1"/>
  <c r="H16" i="21"/>
  <c r="O16" i="21" s="1"/>
  <c r="P13" i="21"/>
  <c r="H13" i="21"/>
  <c r="P10" i="21"/>
  <c r="H10" i="21"/>
  <c r="N11" i="21"/>
  <c r="O11" i="21"/>
  <c r="N12" i="21"/>
  <c r="O14" i="21"/>
  <c r="N14" i="21"/>
  <c r="O15" i="21"/>
  <c r="N16" i="21" l="1"/>
  <c r="N10" i="21"/>
  <c r="O10" i="21"/>
  <c r="P19" i="21"/>
  <c r="P22" i="21"/>
  <c r="P20" i="21"/>
  <c r="P18" i="21"/>
  <c r="P21" i="21"/>
  <c r="P29" i="21" s="1"/>
  <c r="P23" i="21"/>
  <c r="N13" i="21"/>
  <c r="O13" i="21"/>
  <c r="P32" i="21" l="1"/>
  <c r="P27" i="21"/>
  <c r="O22" i="21"/>
  <c r="O20" i="21"/>
  <c r="O18" i="21"/>
  <c r="O23" i="21"/>
  <c r="O19" i="21"/>
  <c r="O21" i="21"/>
  <c r="O27" i="21" s="1"/>
  <c r="O29" i="21" s="1"/>
  <c r="O32" i="21" s="1"/>
  <c r="O34" i="21" s="1"/>
  <c r="N23" i="21"/>
  <c r="N20" i="21"/>
  <c r="N19" i="21"/>
  <c r="N22" i="21"/>
  <c r="N18" i="21"/>
  <c r="N21" i="21"/>
  <c r="N27" i="21" s="1"/>
  <c r="N29" i="21" s="1"/>
  <c r="N32" i="21" s="1"/>
  <c r="E7" i="24" l="1"/>
  <c r="D7" i="24" s="1"/>
  <c r="N34" i="21"/>
  <c r="G7" i="24"/>
  <c r="F7" i="24" s="1"/>
  <c r="P34" i="21"/>
  <c r="B1" i="21" l="1"/>
  <c r="B2" i="21" s="1"/>
  <c r="D41" i="16"/>
  <c r="D47" i="16"/>
  <c r="J7" i="24" s="1"/>
  <c r="D30" i="16"/>
  <c r="H16" i="16"/>
  <c r="I16" i="16" s="1"/>
  <c r="J16" i="16" s="1"/>
  <c r="K16" i="16" s="1"/>
  <c r="G8" i="16" l="1"/>
  <c r="H8" i="16" s="1"/>
  <c r="I8" i="16" s="1"/>
  <c r="J8" i="16" s="1"/>
  <c r="K8" i="16" s="1"/>
  <c r="H34" i="19" l="1"/>
  <c r="I34" i="19"/>
  <c r="J34" i="19"/>
  <c r="K34" i="19"/>
  <c r="G34" i="19"/>
  <c r="G25" i="19"/>
  <c r="H25" i="19"/>
  <c r="I25" i="19"/>
  <c r="J25" i="19"/>
  <c r="K25" i="19"/>
  <c r="G26" i="19"/>
  <c r="H26" i="19"/>
  <c r="I26" i="19"/>
  <c r="J26" i="19"/>
  <c r="K26" i="19"/>
  <c r="G27" i="19"/>
  <c r="H27" i="19"/>
  <c r="I27" i="19"/>
  <c r="J27" i="19"/>
  <c r="K27" i="19"/>
  <c r="G28" i="19"/>
  <c r="H28" i="19"/>
  <c r="I28" i="19"/>
  <c r="J28" i="19"/>
  <c r="K28" i="19"/>
  <c r="G29" i="19"/>
  <c r="H29" i="19"/>
  <c r="I29" i="19"/>
  <c r="J29" i="19"/>
  <c r="K29" i="19"/>
  <c r="G30" i="19"/>
  <c r="H30" i="19"/>
  <c r="I30" i="19"/>
  <c r="J30" i="19"/>
  <c r="K30" i="19"/>
  <c r="G31" i="19"/>
  <c r="H31" i="19"/>
  <c r="I31" i="19"/>
  <c r="J31" i="19"/>
  <c r="K31" i="19"/>
  <c r="H24" i="19"/>
  <c r="I24" i="19"/>
  <c r="J24" i="19"/>
  <c r="K24" i="19"/>
  <c r="K33" i="19" s="1"/>
  <c r="K35" i="19" s="1"/>
  <c r="G24" i="19"/>
  <c r="B25" i="19"/>
  <c r="B26" i="19"/>
  <c r="B27" i="19"/>
  <c r="B28" i="19"/>
  <c r="B29" i="19"/>
  <c r="B30" i="19"/>
  <c r="B31" i="19"/>
  <c r="B33" i="19"/>
  <c r="B34" i="19"/>
  <c r="B24" i="19"/>
  <c r="G16" i="19"/>
  <c r="H16" i="19"/>
  <c r="I16" i="19"/>
  <c r="J16" i="19"/>
  <c r="K16" i="19"/>
  <c r="G17" i="19"/>
  <c r="H17" i="19"/>
  <c r="I17" i="19"/>
  <c r="J17" i="19"/>
  <c r="K17" i="19"/>
  <c r="G18" i="19"/>
  <c r="H18" i="19"/>
  <c r="I18" i="19"/>
  <c r="J18" i="19"/>
  <c r="K18" i="19"/>
  <c r="H15" i="19"/>
  <c r="I15" i="19"/>
  <c r="J15" i="19"/>
  <c r="K15" i="19"/>
  <c r="G15" i="19"/>
  <c r="B16" i="19"/>
  <c r="B17" i="19"/>
  <c r="B18" i="19"/>
  <c r="B15" i="19"/>
  <c r="G8" i="19"/>
  <c r="H8" i="19"/>
  <c r="I8" i="19"/>
  <c r="J8" i="19"/>
  <c r="K8" i="19"/>
  <c r="G9" i="19"/>
  <c r="H9" i="19"/>
  <c r="I9" i="19"/>
  <c r="J9" i="19"/>
  <c r="K9" i="19"/>
  <c r="G10" i="19"/>
  <c r="H10" i="19"/>
  <c r="I10" i="19"/>
  <c r="J10" i="19"/>
  <c r="K10" i="19"/>
  <c r="G11" i="19"/>
  <c r="H11" i="19"/>
  <c r="I11" i="19"/>
  <c r="J11" i="19"/>
  <c r="K11" i="19"/>
  <c r="H7" i="19"/>
  <c r="I7" i="19"/>
  <c r="J7" i="19"/>
  <c r="K7" i="19"/>
  <c r="G7" i="19"/>
  <c r="B8" i="19"/>
  <c r="B9" i="19"/>
  <c r="B10" i="19"/>
  <c r="B11" i="19"/>
  <c r="B7" i="19"/>
  <c r="C51" i="20"/>
  <c r="D51" i="20"/>
  <c r="E51" i="20"/>
  <c r="F51" i="20"/>
  <c r="G51" i="20"/>
  <c r="C52" i="20"/>
  <c r="D52" i="20"/>
  <c r="E52" i="20"/>
  <c r="F52" i="20"/>
  <c r="G52" i="20"/>
  <c r="C53" i="20"/>
  <c r="D53" i="20"/>
  <c r="E53" i="20"/>
  <c r="F53" i="20"/>
  <c r="G53" i="20"/>
  <c r="C54" i="20"/>
  <c r="D54" i="20"/>
  <c r="E54" i="20"/>
  <c r="F54" i="20"/>
  <c r="G54" i="20"/>
  <c r="C55" i="20"/>
  <c r="D55" i="20"/>
  <c r="E55" i="20"/>
  <c r="F55" i="20"/>
  <c r="G55" i="20"/>
  <c r="C56" i="20"/>
  <c r="D56" i="20"/>
  <c r="E56" i="20"/>
  <c r="F56" i="20"/>
  <c r="G56" i="20"/>
  <c r="C57" i="20"/>
  <c r="D57" i="20"/>
  <c r="E57" i="20"/>
  <c r="F57" i="20"/>
  <c r="G57" i="20"/>
  <c r="C61" i="20"/>
  <c r="D61" i="20"/>
  <c r="E61" i="20"/>
  <c r="F61" i="20"/>
  <c r="G61" i="20"/>
  <c r="C62" i="20"/>
  <c r="D62" i="20"/>
  <c r="E62" i="20"/>
  <c r="F62" i="20"/>
  <c r="G62" i="20"/>
  <c r="C63" i="20"/>
  <c r="D63" i="20"/>
  <c r="E63" i="20"/>
  <c r="F63" i="20"/>
  <c r="G63" i="20"/>
  <c r="C64" i="20"/>
  <c r="D64" i="20"/>
  <c r="E64" i="20"/>
  <c r="F64" i="20"/>
  <c r="G64" i="20"/>
  <c r="C65" i="20"/>
  <c r="D65" i="20"/>
  <c r="E65" i="20"/>
  <c r="F65" i="20"/>
  <c r="G65" i="20"/>
  <c r="C66" i="20"/>
  <c r="D66" i="20"/>
  <c r="E66" i="20"/>
  <c r="F66" i="20"/>
  <c r="G66" i="20"/>
  <c r="C67" i="20"/>
  <c r="D67" i="20"/>
  <c r="E67" i="20"/>
  <c r="F67" i="20"/>
  <c r="G67" i="20"/>
  <c r="C68" i="20"/>
  <c r="D68" i="20"/>
  <c r="E68" i="20"/>
  <c r="F68" i="20"/>
  <c r="G68" i="20"/>
  <c r="C72" i="20"/>
  <c r="D72" i="20"/>
  <c r="E72" i="20"/>
  <c r="F72" i="20"/>
  <c r="G72" i="20"/>
  <c r="C73" i="20"/>
  <c r="D73" i="20"/>
  <c r="E73" i="20"/>
  <c r="F73" i="20"/>
  <c r="G73" i="20"/>
  <c r="C74" i="20"/>
  <c r="D74" i="20"/>
  <c r="E74" i="20"/>
  <c r="F74" i="20"/>
  <c r="G74" i="20"/>
  <c r="C75" i="20"/>
  <c r="D75" i="20"/>
  <c r="E75" i="20"/>
  <c r="F75" i="20"/>
  <c r="G75" i="20"/>
  <c r="C76" i="20"/>
  <c r="D76" i="20"/>
  <c r="E76" i="20"/>
  <c r="F76" i="20"/>
  <c r="G76" i="20"/>
  <c r="C77" i="20"/>
  <c r="D77" i="20"/>
  <c r="E77" i="20"/>
  <c r="F77" i="20"/>
  <c r="G77" i="20"/>
  <c r="C78" i="20"/>
  <c r="D78" i="20"/>
  <c r="E78" i="20"/>
  <c r="F78" i="20"/>
  <c r="G78" i="20"/>
  <c r="B51" i="20"/>
  <c r="B52" i="20"/>
  <c r="B53" i="20"/>
  <c r="B54" i="20"/>
  <c r="B55" i="20"/>
  <c r="B56" i="20"/>
  <c r="B57" i="20"/>
  <c r="B60" i="20"/>
  <c r="B61" i="20"/>
  <c r="B62" i="20"/>
  <c r="B63" i="20"/>
  <c r="B64" i="20"/>
  <c r="B65" i="20"/>
  <c r="B66" i="20"/>
  <c r="B67" i="20"/>
  <c r="B68" i="20"/>
  <c r="B71" i="20"/>
  <c r="B72" i="20"/>
  <c r="B73" i="20"/>
  <c r="B74" i="20"/>
  <c r="B75" i="20"/>
  <c r="B76" i="20"/>
  <c r="B77" i="20"/>
  <c r="B78" i="20"/>
  <c r="B81" i="20"/>
  <c r="B50" i="20"/>
  <c r="D34" i="20"/>
  <c r="E34" i="20"/>
  <c r="F34" i="20"/>
  <c r="G34" i="20"/>
  <c r="C34" i="20"/>
  <c r="B1" i="20"/>
  <c r="B2" i="20" s="1"/>
  <c r="B1" i="19"/>
  <c r="B2" i="19" s="1"/>
  <c r="H19" i="19" l="1"/>
  <c r="D58" i="20"/>
  <c r="K12" i="19"/>
  <c r="G19" i="19"/>
  <c r="E58" i="20"/>
  <c r="G58" i="20"/>
  <c r="C58" i="20"/>
  <c r="K19" i="19"/>
  <c r="F58" i="20"/>
  <c r="G33" i="19"/>
  <c r="G35" i="19" s="1"/>
  <c r="C69" i="20"/>
  <c r="G44" i="19" s="1"/>
  <c r="G69" i="20"/>
  <c r="K44" i="19" s="1"/>
  <c r="F69" i="20"/>
  <c r="J33" i="19"/>
  <c r="J35" i="19" s="1"/>
  <c r="E69" i="20"/>
  <c r="I33" i="19"/>
  <c r="I35" i="19" s="1"/>
  <c r="D69" i="20"/>
  <c r="H44" i="19" s="1"/>
  <c r="H33" i="19"/>
  <c r="H35" i="19" s="1"/>
  <c r="I12" i="19"/>
  <c r="J12" i="19"/>
  <c r="J19" i="19"/>
  <c r="G12" i="19"/>
  <c r="H12" i="19"/>
  <c r="H21" i="19" s="1"/>
  <c r="I19" i="19"/>
  <c r="I21" i="19" s="1"/>
  <c r="G79" i="20"/>
  <c r="E79" i="20"/>
  <c r="F79" i="20"/>
  <c r="D79" i="20"/>
  <c r="C79" i="20"/>
  <c r="C81" i="20" l="1"/>
  <c r="E81" i="20"/>
  <c r="G81" i="20"/>
  <c r="F81" i="20"/>
  <c r="K21" i="19"/>
  <c r="K37" i="19" s="1"/>
  <c r="G21" i="19"/>
  <c r="G37" i="19" s="1"/>
  <c r="I44" i="19"/>
  <c r="J44" i="19"/>
  <c r="D81" i="20"/>
  <c r="I45" i="19"/>
  <c r="I37" i="19"/>
  <c r="J21" i="19"/>
  <c r="H37" i="19"/>
  <c r="I51" i="19" l="1"/>
  <c r="H45" i="19"/>
  <c r="H51" i="19" s="1"/>
  <c r="J37" i="19"/>
  <c r="J45" i="19"/>
  <c r="J51" i="19" s="1"/>
  <c r="K45" i="19"/>
  <c r="K51" i="19" s="1"/>
  <c r="B1" i="16"/>
  <c r="B2" i="16" s="1"/>
  <c r="B1" i="18"/>
  <c r="B2" i="18" s="1"/>
  <c r="G7" i="14" l="1"/>
  <c r="G9" i="14" s="1"/>
  <c r="J24" i="15" s="1"/>
  <c r="W9" i="17"/>
  <c r="W8" i="17"/>
  <c r="W7" i="17"/>
  <c r="W6" i="17"/>
  <c r="T110" i="17" l="1"/>
  <c r="T109" i="17"/>
  <c r="T108" i="17"/>
  <c r="T107" i="17"/>
  <c r="T106" i="17"/>
  <c r="T105" i="17"/>
  <c r="T104" i="17"/>
  <c r="T103" i="17"/>
  <c r="T102" i="17"/>
  <c r="T101" i="17"/>
  <c r="T100" i="17"/>
  <c r="T99" i="17"/>
  <c r="T98" i="17"/>
  <c r="T97" i="17"/>
  <c r="T96" i="17"/>
  <c r="T95" i="17"/>
  <c r="T94" i="17"/>
  <c r="T93" i="17"/>
  <c r="T92" i="17"/>
  <c r="T91" i="17"/>
  <c r="T90" i="17"/>
  <c r="T89" i="17"/>
  <c r="T88" i="17"/>
  <c r="T87" i="17"/>
  <c r="T86" i="17"/>
  <c r="T85" i="17"/>
  <c r="T84" i="17"/>
  <c r="T83" i="17"/>
  <c r="T82" i="17"/>
  <c r="T81" i="17"/>
  <c r="T80" i="17"/>
  <c r="T79" i="17"/>
  <c r="T78" i="17"/>
  <c r="T77" i="17"/>
  <c r="T76" i="17"/>
  <c r="T75" i="17"/>
  <c r="T74" i="17"/>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T29" i="17"/>
  <c r="T28" i="17"/>
  <c r="T27" i="17"/>
  <c r="T26" i="17"/>
  <c r="T25" i="17"/>
  <c r="T24" i="17"/>
  <c r="T23" i="17"/>
  <c r="T22" i="17"/>
  <c r="T21" i="17"/>
  <c r="T20" i="17"/>
  <c r="T19" i="17"/>
  <c r="T18" i="17"/>
  <c r="T17" i="17"/>
  <c r="T16" i="17"/>
  <c r="T15" i="17"/>
  <c r="T14" i="17"/>
  <c r="T13" i="17"/>
  <c r="T12" i="17"/>
  <c r="T11" i="17"/>
  <c r="T10" i="17"/>
  <c r="T9" i="17"/>
  <c r="T8" i="17"/>
  <c r="T7"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3" i="17"/>
  <c r="P22" i="17"/>
  <c r="P21" i="17"/>
  <c r="P20" i="17"/>
  <c r="P19" i="17"/>
  <c r="P18" i="17"/>
  <c r="P17" i="17"/>
  <c r="P16" i="17"/>
  <c r="P15" i="17"/>
  <c r="P14" i="17"/>
  <c r="P13" i="17"/>
  <c r="P12" i="17"/>
  <c r="P11" i="17"/>
  <c r="P10" i="17"/>
  <c r="P9" i="17"/>
  <c r="P8" i="17"/>
  <c r="P7"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7" i="17"/>
  <c r="W20" i="17" s="1"/>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W19" i="17" s="1"/>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B1" i="17"/>
  <c r="B2" i="17" s="1"/>
  <c r="B1" i="14"/>
  <c r="B2" i="14" s="1"/>
  <c r="F19" i="15"/>
  <c r="J33" i="15" s="1"/>
  <c r="F18" i="15"/>
  <c r="E24" i="15" s="1"/>
  <c r="E13" i="15"/>
  <c r="E14" i="15"/>
  <c r="E15" i="15"/>
  <c r="E16" i="15"/>
  <c r="E12" i="15"/>
  <c r="C33" i="15" s="1"/>
  <c r="D16" i="15"/>
  <c r="D13" i="15"/>
  <c r="D14" i="15"/>
  <c r="D15" i="15"/>
  <c r="D12" i="15"/>
  <c r="B16" i="15"/>
  <c r="N4" i="17" s="1"/>
  <c r="B13" i="15"/>
  <c r="V6" i="17" s="1"/>
  <c r="V12" i="17" s="1"/>
  <c r="V18" i="17" s="1"/>
  <c r="V24" i="17" s="1"/>
  <c r="B14" i="15"/>
  <c r="F4" i="17" s="1"/>
  <c r="B15" i="15"/>
  <c r="V8" i="17" s="1"/>
  <c r="V14" i="17" s="1"/>
  <c r="V20" i="17" s="1"/>
  <c r="V26" i="17" s="1"/>
  <c r="B12" i="15"/>
  <c r="B1" i="15"/>
  <c r="B2" i="15" s="1"/>
  <c r="W12" i="17" l="1"/>
  <c r="W18" i="17"/>
  <c r="W15" i="17"/>
  <c r="W21" i="17"/>
  <c r="B4" i="17"/>
  <c r="V9" i="17"/>
  <c r="V15" i="17" s="1"/>
  <c r="V21" i="17" s="1"/>
  <c r="V27" i="17" s="1"/>
  <c r="G14" i="15"/>
  <c r="J4" i="17"/>
  <c r="V7" i="17"/>
  <c r="V13" i="17" s="1"/>
  <c r="V19" i="17" s="1"/>
  <c r="V25" i="17" s="1"/>
  <c r="G13" i="15"/>
  <c r="W13" i="17"/>
  <c r="W25" i="17" s="1"/>
  <c r="I14" i="15" s="1"/>
  <c r="W14" i="17"/>
  <c r="W26" i="17" s="1"/>
  <c r="I15" i="15" s="1"/>
  <c r="H12" i="15"/>
  <c r="H13" i="15"/>
  <c r="G16" i="15"/>
  <c r="H15" i="15"/>
  <c r="H14" i="15"/>
  <c r="G15" i="15"/>
  <c r="H16" i="15"/>
  <c r="G12" i="15"/>
  <c r="C32" i="15"/>
  <c r="C34" i="15" s="1"/>
  <c r="D33" i="15" s="1"/>
  <c r="W27" i="17" l="1"/>
  <c r="I16" i="15" s="1"/>
  <c r="J16" i="15" s="1"/>
  <c r="J14" i="15"/>
  <c r="W24" i="17"/>
  <c r="I13" i="15" s="1"/>
  <c r="J13" i="15" s="1"/>
  <c r="J15" i="15"/>
  <c r="H18" i="15"/>
  <c r="D32" i="15"/>
  <c r="H19" i="15"/>
  <c r="G19" i="15"/>
  <c r="G18" i="15"/>
  <c r="E32" i="15" l="1"/>
  <c r="J42" i="15" s="1"/>
  <c r="D34" i="15"/>
  <c r="E34" i="15" s="1"/>
  <c r="D36" i="15"/>
  <c r="E33" i="15" l="1"/>
  <c r="J39" i="15" s="1"/>
  <c r="E36" i="15" l="1"/>
  <c r="J32" i="15" s="1"/>
  <c r="B1" i="13"/>
  <c r="B2" i="13" s="1"/>
  <c r="K18" i="12"/>
  <c r="I12" i="15" s="1"/>
  <c r="I19" i="15" l="1"/>
  <c r="I18" i="15"/>
  <c r="J12" i="15"/>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0" i="12"/>
  <c r="B37" i="8"/>
  <c r="B1" i="12"/>
  <c r="B2" i="12" s="1"/>
  <c r="K16" i="12" l="1"/>
  <c r="K17" i="12"/>
  <c r="K19" i="12" s="1"/>
  <c r="J18" i="15"/>
  <c r="J19" i="15"/>
  <c r="J31" i="15" s="1"/>
  <c r="J34" i="15" s="1"/>
  <c r="J25" i="15" l="1"/>
  <c r="J26" i="15" s="1"/>
  <c r="J38" i="15" s="1"/>
  <c r="K8" i="12"/>
  <c r="K14" i="12" s="1"/>
  <c r="D40" i="7"/>
  <c r="E40" i="7"/>
  <c r="F40" i="7"/>
  <c r="G40" i="7"/>
  <c r="H40" i="7"/>
  <c r="I40" i="7"/>
  <c r="J40" i="7"/>
  <c r="K40" i="7"/>
  <c r="L40" i="7"/>
  <c r="D41" i="7"/>
  <c r="E41" i="7"/>
  <c r="F41" i="7"/>
  <c r="G41" i="7"/>
  <c r="H41" i="7"/>
  <c r="I41" i="7"/>
  <c r="J41" i="7"/>
  <c r="K41" i="7"/>
  <c r="L41" i="7"/>
  <c r="D42" i="7"/>
  <c r="E42" i="7"/>
  <c r="F42" i="7"/>
  <c r="G42" i="7"/>
  <c r="H42" i="7"/>
  <c r="I42" i="7"/>
  <c r="J42" i="7"/>
  <c r="K42" i="7"/>
  <c r="L42" i="7"/>
  <c r="C41" i="7"/>
  <c r="C42" i="7"/>
  <c r="C40" i="7"/>
  <c r="D36" i="7"/>
  <c r="E36" i="7"/>
  <c r="F36" i="7"/>
  <c r="G36" i="7"/>
  <c r="H36" i="7"/>
  <c r="I36" i="7"/>
  <c r="J36" i="7"/>
  <c r="K36" i="7"/>
  <c r="L36" i="7"/>
  <c r="D37" i="7"/>
  <c r="E37" i="7"/>
  <c r="F37" i="7"/>
  <c r="G37" i="7"/>
  <c r="H37" i="7"/>
  <c r="I37" i="7"/>
  <c r="J37" i="7"/>
  <c r="K37" i="7"/>
  <c r="L37" i="7"/>
  <c r="D38" i="7"/>
  <c r="E38" i="7"/>
  <c r="F38" i="7"/>
  <c r="G38" i="7"/>
  <c r="H38" i="7"/>
  <c r="I38" i="7"/>
  <c r="J38" i="7"/>
  <c r="K38" i="7"/>
  <c r="L38" i="7"/>
  <c r="D39" i="7"/>
  <c r="E39" i="7"/>
  <c r="F39" i="7"/>
  <c r="G39" i="7"/>
  <c r="H39" i="7"/>
  <c r="I39" i="7"/>
  <c r="J39" i="7"/>
  <c r="K39" i="7"/>
  <c r="L39" i="7"/>
  <c r="C39" i="7"/>
  <c r="C37" i="7"/>
  <c r="C38" i="7"/>
  <c r="C36" i="7"/>
  <c r="D35" i="7"/>
  <c r="E35" i="7"/>
  <c r="F35" i="7"/>
  <c r="G35" i="7"/>
  <c r="H35" i="7"/>
  <c r="I35" i="7"/>
  <c r="J35" i="7"/>
  <c r="K35" i="7"/>
  <c r="L35" i="7"/>
  <c r="C35" i="7"/>
  <c r="C31" i="7"/>
  <c r="D31" i="7"/>
  <c r="E31" i="7"/>
  <c r="F31" i="7"/>
  <c r="G31" i="7"/>
  <c r="H31" i="7"/>
  <c r="I31" i="7"/>
  <c r="J31" i="7"/>
  <c r="K31" i="7"/>
  <c r="L31" i="7"/>
  <c r="C32" i="7"/>
  <c r="D32" i="7"/>
  <c r="E32" i="7"/>
  <c r="F32" i="7"/>
  <c r="G32" i="7"/>
  <c r="H32" i="7"/>
  <c r="I32" i="7"/>
  <c r="J32" i="7"/>
  <c r="K32" i="7"/>
  <c r="L32" i="7"/>
  <c r="C33" i="7"/>
  <c r="D33" i="7"/>
  <c r="E33" i="7"/>
  <c r="F33" i="7"/>
  <c r="G33" i="7"/>
  <c r="H33" i="7"/>
  <c r="I33" i="7"/>
  <c r="J33" i="7"/>
  <c r="K33" i="7"/>
  <c r="L33" i="7"/>
  <c r="D30" i="7"/>
  <c r="E30" i="7"/>
  <c r="F30" i="7"/>
  <c r="G30" i="7"/>
  <c r="H30" i="7"/>
  <c r="I30" i="7"/>
  <c r="J30" i="7"/>
  <c r="K30" i="7"/>
  <c r="L30" i="7"/>
  <c r="C30" i="7"/>
  <c r="D29" i="7"/>
  <c r="E29" i="7"/>
  <c r="F29" i="7"/>
  <c r="G29" i="7"/>
  <c r="H29" i="7"/>
  <c r="I29" i="7"/>
  <c r="J29" i="7"/>
  <c r="K29" i="7"/>
  <c r="L29" i="7"/>
  <c r="C29" i="7"/>
  <c r="L23" i="7"/>
  <c r="C9" i="7"/>
  <c r="D9" i="7"/>
  <c r="E9" i="7"/>
  <c r="F9" i="7"/>
  <c r="G9" i="7"/>
  <c r="H9" i="7"/>
  <c r="I9" i="7"/>
  <c r="J9" i="7"/>
  <c r="K9" i="7"/>
  <c r="L9" i="7"/>
  <c r="C10" i="7"/>
  <c r="D10" i="7"/>
  <c r="E10" i="7"/>
  <c r="F10" i="7"/>
  <c r="G10" i="7"/>
  <c r="H10" i="7"/>
  <c r="I10" i="7"/>
  <c r="J10" i="7"/>
  <c r="K10" i="7"/>
  <c r="L10" i="7"/>
  <c r="C11" i="7"/>
  <c r="D11" i="7"/>
  <c r="E11" i="7"/>
  <c r="F11" i="7"/>
  <c r="G11" i="7"/>
  <c r="H11" i="7"/>
  <c r="I11" i="7"/>
  <c r="J11" i="7"/>
  <c r="K11" i="7"/>
  <c r="L11" i="7"/>
  <c r="C12" i="7"/>
  <c r="D12" i="7"/>
  <c r="E12" i="7"/>
  <c r="F12" i="7"/>
  <c r="G12" i="7"/>
  <c r="H12" i="7"/>
  <c r="I12" i="7"/>
  <c r="J12" i="7"/>
  <c r="K12" i="7"/>
  <c r="L12" i="7"/>
  <c r="C13" i="7"/>
  <c r="D13" i="7"/>
  <c r="E13" i="7"/>
  <c r="F13" i="7"/>
  <c r="G13" i="7"/>
  <c r="H13" i="7"/>
  <c r="I13" i="7"/>
  <c r="J13" i="7"/>
  <c r="K13" i="7"/>
  <c r="L13" i="7"/>
  <c r="C14" i="7"/>
  <c r="D14" i="7"/>
  <c r="E14" i="7"/>
  <c r="F14" i="7"/>
  <c r="G14" i="7"/>
  <c r="H14" i="7"/>
  <c r="I14" i="7"/>
  <c r="J14" i="7"/>
  <c r="K14" i="7"/>
  <c r="L14" i="7"/>
  <c r="C15" i="7"/>
  <c r="D15" i="7"/>
  <c r="E15" i="7"/>
  <c r="F15" i="7"/>
  <c r="G15" i="7"/>
  <c r="H15" i="7"/>
  <c r="I15" i="7"/>
  <c r="J15" i="7"/>
  <c r="K15" i="7"/>
  <c r="L15" i="7"/>
  <c r="C16" i="7"/>
  <c r="D16" i="7"/>
  <c r="E16" i="7"/>
  <c r="F16" i="7"/>
  <c r="G16" i="7"/>
  <c r="H16" i="7"/>
  <c r="I16" i="7"/>
  <c r="J16" i="7"/>
  <c r="K16" i="7"/>
  <c r="L16" i="7"/>
  <c r="C17" i="7"/>
  <c r="D17" i="7"/>
  <c r="E17" i="7"/>
  <c r="F17" i="7"/>
  <c r="G17" i="7"/>
  <c r="H17" i="7"/>
  <c r="I17" i="7"/>
  <c r="J17" i="7"/>
  <c r="K17" i="7"/>
  <c r="L17" i="7"/>
  <c r="C18" i="7"/>
  <c r="D18" i="7"/>
  <c r="E18" i="7"/>
  <c r="F18" i="7"/>
  <c r="G18" i="7"/>
  <c r="H18" i="7"/>
  <c r="I18" i="7"/>
  <c r="J18" i="7"/>
  <c r="K18" i="7"/>
  <c r="L18" i="7"/>
  <c r="C19" i="7"/>
  <c r="D19" i="7"/>
  <c r="E19" i="7"/>
  <c r="F19" i="7"/>
  <c r="G19" i="7"/>
  <c r="H19" i="7"/>
  <c r="I19" i="7"/>
  <c r="J19" i="7"/>
  <c r="K19" i="7"/>
  <c r="L19" i="7"/>
  <c r="C20" i="7"/>
  <c r="D20" i="7"/>
  <c r="E20" i="7"/>
  <c r="F20" i="7"/>
  <c r="G20" i="7"/>
  <c r="H20" i="7"/>
  <c r="I20" i="7"/>
  <c r="J20" i="7"/>
  <c r="K20" i="7"/>
  <c r="L20" i="7"/>
  <c r="C21" i="7"/>
  <c r="D21" i="7"/>
  <c r="E21" i="7"/>
  <c r="F21" i="7"/>
  <c r="G21" i="7"/>
  <c r="H21" i="7"/>
  <c r="I21" i="7"/>
  <c r="J21" i="7"/>
  <c r="K21" i="7"/>
  <c r="L21" i="7"/>
  <c r="C22" i="7"/>
  <c r="D22" i="7"/>
  <c r="E22" i="7"/>
  <c r="F22" i="7"/>
  <c r="G22" i="7"/>
  <c r="H22" i="7"/>
  <c r="I22" i="7"/>
  <c r="J22" i="7"/>
  <c r="K22" i="7"/>
  <c r="L22" i="7"/>
  <c r="D8" i="7"/>
  <c r="E8" i="7"/>
  <c r="F8" i="7"/>
  <c r="G8" i="7"/>
  <c r="H8" i="7"/>
  <c r="I8" i="7"/>
  <c r="J8" i="7"/>
  <c r="K8" i="7"/>
  <c r="L8" i="7"/>
  <c r="C8" i="7"/>
  <c r="B31" i="7"/>
  <c r="B32" i="7"/>
  <c r="B33" i="7"/>
  <c r="B29" i="7"/>
  <c r="B36" i="7"/>
  <c r="B37" i="7"/>
  <c r="B38" i="7"/>
  <c r="B39" i="7"/>
  <c r="B40" i="7"/>
  <c r="B41" i="7"/>
  <c r="B42" i="7"/>
  <c r="B35" i="7"/>
  <c r="B30" i="7"/>
  <c r="B9" i="7"/>
  <c r="B10" i="7"/>
  <c r="B11" i="7"/>
  <c r="B12" i="7"/>
  <c r="B13" i="7"/>
  <c r="B14" i="7"/>
  <c r="B15" i="7"/>
  <c r="B16" i="7"/>
  <c r="B17" i="7"/>
  <c r="B18" i="7"/>
  <c r="B19" i="7"/>
  <c r="B20" i="7"/>
  <c r="B21" i="7"/>
  <c r="B22" i="7"/>
  <c r="B23" i="7"/>
  <c r="B8" i="7"/>
  <c r="B4" i="7"/>
  <c r="B1" i="7" l="1"/>
  <c r="B2" i="7" s="1"/>
  <c r="B4" i="8" l="1"/>
  <c r="G4" i="8"/>
  <c r="G37" i="8"/>
  <c r="G40" i="8" l="1"/>
  <c r="G41" i="8" s="1"/>
  <c r="G42" i="8" s="1"/>
  <c r="G43" i="8" s="1"/>
  <c r="G44" i="8" s="1"/>
  <c r="G45" i="8" s="1"/>
  <c r="G46" i="8" s="1"/>
  <c r="G47" i="8" s="1"/>
  <c r="G48" i="8" s="1"/>
  <c r="G49" i="8" s="1"/>
  <c r="G50" i="8" s="1"/>
  <c r="G51" i="8" s="1"/>
  <c r="G52" i="8" s="1"/>
  <c r="G53" i="8" s="1"/>
  <c r="H39" i="8"/>
  <c r="H40" i="8" s="1"/>
  <c r="H41" i="8" s="1"/>
  <c r="H42" i="8" s="1"/>
  <c r="H43" i="8" s="1"/>
  <c r="H44" i="8" s="1"/>
  <c r="H45" i="8" s="1"/>
  <c r="H46" i="8" s="1"/>
  <c r="H47" i="8" s="1"/>
  <c r="H48" i="8" s="1"/>
  <c r="H49" i="8" s="1"/>
  <c r="H50" i="8" s="1"/>
  <c r="H51" i="8" s="1"/>
  <c r="H52" i="8" s="1"/>
  <c r="H53" i="8" s="1"/>
  <c r="I39" i="8" a="1"/>
  <c r="I39" i="8" s="1"/>
  <c r="B1" i="8"/>
  <c r="B2" i="8" s="1"/>
  <c r="B1" i="6"/>
  <c r="I53" i="8" l="1"/>
  <c r="J42" i="8"/>
  <c r="J45" i="8"/>
  <c r="I52" i="8"/>
  <c r="J46" i="8"/>
  <c r="J41" i="8"/>
  <c r="I51" i="8"/>
  <c r="I49" i="8"/>
  <c r="J49" i="8" s="1"/>
  <c r="I50" i="8"/>
  <c r="J43" i="8"/>
  <c r="J47" i="8"/>
  <c r="J40" i="8"/>
  <c r="J44" i="8"/>
  <c r="J48" i="8"/>
  <c r="J53" i="8" l="1"/>
  <c r="J50" i="8"/>
  <c r="J51" i="8"/>
  <c r="J52" i="8"/>
  <c r="C96" i="3" l="1"/>
  <c r="D96" i="3"/>
  <c r="E96" i="3"/>
  <c r="F96" i="3"/>
  <c r="G96" i="3"/>
  <c r="H96" i="3"/>
  <c r="I96" i="3"/>
  <c r="J96" i="3"/>
  <c r="K96" i="3"/>
  <c r="L96" i="3"/>
  <c r="C97" i="3"/>
  <c r="D97" i="3"/>
  <c r="E97" i="3"/>
  <c r="F97" i="3"/>
  <c r="G97" i="3"/>
  <c r="H97" i="3"/>
  <c r="I97" i="3"/>
  <c r="J97" i="3"/>
  <c r="K97" i="3"/>
  <c r="L97" i="3"/>
  <c r="C98" i="3"/>
  <c r="D98" i="3"/>
  <c r="E98" i="3"/>
  <c r="F98" i="3"/>
  <c r="G98" i="3"/>
  <c r="H98" i="3"/>
  <c r="I98" i="3"/>
  <c r="J98" i="3"/>
  <c r="K98" i="3"/>
  <c r="L98" i="3"/>
  <c r="C99" i="3"/>
  <c r="D99" i="3"/>
  <c r="E99" i="3"/>
  <c r="F99" i="3"/>
  <c r="G99" i="3"/>
  <c r="H99" i="3"/>
  <c r="I99" i="3"/>
  <c r="J99" i="3"/>
  <c r="K99" i="3"/>
  <c r="L99" i="3"/>
  <c r="C100" i="3"/>
  <c r="D100" i="3"/>
  <c r="E100" i="3"/>
  <c r="F100" i="3"/>
  <c r="G100" i="3"/>
  <c r="H100" i="3"/>
  <c r="I100" i="3"/>
  <c r="J100" i="3"/>
  <c r="K100" i="3"/>
  <c r="L100" i="3"/>
  <c r="C101" i="3"/>
  <c r="D101" i="3"/>
  <c r="E101" i="3"/>
  <c r="F101" i="3"/>
  <c r="G101" i="3"/>
  <c r="H101" i="3"/>
  <c r="I101" i="3"/>
  <c r="J101" i="3"/>
  <c r="K101" i="3"/>
  <c r="L101" i="3"/>
  <c r="D95" i="3"/>
  <c r="E95" i="3"/>
  <c r="F95" i="3"/>
  <c r="G95" i="3"/>
  <c r="H95" i="3"/>
  <c r="I95" i="3"/>
  <c r="J95" i="3"/>
  <c r="K95" i="3"/>
  <c r="L95" i="3"/>
  <c r="C95" i="3"/>
  <c r="C83" i="3"/>
  <c r="D83" i="3"/>
  <c r="E83" i="3"/>
  <c r="F83" i="3"/>
  <c r="G83" i="3"/>
  <c r="H83" i="3"/>
  <c r="I83" i="3"/>
  <c r="J83" i="3"/>
  <c r="K83" i="3"/>
  <c r="L83" i="3"/>
  <c r="C84" i="3"/>
  <c r="D84" i="3"/>
  <c r="E84" i="3"/>
  <c r="F84" i="3"/>
  <c r="G84" i="3"/>
  <c r="H84" i="3"/>
  <c r="I84" i="3"/>
  <c r="J84" i="3"/>
  <c r="K84" i="3"/>
  <c r="L84" i="3"/>
  <c r="C85" i="3"/>
  <c r="D85" i="3"/>
  <c r="E85" i="3"/>
  <c r="F85" i="3"/>
  <c r="G85" i="3"/>
  <c r="H85" i="3"/>
  <c r="I85" i="3"/>
  <c r="J85" i="3"/>
  <c r="K85" i="3"/>
  <c r="L85" i="3"/>
  <c r="C86" i="3"/>
  <c r="D86" i="3"/>
  <c r="E86" i="3"/>
  <c r="F86" i="3"/>
  <c r="G86" i="3"/>
  <c r="H86" i="3"/>
  <c r="I86" i="3"/>
  <c r="J86" i="3"/>
  <c r="K86" i="3"/>
  <c r="L86" i="3"/>
  <c r="C87" i="3"/>
  <c r="D87" i="3"/>
  <c r="E87" i="3"/>
  <c r="F87" i="3"/>
  <c r="G87" i="3"/>
  <c r="H87" i="3"/>
  <c r="I87" i="3"/>
  <c r="J87" i="3"/>
  <c r="K87" i="3"/>
  <c r="L87" i="3"/>
  <c r="C88" i="3"/>
  <c r="D88" i="3"/>
  <c r="E88" i="3"/>
  <c r="F88" i="3"/>
  <c r="G88" i="3"/>
  <c r="H88" i="3"/>
  <c r="I88" i="3"/>
  <c r="J88" i="3"/>
  <c r="K88" i="3"/>
  <c r="L88" i="3"/>
  <c r="C89" i="3"/>
  <c r="D89" i="3"/>
  <c r="E89" i="3"/>
  <c r="F89" i="3"/>
  <c r="G89" i="3"/>
  <c r="H89" i="3"/>
  <c r="I89" i="3"/>
  <c r="J89" i="3"/>
  <c r="K89" i="3"/>
  <c r="L89" i="3"/>
  <c r="C90" i="3"/>
  <c r="D90" i="3"/>
  <c r="E90" i="3"/>
  <c r="F90" i="3"/>
  <c r="G90" i="3"/>
  <c r="H90" i="3"/>
  <c r="I90" i="3"/>
  <c r="J90" i="3"/>
  <c r="K90" i="3"/>
  <c r="L90" i="3"/>
  <c r="C91" i="3"/>
  <c r="D91" i="3"/>
  <c r="E91" i="3"/>
  <c r="F91" i="3"/>
  <c r="G91" i="3"/>
  <c r="H91" i="3"/>
  <c r="I91" i="3"/>
  <c r="J91" i="3"/>
  <c r="K91" i="3"/>
  <c r="L91" i="3"/>
  <c r="D82" i="3"/>
  <c r="E82" i="3"/>
  <c r="F82" i="3"/>
  <c r="G82" i="3"/>
  <c r="H82" i="3"/>
  <c r="I82" i="3"/>
  <c r="J82" i="3"/>
  <c r="K82" i="3"/>
  <c r="L82" i="3"/>
  <c r="C82" i="3"/>
  <c r="C73" i="3"/>
  <c r="D73" i="3"/>
  <c r="E73" i="3"/>
  <c r="F73" i="3"/>
  <c r="G73" i="3"/>
  <c r="H73" i="3"/>
  <c r="I73" i="3"/>
  <c r="J73" i="3"/>
  <c r="K73" i="3"/>
  <c r="L73" i="3"/>
  <c r="C74" i="3"/>
  <c r="D74" i="3"/>
  <c r="E74" i="3"/>
  <c r="F74" i="3"/>
  <c r="G74" i="3"/>
  <c r="H74" i="3"/>
  <c r="I74" i="3"/>
  <c r="J74" i="3"/>
  <c r="K74" i="3"/>
  <c r="L74" i="3"/>
  <c r="C75" i="3"/>
  <c r="D75" i="3"/>
  <c r="E75" i="3"/>
  <c r="F75" i="3"/>
  <c r="G75" i="3"/>
  <c r="H75" i="3"/>
  <c r="I75" i="3"/>
  <c r="J75" i="3"/>
  <c r="K75" i="3"/>
  <c r="L75" i="3"/>
  <c r="C76" i="3"/>
  <c r="D76" i="3"/>
  <c r="E76" i="3"/>
  <c r="F76" i="3"/>
  <c r="G76" i="3"/>
  <c r="H76" i="3"/>
  <c r="I76" i="3"/>
  <c r="J76" i="3"/>
  <c r="K76" i="3"/>
  <c r="L76" i="3"/>
  <c r="C77" i="3"/>
  <c r="D77" i="3"/>
  <c r="E77" i="3"/>
  <c r="F77" i="3"/>
  <c r="G77" i="3"/>
  <c r="H77" i="3"/>
  <c r="I77" i="3"/>
  <c r="J77" i="3"/>
  <c r="K77" i="3"/>
  <c r="L77" i="3"/>
  <c r="C78" i="3"/>
  <c r="D78" i="3"/>
  <c r="E78" i="3"/>
  <c r="F78" i="3"/>
  <c r="G78" i="3"/>
  <c r="H78" i="3"/>
  <c r="I78" i="3"/>
  <c r="J78" i="3"/>
  <c r="K78" i="3"/>
  <c r="L78" i="3"/>
  <c r="D72" i="3"/>
  <c r="E72" i="3"/>
  <c r="F72" i="3"/>
  <c r="G72" i="3"/>
  <c r="H72" i="3"/>
  <c r="I72" i="3"/>
  <c r="J72" i="3"/>
  <c r="K72" i="3"/>
  <c r="L72" i="3"/>
  <c r="C72" i="3"/>
  <c r="I79" i="3" l="1"/>
  <c r="K92" i="3"/>
  <c r="G92" i="3"/>
  <c r="K102" i="3"/>
  <c r="G102" i="3"/>
  <c r="C92" i="3"/>
  <c r="I92" i="3"/>
  <c r="E92" i="3"/>
  <c r="C102" i="3"/>
  <c r="I102" i="3"/>
  <c r="E102" i="3"/>
  <c r="J92" i="3"/>
  <c r="F92" i="3"/>
  <c r="F79" i="3"/>
  <c r="L102" i="3"/>
  <c r="H102" i="3"/>
  <c r="D102" i="3"/>
  <c r="L92" i="3"/>
  <c r="H92" i="3"/>
  <c r="D92" i="3"/>
  <c r="J102" i="3"/>
  <c r="F102" i="3"/>
  <c r="I104" i="3"/>
  <c r="E79" i="3"/>
  <c r="C79" i="3"/>
  <c r="D79" i="3"/>
  <c r="K79" i="3"/>
  <c r="G79" i="3"/>
  <c r="L79" i="3"/>
  <c r="H79" i="3"/>
  <c r="J79" i="3"/>
  <c r="F104" i="3" l="1"/>
  <c r="C104" i="3"/>
  <c r="J104" i="3"/>
  <c r="K104" i="3"/>
  <c r="H104" i="3"/>
  <c r="D104" i="3"/>
  <c r="L104" i="3"/>
  <c r="G104" i="3"/>
  <c r="E104" i="3"/>
  <c r="B2" i="6"/>
  <c r="B1" i="3"/>
  <c r="B2" i="3" s="1"/>
  <c r="B40" i="8"/>
  <c r="B41" i="8" s="1"/>
  <c r="B42" i="8" s="1"/>
  <c r="B43" i="8" s="1"/>
  <c r="B44" i="8" s="1"/>
  <c r="B45" i="8" s="1"/>
  <c r="B46" i="8" s="1"/>
  <c r="B47" i="8" s="1"/>
  <c r="B48" i="8" s="1"/>
  <c r="B49" i="8" s="1"/>
  <c r="C39" i="8"/>
  <c r="C40" i="8" s="1"/>
  <c r="C41" i="8" s="1"/>
  <c r="C42" i="8" s="1"/>
  <c r="C43" i="8" s="1"/>
  <c r="C44" i="8" s="1"/>
  <c r="C45" i="8" s="1"/>
  <c r="C46" i="8" s="1"/>
  <c r="C47" i="8" s="1"/>
  <c r="C48" i="8" s="1"/>
  <c r="C49" i="8" s="1"/>
  <c r="C50" i="8" s="1"/>
  <c r="C51" i="8" s="1"/>
  <c r="C52" i="8" s="1"/>
  <c r="C53" i="8" s="1"/>
  <c r="H6" i="8"/>
  <c r="H7" i="8" s="1"/>
  <c r="H8" i="8" s="1"/>
  <c r="H9" i="8" s="1"/>
  <c r="H10" i="8" s="1"/>
  <c r="H11" i="8" s="1"/>
  <c r="H12" i="8" s="1"/>
  <c r="H13" i="8" s="1"/>
  <c r="H14" i="8" s="1"/>
  <c r="H15" i="8" s="1"/>
  <c r="H16" i="8" s="1"/>
  <c r="H17" i="8" s="1"/>
  <c r="H18" i="8" s="1"/>
  <c r="H19" i="8" s="1"/>
  <c r="H20" i="8" s="1"/>
  <c r="C6" i="8"/>
  <c r="C7" i="8" s="1"/>
  <c r="C8" i="8" s="1"/>
  <c r="C9" i="8" s="1"/>
  <c r="C10" i="8" s="1"/>
  <c r="C11" i="8" s="1"/>
  <c r="C12" i="8" s="1"/>
  <c r="C13" i="8" s="1"/>
  <c r="C14" i="8" s="1"/>
  <c r="C15" i="8" s="1"/>
  <c r="C16" i="8" s="1"/>
  <c r="C17" i="8" s="1"/>
  <c r="C18" i="8" s="1"/>
  <c r="C19" i="8" s="1"/>
  <c r="C20" i="8" s="1"/>
  <c r="G7" i="8"/>
  <c r="G8" i="8" s="1"/>
  <c r="G9" i="8" s="1"/>
  <c r="G10" i="8" s="1"/>
  <c r="G11" i="8" s="1"/>
  <c r="G12" i="8" s="1"/>
  <c r="G13" i="8" s="1"/>
  <c r="G14" i="8" s="1"/>
  <c r="G15" i="8" s="1"/>
  <c r="G16" i="8" s="1"/>
  <c r="D6" i="8" a="1"/>
  <c r="D11" i="8" s="1"/>
  <c r="B7" i="8"/>
  <c r="B8" i="8" s="1"/>
  <c r="B9" i="8" s="1"/>
  <c r="B10" i="8" s="1"/>
  <c r="B11" i="8" s="1"/>
  <c r="B12" i="8" s="1"/>
  <c r="B13" i="8" s="1"/>
  <c r="B14" i="8" s="1"/>
  <c r="B15" i="8" s="1"/>
  <c r="B16" i="8" s="1"/>
  <c r="B17" i="8" s="1"/>
  <c r="B18" i="8" s="1"/>
  <c r="B19" i="8" s="1"/>
  <c r="B20" i="8" s="1"/>
  <c r="D15" i="8" l="1"/>
  <c r="D9" i="8"/>
  <c r="D14" i="8"/>
  <c r="D8" i="8"/>
  <c r="D13" i="8"/>
  <c r="D7" i="8"/>
  <c r="D10" i="8"/>
  <c r="E10" i="8" s="1"/>
  <c r="D6" i="8"/>
  <c r="B50" i="8"/>
  <c r="G17" i="8"/>
  <c r="D12" i="8"/>
  <c r="E12" i="8" s="1"/>
  <c r="E14" i="8" l="1"/>
  <c r="E8" i="8"/>
  <c r="E7" i="8"/>
  <c r="E11" i="8"/>
  <c r="D16" i="8"/>
  <c r="E16" i="8" s="1"/>
  <c r="D17" i="8"/>
  <c r="E9" i="8"/>
  <c r="D20" i="8"/>
  <c r="D19" i="8"/>
  <c r="D18" i="8"/>
  <c r="E13" i="8"/>
  <c r="E15" i="8"/>
  <c r="B51" i="8"/>
  <c r="G18" i="8"/>
  <c r="E17" i="8" l="1"/>
  <c r="E19" i="8"/>
  <c r="E20" i="8"/>
  <c r="E18" i="8"/>
  <c r="B52" i="8"/>
  <c r="G19" i="8"/>
  <c r="B53" i="8" l="1"/>
  <c r="G20" i="8"/>
  <c r="B4" i="6"/>
  <c r="L5" i="6"/>
  <c r="K5" i="6"/>
  <c r="J5" i="6"/>
  <c r="I5" i="6"/>
  <c r="H5" i="6"/>
  <c r="G5" i="6"/>
  <c r="F5" i="6"/>
  <c r="E5" i="6"/>
  <c r="D5" i="6"/>
  <c r="C5" i="6"/>
  <c r="L58" i="3" l="1"/>
  <c r="K58" i="3"/>
  <c r="J58" i="3"/>
  <c r="I58" i="3"/>
  <c r="H58" i="3"/>
  <c r="G58" i="3"/>
  <c r="F58" i="3"/>
  <c r="E58" i="3"/>
  <c r="D58" i="3"/>
  <c r="C58" i="3"/>
  <c r="L63" i="3"/>
  <c r="D40" i="16" s="1"/>
  <c r="K63" i="3"/>
  <c r="J63" i="3"/>
  <c r="I63" i="3"/>
  <c r="H63" i="3"/>
  <c r="G63" i="3"/>
  <c r="F63" i="3"/>
  <c r="E63" i="3"/>
  <c r="D63" i="3"/>
  <c r="L62" i="3"/>
  <c r="K62" i="3"/>
  <c r="J62" i="3"/>
  <c r="I62" i="3"/>
  <c r="H62" i="3"/>
  <c r="G62" i="3"/>
  <c r="F62" i="3"/>
  <c r="E62" i="3"/>
  <c r="D62" i="3"/>
  <c r="L61" i="3"/>
  <c r="K61" i="3"/>
  <c r="J61" i="3"/>
  <c r="I61" i="3"/>
  <c r="H61" i="3"/>
  <c r="G61" i="3"/>
  <c r="F61" i="3"/>
  <c r="E61" i="3"/>
  <c r="D61" i="3"/>
  <c r="C63" i="3"/>
  <c r="C62" i="3"/>
  <c r="C61" i="3"/>
  <c r="L57" i="3"/>
  <c r="K57" i="3"/>
  <c r="J57" i="3"/>
  <c r="I57" i="3"/>
  <c r="H57" i="3"/>
  <c r="G57" i="3"/>
  <c r="F57" i="3"/>
  <c r="E57" i="3"/>
  <c r="D57" i="3"/>
  <c r="C57" i="3"/>
  <c r="L56" i="3"/>
  <c r="K56" i="3"/>
  <c r="J56" i="3"/>
  <c r="I56" i="3"/>
  <c r="H56" i="3"/>
  <c r="G56" i="3"/>
  <c r="F56" i="3"/>
  <c r="E56" i="3"/>
  <c r="D56" i="3"/>
  <c r="C56" i="3"/>
  <c r="L55" i="3"/>
  <c r="K55" i="3"/>
  <c r="J55" i="3"/>
  <c r="I55" i="3"/>
  <c r="H55" i="3"/>
  <c r="G55" i="3"/>
  <c r="F55" i="3"/>
  <c r="E55" i="3"/>
  <c r="D55" i="3"/>
  <c r="C55" i="3"/>
  <c r="L53" i="3"/>
  <c r="K53" i="3"/>
  <c r="J53" i="3"/>
  <c r="I53" i="3"/>
  <c r="H53" i="3"/>
  <c r="G53" i="3"/>
  <c r="F53" i="3"/>
  <c r="E53" i="3"/>
  <c r="D53" i="3"/>
  <c r="L52" i="3"/>
  <c r="K52" i="3"/>
  <c r="J52" i="3"/>
  <c r="I52" i="3"/>
  <c r="H52" i="3"/>
  <c r="G52" i="3"/>
  <c r="F52" i="3"/>
  <c r="E52" i="3"/>
  <c r="D52" i="3"/>
  <c r="L51" i="3"/>
  <c r="K51" i="3"/>
  <c r="J51" i="3"/>
  <c r="I51" i="3"/>
  <c r="H51" i="3"/>
  <c r="G51" i="3"/>
  <c r="F51" i="3"/>
  <c r="E51" i="3"/>
  <c r="D51" i="3"/>
  <c r="L50" i="3"/>
  <c r="K50" i="3"/>
  <c r="J50" i="3"/>
  <c r="I50" i="3"/>
  <c r="H50" i="3"/>
  <c r="G50" i="3"/>
  <c r="F50" i="3"/>
  <c r="E50" i="3"/>
  <c r="D50" i="3"/>
  <c r="L49" i="3"/>
  <c r="K49" i="3"/>
  <c r="J49" i="3"/>
  <c r="I49" i="3"/>
  <c r="H49" i="3"/>
  <c r="G49" i="3"/>
  <c r="F49" i="3"/>
  <c r="E49" i="3"/>
  <c r="D49" i="3"/>
  <c r="C53" i="3"/>
  <c r="C52" i="3"/>
  <c r="C51" i="3"/>
  <c r="C50" i="3"/>
  <c r="C49" i="3"/>
  <c r="L38" i="3"/>
  <c r="K38" i="3"/>
  <c r="J38" i="3"/>
  <c r="I38" i="3"/>
  <c r="H38" i="3"/>
  <c r="G38" i="3"/>
  <c r="F38" i="3"/>
  <c r="E38" i="3"/>
  <c r="E43" i="3" s="1"/>
  <c r="D38" i="3"/>
  <c r="D43" i="3" s="1"/>
  <c r="C38" i="3"/>
  <c r="C43" i="3" s="1"/>
  <c r="L32" i="3"/>
  <c r="K32" i="3"/>
  <c r="J32" i="3"/>
  <c r="I32" i="3"/>
  <c r="H32" i="3"/>
  <c r="G32" i="3"/>
  <c r="F32" i="3"/>
  <c r="E32" i="3"/>
  <c r="D32" i="3"/>
  <c r="C32" i="3"/>
  <c r="L26" i="3"/>
  <c r="K26" i="3"/>
  <c r="J26" i="3"/>
  <c r="I26" i="3"/>
  <c r="H26" i="3"/>
  <c r="G26" i="3"/>
  <c r="F26" i="3"/>
  <c r="E26" i="3"/>
  <c r="D26" i="3"/>
  <c r="C26" i="3"/>
  <c r="L23" i="3"/>
  <c r="L8" i="18" s="1"/>
  <c r="K23" i="3"/>
  <c r="K8" i="18" s="1"/>
  <c r="J23" i="3"/>
  <c r="J8" i="18" s="1"/>
  <c r="I23" i="3"/>
  <c r="I8" i="18" s="1"/>
  <c r="H23" i="3"/>
  <c r="H8" i="18" s="1"/>
  <c r="G23" i="3"/>
  <c r="G8" i="18" s="1"/>
  <c r="F23" i="3"/>
  <c r="F8" i="18" s="1"/>
  <c r="E23" i="3"/>
  <c r="E8" i="18" s="1"/>
  <c r="D23" i="3"/>
  <c r="D8" i="18" s="1"/>
  <c r="C23" i="3"/>
  <c r="C8" i="18" s="1"/>
  <c r="L17" i="3"/>
  <c r="K17" i="3"/>
  <c r="J17" i="3"/>
  <c r="I17" i="3"/>
  <c r="H17" i="3"/>
  <c r="G17" i="3"/>
  <c r="F17" i="3"/>
  <c r="E17" i="3"/>
  <c r="D17" i="3"/>
  <c r="C17" i="3"/>
  <c r="L11" i="3"/>
  <c r="K11" i="3"/>
  <c r="J11" i="3"/>
  <c r="I11" i="3"/>
  <c r="H11" i="3"/>
  <c r="G11" i="3"/>
  <c r="F11" i="3"/>
  <c r="E11" i="3"/>
  <c r="D11" i="3"/>
  <c r="C11" i="3"/>
  <c r="L8" i="3"/>
  <c r="K8" i="3"/>
  <c r="J8" i="3"/>
  <c r="I8" i="3"/>
  <c r="H8" i="3"/>
  <c r="G8" i="3"/>
  <c r="F8" i="3"/>
  <c r="E8" i="3"/>
  <c r="D8" i="3"/>
  <c r="C8" i="3"/>
  <c r="L5" i="3"/>
  <c r="D5" i="3"/>
  <c r="E5" i="3"/>
  <c r="F5" i="3"/>
  <c r="G5" i="3"/>
  <c r="H5" i="3"/>
  <c r="I5" i="3"/>
  <c r="J5" i="3"/>
  <c r="K5" i="3"/>
  <c r="C5" i="3"/>
  <c r="B4" i="3"/>
  <c r="K73" i="2"/>
  <c r="J73" i="2"/>
  <c r="I73" i="2"/>
  <c r="H73" i="2"/>
  <c r="K51" i="2"/>
  <c r="J51" i="2"/>
  <c r="I51" i="2"/>
  <c r="H51" i="2"/>
  <c r="G51" i="2"/>
  <c r="F51" i="2"/>
  <c r="E51" i="2"/>
  <c r="D51" i="2"/>
  <c r="C51" i="2"/>
  <c r="B51" i="2"/>
  <c r="J34" i="2"/>
  <c r="K23" i="7" s="1"/>
  <c r="I34" i="2"/>
  <c r="J23" i="7" s="1"/>
  <c r="H34" i="2"/>
  <c r="I23" i="7" s="1"/>
  <c r="G34" i="2"/>
  <c r="H23" i="7" s="1"/>
  <c r="F34" i="2"/>
  <c r="G23" i="7" s="1"/>
  <c r="E34" i="2"/>
  <c r="F23" i="7" s="1"/>
  <c r="D34" i="2"/>
  <c r="E23" i="7" s="1"/>
  <c r="C34" i="2"/>
  <c r="D23" i="7" s="1"/>
  <c r="B34" i="2"/>
  <c r="C23" i="7" s="1"/>
  <c r="K32" i="2"/>
  <c r="J32" i="2"/>
  <c r="I32" i="2"/>
  <c r="H32" i="2"/>
  <c r="G32" i="2"/>
  <c r="F32" i="2"/>
  <c r="E32" i="2"/>
  <c r="D32" i="2"/>
  <c r="C32" i="2"/>
  <c r="B32" i="2"/>
  <c r="K15" i="2"/>
  <c r="B15" i="2"/>
  <c r="B6" i="2"/>
  <c r="E1" i="2"/>
  <c r="E11" i="6" l="1"/>
  <c r="C6" i="18"/>
  <c r="C6" i="7"/>
  <c r="C27" i="7"/>
  <c r="C48" i="20"/>
  <c r="C5" i="20"/>
  <c r="G4" i="19" s="1"/>
  <c r="H6" i="18"/>
  <c r="H27" i="7"/>
  <c r="H6" i="7"/>
  <c r="D6" i="18"/>
  <c r="D6" i="7"/>
  <c r="D27" i="7"/>
  <c r="E31" i="6"/>
  <c r="E37" i="6" s="1"/>
  <c r="E32" i="6"/>
  <c r="E30" i="6"/>
  <c r="E36" i="6" s="1"/>
  <c r="E33" i="6"/>
  <c r="E29" i="6"/>
  <c r="E35" i="6" s="1"/>
  <c r="E40" i="6"/>
  <c r="I33" i="6"/>
  <c r="I29" i="6"/>
  <c r="I35" i="6" s="1"/>
  <c r="I32" i="6"/>
  <c r="I30" i="6"/>
  <c r="I36" i="6" s="1"/>
  <c r="I31" i="6"/>
  <c r="I37" i="6" s="1"/>
  <c r="I40" i="6"/>
  <c r="I43" i="3"/>
  <c r="E9" i="18"/>
  <c r="F10" i="18" s="1"/>
  <c r="E42" i="6"/>
  <c r="I9" i="18"/>
  <c r="J10" i="18" s="1"/>
  <c r="I42" i="6"/>
  <c r="D43" i="16"/>
  <c r="K45" i="30"/>
  <c r="K46" i="30" s="1"/>
  <c r="K50" i="30" s="1"/>
  <c r="F48" i="20"/>
  <c r="F5" i="20"/>
  <c r="J4" i="19" s="1"/>
  <c r="K6" i="18"/>
  <c r="K27" i="7"/>
  <c r="K6" i="7"/>
  <c r="G6" i="18"/>
  <c r="G6" i="7"/>
  <c r="G27" i="7"/>
  <c r="G48" i="20"/>
  <c r="G5" i="20"/>
  <c r="K4" i="19" s="1"/>
  <c r="L6" i="18"/>
  <c r="L6" i="7"/>
  <c r="L27" i="7"/>
  <c r="F33" i="6"/>
  <c r="F31" i="6"/>
  <c r="F37" i="6" s="1"/>
  <c r="F29" i="6"/>
  <c r="F35" i="6" s="1"/>
  <c r="F32" i="6"/>
  <c r="F30" i="6"/>
  <c r="F36" i="6" s="1"/>
  <c r="F40" i="6"/>
  <c r="J33" i="6"/>
  <c r="J31" i="6"/>
  <c r="J37" i="6" s="1"/>
  <c r="J29" i="6"/>
  <c r="J35" i="6" s="1"/>
  <c r="J32" i="6"/>
  <c r="J30" i="6"/>
  <c r="J36" i="6" s="1"/>
  <c r="J40" i="6"/>
  <c r="F43" i="3"/>
  <c r="F11" i="6" s="1"/>
  <c r="J43" i="3"/>
  <c r="F9" i="18"/>
  <c r="G10" i="18" s="1"/>
  <c r="F42" i="6"/>
  <c r="J9" i="18"/>
  <c r="K10" i="18" s="1"/>
  <c r="J42" i="6"/>
  <c r="H1" i="32"/>
  <c r="E1" i="33"/>
  <c r="E48" i="20"/>
  <c r="E5" i="20"/>
  <c r="I4" i="19" s="1"/>
  <c r="J6" i="18"/>
  <c r="J27" i="7"/>
  <c r="J6" i="7"/>
  <c r="F6" i="18"/>
  <c r="F27" i="7"/>
  <c r="F6" i="7"/>
  <c r="C32" i="6"/>
  <c r="C30" i="6"/>
  <c r="C36" i="6" s="1"/>
  <c r="C31" i="6"/>
  <c r="C37" i="6" s="1"/>
  <c r="C33" i="6"/>
  <c r="C29" i="6"/>
  <c r="C35" i="6" s="1"/>
  <c r="C40" i="6"/>
  <c r="G30" i="6"/>
  <c r="G36" i="6" s="1"/>
  <c r="G33" i="6"/>
  <c r="G31" i="6"/>
  <c r="G37" i="6" s="1"/>
  <c r="G29" i="6"/>
  <c r="G35" i="6" s="1"/>
  <c r="G32" i="6"/>
  <c r="G40" i="6"/>
  <c r="K33" i="6"/>
  <c r="K31" i="6"/>
  <c r="K37" i="6" s="1"/>
  <c r="K29" i="6"/>
  <c r="K35" i="6" s="1"/>
  <c r="K32" i="6"/>
  <c r="K30" i="6"/>
  <c r="K36" i="6" s="1"/>
  <c r="K40" i="6"/>
  <c r="G43" i="3"/>
  <c r="K43" i="3"/>
  <c r="C9" i="18"/>
  <c r="D10" i="18" s="1"/>
  <c r="C42" i="6"/>
  <c r="G9" i="18"/>
  <c r="H10" i="18" s="1"/>
  <c r="G42" i="6"/>
  <c r="K9" i="18"/>
  <c r="L10" i="18" s="1"/>
  <c r="K42" i="6"/>
  <c r="D5" i="20"/>
  <c r="H4" i="19" s="1"/>
  <c r="D48" i="20"/>
  <c r="I6" i="18"/>
  <c r="I27" i="7"/>
  <c r="I6" i="7"/>
  <c r="E6" i="18"/>
  <c r="E27" i="7"/>
  <c r="E6" i="7"/>
  <c r="D32" i="6"/>
  <c r="D30" i="6"/>
  <c r="D33" i="6"/>
  <c r="D31" i="6"/>
  <c r="D29" i="6"/>
  <c r="D40" i="6"/>
  <c r="H32" i="6"/>
  <c r="H30" i="6"/>
  <c r="H36" i="6" s="1"/>
  <c r="H33" i="6"/>
  <c r="H31" i="6"/>
  <c r="H37" i="6" s="1"/>
  <c r="H29" i="6"/>
  <c r="H35" i="6" s="1"/>
  <c r="H40" i="6"/>
  <c r="L32" i="6"/>
  <c r="L30" i="6"/>
  <c r="L36" i="6" s="1"/>
  <c r="L33" i="6"/>
  <c r="L31" i="6"/>
  <c r="L37" i="6" s="1"/>
  <c r="L29" i="6"/>
  <c r="L35" i="6" s="1"/>
  <c r="L40" i="6"/>
  <c r="H43" i="3"/>
  <c r="D9" i="18"/>
  <c r="E10" i="18" s="1"/>
  <c r="D42" i="6"/>
  <c r="H9" i="18"/>
  <c r="I10" i="18" s="1"/>
  <c r="H42" i="6"/>
  <c r="L9" i="18"/>
  <c r="L42" i="6"/>
  <c r="D11" i="6"/>
  <c r="I6" i="8" a="1"/>
  <c r="H64" i="3"/>
  <c r="I59" i="3"/>
  <c r="G64" i="3"/>
  <c r="F64" i="3"/>
  <c r="E59" i="3"/>
  <c r="C64" i="3"/>
  <c r="I64" i="3"/>
  <c r="D64" i="3"/>
  <c r="J59" i="3"/>
  <c r="H59" i="3"/>
  <c r="J64" i="3"/>
  <c r="C59" i="3"/>
  <c r="K59" i="3"/>
  <c r="K64" i="3"/>
  <c r="F59" i="3"/>
  <c r="D59" i="3"/>
  <c r="L59" i="3"/>
  <c r="E64" i="3"/>
  <c r="L64" i="3"/>
  <c r="G59" i="3"/>
  <c r="L43" i="3"/>
  <c r="F12" i="3"/>
  <c r="K14" i="3"/>
  <c r="K15" i="3" s="1"/>
  <c r="K13" i="6" s="1"/>
  <c r="D12" i="3"/>
  <c r="C14" i="3"/>
  <c r="C20" i="3" s="1"/>
  <c r="J14" i="3"/>
  <c r="J15" i="3" s="1"/>
  <c r="J13" i="6" s="1"/>
  <c r="C18" i="3"/>
  <c r="C19" i="6" s="1"/>
  <c r="C24" i="3"/>
  <c r="K24" i="3"/>
  <c r="K9" i="3"/>
  <c r="K7" i="6" s="1"/>
  <c r="G18" i="3"/>
  <c r="G19" i="6" s="1"/>
  <c r="E24" i="3"/>
  <c r="F27" i="3"/>
  <c r="F20" i="6" s="1"/>
  <c r="G9" i="3"/>
  <c r="G7" i="6" s="1"/>
  <c r="L12" i="3"/>
  <c r="H18" i="3"/>
  <c r="H19" i="6" s="1"/>
  <c r="G27" i="3"/>
  <c r="G20" i="6" s="1"/>
  <c r="I9" i="3"/>
  <c r="I7" i="6" s="1"/>
  <c r="G14" i="3"/>
  <c r="G24" i="3"/>
  <c r="H24" i="3"/>
  <c r="E18" i="3"/>
  <c r="E19" i="6" s="1"/>
  <c r="F24" i="3"/>
  <c r="F18" i="3"/>
  <c r="F19" i="6" s="1"/>
  <c r="L27" i="3"/>
  <c r="L20" i="6" s="1"/>
  <c r="I12" i="3"/>
  <c r="J18" i="3"/>
  <c r="J19" i="6" s="1"/>
  <c r="E12" i="3"/>
  <c r="I18" i="3"/>
  <c r="I19" i="6" s="1"/>
  <c r="I24" i="3"/>
  <c r="F14" i="3"/>
  <c r="H12" i="3"/>
  <c r="J12" i="3"/>
  <c r="K18" i="3"/>
  <c r="K19" i="6" s="1"/>
  <c r="J24" i="3"/>
  <c r="J9" i="3"/>
  <c r="J7" i="6" s="1"/>
  <c r="J27" i="3"/>
  <c r="J20" i="6" s="1"/>
  <c r="D27" i="3"/>
  <c r="D20" i="6" s="1"/>
  <c r="H27" i="3"/>
  <c r="H20" i="6" s="1"/>
  <c r="D18" i="3"/>
  <c r="D19" i="6" s="1"/>
  <c r="L18" i="3"/>
  <c r="L19" i="6" s="1"/>
  <c r="C27" i="3"/>
  <c r="C20" i="6" s="1"/>
  <c r="K27" i="3"/>
  <c r="K20" i="6" s="1"/>
  <c r="L14" i="3"/>
  <c r="L20" i="3" s="1"/>
  <c r="E14" i="3"/>
  <c r="D24" i="3"/>
  <c r="L24" i="3"/>
  <c r="D14" i="3"/>
  <c r="D20" i="3" s="1"/>
  <c r="E27" i="3"/>
  <c r="E20" i="6" s="1"/>
  <c r="D9" i="3"/>
  <c r="D7" i="6" s="1"/>
  <c r="L9" i="3"/>
  <c r="L7" i="6" s="1"/>
  <c r="G12" i="3"/>
  <c r="E9" i="3"/>
  <c r="E7" i="6" s="1"/>
  <c r="F9" i="3"/>
  <c r="F7" i="6" s="1"/>
  <c r="H14" i="3"/>
  <c r="I27" i="3"/>
  <c r="I20" i="6" s="1"/>
  <c r="H9" i="3"/>
  <c r="H7" i="6" s="1"/>
  <c r="C12" i="3"/>
  <c r="K12" i="3"/>
  <c r="I14" i="3"/>
  <c r="H11" i="6" l="1"/>
  <c r="K11" i="6"/>
  <c r="J11" i="6"/>
  <c r="L38" i="6"/>
  <c r="K66" i="3"/>
  <c r="K68" i="3" s="1"/>
  <c r="I38" i="6"/>
  <c r="C13" i="18"/>
  <c r="E23" i="15" s="1"/>
  <c r="E25" i="15" s="1"/>
  <c r="J41" i="15" s="1"/>
  <c r="J44" i="15" s="1"/>
  <c r="D24" i="16" s="1"/>
  <c r="H18" i="16" s="1"/>
  <c r="L11" i="6"/>
  <c r="G11" i="6"/>
  <c r="G38" i="6"/>
  <c r="J38" i="6"/>
  <c r="D27" i="6"/>
  <c r="D23" i="6"/>
  <c r="N33" i="6"/>
  <c r="O33" i="6"/>
  <c r="K38" i="6"/>
  <c r="K41" i="6"/>
  <c r="D36" i="6"/>
  <c r="O30" i="6"/>
  <c r="N30" i="6"/>
  <c r="F38" i="6"/>
  <c r="K58" i="19"/>
  <c r="K42" i="19"/>
  <c r="F4" i="16" s="1"/>
  <c r="G4" i="16" s="1"/>
  <c r="H4" i="16" s="1"/>
  <c r="I4" i="16" s="1"/>
  <c r="J4" i="16" s="1"/>
  <c r="K4" i="16" s="1"/>
  <c r="J58" i="19"/>
  <c r="J42" i="19"/>
  <c r="O40" i="6"/>
  <c r="N40" i="6"/>
  <c r="C27" i="6"/>
  <c r="C23" i="6"/>
  <c r="O42" i="6"/>
  <c r="N42" i="6"/>
  <c r="D35" i="6"/>
  <c r="O29" i="6"/>
  <c r="N29" i="6"/>
  <c r="O32" i="6"/>
  <c r="N32" i="6"/>
  <c r="H58" i="19"/>
  <c r="H42" i="19"/>
  <c r="I11" i="6"/>
  <c r="E38" i="6"/>
  <c r="I29" i="29"/>
  <c r="I31" i="29" s="1"/>
  <c r="L27" i="6"/>
  <c r="L23" i="6"/>
  <c r="H38" i="6"/>
  <c r="D37" i="6"/>
  <c r="N31" i="6"/>
  <c r="O31" i="6"/>
  <c r="C38" i="6"/>
  <c r="I58" i="19"/>
  <c r="I42" i="19"/>
  <c r="G58" i="19"/>
  <c r="G42" i="19"/>
  <c r="O7" i="6"/>
  <c r="N7" i="6"/>
  <c r="O20" i="6"/>
  <c r="N20" i="6"/>
  <c r="C21" i="3"/>
  <c r="C14" i="6" s="1"/>
  <c r="O19" i="6"/>
  <c r="N19" i="6"/>
  <c r="I66" i="3"/>
  <c r="I8" i="8"/>
  <c r="I7" i="8"/>
  <c r="I11" i="8"/>
  <c r="I14" i="8"/>
  <c r="I10" i="8"/>
  <c r="I12" i="8"/>
  <c r="I6" i="8"/>
  <c r="I9" i="8"/>
  <c r="I15" i="8"/>
  <c r="I13" i="8"/>
  <c r="J66" i="3"/>
  <c r="H66" i="3"/>
  <c r="C66" i="3"/>
  <c r="G66" i="3"/>
  <c r="F66" i="3"/>
  <c r="L66" i="3"/>
  <c r="D66" i="3"/>
  <c r="E66" i="3"/>
  <c r="J20" i="3"/>
  <c r="C15" i="3"/>
  <c r="C13" i="6" s="1"/>
  <c r="C29" i="3"/>
  <c r="C15" i="6" s="1"/>
  <c r="C21" i="6" s="1"/>
  <c r="K20" i="3"/>
  <c r="E20" i="3"/>
  <c r="E15" i="3"/>
  <c r="E13" i="6" s="1"/>
  <c r="G20" i="3"/>
  <c r="G15" i="3"/>
  <c r="G13" i="6" s="1"/>
  <c r="F20" i="3"/>
  <c r="F15" i="3"/>
  <c r="F13" i="6" s="1"/>
  <c r="L15" i="3"/>
  <c r="L13" i="6" s="1"/>
  <c r="H20" i="3"/>
  <c r="H15" i="3"/>
  <c r="H13" i="6" s="1"/>
  <c r="I20" i="3"/>
  <c r="I15" i="3"/>
  <c r="I13" i="6" s="1"/>
  <c r="D15" i="3"/>
  <c r="D13" i="6" s="1"/>
  <c r="G18" i="16" l="1"/>
  <c r="N11" i="6"/>
  <c r="D29" i="16"/>
  <c r="K18" i="16"/>
  <c r="I18" i="16"/>
  <c r="O11" i="6"/>
  <c r="J18" i="16"/>
  <c r="F29" i="29"/>
  <c r="F31" i="29" s="1"/>
  <c r="I23" i="6"/>
  <c r="I27" i="6"/>
  <c r="L68" i="3"/>
  <c r="L41" i="6"/>
  <c r="H68" i="3"/>
  <c r="H41" i="6"/>
  <c r="I68" i="3"/>
  <c r="I41" i="6"/>
  <c r="D38" i="6"/>
  <c r="N36" i="6"/>
  <c r="O36" i="6"/>
  <c r="D29" i="29"/>
  <c r="D31" i="29" s="1"/>
  <c r="G27" i="6"/>
  <c r="G23" i="6"/>
  <c r="D68" i="3"/>
  <c r="D41" i="6"/>
  <c r="C29" i="29"/>
  <c r="C31" i="29" s="1"/>
  <c r="F27" i="6"/>
  <c r="F23" i="6"/>
  <c r="E27" i="6"/>
  <c r="E23" i="6"/>
  <c r="F68" i="3"/>
  <c r="F41" i="6"/>
  <c r="J68" i="3"/>
  <c r="J41" i="6"/>
  <c r="N37" i="6"/>
  <c r="O37" i="6"/>
  <c r="C68" i="3"/>
  <c r="C41" i="6"/>
  <c r="G29" i="29"/>
  <c r="G31" i="29" s="1"/>
  <c r="J27" i="6"/>
  <c r="J23" i="6"/>
  <c r="E29" i="29"/>
  <c r="E31" i="29" s="1"/>
  <c r="H27" i="6"/>
  <c r="H23" i="6"/>
  <c r="H29" i="29"/>
  <c r="H31" i="29" s="1"/>
  <c r="K23" i="6"/>
  <c r="K27" i="6"/>
  <c r="E68" i="3"/>
  <c r="E41" i="6"/>
  <c r="G68" i="3"/>
  <c r="G41" i="6"/>
  <c r="O35" i="6"/>
  <c r="N35" i="6"/>
  <c r="O13" i="6"/>
  <c r="N13" i="6"/>
  <c r="G8" i="6"/>
  <c r="E8" i="6"/>
  <c r="D8" i="6"/>
  <c r="J21" i="3"/>
  <c r="J14" i="6" s="1"/>
  <c r="I8" i="6"/>
  <c r="K21" i="3"/>
  <c r="K14" i="6" s="1"/>
  <c r="J8" i="6"/>
  <c r="H8" i="6"/>
  <c r="L8" i="6"/>
  <c r="K8" i="6"/>
  <c r="F8" i="6"/>
  <c r="I16" i="8"/>
  <c r="J16" i="8" s="1"/>
  <c r="J11" i="8"/>
  <c r="J9" i="8"/>
  <c r="J14" i="8"/>
  <c r="C30" i="3"/>
  <c r="C16" i="6" s="1"/>
  <c r="C35" i="3"/>
  <c r="C25" i="6" s="1"/>
  <c r="I17" i="8"/>
  <c r="I18" i="8"/>
  <c r="I19" i="8"/>
  <c r="I20" i="8"/>
  <c r="J13" i="8"/>
  <c r="J12" i="8"/>
  <c r="J7" i="8"/>
  <c r="J15" i="8"/>
  <c r="J10" i="8"/>
  <c r="J8" i="8"/>
  <c r="J29" i="3"/>
  <c r="I38" i="19" s="1"/>
  <c r="C36" i="3"/>
  <c r="C17" i="6" s="1"/>
  <c r="C33" i="3"/>
  <c r="K29" i="3"/>
  <c r="J38" i="19" s="1"/>
  <c r="G21" i="3"/>
  <c r="G14" i="6" s="1"/>
  <c r="G29" i="3"/>
  <c r="G15" i="6" s="1"/>
  <c r="F21" i="3"/>
  <c r="F14" i="6" s="1"/>
  <c r="F29" i="3"/>
  <c r="I21" i="3"/>
  <c r="I14" i="6" s="1"/>
  <c r="I29" i="3"/>
  <c r="H38" i="19" s="1"/>
  <c r="D21" i="3"/>
  <c r="D14" i="6" s="1"/>
  <c r="D29" i="3"/>
  <c r="H21" i="3"/>
  <c r="H14" i="6" s="1"/>
  <c r="H29" i="3"/>
  <c r="H15" i="6" s="1"/>
  <c r="H21" i="6" s="1"/>
  <c r="E21" i="3"/>
  <c r="E14" i="6" s="1"/>
  <c r="E29" i="3"/>
  <c r="E9" i="6" s="1"/>
  <c r="L21" i="3"/>
  <c r="L14" i="6" s="1"/>
  <c r="L29" i="3"/>
  <c r="N23" i="6" l="1"/>
  <c r="N27" i="6"/>
  <c r="O27" i="6"/>
  <c r="J47" i="19"/>
  <c r="J49" i="19" s="1"/>
  <c r="J53" i="19" s="1"/>
  <c r="J60" i="19" s="1"/>
  <c r="J40" i="19"/>
  <c r="J61" i="19" s="1"/>
  <c r="I15" i="6"/>
  <c r="I21" i="6" s="1"/>
  <c r="O41" i="6"/>
  <c r="N41" i="6"/>
  <c r="I47" i="19"/>
  <c r="I49" i="19" s="1"/>
  <c r="I53" i="19" s="1"/>
  <c r="I60" i="19" s="1"/>
  <c r="I40" i="19"/>
  <c r="I61" i="19" s="1"/>
  <c r="O23" i="6"/>
  <c r="L9" i="6"/>
  <c r="K38" i="19"/>
  <c r="H9" i="6"/>
  <c r="G38" i="19"/>
  <c r="H47" i="19"/>
  <c r="H49" i="19" s="1"/>
  <c r="H53" i="19" s="1"/>
  <c r="H40" i="19"/>
  <c r="H61" i="19" s="1"/>
  <c r="N38" i="6"/>
  <c r="O38" i="6"/>
  <c r="N14" i="6"/>
  <c r="O14" i="6"/>
  <c r="G21" i="6"/>
  <c r="E15" i="6"/>
  <c r="E21" i="6" s="1"/>
  <c r="I9" i="6"/>
  <c r="G9" i="6"/>
  <c r="O8" i="6"/>
  <c r="N8" i="6"/>
  <c r="J30" i="3"/>
  <c r="J16" i="6" s="1"/>
  <c r="J9" i="6"/>
  <c r="L15" i="6"/>
  <c r="L21" i="6" s="1"/>
  <c r="J15" i="6"/>
  <c r="J21" i="6" s="1"/>
  <c r="D9" i="6"/>
  <c r="D15" i="6"/>
  <c r="F9" i="6"/>
  <c r="K30" i="3"/>
  <c r="K16" i="6" s="1"/>
  <c r="K9" i="6"/>
  <c r="K15" i="6"/>
  <c r="K21" i="6" s="1"/>
  <c r="F15" i="6"/>
  <c r="F21" i="6" s="1"/>
  <c r="J19" i="8"/>
  <c r="J18" i="8"/>
  <c r="J17" i="8"/>
  <c r="C40" i="3"/>
  <c r="C44" i="3" s="1"/>
  <c r="C46" i="3" s="1"/>
  <c r="C24" i="6" s="1"/>
  <c r="C26" i="6" s="1"/>
  <c r="J20" i="8"/>
  <c r="J35" i="3"/>
  <c r="J25" i="6" s="1"/>
  <c r="J33" i="3"/>
  <c r="K35" i="3"/>
  <c r="K25" i="6" s="1"/>
  <c r="K33" i="3"/>
  <c r="L33" i="3"/>
  <c r="L35" i="3"/>
  <c r="L30" i="3"/>
  <c r="L16" i="6" s="1"/>
  <c r="E33" i="3"/>
  <c r="E35" i="3"/>
  <c r="E30" i="3"/>
  <c r="E16" i="6" s="1"/>
  <c r="D33" i="3"/>
  <c r="D35" i="3"/>
  <c r="D30" i="3"/>
  <c r="D16" i="6" s="1"/>
  <c r="F30" i="3"/>
  <c r="F16" i="6" s="1"/>
  <c r="F35" i="3"/>
  <c r="F25" i="6" s="1"/>
  <c r="F33" i="3"/>
  <c r="H30" i="3"/>
  <c r="H16" i="6" s="1"/>
  <c r="H33" i="3"/>
  <c r="H35" i="3"/>
  <c r="G35" i="3"/>
  <c r="G30" i="3"/>
  <c r="G16" i="6" s="1"/>
  <c r="G33" i="3"/>
  <c r="I35" i="3"/>
  <c r="I30" i="3"/>
  <c r="I16" i="6" s="1"/>
  <c r="I33" i="3"/>
  <c r="I10" i="6" l="1"/>
  <c r="I25" i="6"/>
  <c r="H10" i="6"/>
  <c r="H25" i="6"/>
  <c r="F6" i="16"/>
  <c r="F10" i="16" s="1"/>
  <c r="K47" i="19"/>
  <c r="K49" i="19" s="1"/>
  <c r="K53" i="19" s="1"/>
  <c r="K60" i="19" s="1"/>
  <c r="K40" i="19"/>
  <c r="K61" i="19" s="1"/>
  <c r="I63" i="19"/>
  <c r="N16" i="6"/>
  <c r="E10" i="6"/>
  <c r="E25" i="6"/>
  <c r="H60" i="19"/>
  <c r="H63" i="19" s="1"/>
  <c r="J63" i="19"/>
  <c r="L10" i="6"/>
  <c r="L25" i="6"/>
  <c r="G10" i="6"/>
  <c r="G25" i="6"/>
  <c r="D10" i="6"/>
  <c r="D25" i="6"/>
  <c r="G47" i="19"/>
  <c r="G49" i="19" s="1"/>
  <c r="G40" i="19"/>
  <c r="K36" i="3"/>
  <c r="K17" i="6" s="1"/>
  <c r="K10" i="6"/>
  <c r="O15" i="6"/>
  <c r="D21" i="6"/>
  <c r="N21" i="6" s="1"/>
  <c r="N15" i="6"/>
  <c r="F10" i="6"/>
  <c r="K40" i="3"/>
  <c r="K44" i="3" s="1"/>
  <c r="K46" i="3" s="1"/>
  <c r="K24" i="6" s="1"/>
  <c r="K26" i="6" s="1"/>
  <c r="J40" i="3"/>
  <c r="J10" i="6"/>
  <c r="O9" i="6"/>
  <c r="N9" i="6"/>
  <c r="O16" i="6"/>
  <c r="J36" i="3"/>
  <c r="J17" i="6" s="1"/>
  <c r="F36" i="3"/>
  <c r="F17" i="6" s="1"/>
  <c r="F40" i="3"/>
  <c r="I40" i="3"/>
  <c r="I36" i="3"/>
  <c r="I17" i="6" s="1"/>
  <c r="D40" i="3"/>
  <c r="D36" i="3"/>
  <c r="D17" i="6" s="1"/>
  <c r="H36" i="3"/>
  <c r="H17" i="6" s="1"/>
  <c r="H40" i="3"/>
  <c r="E36" i="3"/>
  <c r="E17" i="6" s="1"/>
  <c r="E40" i="3"/>
  <c r="G36" i="3"/>
  <c r="G17" i="6" s="1"/>
  <c r="G40" i="3"/>
  <c r="L40" i="3"/>
  <c r="L36" i="3"/>
  <c r="L17" i="6" s="1"/>
  <c r="K55" i="19" l="1"/>
  <c r="N10" i="6"/>
  <c r="K56" i="19"/>
  <c r="F12" i="16" s="1"/>
  <c r="G12" i="16" s="1"/>
  <c r="H12" i="16" s="1"/>
  <c r="I12" i="16" s="1"/>
  <c r="J12" i="16" s="1"/>
  <c r="J44" i="3"/>
  <c r="J46" i="3" s="1"/>
  <c r="J24" i="6" s="1"/>
  <c r="J26" i="6" s="1"/>
  <c r="H23" i="29"/>
  <c r="H25" i="29" s="1"/>
  <c r="H47" i="29" s="1"/>
  <c r="H48" i="29" s="1"/>
  <c r="K63" i="19"/>
  <c r="K65" i="19" s="1"/>
  <c r="O10" i="6"/>
  <c r="O25" i="6"/>
  <c r="N25" i="6"/>
  <c r="O17" i="6"/>
  <c r="J41" i="3"/>
  <c r="K41" i="3"/>
  <c r="O21" i="6"/>
  <c r="N17" i="6"/>
  <c r="D39" i="8" a="1"/>
  <c r="D44" i="8" s="1"/>
  <c r="E41" i="3"/>
  <c r="E44" i="3"/>
  <c r="E46" i="3" s="1"/>
  <c r="E24" i="6" s="1"/>
  <c r="E26" i="6" s="1"/>
  <c r="H41" i="3"/>
  <c r="H44" i="3"/>
  <c r="H46" i="3" s="1"/>
  <c r="H24" i="6" s="1"/>
  <c r="H26" i="6" s="1"/>
  <c r="G41" i="3"/>
  <c r="G44" i="3"/>
  <c r="G46" i="3" s="1"/>
  <c r="G24" i="6" s="1"/>
  <c r="G26" i="6" s="1"/>
  <c r="I41" i="3"/>
  <c r="I44" i="3"/>
  <c r="I46" i="3" s="1"/>
  <c r="I24" i="6" s="1"/>
  <c r="I26" i="6" s="1"/>
  <c r="F41" i="3"/>
  <c r="F44" i="3"/>
  <c r="F46" i="3" s="1"/>
  <c r="F24" i="6" s="1"/>
  <c r="F26" i="6" s="1"/>
  <c r="L41" i="3"/>
  <c r="L44" i="3"/>
  <c r="L46" i="3" s="1"/>
  <c r="L24" i="6" s="1"/>
  <c r="L26" i="6" s="1"/>
  <c r="D41" i="3"/>
  <c r="D44" i="3"/>
  <c r="D46" i="3" s="1"/>
  <c r="D24" i="6" s="1"/>
  <c r="F14" i="16" l="1"/>
  <c r="C23" i="29"/>
  <c r="C25" i="29" s="1"/>
  <c r="C47" i="29" s="1"/>
  <c r="C48" i="29" s="1"/>
  <c r="D26" i="6"/>
  <c r="N24" i="6"/>
  <c r="O24" i="6"/>
  <c r="E23" i="29"/>
  <c r="E25" i="29" s="1"/>
  <c r="E47" i="29" s="1"/>
  <c r="E48" i="29" s="1"/>
  <c r="I23" i="29"/>
  <c r="I25" i="29" s="1"/>
  <c r="I47" i="29" s="1"/>
  <c r="I48" i="29" s="1"/>
  <c r="K66" i="19"/>
  <c r="D22" i="16" s="1"/>
  <c r="G6" i="16" s="1"/>
  <c r="D23" i="29"/>
  <c r="D25" i="29" s="1"/>
  <c r="D47" i="29" s="1"/>
  <c r="D48" i="29" s="1"/>
  <c r="G23" i="29"/>
  <c r="G25" i="29" s="1"/>
  <c r="G47" i="29" s="1"/>
  <c r="G48" i="29" s="1"/>
  <c r="F23" i="29"/>
  <c r="F25" i="29" s="1"/>
  <c r="F47" i="29" s="1"/>
  <c r="F48" i="29" s="1"/>
  <c r="D45" i="8"/>
  <c r="E45" i="8" s="1"/>
  <c r="D40" i="8"/>
  <c r="D48" i="8"/>
  <c r="D39" i="8"/>
  <c r="D47" i="8"/>
  <c r="D43" i="8"/>
  <c r="E44" i="8" s="1"/>
  <c r="D41" i="8"/>
  <c r="D42" i="8"/>
  <c r="D46" i="8"/>
  <c r="E46" i="8" l="1"/>
  <c r="G10" i="16"/>
  <c r="G14" i="16" s="1"/>
  <c r="G20" i="16" s="1"/>
  <c r="H6" i="16"/>
  <c r="E42" i="8"/>
  <c r="N26" i="6"/>
  <c r="O26" i="6"/>
  <c r="E47" i="8"/>
  <c r="D49" i="8"/>
  <c r="E49" i="8" s="1"/>
  <c r="E40" i="8"/>
  <c r="E41" i="8"/>
  <c r="D50" i="8"/>
  <c r="E48" i="8"/>
  <c r="D53" i="8"/>
  <c r="D51" i="8"/>
  <c r="D52" i="8"/>
  <c r="E43" i="8"/>
  <c r="H10" i="16" l="1"/>
  <c r="H14" i="16" s="1"/>
  <c r="H20" i="16" s="1"/>
  <c r="I6" i="16"/>
  <c r="E53" i="8"/>
  <c r="E51" i="8"/>
  <c r="E50" i="8"/>
  <c r="E52" i="8"/>
  <c r="J6" i="16" l="1"/>
  <c r="I10" i="16"/>
  <c r="I14" i="16" s="1"/>
  <c r="I20" i="16" s="1"/>
  <c r="J10" i="16" l="1"/>
  <c r="J14" i="16" s="1"/>
  <c r="J20" i="16" s="1"/>
  <c r="K6" i="16"/>
  <c r="K10" i="16" s="1"/>
  <c r="K14" i="16" s="1"/>
  <c r="D28" i="16" l="1"/>
  <c r="D32" i="16" s="1"/>
  <c r="K20" i="16"/>
  <c r="D36" i="16" s="1"/>
  <c r="D37" i="16" l="1"/>
  <c r="D38" i="16" s="1"/>
  <c r="D42" i="16" s="1"/>
  <c r="D45" i="16" s="1"/>
  <c r="G28" i="16"/>
  <c r="D48" i="16" l="1"/>
  <c r="G3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<sst xmlns="http://schemas.openxmlformats.org/spreadsheetml/2006/main" count="17500" uniqueCount="8788">
  <si>
    <t>COMPANY NAME</t>
  </si>
  <si>
    <t>ASIAN PAINTS LTD</t>
  </si>
  <si>
    <t>LATEST VERSION</t>
  </si>
  <si>
    <t>PLEASE DO NOT MAKE ANY CHANGES TO THIS SHEET</t>
  </si>
  <si>
    <t>CURRENT VERSION</t>
  </si>
  <si>
    <t>META</t>
  </si>
  <si>
    <t>Number of shares</t>
  </si>
  <si>
    <t>Face Value</t>
  </si>
  <si>
    <t>Current Price</t>
  </si>
  <si>
    <t>Market Capitalization</t>
  </si>
  <si>
    <t>PROFIT &amp; LOSS</t>
  </si>
  <si>
    <t>Report Date</t>
  </si>
  <si>
    <t>Sales</t>
  </si>
  <si>
    <t>Raw Material Cost</t>
  </si>
  <si>
    <t>Change in Inventory</t>
  </si>
  <si>
    <t>Power and Fuel</t>
  </si>
  <si>
    <t>Other Mfr. Exp</t>
  </si>
  <si>
    <t>Employee Cost</t>
  </si>
  <si>
    <t>Selling and admin</t>
  </si>
  <si>
    <t>Other Expenses</t>
  </si>
  <si>
    <t>Other Income</t>
  </si>
  <si>
    <t>Depreciation</t>
  </si>
  <si>
    <t>Interest</t>
  </si>
  <si>
    <t>Profit before tax</t>
  </si>
  <si>
    <t>Tax</t>
  </si>
  <si>
    <t>Net profit</t>
  </si>
  <si>
    <t>Dividend Amount</t>
  </si>
  <si>
    <t>Effective Tax Rate</t>
  </si>
  <si>
    <t>EBITDA</t>
  </si>
  <si>
    <t>Quarters</t>
  </si>
  <si>
    <t>Expenses</t>
  </si>
  <si>
    <t>Operating Profit</t>
  </si>
  <si>
    <t>BALANCE SHEET</t>
  </si>
  <si>
    <t>Equity Share Capital</t>
  </si>
  <si>
    <t>Reserves</t>
  </si>
  <si>
    <t>Borrowings</t>
  </si>
  <si>
    <t>Other Liabilities</t>
  </si>
  <si>
    <t>Total</t>
  </si>
  <si>
    <t>Net Block</t>
  </si>
  <si>
    <t>Capital Work in Progress</t>
  </si>
  <si>
    <t>Investments</t>
  </si>
  <si>
    <t>Other Assets</t>
  </si>
  <si>
    <t>Receivables</t>
  </si>
  <si>
    <t>Inventory</t>
  </si>
  <si>
    <t>Cash &amp; Bank</t>
  </si>
  <si>
    <t>No. of Equity Shares</t>
  </si>
  <si>
    <t>New Bonus Shares</t>
  </si>
  <si>
    <t>Face value</t>
  </si>
  <si>
    <t>CASH FLOW:</t>
  </si>
  <si>
    <t>Cash from Operating Activity</t>
  </si>
  <si>
    <t>Cash from Investing Activity</t>
  </si>
  <si>
    <t>Cash from Financing Activity</t>
  </si>
  <si>
    <t>Net Cash Flow</t>
  </si>
  <si>
    <t>PRICE:</t>
  </si>
  <si>
    <t>DERIVED:</t>
  </si>
  <si>
    <t>Adjusted Equity Shares in Cr</t>
  </si>
  <si>
    <t>Years</t>
  </si>
  <si>
    <t>Income Statement</t>
  </si>
  <si>
    <t>#</t>
  </si>
  <si>
    <t>Sales Growth</t>
  </si>
  <si>
    <t>-</t>
  </si>
  <si>
    <t>COGS</t>
  </si>
  <si>
    <t>COGS % Sales</t>
  </si>
  <si>
    <t>Gross Profit</t>
  </si>
  <si>
    <t>Selling &amp; General Expenses</t>
  </si>
  <si>
    <t>S&amp;G Exp % Sales</t>
  </si>
  <si>
    <t>EBITDA Margins</t>
  </si>
  <si>
    <t>Interest % Sales</t>
  </si>
  <si>
    <t>Depreciation%Sales</t>
  </si>
  <si>
    <t>Gross Margins</t>
  </si>
  <si>
    <t>Earnings Before Tax</t>
  </si>
  <si>
    <t>EBT % Sales</t>
  </si>
  <si>
    <t>Net Profit</t>
  </si>
  <si>
    <t>Net Margins</t>
  </si>
  <si>
    <t>No of Equity Shares</t>
  </si>
  <si>
    <t>Dividend per Share</t>
  </si>
  <si>
    <t>Earnings per Share</t>
  </si>
  <si>
    <t>EPS Growth %</t>
  </si>
  <si>
    <t>Dividend payout ratio</t>
  </si>
  <si>
    <t>Retained Earnings</t>
  </si>
  <si>
    <t>Balance Sheet</t>
  </si>
  <si>
    <t>Total Liabilities</t>
  </si>
  <si>
    <t>Fixed Assets Net Block</t>
  </si>
  <si>
    <t>Total Non Current Assets</t>
  </si>
  <si>
    <t>Total Current Assets</t>
  </si>
  <si>
    <t>Total Assets</t>
  </si>
  <si>
    <t>Check</t>
  </si>
  <si>
    <t>Cash Flow Statements</t>
  </si>
  <si>
    <t>Cash from Operating Activities</t>
  </si>
  <si>
    <t>Cash from Investing Activities</t>
  </si>
  <si>
    <t>Cash from Financing Activities</t>
  </si>
  <si>
    <t>Gross Margin</t>
  </si>
  <si>
    <t>EBITDA Margin</t>
  </si>
  <si>
    <t>OperatingIncome%Sales</t>
  </si>
  <si>
    <t>EBIT Growth</t>
  </si>
  <si>
    <t>Self Sustained Growth Rate</t>
  </si>
  <si>
    <t>Dividend Growth</t>
  </si>
  <si>
    <t>Net Profit Growth</t>
  </si>
  <si>
    <t>EBITDA Growth</t>
  </si>
  <si>
    <t>EBIT Margin</t>
  </si>
  <si>
    <t>EBT Margin</t>
  </si>
  <si>
    <t>Net Profit Margin</t>
  </si>
  <si>
    <t>Interest Coverage Ratio</t>
  </si>
  <si>
    <t>Debtor Turnover Ratio</t>
  </si>
  <si>
    <t>Inventory Turnover</t>
  </si>
  <si>
    <t>Fixed Asset Turnover</t>
  </si>
  <si>
    <t>Debtor Days</t>
  </si>
  <si>
    <t>Creditor Turnover Ratio</t>
  </si>
  <si>
    <t>Payable Days</t>
  </si>
  <si>
    <t>Capital Turnover Ratio</t>
  </si>
  <si>
    <t>Inventory Days</t>
  </si>
  <si>
    <t>Cash Conversion Cycle</t>
  </si>
  <si>
    <t>Return on Capital Employed</t>
  </si>
  <si>
    <t>CFO/Sales</t>
  </si>
  <si>
    <t>CFO/Total Assets</t>
  </si>
  <si>
    <t>CFO/Total Debt</t>
  </si>
  <si>
    <t>Year Weight</t>
  </si>
  <si>
    <t>Year</t>
  </si>
  <si>
    <t>COMPANY_NAME</t>
  </si>
  <si>
    <t>BSE</t>
  </si>
  <si>
    <t>NSE</t>
  </si>
  <si>
    <t>Industry</t>
  </si>
  <si>
    <t>20 MICRONS LTD</t>
  </si>
  <si>
    <t>20MICRONS</t>
  </si>
  <si>
    <t>Mining</t>
  </si>
  <si>
    <t>21ST CENTURY MANAGEMENT SERVICES LTD</t>
  </si>
  <si>
    <t>21STCENMGM</t>
  </si>
  <si>
    <t>Other Financial Services</t>
  </si>
  <si>
    <t>3I INFOTECH LTD</t>
  </si>
  <si>
    <t>3IINFOTECH</t>
  </si>
  <si>
    <t>IT Consulting &amp; Software</t>
  </si>
  <si>
    <t>3M (INDIA) LTD</t>
  </si>
  <si>
    <t>3M(INDIA)</t>
  </si>
  <si>
    <t>Diversified</t>
  </si>
  <si>
    <t>3M INDIA LTD</t>
  </si>
  <si>
    <t>3MINDIA</t>
  </si>
  <si>
    <t>3P LAND HOLDINGS LTD</t>
  </si>
  <si>
    <t>3PLAND</t>
  </si>
  <si>
    <t>Paper &amp; Paper Products</t>
  </si>
  <si>
    <t>5PAISA CAPITAL LTD</t>
  </si>
  <si>
    <t>5PAISA</t>
  </si>
  <si>
    <t>63 MOONS TECHNOLOGIES LTD</t>
  </si>
  <si>
    <t>63MOONS</t>
  </si>
  <si>
    <t>7NR RETAIL LTD</t>
  </si>
  <si>
    <t>Not Listed</t>
  </si>
  <si>
    <t>Specialty Retail</t>
  </si>
  <si>
    <t>7SEAS ENTERTAINMENT LTD</t>
  </si>
  <si>
    <t>Movies &amp; Entertainment</t>
  </si>
  <si>
    <t>8K MILES SOFTWARE SERVICES LTD</t>
  </si>
  <si>
    <t>8KMILES</t>
  </si>
  <si>
    <t>Internet Software &amp; Services</t>
  </si>
  <si>
    <t>A &amp; M FEBCON LTD</t>
  </si>
  <si>
    <t>Industrial Machinery</t>
  </si>
  <si>
    <t>A AND M JUMBO BAGS LTD</t>
  </si>
  <si>
    <t>AMJUMBO</t>
  </si>
  <si>
    <t>SME</t>
  </si>
  <si>
    <t>A INFRASTRUCTURE LTD</t>
  </si>
  <si>
    <t>Cement &amp; Cement Products</t>
  </si>
  <si>
    <t>A K  SPINTEX LTD</t>
  </si>
  <si>
    <t>Textiles</t>
  </si>
  <si>
    <t>A K CAPITAL SERVICES LTD</t>
  </si>
  <si>
    <t>Finance (including NBFCs)</t>
  </si>
  <si>
    <t>A.F. Enterprises Ltd</t>
  </si>
  <si>
    <t>AFEL</t>
  </si>
  <si>
    <t>Investment Companies</t>
  </si>
  <si>
    <t>A-1 ACID LTD</t>
  </si>
  <si>
    <t>Comm.Trading  &amp; Distribution</t>
  </si>
  <si>
    <t>A2Z INFRA ENGINEERING LTD</t>
  </si>
  <si>
    <t>A2ZINFRA</t>
  </si>
  <si>
    <t>Utilities:Non-Elec.</t>
  </si>
  <si>
    <t>AADHAAR VENTURES (INDIA) LTD</t>
  </si>
  <si>
    <t>AADHAAR VENTURES INDIA LTD</t>
  </si>
  <si>
    <t>AAKASH EXPLORATION SERVICES LTD</t>
  </si>
  <si>
    <t>AAKASH</t>
  </si>
  <si>
    <t>AANANDA LAKSHMI SPINNING MILLS LTD</t>
  </si>
  <si>
    <t>AANCHAL ISPAT LTD</t>
  </si>
  <si>
    <t>Iron &amp; Steel/Interm.Products</t>
  </si>
  <si>
    <t>AAR COMMERCIAL COMPANY LTD</t>
  </si>
  <si>
    <t>Distributors</t>
  </si>
  <si>
    <t>Aar Shyam India Investment Company Ltd</t>
  </si>
  <si>
    <t>AARSHYAM</t>
  </si>
  <si>
    <t>AAREY DRUGS &amp; PHARMACEUTICALS LTD</t>
  </si>
  <si>
    <t>Pharmaceuticals</t>
  </si>
  <si>
    <t>AARON INDUSTRIES LTD</t>
  </si>
  <si>
    <t>AARON</t>
  </si>
  <si>
    <t>Aartech Solonics Ltd</t>
  </si>
  <si>
    <t>AARTECH</t>
  </si>
  <si>
    <t>Heavy Electrical Equipment</t>
  </si>
  <si>
    <t>AARTI DRUGS LTD</t>
  </si>
  <si>
    <t>AARTIDRUGS</t>
  </si>
  <si>
    <t>AARTI INDUSTRIES LTD</t>
  </si>
  <si>
    <t>AARTIIND</t>
  </si>
  <si>
    <t>Commodity Chemicals</t>
  </si>
  <si>
    <t>AARV INFRATEL LTD</t>
  </si>
  <si>
    <t>AARVEE DENIMS &amp; EXPORTS LTD</t>
  </si>
  <si>
    <t>AARVEEDEN</t>
  </si>
  <si>
    <t>AARVI ENCON LTD</t>
  </si>
  <si>
    <t>AARVI</t>
  </si>
  <si>
    <t>AASHEE INFOTECH LTD</t>
  </si>
  <si>
    <t>AASWA TRADING &amp; EXPORTS LTD</t>
  </si>
  <si>
    <t>AAVAS FINANCIERS LTD</t>
  </si>
  <si>
    <t>AAVAS</t>
  </si>
  <si>
    <t xml:space="preserve">Housing Finance </t>
  </si>
  <si>
    <t>AAYUSH FOOD AND HERBS LTD</t>
  </si>
  <si>
    <t>Packaged Foods</t>
  </si>
  <si>
    <t>ABAN OFFSHORE LTD</t>
  </si>
  <si>
    <t>ABAN</t>
  </si>
  <si>
    <t>Exploration &amp; Production</t>
  </si>
  <si>
    <t>ABANS ENTERPRISES LTD</t>
  </si>
  <si>
    <t>ABB INDIA LTD</t>
  </si>
  <si>
    <t>ABB</t>
  </si>
  <si>
    <t>ABBOTT (INDIA) LTD</t>
  </si>
  <si>
    <t>ABBOT(INDIA)</t>
  </si>
  <si>
    <t>ABBOTT INDIA LTD</t>
  </si>
  <si>
    <t>ABBOTINDIA</t>
  </si>
  <si>
    <t>ABC (INDIA) LTD</t>
  </si>
  <si>
    <t>Surface Transportation</t>
  </si>
  <si>
    <t>ABC GAS INTERNATIONAL LTD</t>
  </si>
  <si>
    <t>Copper</t>
  </si>
  <si>
    <t>ABC INDIA LTD</t>
  </si>
  <si>
    <t>ABG SHIPYARD LTD</t>
  </si>
  <si>
    <t>ABGSHIP</t>
  </si>
  <si>
    <t>Commercial Vehicles</t>
  </si>
  <si>
    <t>ABHIJIT TRADING COMPANY LTD</t>
  </si>
  <si>
    <t>Other Food Products</t>
  </si>
  <si>
    <t>ABHINAV CAPITAL SERVICES LTD</t>
  </si>
  <si>
    <t>ABHINAV LEASING &amp; FINANCE LTD</t>
  </si>
  <si>
    <t>ABHISHEK FINLEASE LTD</t>
  </si>
  <si>
    <t>Consulting Services</t>
  </si>
  <si>
    <t>ABHISHEK INFRAVENTURES LTD</t>
  </si>
  <si>
    <t>Realty</t>
  </si>
  <si>
    <t>ABIRAMI FINANCIAL SERVICES (INDIA) LTD</t>
  </si>
  <si>
    <t>ABIRAMI FINANCIAL SERVICES INDIA LTD</t>
  </si>
  <si>
    <t>ABM INTERNATIONAL LTD</t>
  </si>
  <si>
    <t>ABMINTLTD</t>
  </si>
  <si>
    <t>Others</t>
  </si>
  <si>
    <t>ABM KNOWLEDGEWARE LTD</t>
  </si>
  <si>
    <t>IT Software Products</t>
  </si>
  <si>
    <t>ACC LTD</t>
  </si>
  <si>
    <t>ACC</t>
  </si>
  <si>
    <t>ACCEL LTD</t>
  </si>
  <si>
    <t>Storage Media &amp; Peripherals</t>
  </si>
  <si>
    <t>ACCELYA KALE SOLUTIONS LTD</t>
  </si>
  <si>
    <t>ACCELYA</t>
  </si>
  <si>
    <t>ACCORD SYNERGY LTD</t>
  </si>
  <si>
    <t>ACCORD</t>
  </si>
  <si>
    <t>ACCURACY SHIPPING LTD</t>
  </si>
  <si>
    <t>ACCURACY</t>
  </si>
  <si>
    <t>ACE EDUTREND LTD</t>
  </si>
  <si>
    <t>Education</t>
  </si>
  <si>
    <t>ACE INTEGRATED SOLUTIONS LTD</t>
  </si>
  <si>
    <t>ACEINTEG</t>
  </si>
  <si>
    <t>ACE MEN ENGG WORKS LTD</t>
  </si>
  <si>
    <t>ACE SOFTWARE EXPORTS LTD</t>
  </si>
  <si>
    <t>Achal Investments Ltd</t>
  </si>
  <si>
    <t>ACHAL</t>
  </si>
  <si>
    <t>ACI INFOCOM LTD</t>
  </si>
  <si>
    <t>ACKNIT INDUSTRIES LTD</t>
  </si>
  <si>
    <t>Other Apparels &amp; Accessories</t>
  </si>
  <si>
    <t>ACME RESOURCES LTD</t>
  </si>
  <si>
    <t>ACROW INDIA LTD.</t>
  </si>
  <si>
    <t>ACROW</t>
  </si>
  <si>
    <t>Iron &amp;amp; Steel Products</t>
  </si>
  <si>
    <t>ACRYSIL LTD</t>
  </si>
  <si>
    <t>Plastic Products</t>
  </si>
  <si>
    <t>ACTION CONSTRUCTION EQUIPMENT LTD</t>
  </si>
  <si>
    <t>ACE</t>
  </si>
  <si>
    <t>Transport Related Services</t>
  </si>
  <si>
    <t>ACTION FINANCIAL SERVICES (INDIA) LTD</t>
  </si>
  <si>
    <t>ACTION FINANCIAL SERVICES INDIA LTD</t>
  </si>
  <si>
    <t>ACTIVE CLOTHING CO LTD</t>
  </si>
  <si>
    <t>ADANI ENTERPRISES LTD</t>
  </si>
  <si>
    <t>ADANIENT</t>
  </si>
  <si>
    <t>ADANI GAS LTD</t>
  </si>
  <si>
    <t>ADANIGAS</t>
  </si>
  <si>
    <t>Integrated Oil &amp; Gas</t>
  </si>
  <si>
    <t>ADANI GREEN ENERGY LTD</t>
  </si>
  <si>
    <t>ADANIGREEN</t>
  </si>
  <si>
    <t>ADANI PORTS AND SPECIAL ECONOMIC ZONE LTD</t>
  </si>
  <si>
    <t>ADANIPORTS</t>
  </si>
  <si>
    <t>Marine Port &amp; Services</t>
  </si>
  <si>
    <t>ADANI POWER LTD</t>
  </si>
  <si>
    <t>ADANIPOWER</t>
  </si>
  <si>
    <t>Electric Utilities</t>
  </si>
  <si>
    <t>ADANI TRANSMISSION LTD</t>
  </si>
  <si>
    <t>ADANITRANS</t>
  </si>
  <si>
    <t>ADARSH MERCANTILE LTD</t>
  </si>
  <si>
    <t>ADARSH PLANT PROTECT LTD</t>
  </si>
  <si>
    <t>Agrochemicals</t>
  </si>
  <si>
    <t>ADC INDIA COMMUNICATIONS LTD</t>
  </si>
  <si>
    <t>Telecom Equipment</t>
  </si>
  <si>
    <t>ADCON CAPITAL SERVICES LTD</t>
  </si>
  <si>
    <t>ADDI INDUSTRIES LTD</t>
  </si>
  <si>
    <t>ADD-SHOP PROMOTIONS LTD</t>
  </si>
  <si>
    <t>ADF FOODS LTD</t>
  </si>
  <si>
    <t>ADFFOODS</t>
  </si>
  <si>
    <t>ADHARSHILA CAPITAL SERVICES LTD</t>
  </si>
  <si>
    <t>ADHBHUT INFRASTRUCTURE LTD</t>
  </si>
  <si>
    <t>ADHIRAJ DISTRIBUTORS LTD</t>
  </si>
  <si>
    <t>ADHUNIK INDUSTRIES LTD</t>
  </si>
  <si>
    <t>ADHUNIKIND</t>
  </si>
  <si>
    <t>ADHUNIK METALIKS LTD</t>
  </si>
  <si>
    <t>ADHUNIK</t>
  </si>
  <si>
    <t>ADI RASAYAN LTD</t>
  </si>
  <si>
    <t>Specialty Chemicals</t>
  </si>
  <si>
    <t>ADINATH EXIM RESOURCES LTD</t>
  </si>
  <si>
    <t>ADINATH TEXTILES LTD</t>
  </si>
  <si>
    <t>ADITRI INDUSTRIES LTD</t>
  </si>
  <si>
    <t>ADITYA BIRLA CAPITAL LTD</t>
  </si>
  <si>
    <t>ABCAPITAL</t>
  </si>
  <si>
    <t>Holding Companies</t>
  </si>
  <si>
    <t>ADITYA BIRLA FASHION AND RETAIL LTD</t>
  </si>
  <si>
    <t>ABFRL</t>
  </si>
  <si>
    <t>Department Stores</t>
  </si>
  <si>
    <t>ADITYA BIRLA MONEY LTD</t>
  </si>
  <si>
    <t>BIRLAMONEY</t>
  </si>
  <si>
    <t>ADITYA CONSUMER MARKETING LTD</t>
  </si>
  <si>
    <t>ADITYA ISPAT LTD</t>
  </si>
  <si>
    <t>ADITYA SPINNERS LTD</t>
  </si>
  <si>
    <t>ADITYA VISION LTD</t>
  </si>
  <si>
    <t>ADLABS ENTERTAINMENT LTD</t>
  </si>
  <si>
    <t>ADLABS</t>
  </si>
  <si>
    <t>Other Leisure Facilities</t>
  </si>
  <si>
    <t>AD-MANUM FINANCE LTD</t>
  </si>
  <si>
    <t>ADOR FONTECH LTD</t>
  </si>
  <si>
    <t>ADOR MULTIPRODUCTS LTD</t>
  </si>
  <si>
    <t>Personal Products</t>
  </si>
  <si>
    <t>ADOR WELDING LTD</t>
  </si>
  <si>
    <t>ADORWELD</t>
  </si>
  <si>
    <t>Other Industrial Goods</t>
  </si>
  <si>
    <t>ADROIT INFOTECH LTD</t>
  </si>
  <si>
    <t>ADROITINFO</t>
  </si>
  <si>
    <t>ADS DIAGNOSTIC LTD</t>
  </si>
  <si>
    <t>Healthcare Services</t>
  </si>
  <si>
    <t>ADVANCE LIFESTYLES LTD</t>
  </si>
  <si>
    <t>ADVANCE METERING TECHNOLOGY LTD</t>
  </si>
  <si>
    <t>ADVANCE PETROCHEMICALS LTD</t>
  </si>
  <si>
    <t>ADVANCE POWERINFRA TECH LTD</t>
  </si>
  <si>
    <t>ADVANCE SYNTEX LTD</t>
  </si>
  <si>
    <t>Containers &amp; Packaging</t>
  </si>
  <si>
    <t>ADVANCED ENZYME TECHNOLOGIES LTD</t>
  </si>
  <si>
    <t>ADVENZYMES</t>
  </si>
  <si>
    <t>Other Agricultural Products</t>
  </si>
  <si>
    <t>ADVANI HOTELS &amp; RESORTS (INDIA) LTD</t>
  </si>
  <si>
    <t>ADVANIHOTR</t>
  </si>
  <si>
    <t>Hotels</t>
  </si>
  <si>
    <t>ADVANI HOTELS &amp; RESORTS INDIA LTD</t>
  </si>
  <si>
    <t>ADVENT COMPUTER SERVICES LTD</t>
  </si>
  <si>
    <t>ADVIK CAPITAL LTD</t>
  </si>
  <si>
    <t>ADVIK LABORATORIES LTD</t>
  </si>
  <si>
    <t>ADVITIYA TRADE (INDIA) LTD</t>
  </si>
  <si>
    <t>ADVITIYA TRADE INDIA LTD</t>
  </si>
  <si>
    <t>AEGIS LOGISTICS LTD</t>
  </si>
  <si>
    <t>AEGISCHEM</t>
  </si>
  <si>
    <t>Oil Marketing &amp; Distribution</t>
  </si>
  <si>
    <t>AFFORDABLE ROBOTIC &amp; AUTOMATION LTD</t>
  </si>
  <si>
    <t>AGARWAL INDUSTRIAL CORPORATION LTD</t>
  </si>
  <si>
    <t>AGARIND</t>
  </si>
  <si>
    <t>Petrochemicals</t>
  </si>
  <si>
    <t>AGC NETWORKS LTD</t>
  </si>
  <si>
    <t>AGCNET</t>
  </si>
  <si>
    <t>AGI INFRA LTD</t>
  </si>
  <si>
    <t>AGIO PAPER &amp; INDUSTRIES LTD</t>
  </si>
  <si>
    <t>AGRIMONY COMMODITIES LTD</t>
  </si>
  <si>
    <t>AGRI-TECH (INDIA) LTD</t>
  </si>
  <si>
    <t>AGRITECH</t>
  </si>
  <si>
    <t>AGRI-TECH INDIA LTD</t>
  </si>
  <si>
    <t>AGRO PHOS (INDIA) LTD</t>
  </si>
  <si>
    <t>AGROPHOS</t>
  </si>
  <si>
    <t>AGRO PHOS INDIA LTD</t>
  </si>
  <si>
    <t>AGRO TECH FOODS LTD</t>
  </si>
  <si>
    <t>ATFL</t>
  </si>
  <si>
    <t>AHIMSA INDUSTRIES LTD</t>
  </si>
  <si>
    <t>AHIMSA</t>
  </si>
  <si>
    <t>AHLADA ENGINEERS LTD</t>
  </si>
  <si>
    <t>AHLADA</t>
  </si>
  <si>
    <t>AHLUWALIA CONTRACTS (INDIA) LTD</t>
  </si>
  <si>
    <t>AHLUCONT</t>
  </si>
  <si>
    <t>AHLUWALIA CONTRACTS INDIA LTD</t>
  </si>
  <si>
    <t>AHMEDABAD STEELCRAFT LTD</t>
  </si>
  <si>
    <t>AI CHAMPDANY INDUSTRIES LTD</t>
  </si>
  <si>
    <t>Jute &amp; Jute Products</t>
  </si>
  <si>
    <t>AIA ENGINEERING LTD</t>
  </si>
  <si>
    <t>AIAENG</t>
  </si>
  <si>
    <t>AIMCO PESTICIDES LTD</t>
  </si>
  <si>
    <t>AIRAN LTD</t>
  </si>
  <si>
    <t>AIRAN</t>
  </si>
  <si>
    <t>AIRO LAM LTD</t>
  </si>
  <si>
    <t>AIROLAM</t>
  </si>
  <si>
    <t>AISHWARYA TELECOM LTD</t>
  </si>
  <si>
    <t>AJANTA PHARMA LTD</t>
  </si>
  <si>
    <t>AJANTPHARM</t>
  </si>
  <si>
    <t>AJANTA SOYA LTD</t>
  </si>
  <si>
    <t>Edible Oils</t>
  </si>
  <si>
    <t>AJCON GLOBAL SERVICES LTD</t>
  </si>
  <si>
    <t>AJEL LTD</t>
  </si>
  <si>
    <t>AJMERA REALTY &amp; INFRA (INDIA) LTD</t>
  </si>
  <si>
    <t>AJMERA</t>
  </si>
  <si>
    <t>AJMERA REALTY &amp; INFRA INDIA LTD</t>
  </si>
  <si>
    <t>AJOONI BIOTECH LTD</t>
  </si>
  <si>
    <t>AJOONI</t>
  </si>
  <si>
    <t>AJWA FUN WORLD &amp; RESORT LTD</t>
  </si>
  <si>
    <t>AKAR AUTO INDUSTRIES LTD</t>
  </si>
  <si>
    <t>AKASH INFRA PROJECTS LTD</t>
  </si>
  <si>
    <t>AKASH</t>
  </si>
  <si>
    <t>AKASHDEEP METAL INDUSTRIES LTD</t>
  </si>
  <si>
    <t>AKG EXIM LTD</t>
  </si>
  <si>
    <t>AKG</t>
  </si>
  <si>
    <t>AKI (INDIA) LTD</t>
  </si>
  <si>
    <t>AKI INDIA LTD</t>
  </si>
  <si>
    <t>AKM LACE AND EMBROTEX LTD</t>
  </si>
  <si>
    <t>AKME STAR HOUSING FINANCE LTD</t>
  </si>
  <si>
    <t>AKSH OPTIFIBRE LTD</t>
  </si>
  <si>
    <t>AKSHOPTFBR</t>
  </si>
  <si>
    <t>Telecom Cables</t>
  </si>
  <si>
    <t>AKSHAR SPINTEX LTD</t>
  </si>
  <si>
    <t>AKSHARCHEM (INDIA) LTD</t>
  </si>
  <si>
    <t>AKSHARCHEM</t>
  </si>
  <si>
    <t>AKSHARCHEM INDIA LTD</t>
  </si>
  <si>
    <t>AKZO NOBEL (INDIA) LTD</t>
  </si>
  <si>
    <t>AKZO(INDIA)</t>
  </si>
  <si>
    <t>Furniture-Furnishing-Paints</t>
  </si>
  <si>
    <t>AKZO NOBEL INDIA LTD</t>
  </si>
  <si>
    <t>AKZOINDIA</t>
  </si>
  <si>
    <t>ALACRITY SECURITIES LTD</t>
  </si>
  <si>
    <t>ALAN SCOTT INDUSTRIES LTD</t>
  </si>
  <si>
    <t>ALANKIT LTD</t>
  </si>
  <si>
    <t>ALANKIT</t>
  </si>
  <si>
    <t>ALBERT DAVID LTD</t>
  </si>
  <si>
    <t>ALBERTDAVD</t>
  </si>
  <si>
    <t>ALCHEMIST CORPORATION LTD</t>
  </si>
  <si>
    <t>ALCHEMIST LTD</t>
  </si>
  <si>
    <t>ALCHEM</t>
  </si>
  <si>
    <t>ALCHEMIST REALTY LTD</t>
  </si>
  <si>
    <t>ALEMBIC LTD</t>
  </si>
  <si>
    <t>ALEMBICLTD</t>
  </si>
  <si>
    <t>ALEMBIC PHARMACEUTICALS LTD</t>
  </si>
  <si>
    <t>APLLTD</t>
  </si>
  <si>
    <t>ALEXANDER STAMPS AND COIN LTD</t>
  </si>
  <si>
    <t>ALFA ICA (INDIA) LTD</t>
  </si>
  <si>
    <t>ALFA ICA INDIA LTD</t>
  </si>
  <si>
    <t>ALFA TRANSFORMERS LTD</t>
  </si>
  <si>
    <t>Other Elect.Equip./ Prod.</t>
  </si>
  <si>
    <t>ALFAVISION OVERSEAS (INDIA) LTD</t>
  </si>
  <si>
    <t>ALFAVISION OVERSEAS INDIA LTD</t>
  </si>
  <si>
    <t>ALFRED HERBERT (INDIA) LTD</t>
  </si>
  <si>
    <t>ALFRED HERBERT INDIA LTD</t>
  </si>
  <si>
    <t>ALICON CASTALLOY LTD</t>
  </si>
  <si>
    <t>ALICON</t>
  </si>
  <si>
    <t>Aluminium</t>
  </si>
  <si>
    <t>ALKA (INDIA) LTD</t>
  </si>
  <si>
    <t>ALKA DIAMOND INDUSTRIES LTD</t>
  </si>
  <si>
    <t>ALKA INDIA LTD</t>
  </si>
  <si>
    <t>ALKA SECURITIES LTD</t>
  </si>
  <si>
    <t>ALKALI METALS LTD</t>
  </si>
  <si>
    <t>ALKALI</t>
  </si>
  <si>
    <t>ALKEM LABORATORIES LTD</t>
  </si>
  <si>
    <t>ALKEM</t>
  </si>
  <si>
    <t>ALKYL AMINES CHEMICALS LTD</t>
  </si>
  <si>
    <t>ALKYLAMINE</t>
  </si>
  <si>
    <t>ALLAHABAD BANK</t>
  </si>
  <si>
    <t>ALBK</t>
  </si>
  <si>
    <t>Banks</t>
  </si>
  <si>
    <t>ALLCARGO LOGISTICS LTD</t>
  </si>
  <si>
    <t>ALLCARGO</t>
  </si>
  <si>
    <t>Transportation - Logistics</t>
  </si>
  <si>
    <t>ALLIANCE INTEGRATED METALIKS LTD</t>
  </si>
  <si>
    <t>Iron &amp; Steel Products</t>
  </si>
  <si>
    <t>ALLIED COMPUTERS INTERNATIONAL ASIA LTD</t>
  </si>
  <si>
    <t>Computer Hardware</t>
  </si>
  <si>
    <t>ALLIED DIGITAL SERVICES LTD</t>
  </si>
  <si>
    <t>ADSL</t>
  </si>
  <si>
    <t>ALLSEC TECHNOLOGIES LTD</t>
  </si>
  <si>
    <t>ALLSEC</t>
  </si>
  <si>
    <t>BPO/KPO</t>
  </si>
  <si>
    <t>ALMONDZ GLOBAL SECURITIES LTD</t>
  </si>
  <si>
    <t>ALMONDZ</t>
  </si>
  <si>
    <t>ALNA TRADING &amp; EXPORTS LTD</t>
  </si>
  <si>
    <t>ALOK INDUSTRIES LTD</t>
  </si>
  <si>
    <t>ALOKTEXT</t>
  </si>
  <si>
    <t>ALPA LABORATORIES LTD</t>
  </si>
  <si>
    <t>ALPA</t>
  </si>
  <si>
    <t>Biotechnology</t>
  </si>
  <si>
    <t>ALPHAGEO (INDIA) LTD</t>
  </si>
  <si>
    <t>ALPHAGEO</t>
  </si>
  <si>
    <t>Oil Equipment &amp; Services</t>
  </si>
  <si>
    <t>ALPHAGEO INDIA LTD</t>
  </si>
  <si>
    <t>ALPINE HOUSING DEVELOPMENT CORPORATION LTD</t>
  </si>
  <si>
    <t>ALPS INDUSTRIES LTD</t>
  </si>
  <si>
    <t>ALPSINDUS</t>
  </si>
  <si>
    <t>Alps Motor Finance Ltd</t>
  </si>
  <si>
    <t>ALPSMOTOR</t>
  </si>
  <si>
    <t>ALSTONE TEXTILES (INDIA) LTD</t>
  </si>
  <si>
    <t>ALSTONE TEXTILES INDIA LTD</t>
  </si>
  <si>
    <t>ALUFLUORIDE LTD</t>
  </si>
  <si>
    <t>AMAL LTD</t>
  </si>
  <si>
    <t>AMANI TRADING &amp; EXPORTS LTD</t>
  </si>
  <si>
    <t>AMARA RAJA BATTERIES LTD</t>
  </si>
  <si>
    <t>AMARAJABAT</t>
  </si>
  <si>
    <t>Auto Parts &amp; Equipment</t>
  </si>
  <si>
    <t>AMARJOTHI SPINNING MILLS LTD</t>
  </si>
  <si>
    <t>AMARNATH SECURITIES LTD</t>
  </si>
  <si>
    <t>AMAZE ENTERTECH LTD</t>
  </si>
  <si>
    <t>AMBA ENTERPRISES LTD</t>
  </si>
  <si>
    <t>AMBALAL SARABHAI ENTERPRISES LTD</t>
  </si>
  <si>
    <t>AMBANI ORGANICS LTD</t>
  </si>
  <si>
    <t>AMBANIORG</t>
  </si>
  <si>
    <t>AMBAR PROTEIN INDUSTRIES LTD</t>
  </si>
  <si>
    <t>Ambassador Intra Holdings Ltd</t>
  </si>
  <si>
    <t>AIHL</t>
  </si>
  <si>
    <t>Comm.Trading  &amp;amp; Distribution</t>
  </si>
  <si>
    <t>AMBER ENTERPRISES (INDIA) LTD</t>
  </si>
  <si>
    <t>AMBER</t>
  </si>
  <si>
    <t>Consumer Electronics</t>
  </si>
  <si>
    <t>AMBER ENTERPRISES INDIA LTD</t>
  </si>
  <si>
    <t>AMBIKA COTTON MILLS LTD</t>
  </si>
  <si>
    <t>AMBIKCO</t>
  </si>
  <si>
    <t>AMBITION MICA LTD</t>
  </si>
  <si>
    <t>AMBUJA CEMENTS LTD</t>
  </si>
  <si>
    <t>AMBUJACEM</t>
  </si>
  <si>
    <t>AMCO (INDIA) LTD</t>
  </si>
  <si>
    <t>Fibres &amp; Plastics</t>
  </si>
  <si>
    <t>AMCO INDIA LTD</t>
  </si>
  <si>
    <t>AMD INDUSTRIES LTD</t>
  </si>
  <si>
    <t>AMDIND</t>
  </si>
  <si>
    <t>AMFORGE INDUSTRIES LTD</t>
  </si>
  <si>
    <t>AMIN TANNERY LTD</t>
  </si>
  <si>
    <t>AMINES &amp; PLASTICIZERS LTD</t>
  </si>
  <si>
    <t>AMIT INTERNATIONAL LTD</t>
  </si>
  <si>
    <t>AMIT SECURITIES LTD</t>
  </si>
  <si>
    <t>AMJ LAND HOLDINGS LTD</t>
  </si>
  <si>
    <t>AMJLAND</t>
  </si>
  <si>
    <t>AMRADEEP INDUSTRIES LTD</t>
  </si>
  <si>
    <t>AMRAPALI CAPITAL AND FINANCE SERVICES LTD</t>
  </si>
  <si>
    <t>AMRAPALI FINCAP LTD</t>
  </si>
  <si>
    <t>AMRAPALI INDUSTRIES LTD</t>
  </si>
  <si>
    <t>AMRAWORLD AGRICO LTD</t>
  </si>
  <si>
    <t>AMRIT CORP LTD</t>
  </si>
  <si>
    <t>AMRUTANJAN HEALTH CARE LTD</t>
  </si>
  <si>
    <t>AMRUTANJAN</t>
  </si>
  <si>
    <t>AMSONS APPARELS LTD</t>
  </si>
  <si>
    <t>ANAND PROJECTS LTD</t>
  </si>
  <si>
    <t>Construction &amp; Engineering</t>
  </si>
  <si>
    <t>ANANT RAJ LTD</t>
  </si>
  <si>
    <t>ANANTRAJ</t>
  </si>
  <si>
    <t>ANDHRA BANK</t>
  </si>
  <si>
    <t>ANDHRABANK</t>
  </si>
  <si>
    <t>ANDHRA CEMENTS LTD</t>
  </si>
  <si>
    <t>ANDHRACEMT</t>
  </si>
  <si>
    <t>ANDHRA PETROCHEMICALS LTD</t>
  </si>
  <si>
    <t>ANDREW YULE &amp; COMPANY LTD</t>
  </si>
  <si>
    <t>Tea &amp; Coffee</t>
  </si>
  <si>
    <t>ANERI FINCAP LTD</t>
  </si>
  <si>
    <t>ANG INDUSTRIES LTD</t>
  </si>
  <si>
    <t>ANGIND</t>
  </si>
  <si>
    <t>ANG LIFESCIENCES (INDIA) LTD</t>
  </si>
  <si>
    <t>ANG LIFESCIENCES INDIA LTD</t>
  </si>
  <si>
    <t>ANGEL FIBERS LTD</t>
  </si>
  <si>
    <t>ANI INTEGRATED SERVICES LTD</t>
  </si>
  <si>
    <t>AISL</t>
  </si>
  <si>
    <t>ANIK INDUSTRIES LTD</t>
  </si>
  <si>
    <t>ANIKINDS</t>
  </si>
  <si>
    <t>ANISHA IMPEX LTD</t>
  </si>
  <si>
    <t>ANJANI FINANCE LTD</t>
  </si>
  <si>
    <t>ANJANI FOODS LTD</t>
  </si>
  <si>
    <t>Misc.Commercial Services</t>
  </si>
  <si>
    <t>ANJANI PORTLAND CEMENT LTD</t>
  </si>
  <si>
    <t>APCL</t>
  </si>
  <si>
    <t>ANJANI SYNTHETICS LTD</t>
  </si>
  <si>
    <t>ANKA (INDIA) LTD</t>
  </si>
  <si>
    <t>Footwear</t>
  </si>
  <si>
    <t>ANKA INDIA LTD</t>
  </si>
  <si>
    <t>ANKIT METAL &amp; POWER LTD</t>
  </si>
  <si>
    <t>ANKITMETAL</t>
  </si>
  <si>
    <t>ANKUSH FINSTOCK LTD</t>
  </si>
  <si>
    <t>Anmol India Ltd</t>
  </si>
  <si>
    <t>ANMOL</t>
  </si>
  <si>
    <t>ANNA INFRASTRUCTURES LTD</t>
  </si>
  <si>
    <t>ANS INDUSTRIES LTD</t>
  </si>
  <si>
    <t>Non-alcoholic Beverages</t>
  </si>
  <si>
    <t>ANSAL BUILDWELL LTD</t>
  </si>
  <si>
    <t>ANSAL HOUSING AND CONSTRUCTION LTD</t>
  </si>
  <si>
    <t>ANSALHSG</t>
  </si>
  <si>
    <t>ANSAL PROPERTIES &amp; INFRASTRUCTURE LTD</t>
  </si>
  <si>
    <t>ANSALAPI</t>
  </si>
  <si>
    <t>ANSHUNI COMMERCIALS LTD</t>
  </si>
  <si>
    <t>ANTARCTICA LTD</t>
  </si>
  <si>
    <t>ANTGRAPHIC</t>
  </si>
  <si>
    <t>ANTARIKSH INDUSTRIES LTD</t>
  </si>
  <si>
    <t>ANUBHAV INDUSTRIAL RESOURCES LTD</t>
  </si>
  <si>
    <t>Real Estate Investment</t>
  </si>
  <si>
    <t>ANUBHAV INFRASTRUCTURE LTD</t>
  </si>
  <si>
    <t>ANUH PHARMA LTD</t>
  </si>
  <si>
    <t>ANUP MALLEABLE LTD</t>
  </si>
  <si>
    <t>ANUPAM FINSERV LTD</t>
  </si>
  <si>
    <t>APAR INDUSTRIES LTD</t>
  </si>
  <si>
    <t>APARINDS</t>
  </si>
  <si>
    <t>APCOTEX INDUSTRIES LTD</t>
  </si>
  <si>
    <t>APCOTEXIND</t>
  </si>
  <si>
    <t>APEX FROZEN FOODS LTD</t>
  </si>
  <si>
    <t>APEX</t>
  </si>
  <si>
    <t>APEX HOME FINANCE LTD</t>
  </si>
  <si>
    <t>APIS (INDIA) LTD</t>
  </si>
  <si>
    <t>APIS INDIA LTD</t>
  </si>
  <si>
    <t>APL APOLLO TUBES LTD</t>
  </si>
  <si>
    <t>APLAPOLLO</t>
  </si>
  <si>
    <t>APLAB LTD</t>
  </si>
  <si>
    <t>Aplaya Creations Ltd</t>
  </si>
  <si>
    <t>APLAYA</t>
  </si>
  <si>
    <t>APM INDUSTRIES LTD</t>
  </si>
  <si>
    <t>APOLLO FINVEST (INDIA) LTD</t>
  </si>
  <si>
    <t>APOLLO FINVEST INDIA LTD</t>
  </si>
  <si>
    <t>APOLLO HOSPITALS ENTERPRISE LTD</t>
  </si>
  <si>
    <t>APOLLOHOSP</t>
  </si>
  <si>
    <t>Healthcare Facilities</t>
  </si>
  <si>
    <t>APOLLO MICRO SYSTEMS LTD</t>
  </si>
  <si>
    <t>APOLLO</t>
  </si>
  <si>
    <t>Defence</t>
  </si>
  <si>
    <t>APOLLO PIPES LTD</t>
  </si>
  <si>
    <t>APOLLO SINDOORI HOTELS LTD</t>
  </si>
  <si>
    <t>APOLSINHOT</t>
  </si>
  <si>
    <t>APOLLO TRICOAT TUBES LTD</t>
  </si>
  <si>
    <t>APOLLO TYRES LTD</t>
  </si>
  <si>
    <t>APOLLOTYRE</t>
  </si>
  <si>
    <t>Auto Tyres &amp; Rubber Products</t>
  </si>
  <si>
    <t>APOORVA LEASING FINANCE AND INVESTMENT COMPANY LTD</t>
  </si>
  <si>
    <t>APPLE FINANCE LTD</t>
  </si>
  <si>
    <t>APTECH LTD</t>
  </si>
  <si>
    <t>APTECHT</t>
  </si>
  <si>
    <t>IT Training Services</t>
  </si>
  <si>
    <t>APUNKA INVEST COMMERCIAL LTD</t>
  </si>
  <si>
    <t>AQUA PUMPS INFRA VENTURES LTD</t>
  </si>
  <si>
    <t>ARAMBHAN HOSPITALITY SERVICES LTD</t>
  </si>
  <si>
    <t>Restaurants</t>
  </si>
  <si>
    <t>ARC FINANCE LTD</t>
  </si>
  <si>
    <t>ARCEE INDUSTRIES LTD</t>
  </si>
  <si>
    <t>ARCHANA SOFTWARE LTD</t>
  </si>
  <si>
    <t>ARCHIDPLY INDUSTRIES LTD</t>
  </si>
  <si>
    <t>ARCHIDPLY</t>
  </si>
  <si>
    <t>Forest Products</t>
  </si>
  <si>
    <t>ARCHIES LTD</t>
  </si>
  <si>
    <t>ARCHIES</t>
  </si>
  <si>
    <t xml:space="preserve">Gift Articles-Toys &amp; Cards </t>
  </si>
  <si>
    <t>ARCHIT ORGANOSYS LTD</t>
  </si>
  <si>
    <t>ARCOTECH LTD</t>
  </si>
  <si>
    <t>ARCOTECH</t>
  </si>
  <si>
    <t>ARDI INVESTMENT &amp; TRADING LTD</t>
  </si>
  <si>
    <t>AREX INDUSTRIES LTD</t>
  </si>
  <si>
    <t>ARFIN (INDIA) LTD</t>
  </si>
  <si>
    <t>ARFIN INDIA LTD</t>
  </si>
  <si>
    <t>ARIES AGRO LTD</t>
  </si>
  <si>
    <t>ARIES</t>
  </si>
  <si>
    <t>Fertilizers</t>
  </si>
  <si>
    <t>ARIHANT CAPITAL MARKETS LTD</t>
  </si>
  <si>
    <t>ARIHANT FOUNDATIONS &amp; HOUSING LTD</t>
  </si>
  <si>
    <t>ARIHANT</t>
  </si>
  <si>
    <t>ARIHANT INSTITUTE LTD</t>
  </si>
  <si>
    <t>ARIHANT SUPERSTRUCTURES LTD</t>
  </si>
  <si>
    <t>ARIHANTSUP</t>
  </si>
  <si>
    <t>ARIHANT TOURNESOL LTD</t>
  </si>
  <si>
    <t>ARIHANT'S SECURITIES LTD</t>
  </si>
  <si>
    <t>ARIS INTERNATIONAL LTD</t>
  </si>
  <si>
    <t>ARMAN FINANCIAL SERVICES LTD</t>
  </si>
  <si>
    <t>ARMANFIN</t>
  </si>
  <si>
    <t>Arman Holdings Ltd</t>
  </si>
  <si>
    <t>ARMAN</t>
  </si>
  <si>
    <t>ARMS PAPER LTD</t>
  </si>
  <si>
    <t>ARNAV CORPORATION LTD</t>
  </si>
  <si>
    <t>Publishing</t>
  </si>
  <si>
    <t>ARNOLD HOLDINGS LTD</t>
  </si>
  <si>
    <t>ARO GRANITE INDUSTRIES LTD</t>
  </si>
  <si>
    <t>AROGRANITE</t>
  </si>
  <si>
    <t>Construction Materials</t>
  </si>
  <si>
    <t>AROMA ENTERPRISES (INDIA) LTD</t>
  </si>
  <si>
    <t>AROMA ENTERPRISES INDIA LTD</t>
  </si>
  <si>
    <t>ARROW GREENTECH LTD</t>
  </si>
  <si>
    <t>ARROWGREEN</t>
  </si>
  <si>
    <t>ARROW TEXTILES LTD</t>
  </si>
  <si>
    <t>ARROWTEX</t>
  </si>
  <si>
    <t>ARSHIYA LTD</t>
  </si>
  <si>
    <t>ARSHIYA</t>
  </si>
  <si>
    <t>ARSS INFRASTRUCTURE PROJECTS LTD</t>
  </si>
  <si>
    <t>ARSSINFRA</t>
  </si>
  <si>
    <t>ART NIRMAN LTD</t>
  </si>
  <si>
    <t>ARTNIRMAN</t>
  </si>
  <si>
    <t>ARTECH POWER &amp; TRADING LTD</t>
  </si>
  <si>
    <t>Electronic Components</t>
  </si>
  <si>
    <t>ARTEFACT PROJECTS LTD</t>
  </si>
  <si>
    <t>Artemis Electricals Ltd</t>
  </si>
  <si>
    <t>ARTEMISELC</t>
  </si>
  <si>
    <t>Non-Durable Household Prod.</t>
  </si>
  <si>
    <t>ARTEMIS GLOBAL LIFE SCIENCES LTD</t>
  </si>
  <si>
    <t>AGLSL</t>
  </si>
  <si>
    <t>ARTSON ENGINEERING LTD</t>
  </si>
  <si>
    <t>ARUNA HOTELS LTD</t>
  </si>
  <si>
    <t>ARVEE LABORATORIES (INDIA) LTD</t>
  </si>
  <si>
    <t>ARVEE</t>
  </si>
  <si>
    <t>ARVEE LABORATORIES INDIA LTD</t>
  </si>
  <si>
    <t>Arvind Fashions Ltd</t>
  </si>
  <si>
    <t>ARVINDFASN</t>
  </si>
  <si>
    <t>Other Apparels &amp;amp; Accessories</t>
  </si>
  <si>
    <t>ARVIND LTD</t>
  </si>
  <si>
    <t>ARVIND</t>
  </si>
  <si>
    <t>ARVIND SMARTSPACES LTD</t>
  </si>
  <si>
    <t>ARVSMART</t>
  </si>
  <si>
    <t>ARYAMAN CAPITAL MARKETS LTD</t>
  </si>
  <si>
    <t>ARYAMAN FINANCIAL SERVICES LTD</t>
  </si>
  <si>
    <t>Aryan Share and Stock Brokers Ltd</t>
  </si>
  <si>
    <t>ARYAN</t>
  </si>
  <si>
    <t>ASAHI INDIA GLASS LTD</t>
  </si>
  <si>
    <t>ASAHIINDIA</t>
  </si>
  <si>
    <t>ASAHI INDUSTRIES LTD</t>
  </si>
  <si>
    <t>ASAHI SONGWON COLORS LTD</t>
  </si>
  <si>
    <t>ASAHISONG</t>
  </si>
  <si>
    <t>ASHAPURA INTIMATES FASHION LTD</t>
  </si>
  <si>
    <t>AIFL</t>
  </si>
  <si>
    <t>ASHAPURA MINECHEM LTD</t>
  </si>
  <si>
    <t>ASHAPURMIN</t>
  </si>
  <si>
    <t>Ashapuri Gold Ornament Ltd</t>
  </si>
  <si>
    <t>AGOL</t>
  </si>
  <si>
    <t>ASHARI AGENCIES LTD</t>
  </si>
  <si>
    <t>ASHIANA AGRO INDUSTRIES LTD</t>
  </si>
  <si>
    <t>ASHIANA HOUSING LTD</t>
  </si>
  <si>
    <t>ASHIANA</t>
  </si>
  <si>
    <t>ASHIANA ISPAT LTD</t>
  </si>
  <si>
    <t>ASHIKA CREDIT CAPITAL LTD.</t>
  </si>
  <si>
    <t>ASHIKACR</t>
  </si>
  <si>
    <t>ASHIMA LTD</t>
  </si>
  <si>
    <t>ASHIMASYN</t>
  </si>
  <si>
    <t>ASHIRWAD CAPITAL LTD</t>
  </si>
  <si>
    <t>ASHIRWAD STEELS &amp; INDUSTRIES LTD</t>
  </si>
  <si>
    <t>ASHISH POLYPLAST LTD</t>
  </si>
  <si>
    <t>ASHNISHA INDUSTRIES LTD</t>
  </si>
  <si>
    <t>ASHNOOR TEXTILE MILLS LTD</t>
  </si>
  <si>
    <t>ASHOK ALCO-CHEM LTD</t>
  </si>
  <si>
    <t>ASHOK LEYLAND LTD</t>
  </si>
  <si>
    <t>ASHOKLEY</t>
  </si>
  <si>
    <t>ASHOKA BUILDCON LTD</t>
  </si>
  <si>
    <t>ASHOKA</t>
  </si>
  <si>
    <t>Roads &amp; Highways</t>
  </si>
  <si>
    <t>ASHOKA METCAST LTD</t>
  </si>
  <si>
    <t>ASHOKA REFINERIES LTD</t>
  </si>
  <si>
    <t>ASHRAM ONLINE COM LTD</t>
  </si>
  <si>
    <t>ASHUTOSH PAPER MILLS LTD</t>
  </si>
  <si>
    <t>ASI INDUSTRIES LTD</t>
  </si>
  <si>
    <t>ASIA CAPITAL LTD</t>
  </si>
  <si>
    <t>ASIA PACK LTD</t>
  </si>
  <si>
    <t>ASIAN FLORA LTD</t>
  </si>
  <si>
    <t>ASIAN GRANITO (INDIA) LTD</t>
  </si>
  <si>
    <t>ASIANTILES</t>
  </si>
  <si>
    <t>ASIAN GRANITO INDIA LTD</t>
  </si>
  <si>
    <t>ASIAN HOTELS EAST LTD</t>
  </si>
  <si>
    <t>AHLEAST</t>
  </si>
  <si>
    <t>ASIAN HOTELS NORTH LTD</t>
  </si>
  <si>
    <t>ASIANHOTNR</t>
  </si>
  <si>
    <t>ASIAN HOTELS WEST LTD</t>
  </si>
  <si>
    <t>AHLWEST</t>
  </si>
  <si>
    <t>ASIAN OILFIELD SERVICES LTD</t>
  </si>
  <si>
    <t>ASIANPAINT</t>
  </si>
  <si>
    <t>ASIAN PETROPRODUCTS &amp; EXPORTS LTD</t>
  </si>
  <si>
    <t>ASIAN STAR CO LTD</t>
  </si>
  <si>
    <t>ASIAN TEA &amp; EXPORTS LTD</t>
  </si>
  <si>
    <t>ASIS LOGISTICS LTD</t>
  </si>
  <si>
    <t>ASISL</t>
  </si>
  <si>
    <t>ASIT C MEHTA FINANCIAL SERVICES LTD</t>
  </si>
  <si>
    <t>ASL INDUSTRIES LTD</t>
  </si>
  <si>
    <t>ASLIND</t>
  </si>
  <si>
    <t>ASM TECHNOLOGIES LTD</t>
  </si>
  <si>
    <t>ASPINWALL AND COMPANY LTD</t>
  </si>
  <si>
    <t>ASPINWALL</t>
  </si>
  <si>
    <t>ASPIRA PATHLAB &amp; DIAGNOSTICS LTD</t>
  </si>
  <si>
    <t>ASSAM COMPANY (INDIA) LTD</t>
  </si>
  <si>
    <t>ASSAMCO</t>
  </si>
  <si>
    <t>ASSAM COMPANY INDIA LTD</t>
  </si>
  <si>
    <t>ASSOCIATED ALCOHOLS &amp; BREWERIES LTD</t>
  </si>
  <si>
    <t>Breweries &amp; Distilleries</t>
  </si>
  <si>
    <t>ASTEC LIFESCIENCES LTD</t>
  </si>
  <si>
    <t>ASTEC</t>
  </si>
  <si>
    <t>ASTER DM HEALTHCARE LTD</t>
  </si>
  <si>
    <t>ASTERDM</t>
  </si>
  <si>
    <t>ASTRA MICROWAVE PRODUCTS LTD</t>
  </si>
  <si>
    <t>ASTRAMICRO</t>
  </si>
  <si>
    <t>ASTRAL POLY TECHNIK LTD</t>
  </si>
  <si>
    <t>ASTRAL</t>
  </si>
  <si>
    <t>ASTRAZENECA PHARMA (INDIA) LTD</t>
  </si>
  <si>
    <t>ASTRAZEN</t>
  </si>
  <si>
    <t>ASTRAZENECA PHARMA INDIA LTD</t>
  </si>
  <si>
    <t>ASTRON PAPER &amp; BOARD MILL LTD</t>
  </si>
  <si>
    <t>ASTRON</t>
  </si>
  <si>
    <t>ASUTOSH ENTERPRISES LTD</t>
  </si>
  <si>
    <t>ASYA INFOSOFT LTD</t>
  </si>
  <si>
    <t>ATHARV ENTERPRISES LTD</t>
  </si>
  <si>
    <t>ATHENA CONSTRUCTIONS LTD</t>
  </si>
  <si>
    <t>Athena Global Technologies Ltd-$</t>
  </si>
  <si>
    <t>ATHENAGLO</t>
  </si>
  <si>
    <t>ATISHAY LTD</t>
  </si>
  <si>
    <t>ATLANTA DEVCON LTD</t>
  </si>
  <si>
    <t>ATLANTA LTD</t>
  </si>
  <si>
    <t>ATLANTA</t>
  </si>
  <si>
    <t>ATLAS CYCLES HARYANA LTD</t>
  </si>
  <si>
    <t>ATLASCYCLE</t>
  </si>
  <si>
    <t>2/3 Wheelers</t>
  </si>
  <si>
    <t>ATLAS JEWELLERY (INDIA) LTD</t>
  </si>
  <si>
    <t>ATLAS JEWELLERY INDIA LTD</t>
  </si>
  <si>
    <t>ATUL AUTO LTD</t>
  </si>
  <si>
    <t>ATULAUTO</t>
  </si>
  <si>
    <t>ATUL LTD</t>
  </si>
  <si>
    <t>ATUL</t>
  </si>
  <si>
    <t>ATV PROJECTS (INDIA) LTD</t>
  </si>
  <si>
    <t>ATV PROJECTS INDIA LTD</t>
  </si>
  <si>
    <t>AU SMALL FINANCE BANK LTD</t>
  </si>
  <si>
    <t>AUBANK</t>
  </si>
  <si>
    <t>AUNDE FAZE THREE AUTOFAB LTD</t>
  </si>
  <si>
    <t>AURANGABAD DISTILLERY LTD</t>
  </si>
  <si>
    <t>AURDIS</t>
  </si>
  <si>
    <t>AURIONPRO SOLUTIONS LTD</t>
  </si>
  <si>
    <t>AURIONPRO</t>
  </si>
  <si>
    <t>AURO LABORATORIES LTD</t>
  </si>
  <si>
    <t>AUROBINDO PHARMA LTD</t>
  </si>
  <si>
    <t>AUROPHARMA</t>
  </si>
  <si>
    <t>AUROMA COKE LTD</t>
  </si>
  <si>
    <t>Coal</t>
  </si>
  <si>
    <t>AUSOM ENTERPRISE LTD</t>
  </si>
  <si>
    <t>AUSOMENT</t>
  </si>
  <si>
    <t>AUSTIN ENGINEERING CO LTD</t>
  </si>
  <si>
    <t>AUTHUM INVESTMENT &amp; INFRASTRUCTURE LTD</t>
  </si>
  <si>
    <t>AUTO PINS (INDIA) LTD</t>
  </si>
  <si>
    <t>AUTO PINS INDIA LTD</t>
  </si>
  <si>
    <t>AUTOLINE INDUSTRIES LTD</t>
  </si>
  <si>
    <t>AUTOIND</t>
  </si>
  <si>
    <t>AUTOLITE (INDIA) LTD</t>
  </si>
  <si>
    <t>AUTOLITIND</t>
  </si>
  <si>
    <t>AUTOLITE INDIA LTD</t>
  </si>
  <si>
    <t>AUTOMOBILE CORPORATION OF GOA LTD</t>
  </si>
  <si>
    <t>AUTOMOTIVE AXLES LTD</t>
  </si>
  <si>
    <t>AUTOAXLES</t>
  </si>
  <si>
    <t>AUTOMOTIVE STAMPINGS AND ASSEMBLIES LTD</t>
  </si>
  <si>
    <t>ASAL</t>
  </si>
  <si>
    <t>AUTORIDERS INTERNATIONAL LTD</t>
  </si>
  <si>
    <t>AUTUMN BUILDERS LTD</t>
  </si>
  <si>
    <t>AVADH SUGAR &amp; ENERGY LTD</t>
  </si>
  <si>
    <t>AVADHSUGAR</t>
  </si>
  <si>
    <t>Sugar</t>
  </si>
  <si>
    <t>AVAILABLE FINANCE LTD</t>
  </si>
  <si>
    <t>AVANCE TECHNOLOGIES LTD</t>
  </si>
  <si>
    <t>AVANTEL LTD</t>
  </si>
  <si>
    <t>AVANTI FEEDS LTD</t>
  </si>
  <si>
    <t>AVANTIFEED</t>
  </si>
  <si>
    <t>ITC LTD</t>
  </si>
  <si>
    <t>ITC</t>
  </si>
  <si>
    <t>AVG LOGISTICS LTD</t>
  </si>
  <si>
    <t>AVG</t>
  </si>
  <si>
    <t>AVI POLYMERS LTD</t>
  </si>
  <si>
    <t>AVI PRODUCTS (INDIA) LTD</t>
  </si>
  <si>
    <t>AVI PRODUCTS INDIA LTD</t>
  </si>
  <si>
    <t>AVIVA INDUSTRIES LTD</t>
  </si>
  <si>
    <t>AVON LIFESCIENCES LTD</t>
  </si>
  <si>
    <t>AVON MOLDPLAST LTD</t>
  </si>
  <si>
    <t>AVONMPL</t>
  </si>
  <si>
    <t>AVONMORE CAPITAL &amp; MANAGEMENT SERVICES LTD</t>
  </si>
  <si>
    <t>AVSL INDUSTRIES LTD</t>
  </si>
  <si>
    <t>AVSL</t>
  </si>
  <si>
    <t>AVT NATURAL PRODUCTS LTD</t>
  </si>
  <si>
    <t>AVTNPL</t>
  </si>
  <si>
    <t>AVTIL ENTERPRISE LTD</t>
  </si>
  <si>
    <t>AXEL POLYMERS LTD</t>
  </si>
  <si>
    <t>AXIS BANK LTD</t>
  </si>
  <si>
    <t>AXISBANK</t>
  </si>
  <si>
    <t>AXISCADES ENGINEERING TECHNOLOGIES LTD</t>
  </si>
  <si>
    <t>AXISCADES</t>
  </si>
  <si>
    <t>Axita Cotton Ltd</t>
  </si>
  <si>
    <t>AXITA</t>
  </si>
  <si>
    <t>AXON VENTURES LTD</t>
  </si>
  <si>
    <t>AXTEL INDUSTRIES LTD</t>
  </si>
  <si>
    <t>AYEPEE LAMITUBES LTD</t>
  </si>
  <si>
    <t>AYM SYNTEX LTD</t>
  </si>
  <si>
    <t>AYMSYNTEX</t>
  </si>
  <si>
    <t>AYOKI MERCANTILE LTD</t>
  </si>
  <si>
    <t>B  P  CAPITAL LTD</t>
  </si>
  <si>
    <t>B &amp; A LTD</t>
  </si>
  <si>
    <t>B A G FILMS AND MEDIA LTD</t>
  </si>
  <si>
    <t>BAGFILMS</t>
  </si>
  <si>
    <t>Broadcasting &amp; Cable TV</t>
  </si>
  <si>
    <t>B C  POWER CONTROLS LTD</t>
  </si>
  <si>
    <t>B L KASHYAP AND SONS LTD</t>
  </si>
  <si>
    <t>BLKASHYAP</t>
  </si>
  <si>
    <t>B N RATHI SECURITIES LTD</t>
  </si>
  <si>
    <t>B&amp;A PACKAGING (INDIA) LTD</t>
  </si>
  <si>
    <t>B&amp;A PACKAGING INDIA LTD</t>
  </si>
  <si>
    <t>B&amp;B TRIPLEWALL CONTAINERS LTD</t>
  </si>
  <si>
    <t>BBTCL</t>
  </si>
  <si>
    <t>B.T. Syndicate Ltd</t>
  </si>
  <si>
    <t>BTSYN</t>
  </si>
  <si>
    <t>B2B SOFTWARE TECHNOLOGIES LTD</t>
  </si>
  <si>
    <t>BABA ARTS LTD</t>
  </si>
  <si>
    <t>BACIL PHARMA LTD</t>
  </si>
  <si>
    <t>BAFNA PHARMACEUTICALS LTD</t>
  </si>
  <si>
    <t>BAFNAPHARM</t>
  </si>
  <si>
    <t>BAGADIA COLOURCHEM LTD</t>
  </si>
  <si>
    <t>BAID LEASING AND FINANCE CO LTD</t>
  </si>
  <si>
    <t>BAJAJ AUTO LTD</t>
  </si>
  <si>
    <t>BAJAJ-AUTO</t>
  </si>
  <si>
    <t>Bajaj Consumer Care LTD</t>
  </si>
  <si>
    <t>BAJAJCON</t>
  </si>
  <si>
    <t>BAJAJ CORP LTD</t>
  </si>
  <si>
    <t>BAJAJCORP</t>
  </si>
  <si>
    <t>BAJAJ ELECTRICALS LTD</t>
  </si>
  <si>
    <t>BAJAJELEC</t>
  </si>
  <si>
    <t>Household Appliances</t>
  </si>
  <si>
    <t>BAJAJ FINANCE LTD</t>
  </si>
  <si>
    <t>BAJFINANCE</t>
  </si>
  <si>
    <t>BAJAJ FINSERV LTD</t>
  </si>
  <si>
    <t>BAJAJFINSV</t>
  </si>
  <si>
    <t>BAJAJ GLOBAL LTD</t>
  </si>
  <si>
    <t>BAJAJ HEALTHCARE LTD</t>
  </si>
  <si>
    <t>BAJAJ HINDUSTHAN SUGAR LTD</t>
  </si>
  <si>
    <t>BAJAJHIND</t>
  </si>
  <si>
    <t>BAJAJ HOLDINGS &amp; INVESTMENT LTD</t>
  </si>
  <si>
    <t>BAJAJHLDNG</t>
  </si>
  <si>
    <t>BAJAJ STEEL INDUSTRIES LTD</t>
  </si>
  <si>
    <t>BAJRANG FINANCE LTD</t>
  </si>
  <si>
    <t>BAL PHARMA LTD</t>
  </si>
  <si>
    <t>BALPHARMA</t>
  </si>
  <si>
    <t>BALAJI AMINES LTD</t>
  </si>
  <si>
    <t>BALAMINES</t>
  </si>
  <si>
    <t>BALAJI TELEFILMS LTD</t>
  </si>
  <si>
    <t>BALAJITELE</t>
  </si>
  <si>
    <t>BALASORE ALLOYS LTD</t>
  </si>
  <si>
    <t>Balaxi Ventures LTD</t>
  </si>
  <si>
    <t>BALAXI</t>
  </si>
  <si>
    <t>Unknown</t>
  </si>
  <si>
    <t>BALGOPAL COMMERCIAL LTD</t>
  </si>
  <si>
    <t>BALKRISHNA INDUSTRIES LTD</t>
  </si>
  <si>
    <t>BALKRISIND</t>
  </si>
  <si>
    <t>BALKRISHNA PAPER MILLS LTD</t>
  </si>
  <si>
    <t>BALKRISHNA</t>
  </si>
  <si>
    <t>BALLARPUR INDUSTRIES LTD</t>
  </si>
  <si>
    <t>BALLARPUR</t>
  </si>
  <si>
    <t>BALMER LAWRIE &amp; COMPANY LTD</t>
  </si>
  <si>
    <t>BALMLAWRIE</t>
  </si>
  <si>
    <t>BALMER LAWRIE INVESTMENTS LTD</t>
  </si>
  <si>
    <t>BALRAMPUR CHINI MILLS LTD</t>
  </si>
  <si>
    <t>BALRAMCHIN</t>
  </si>
  <si>
    <t>BALURGHAT TECHNOLOGIES LTD</t>
  </si>
  <si>
    <t>BAMBINO AGRO INDUSTRIES LTD</t>
  </si>
  <si>
    <t>BAMPSL SECURITIES LTD</t>
  </si>
  <si>
    <t>BANARAS BEADS LTD</t>
  </si>
  <si>
    <t>BANARBEADS</t>
  </si>
  <si>
    <t>BANAS FINANCE LTD</t>
  </si>
  <si>
    <t>BANCO PRODUCTS I LTD</t>
  </si>
  <si>
    <t>BANCOINDIA</t>
  </si>
  <si>
    <t>BANDHAN BANK LTD</t>
  </si>
  <si>
    <t>BANDHANBNK</t>
  </si>
  <si>
    <t>BANG OVERSEAS LTD</t>
  </si>
  <si>
    <t>BANG</t>
  </si>
  <si>
    <t>BANGALORE FORT FARMS LTD</t>
  </si>
  <si>
    <t>BANK OF BARODA</t>
  </si>
  <si>
    <t>BANKBARODA</t>
  </si>
  <si>
    <t>BANK OF INDIA</t>
  </si>
  <si>
    <t>BANKINDIA</t>
  </si>
  <si>
    <t>BANK OF MAHARASHTRA</t>
  </si>
  <si>
    <t>MAHABANK</t>
  </si>
  <si>
    <t>BANKA BIOLOO LTD</t>
  </si>
  <si>
    <t>BANKA</t>
  </si>
  <si>
    <t>BANNARI AMMAN SPINNING MILLS LTD</t>
  </si>
  <si>
    <t>BASML</t>
  </si>
  <si>
    <t>BANNARI AMMAN SUGARS LTD</t>
  </si>
  <si>
    <t>BANARISUG</t>
  </si>
  <si>
    <t>BANSAL MULTIFLEX LTD</t>
  </si>
  <si>
    <t>BANSAL</t>
  </si>
  <si>
    <t>BANSAL ROOFING PRODUCTS LTD</t>
  </si>
  <si>
    <t>BANSISONS TEA INDUSTRIES LTD</t>
  </si>
  <si>
    <t>BANSWARA SYNTEX LTD</t>
  </si>
  <si>
    <t>BANSWRAS</t>
  </si>
  <si>
    <t>BARAK VALLEY CEMENTS LTD</t>
  </si>
  <si>
    <t>BVCL</t>
  </si>
  <si>
    <t>BARODA EXTRUSION LTD</t>
  </si>
  <si>
    <t>BARON INFOTECH LTD</t>
  </si>
  <si>
    <t>BARTRONICS (INDIA) LTD</t>
  </si>
  <si>
    <t>BARTRONICS</t>
  </si>
  <si>
    <t>BARTRONICS INDIA LTD</t>
  </si>
  <si>
    <t>BASANT AGRO TECH (INDIA) LTD</t>
  </si>
  <si>
    <t>BASANT AGRO TECH INDIA LTD</t>
  </si>
  <si>
    <t>BASF (INDIA) LTD</t>
  </si>
  <si>
    <t>BASF</t>
  </si>
  <si>
    <t>BASF INDIA LTD</t>
  </si>
  <si>
    <t>BATA (INDIA) LTD</t>
  </si>
  <si>
    <t>BATA(INDIA)</t>
  </si>
  <si>
    <t>BATA INDIA LTD</t>
  </si>
  <si>
    <t>BATAINDIA</t>
  </si>
  <si>
    <t>BATLIBOI LTD</t>
  </si>
  <si>
    <t>BAYER CROPSCIENCE LTD</t>
  </si>
  <si>
    <t>BAYERCROP</t>
  </si>
  <si>
    <t>BAZEL INTERNATIONAL LTD</t>
  </si>
  <si>
    <t>BCC FUBA (INDIA) LTD</t>
  </si>
  <si>
    <t>BCC FUBA INDIA LTD</t>
  </si>
  <si>
    <t>BCL ENTERPRISES LTD</t>
  </si>
  <si>
    <t>BCL INDUSTRIES LTD</t>
  </si>
  <si>
    <t>BCPL RAILWAY INFRASTRUCTURE LTD</t>
  </si>
  <si>
    <t>BDH INDUSTRIES LTD</t>
  </si>
  <si>
    <t>BEARDSELL LTD</t>
  </si>
  <si>
    <t>BEARDSELL</t>
  </si>
  <si>
    <t>BEDMUTHA INDUSTRIES LTD</t>
  </si>
  <si>
    <t>BEDMUTHA</t>
  </si>
  <si>
    <t>BEEKAY NIRYAT LTD</t>
  </si>
  <si>
    <t>BEEKAY STEEL INDUSTRIES LTD</t>
  </si>
  <si>
    <t>BEEYU OVERSEAS LTD</t>
  </si>
  <si>
    <t>BELLA CASA FASHION &amp; RETAIL LTD</t>
  </si>
  <si>
    <t>BEMCO HYDRAULICS LTD</t>
  </si>
  <si>
    <t>BEML LTD</t>
  </si>
  <si>
    <t>BEML</t>
  </si>
  <si>
    <t>BENARA BEARINGS AND PISTONS LTD</t>
  </si>
  <si>
    <t>BENARES HOTELS LTD</t>
  </si>
  <si>
    <t>BENGAL &amp; ASSAM COMPANY LTD</t>
  </si>
  <si>
    <t>BENGAL STEEL INDUSTRIES LTD</t>
  </si>
  <si>
    <t>BENGAL TEA &amp; FABRICS LTD</t>
  </si>
  <si>
    <t>BENTLEY COMMERCIAL ENTERPRISES LTD</t>
  </si>
  <si>
    <t>BERGER PAINTS I LTD</t>
  </si>
  <si>
    <t>BERGEPAINT</t>
  </si>
  <si>
    <t>BERVIN INVESTMENT &amp; LEASING LTD</t>
  </si>
  <si>
    <t>BERYL DRUGS LTD</t>
  </si>
  <si>
    <t>BERYL SECURITIES LTD</t>
  </si>
  <si>
    <t>BEST EASTERN HOTELS LTD</t>
  </si>
  <si>
    <t>BETA DRUGS LTD</t>
  </si>
  <si>
    <t>BETA</t>
  </si>
  <si>
    <t>BETEX (INDIA) LTD</t>
  </si>
  <si>
    <t>BETEX INDIA LTD</t>
  </si>
  <si>
    <t>BF INVESTMENT LTD</t>
  </si>
  <si>
    <t>BFINVEST</t>
  </si>
  <si>
    <t>BF UTILITIES LTD</t>
  </si>
  <si>
    <t>BFUTILITIE</t>
  </si>
  <si>
    <t>BFL ASSET FINVEST LTD</t>
  </si>
  <si>
    <t>BGIL FILMS &amp; TECHNOLOGIES LTD</t>
  </si>
  <si>
    <t>BGR ENERGY SYSTEMS LTD</t>
  </si>
  <si>
    <t>BGRENERGY</t>
  </si>
  <si>
    <t>BHAGERIA INDUSTRIES LTD</t>
  </si>
  <si>
    <t>BHAGERIA</t>
  </si>
  <si>
    <t>BHAGIRADHA CHEMICALS &amp; INDUSTRIES LTD</t>
  </si>
  <si>
    <t>BHAGWATI AUTOCAST LTD</t>
  </si>
  <si>
    <t>BHAGWATI OXYGEN LTD</t>
  </si>
  <si>
    <t>BHAGYANAGAR (INDIA) LTD</t>
  </si>
  <si>
    <t>BHAGYANGR</t>
  </si>
  <si>
    <t>BHAGYANAGAR INDIA LTD</t>
  </si>
  <si>
    <t>BHAGYANAGAR PROPERTIES LTD</t>
  </si>
  <si>
    <t>BHAGYAPROP</t>
  </si>
  <si>
    <t>BHAKTI GEMS AND JEWELLERY LTD</t>
  </si>
  <si>
    <t>BHANDARI HOSIERY EXPORTS LTD</t>
  </si>
  <si>
    <t>BHANDARI</t>
  </si>
  <si>
    <t>BHANDERI INFRACON LTD</t>
  </si>
  <si>
    <t>BHANSALI ENGINEERING POLYMERS LTD</t>
  </si>
  <si>
    <t>BEPL</t>
  </si>
  <si>
    <t>BHARAT AGRI FERT &amp; REALTY LTD</t>
  </si>
  <si>
    <t>BHARAT BHUSHAN SHARE &amp; COMMODITY BROKERS LTD</t>
  </si>
  <si>
    <t>BHARAT BIJLEE LTD</t>
  </si>
  <si>
    <t>BBL</t>
  </si>
  <si>
    <t>BHARAT DYNAMICS LTD</t>
  </si>
  <si>
    <t>BDL</t>
  </si>
  <si>
    <t>BHARAT ELECTRONICS LTD</t>
  </si>
  <si>
    <t>BEL</t>
  </si>
  <si>
    <t>BHARAT FINANCIAL INCLUSION LTD</t>
  </si>
  <si>
    <t>BHARATFIN</t>
  </si>
  <si>
    <t>BHARAT FORGE LTD</t>
  </si>
  <si>
    <t>BHARATFORG</t>
  </si>
  <si>
    <t>Other Industrial Products</t>
  </si>
  <si>
    <t>BHARAT GEARS LTD</t>
  </si>
  <si>
    <t>BHARATGEAR</t>
  </si>
  <si>
    <t>BHARAT HEAVY ELECTRICALS LTD</t>
  </si>
  <si>
    <t>BHEL</t>
  </si>
  <si>
    <t>BHARAT IMMUNOLOGICALS &amp; BIOLOGICALS CORPORATION LTD</t>
  </si>
  <si>
    <t>BHARAT PARENTERALS LTD</t>
  </si>
  <si>
    <t>BHARAT PETROLEUM CORPORATION LTD</t>
  </si>
  <si>
    <t>BPCL</t>
  </si>
  <si>
    <t>Refineries/ Petro-Products</t>
  </si>
  <si>
    <t>BHARAT RASAYAN LTD</t>
  </si>
  <si>
    <t>BHARATRAS</t>
  </si>
  <si>
    <t>BHARAT ROAD NETWORK LTD</t>
  </si>
  <si>
    <t>BRNL</t>
  </si>
  <si>
    <t>BHARAT SEATS LTD</t>
  </si>
  <si>
    <t>BHARAT TEXTILES &amp; PROOFING INDUSTRIES LTD</t>
  </si>
  <si>
    <t>BHARAT WIRE ROPES LTD</t>
  </si>
  <si>
    <t>BHARATWIRE</t>
  </si>
  <si>
    <t>BHARATI DEFENCE AND INFRASTRUCTURE LTD</t>
  </si>
  <si>
    <t>BHARATIDIL</t>
  </si>
  <si>
    <t>BHARATIYA GLOBAL INFOMEDIA LTD</t>
  </si>
  <si>
    <t>BGLOBAL</t>
  </si>
  <si>
    <t>BHARTI AIRTEL LTD</t>
  </si>
  <si>
    <t>BHARTIARTL</t>
  </si>
  <si>
    <t>Telecom Services</t>
  </si>
  <si>
    <t>BHARTI INFRATEL LTD</t>
  </si>
  <si>
    <t>INFRATEL</t>
  </si>
  <si>
    <t>Other Telecom Services</t>
  </si>
  <si>
    <t>BHARTIYA INTERNATIONAL LTD</t>
  </si>
  <si>
    <t>BIL</t>
  </si>
  <si>
    <t>BHASKAR AGROCHEMICALS LTD</t>
  </si>
  <si>
    <t>BHATIA COMMUNICATIONS &amp; RETAIL (INDIA) LTD</t>
  </si>
  <si>
    <t>BHATIA COMMUNICATIONS &amp; RETAIL INDIA LTD</t>
  </si>
  <si>
    <t>BHILWARA SPINNERS LTD</t>
  </si>
  <si>
    <t>BHILWARA TECHNICAL TEXTILES LTD</t>
  </si>
  <si>
    <t>BHORUKA ALUMINIUM LTD</t>
  </si>
  <si>
    <t>BHUSHAN STEEL LTD</t>
  </si>
  <si>
    <t>BHUSANSTL</t>
  </si>
  <si>
    <t>BIGBLOC CONSTRUCTION LTD</t>
  </si>
  <si>
    <t>BIGBLOC</t>
  </si>
  <si>
    <t>BIHAR SPONGE IRON LTD</t>
  </si>
  <si>
    <t>BIJOY HANS LTD</t>
  </si>
  <si>
    <t>BIL ENERGY SYSTEMS LTD</t>
  </si>
  <si>
    <t>BILENERGY</t>
  </si>
  <si>
    <t>BILCARE LTD</t>
  </si>
  <si>
    <t>Healthcare Supplies</t>
  </si>
  <si>
    <t>BIMETAL BEARINGS LTD</t>
  </si>
  <si>
    <t>BINANI INDUSTRIES LTD</t>
  </si>
  <si>
    <t>BINANIIND</t>
  </si>
  <si>
    <t>BINAYAK TEX PROCESSORS LTD</t>
  </si>
  <si>
    <t>BINDAL EXPORTS LTD</t>
  </si>
  <si>
    <t>BINNY LTD</t>
  </si>
  <si>
    <t>BINNY MILLS LTD</t>
  </si>
  <si>
    <t>BIO GREEN PAPERS LTD</t>
  </si>
  <si>
    <t>BIOCON LTD</t>
  </si>
  <si>
    <t>BIOCON</t>
  </si>
  <si>
    <t>BIOFIL CHEMICALS &amp; PHARMACEUTICALS LTD</t>
  </si>
  <si>
    <t>BIOFILCHEM</t>
  </si>
  <si>
    <t>BIOPAC INDIA CORPORATION LTD</t>
  </si>
  <si>
    <t>BIRDHI CHAND PANNALAL AGENCIES LTD</t>
  </si>
  <si>
    <t>BIRLA CABLE LTD</t>
  </si>
  <si>
    <t>BIRLACABLE</t>
  </si>
  <si>
    <t>BIRLA CORPORATION LTD</t>
  </si>
  <si>
    <t>BIRLACORPN</t>
  </si>
  <si>
    <t>BIRLA COTSYN (INDIA) LTD</t>
  </si>
  <si>
    <t>BIRLA COTSYN INDIA LTD</t>
  </si>
  <si>
    <t>BIRLA PRECISION TECHNOLOGIES LTD</t>
  </si>
  <si>
    <t>Birla Sun Life Mutual Fund - Birla Sun Life Gold ETF</t>
  </si>
  <si>
    <t>BSLGOLDETF</t>
  </si>
  <si>
    <t>BIRLASOFT LTD</t>
  </si>
  <si>
    <t>BSOFT</t>
  </si>
  <si>
    <t>BKM INDUSTRIES LTD</t>
  </si>
  <si>
    <t>BKMINDST</t>
  </si>
  <si>
    <t>BLACK ROSE INDUSTRIES LTD</t>
  </si>
  <si>
    <t>BLB LTD</t>
  </si>
  <si>
    <t>BLBLIMITED</t>
  </si>
  <si>
    <t>BLISS GVS PHARMA LTD</t>
  </si>
  <si>
    <t>BLISSGVS</t>
  </si>
  <si>
    <t>BLOOM DEKOR LTD</t>
  </si>
  <si>
    <t>BLOOM INDUSTRIES LTD</t>
  </si>
  <si>
    <t>BLS INFOTECH LTD</t>
  </si>
  <si>
    <t>BLS INTERNATIONAL SERVICES LTD</t>
  </si>
  <si>
    <t>BLS</t>
  </si>
  <si>
    <t>Travel Support Services</t>
  </si>
  <si>
    <t>BLUE BLENDS (INDIA) LTD</t>
  </si>
  <si>
    <t>BLUE BLENDS I LTD</t>
  </si>
  <si>
    <t>BLUEBLENDS</t>
  </si>
  <si>
    <t>BLUE BLENDS INDIA LTD</t>
  </si>
  <si>
    <t>BLUE CHIP TEX INDUSTRIES LTD</t>
  </si>
  <si>
    <t>BLUE CIRCLE SERVICES LTD</t>
  </si>
  <si>
    <t>BLUE CLOUD SOFTECH SOLUTIONS LTD</t>
  </si>
  <si>
    <t>BLUE COAST HOTELS LTD</t>
  </si>
  <si>
    <t>BLUECOAST</t>
  </si>
  <si>
    <t>BLUE DART EXPRESS LTD</t>
  </si>
  <si>
    <t>BLUEDART</t>
  </si>
  <si>
    <t>BLUE PEARL TEXSPIN LTD</t>
  </si>
  <si>
    <t>BLUE STAR LTD</t>
  </si>
  <si>
    <t>BLUESTARCO</t>
  </si>
  <si>
    <t>BLUEBLOOD VENTURES LTD</t>
  </si>
  <si>
    <t>BLUECHIP STOCKSPIN LTD</t>
  </si>
  <si>
    <t>BMB MUSIC &amp; MAGNETICS LTD</t>
  </si>
  <si>
    <t>BMW Industries Ltd</t>
  </si>
  <si>
    <t>BMW</t>
  </si>
  <si>
    <t>BNK CAPITAL MARKETS LTD</t>
  </si>
  <si>
    <t>BNR UDYOG LTD</t>
  </si>
  <si>
    <t>BODAL CHEMICALS LTD</t>
  </si>
  <si>
    <t>BODALCHEM</t>
  </si>
  <si>
    <t>BODHTREE CONSULTING LTD</t>
  </si>
  <si>
    <t>BOHRA INDUSTRIES LTD</t>
  </si>
  <si>
    <t>BOHRA</t>
  </si>
  <si>
    <t>BOMBAY BURMAH TRADING CORPORATION LTD</t>
  </si>
  <si>
    <t>BBTC</t>
  </si>
  <si>
    <t>BOMBAY CYCLE &amp; MOTOR AGENCY LTD</t>
  </si>
  <si>
    <t>BOMBAY DYEING &amp; MFG COMPANY LTD</t>
  </si>
  <si>
    <t>BOMDYEING</t>
  </si>
  <si>
    <t>BOMBAY OXYGEN INVESTMENTS LTD</t>
  </si>
  <si>
    <t>Industrial Gases</t>
  </si>
  <si>
    <t>BOMBAY POTTERIES &amp; TILES LTD</t>
  </si>
  <si>
    <t>BOMBAY RAYON FASHIONS LTD</t>
  </si>
  <si>
    <t>BRFL</t>
  </si>
  <si>
    <t>BOMBAY SUPER HYBRID SEEDS LTD</t>
  </si>
  <si>
    <t>BSHSL</t>
  </si>
  <si>
    <t>BOMBAY WIRE ROPES LTD</t>
  </si>
  <si>
    <t>BONANZA INDUSTRIES LTD</t>
  </si>
  <si>
    <t>BOROSIL GLASS WORKS LTD</t>
  </si>
  <si>
    <t>BOROSIL</t>
  </si>
  <si>
    <t>Houseware</t>
  </si>
  <si>
    <t>BOSCH LTD</t>
  </si>
  <si>
    <t>BOSCHLTD</t>
  </si>
  <si>
    <t>BOSTON TEKNOWSYS (INDIA) LTD</t>
  </si>
  <si>
    <t>BOSTON TEKNOWSYS INDIA LTD</t>
  </si>
  <si>
    <t>BOTHRA METALS &amp; ALLOYS LTD</t>
  </si>
  <si>
    <t>BPL LTD</t>
  </si>
  <si>
    <t>BPL</t>
  </si>
  <si>
    <t>BRADY &amp; MORRIS ENGINEERING CO LTD</t>
  </si>
  <si>
    <t>BRAHMAPUTRA INFRASTRUCTURE LTD</t>
  </si>
  <si>
    <t>BRAND CONCEPTS LTD</t>
  </si>
  <si>
    <t>BCONCEPTS</t>
  </si>
  <si>
    <t>BRAND REALTY SERVICES LTD</t>
  </si>
  <si>
    <t>BRAWN BIOTECH LTD</t>
  </si>
  <si>
    <t>BRIDGE SECURITIES LTD</t>
  </si>
  <si>
    <t>BRIGADE ENTERPRISES LTD</t>
  </si>
  <si>
    <t>BRIGADE</t>
  </si>
  <si>
    <t>BRIGHT BROTHERS LTD</t>
  </si>
  <si>
    <t>BRIGHT SOLAR LTD</t>
  </si>
  <si>
    <t>BRIGHT</t>
  </si>
  <si>
    <t>BRIGHTCOM GROUP LTD</t>
  </si>
  <si>
    <t>BCG</t>
  </si>
  <si>
    <t>BRIJLAXMI LEASING &amp;amp; FINANCE LTD.</t>
  </si>
  <si>
    <t>BRIJLEAS</t>
  </si>
  <si>
    <t>BRILLIANT PORTFOLIOS LTD</t>
  </si>
  <si>
    <t>BRITANNIA INDUSTRIES LTD</t>
  </si>
  <si>
    <t>BRITANNIA</t>
  </si>
  <si>
    <t>BRONZE INFRA-TECH LTD</t>
  </si>
  <si>
    <t>BROOKS LABORATORIES LTD</t>
  </si>
  <si>
    <t>BROOKS</t>
  </si>
  <si>
    <t>BSE LTD</t>
  </si>
  <si>
    <t>BSEL INFRASTRUCTURE REALTY LTD</t>
  </si>
  <si>
    <t>BSELINFRA</t>
  </si>
  <si>
    <t>BSL LTD</t>
  </si>
  <si>
    <t>BSL</t>
  </si>
  <si>
    <t>BUDGE BUDGE COMPANY LTD</t>
  </si>
  <si>
    <t>BULLISH BONDS &amp; HOLDINGS LTD</t>
  </si>
  <si>
    <t>BURNPUR CEMENT LTD</t>
  </si>
  <si>
    <t>BURNPUR</t>
  </si>
  <si>
    <t>BUTTERFLY GANDHIMATHI APPLIANCES LTD</t>
  </si>
  <si>
    <t>BUTTERFLY</t>
  </si>
  <si>
    <t>BWL LTD</t>
  </si>
  <si>
    <t>C &amp; C CONSTRUCTIONS LTD</t>
  </si>
  <si>
    <t>CANDC</t>
  </si>
  <si>
    <t>C J GELATINE PRODUCTS LTD</t>
  </si>
  <si>
    <t>CADILA HEALTHCARE LTD</t>
  </si>
  <si>
    <t>CADILAHC</t>
  </si>
  <si>
    <t>CADSYS (INDIA) LTD</t>
  </si>
  <si>
    <t>CADSYS</t>
  </si>
  <si>
    <t>CADSYS INDIA LTD</t>
  </si>
  <si>
    <t>CALCOM VISION LTD</t>
  </si>
  <si>
    <t>CALIFORNIA SOFTWARE COMPANY LTD</t>
  </si>
  <si>
    <t>CALSOFT</t>
  </si>
  <si>
    <t>CAMBRIDGE TECHNOLOGY ENTERPRISES LTD</t>
  </si>
  <si>
    <t>CTE</t>
  </si>
  <si>
    <t>CAMEX LTD</t>
  </si>
  <si>
    <t>CAMLIN FINE SCIENCES LTD</t>
  </si>
  <si>
    <t>CAMLINFINE</t>
  </si>
  <si>
    <t>CAMSON BIO TECHNOLOGIES LTD</t>
  </si>
  <si>
    <t>CAMSON SEEDS LTD</t>
  </si>
  <si>
    <t>CAN FIN HOMES LTD</t>
  </si>
  <si>
    <t>CANFINHOME</t>
  </si>
  <si>
    <t>CANARA BANK</t>
  </si>
  <si>
    <t>CANBK</t>
  </si>
  <si>
    <t>CANOPY FINANCE LTD</t>
  </si>
  <si>
    <t>CANTABIL RETAIL (INDIA) LTD</t>
  </si>
  <si>
    <t>CANTABIL</t>
  </si>
  <si>
    <t>CANTABIL RETAIL INDIA LTD</t>
  </si>
  <si>
    <t>CAPACIT'E INFRAPROJECTS LTD</t>
  </si>
  <si>
    <t>CAPACITE</t>
  </si>
  <si>
    <t>CAPFIN (INDIA) LTD</t>
  </si>
  <si>
    <t>CAPFIN INDIA LTD</t>
  </si>
  <si>
    <t>CAPITAL FIRST LTD</t>
  </si>
  <si>
    <t>CAPF</t>
  </si>
  <si>
    <t>CAPITAL INDIA FINANCE LTD</t>
  </si>
  <si>
    <t>CAPITAL TRADE LINKS LTD</t>
  </si>
  <si>
    <t>CAPITAL TRUST LTD</t>
  </si>
  <si>
    <t>CAPTRUST</t>
  </si>
  <si>
    <t>CAPLIN POINT LABORATORIES LTD</t>
  </si>
  <si>
    <t>CAPLIPOINT</t>
  </si>
  <si>
    <t>CAPRI GLOBAL CAPITAL LTD</t>
  </si>
  <si>
    <t>CGCL</t>
  </si>
  <si>
    <t>CAPRICORN SYSTEMS GLOBAL SOLUTIONS LTD</t>
  </si>
  <si>
    <t>CAPRIHANS (INDIA) LTD</t>
  </si>
  <si>
    <t>CAPRIHANS INDIA LTD</t>
  </si>
  <si>
    <t>CAPROLACTAM CHEMICALS LTD</t>
  </si>
  <si>
    <t>CAPTAIN PIPES LTD</t>
  </si>
  <si>
    <t>CAPTAIN POLYPLAST LTD</t>
  </si>
  <si>
    <t>CAPTAIN TECHNOCAST LTD</t>
  </si>
  <si>
    <t>CARBORUNDUM UNIVERSAL LTD</t>
  </si>
  <si>
    <t>CARBORUNIV</t>
  </si>
  <si>
    <t>CARE RATINGS LTD</t>
  </si>
  <si>
    <t>CARERATING</t>
  </si>
  <si>
    <t>CAREER POINT LTD</t>
  </si>
  <si>
    <t>CAREERP</t>
  </si>
  <si>
    <t>CARNATION INDUSTRIES LTD</t>
  </si>
  <si>
    <t>CASTEX TECHNOLOGIES LTD</t>
  </si>
  <si>
    <t>CASTEXTECH</t>
  </si>
  <si>
    <t>CASTROL (INDIA) LTD</t>
  </si>
  <si>
    <t>CASTROLIND</t>
  </si>
  <si>
    <t>CASTROL INDIA LTD</t>
  </si>
  <si>
    <t>CAT TECHNOLOGIES LTD</t>
  </si>
  <si>
    <t>CATVISION LTD</t>
  </si>
  <si>
    <t>CCL INTERNATIONAL LTD</t>
  </si>
  <si>
    <t>CCL PRODUCTS (INDIA) LTD</t>
  </si>
  <si>
    <t>CCL</t>
  </si>
  <si>
    <t>CCL PRODUCTS INDIA LTD</t>
  </si>
  <si>
    <t>CEAT LTD</t>
  </si>
  <si>
    <t>CEATLTD</t>
  </si>
  <si>
    <t>CEEJAY FINANCE LTD</t>
  </si>
  <si>
    <t>CEENIK EXPORTS (INDIA) LTD</t>
  </si>
  <si>
    <t>CEENIK EXPORTS INDIA LTD</t>
  </si>
  <si>
    <t>CEETA INDUSTRIES LTD</t>
  </si>
  <si>
    <t>CEINSYS TECH LTD</t>
  </si>
  <si>
    <t>CELEBRITY FASHIONS LTD</t>
  </si>
  <si>
    <t>CELEBRITY</t>
  </si>
  <si>
    <t>CELESTIAL BIOLABS LTD</t>
  </si>
  <si>
    <t>CELESTIAL</t>
  </si>
  <si>
    <t>CELLA SPACE LTD</t>
  </si>
  <si>
    <t>CENLUB INDUSTRIES LTD</t>
  </si>
  <si>
    <t>CENTENIAL SURGICAL SUTURE LTD</t>
  </si>
  <si>
    <t>Medical Equipment</t>
  </si>
  <si>
    <t>CENTRAL BANK OF INDIA</t>
  </si>
  <si>
    <t>CENTRALBK</t>
  </si>
  <si>
    <t>CENTRAL DEPOSITORY SERVICES (INDIA) LTD</t>
  </si>
  <si>
    <t>CDSL</t>
  </si>
  <si>
    <t>CENTRAL DEPOSITORY SERVICES INDIA LTD</t>
  </si>
  <si>
    <t>CENTRAL PROVINCES RAILWAYS CO LTD</t>
  </si>
  <si>
    <t>CENTRUM CAPITAL LTD</t>
  </si>
  <si>
    <t>CENTRUM</t>
  </si>
  <si>
    <t>CENTUM ELECTRONICS LTD</t>
  </si>
  <si>
    <t>CENTUM</t>
  </si>
  <si>
    <t>CENTURY ENKA LTD</t>
  </si>
  <si>
    <t>CENTENKA</t>
  </si>
  <si>
    <t>CENTURY EXTRUSIONS LTD</t>
  </si>
  <si>
    <t>CENTEXT</t>
  </si>
  <si>
    <t>CENTURY PLYBOARDS (INDIA) LTD</t>
  </si>
  <si>
    <t>CENTURYPLY</t>
  </si>
  <si>
    <t>CENTURY PLYBOARDS INDIA LTD</t>
  </si>
  <si>
    <t>CENTURY TEXTILES &amp; INDUSTRIES LTD</t>
  </si>
  <si>
    <t>CENTURYTEX</t>
  </si>
  <si>
    <t>CENTURY TWENTYFIRST PORTFOLIO LTD</t>
  </si>
  <si>
    <t>CERA SANITARYWARE LTD</t>
  </si>
  <si>
    <t>CERA</t>
  </si>
  <si>
    <t>CEREBRA INTEGRATED TECHNOLOGIES LTD</t>
  </si>
  <si>
    <t>CEREBRAINT</t>
  </si>
  <si>
    <t>CES LTD</t>
  </si>
  <si>
    <t>CESC LTD</t>
  </si>
  <si>
    <t>CESC</t>
  </si>
  <si>
    <t>CESC Ventures LTD</t>
  </si>
  <si>
    <t>CESCVENT</t>
  </si>
  <si>
    <t>IT Consulting &amp;amp; Software</t>
  </si>
  <si>
    <t>CESC Ventures Ltd</t>
  </si>
  <si>
    <t>CESCVENTURE</t>
  </si>
  <si>
    <t>CG POWER AND INDUSTRIAL SOLUTIONS LTD</t>
  </si>
  <si>
    <t>CGPOWER</t>
  </si>
  <si>
    <t>CG-VAK SOFTWARE &amp; EXPORTS LTD</t>
  </si>
  <si>
    <t>CHADHA PAPERS LTD</t>
  </si>
  <si>
    <t>Chalet Hotels Ltd</t>
  </si>
  <si>
    <t>CHALET</t>
  </si>
  <si>
    <t>CHAMAK HOLDINGS LTD</t>
  </si>
  <si>
    <t>CHAMAN LAL SETIA EXPORTS LTD</t>
  </si>
  <si>
    <t>CHAMBAL BREWERIES &amp; DISTILLERIES LTD</t>
  </si>
  <si>
    <t>CHAMBAL FERTILIZERS &amp; CHEMICALS LTD</t>
  </si>
  <si>
    <t>CHAMBLFERT</t>
  </si>
  <si>
    <t>Chandni Machines Ltd</t>
  </si>
  <si>
    <t>CHANDNIMACH</t>
  </si>
  <si>
    <t>CHANDNI TEXTILES ENGINEERING IND  LTD</t>
  </si>
  <si>
    <t>CHANDRA PRABHU INTERNATIONAL LTD</t>
  </si>
  <si>
    <t>CHANDRIMA MERCANTILES LTD</t>
  </si>
  <si>
    <t>CHANNEL NINE ENTERTAINMENT LTD</t>
  </si>
  <si>
    <t>CHARMS INDUSTRIES LTD</t>
  </si>
  <si>
    <t>CHARTERED CAPITAL &amp; INVESTMENT LTD</t>
  </si>
  <si>
    <t>CHARTERED LOGISTICS LTD</t>
  </si>
  <si>
    <t>CHASE BRIGHT STEEL LTD</t>
  </si>
  <si>
    <t>CHD CHEMICALS LTD</t>
  </si>
  <si>
    <t>CHD DEVELOPERS LTD</t>
  </si>
  <si>
    <t>CHEMBOND CHEMICALS LTD</t>
  </si>
  <si>
    <t>CHEMCRUX ENTERPRISES LTD</t>
  </si>
  <si>
    <t>CHEMFAB ALKALIS LTD</t>
  </si>
  <si>
    <t>CHEMFAB</t>
  </si>
  <si>
    <t>CHEMIESYNTH VAPI LTD</t>
  </si>
  <si>
    <t>CHEMO PHARMA LABORATORIES LTD</t>
  </si>
  <si>
    <t>CHEMTECH INDUSTRIAL VALVES LTD</t>
  </si>
  <si>
    <t>CHENNAI FERROUS INDUSTRIES LTD</t>
  </si>
  <si>
    <t>CHENNAI MEENAKSHI MULTISPECIALITY HOSPITAL LTD</t>
  </si>
  <si>
    <t>CHENNAI PETROLEUM CORPORATION LTD</t>
  </si>
  <si>
    <t>CHENNPETRO</t>
  </si>
  <si>
    <t>CHEVIOT CO LTD</t>
  </si>
  <si>
    <t>CHITRADURGA SPINTEX LTD</t>
  </si>
  <si>
    <t>CHL LTD</t>
  </si>
  <si>
    <t>CHOICE INTERNATIONAL LTD</t>
  </si>
  <si>
    <t>CHOKSI IMAGING LTD</t>
  </si>
  <si>
    <t>Photographic Products</t>
  </si>
  <si>
    <t>CHOKSI LABORATORIES LTD</t>
  </si>
  <si>
    <t>Cholamandalam Financial Holdings LTD</t>
  </si>
  <si>
    <t>CHOLAHLDNG</t>
  </si>
  <si>
    <t>CHOLAMANDALAM INVESTMENT AND FINANCE COMPANY LTD</t>
  </si>
  <si>
    <t>CHOLAFIN</t>
  </si>
  <si>
    <t>CHORDIA FOOD PRODUCTS LTD</t>
  </si>
  <si>
    <t>CHOTHANI FOODS LTD</t>
  </si>
  <si>
    <t>CHOWGULE STEAMSHIPS LTD</t>
  </si>
  <si>
    <t>Shipping</t>
  </si>
  <si>
    <t>CHPL INDUSTRIES LTD</t>
  </si>
  <si>
    <t>CHROMATIC (INDIA) LTD</t>
  </si>
  <si>
    <t>CHROMATIC</t>
  </si>
  <si>
    <t>CHROMATIC INDIA LTD</t>
  </si>
  <si>
    <t>CIAN AGRO INDUSTRIES &amp; INFRASTRUCTURE LTD</t>
  </si>
  <si>
    <t>Cian Healthcare Ltd</t>
  </si>
  <si>
    <t>CHCL</t>
  </si>
  <si>
    <t>CIGNITI TECHNOLOGIES LTD</t>
  </si>
  <si>
    <t>CIGNITITEC</t>
  </si>
  <si>
    <t>CIL NOVA PETROCHEMICALS LTD</t>
  </si>
  <si>
    <t>CNOVAPETRO</t>
  </si>
  <si>
    <t>CIL SECURITIES LTD</t>
  </si>
  <si>
    <t>CIMMCO LTD</t>
  </si>
  <si>
    <t>CIMMCO</t>
  </si>
  <si>
    <t>CINDRELLA FINANCIAL SERVICES LTD</t>
  </si>
  <si>
    <t>CINDRELLA HOTELS LTD</t>
  </si>
  <si>
    <t>CINELINE (INDIA) LTD</t>
  </si>
  <si>
    <t>CINELINE</t>
  </si>
  <si>
    <t>CINELINE INDIA LTD</t>
  </si>
  <si>
    <t>CINERAD COMMUNICATIONS LTD</t>
  </si>
  <si>
    <t>CINEVISTA LTD</t>
  </si>
  <si>
    <t>CINEVISTA</t>
  </si>
  <si>
    <t>CIPLA LTD</t>
  </si>
  <si>
    <t>CIPLA</t>
  </si>
  <si>
    <t>CISTRO TELELINK LTD</t>
  </si>
  <si>
    <t>CITADEL REALTY AND DEVELOPERS LTD</t>
  </si>
  <si>
    <t>CITIPORT FINANCIAL SERVICES LTD</t>
  </si>
  <si>
    <t>CITIZEN INFOLINE LTD</t>
  </si>
  <si>
    <t>CITY ONLINE SERVICES LTD</t>
  </si>
  <si>
    <t>CITY UNION BANK LTD</t>
  </si>
  <si>
    <t>CUB</t>
  </si>
  <si>
    <t>CITYMAN LTD</t>
  </si>
  <si>
    <t>CITYON SYSTEMS (INDIA) LTD</t>
  </si>
  <si>
    <t>CITYON SYSTEMS INDIA LTD</t>
  </si>
  <si>
    <t>CKP LEISURE LTD</t>
  </si>
  <si>
    <t>CKPLEISURE</t>
  </si>
  <si>
    <t>CKP PRODUCTS LTD</t>
  </si>
  <si>
    <t>CKPPRODUCT</t>
  </si>
  <si>
    <t>CL EDUCATE LTD</t>
  </si>
  <si>
    <t>CLEDUCATE</t>
  </si>
  <si>
    <t>CLARIANT CHEMICALS (INDIA) LTD</t>
  </si>
  <si>
    <t>CLN(INDIA)</t>
  </si>
  <si>
    <t>CLARIANT CHEMICALS INDIA LTD</t>
  </si>
  <si>
    <t>CLNINDIA</t>
  </si>
  <si>
    <t>CLASSIC ELECTRICALS LTD</t>
  </si>
  <si>
    <t>CLASSIC FILAMENTS LTD</t>
  </si>
  <si>
    <t>CLASSIC GLOBAL FINANCE &amp; CAPITAL LTD</t>
  </si>
  <si>
    <t>CLASSIC LEASING &amp; FINANCE LTD</t>
  </si>
  <si>
    <t>CLIO INFOTECH LTD</t>
  </si>
  <si>
    <t>CMI FPE LTD</t>
  </si>
  <si>
    <t>CMI LTD</t>
  </si>
  <si>
    <t>CMICABLES</t>
  </si>
  <si>
    <t>CMM INFRAPROJECTS LTD</t>
  </si>
  <si>
    <t>CMMIPL</t>
  </si>
  <si>
    <t>CNI RESEARCH LTD</t>
  </si>
  <si>
    <t>COAL (INDIA) LTD</t>
  </si>
  <si>
    <t>COAL(INDIA)</t>
  </si>
  <si>
    <t>COAL INDIA LTD</t>
  </si>
  <si>
    <t>COALINDIA</t>
  </si>
  <si>
    <t>COASTAL CORPORATION LTD</t>
  </si>
  <si>
    <t>COASTAL ROADWAYS LTD</t>
  </si>
  <si>
    <t>COCHIN MALABAR ESTATES &amp; INDUSTRIES LTD</t>
  </si>
  <si>
    <t>COCHIN MINERALS &amp; RUTILE LTD</t>
  </si>
  <si>
    <t>COCHIN SHIPYARD LTD</t>
  </si>
  <si>
    <t>COCHINSHIP</t>
  </si>
  <si>
    <t>COFFEE DAY ENTERPRISES LTD</t>
  </si>
  <si>
    <t>COFFEEDAY</t>
  </si>
  <si>
    <t>COLGATE PALMOLIVE (INDIA) LTD</t>
  </si>
  <si>
    <t>COLPAL</t>
  </si>
  <si>
    <t>COLGATE PALMOLIVE INDIA LTD</t>
  </si>
  <si>
    <t>COLINZ LABORATORIES LTD</t>
  </si>
  <si>
    <t>COLORCHIPS NEW MEDIA LTD</t>
  </si>
  <si>
    <t>COMBAT DRUGS LTD</t>
  </si>
  <si>
    <t>COMFORT COMMOTRADE LTD</t>
  </si>
  <si>
    <t>COMFORT FINCAP LTD</t>
  </si>
  <si>
    <t>COMFORT INTECH LTD</t>
  </si>
  <si>
    <t>COMMERCIAL ENGINEERS &amp; BODY BUILDERS CO LTD</t>
  </si>
  <si>
    <t>CEBBCO</t>
  </si>
  <si>
    <t>COMMERCIAL SYN BAGS LTD</t>
  </si>
  <si>
    <t>COMMEX TECHNOLOGY LTD</t>
  </si>
  <si>
    <t>COMPETENT AUTOMOBILES CO LTD</t>
  </si>
  <si>
    <t>COMPUAGE INFOCOM LTD</t>
  </si>
  <si>
    <t>COMPINFO</t>
  </si>
  <si>
    <t>COMPUCOM SOFTWARE LTD</t>
  </si>
  <si>
    <t>COMPUSOFT</t>
  </si>
  <si>
    <t>COMPUTER POINT LTD</t>
  </si>
  <si>
    <t>CONART ENGINEERS LTD</t>
  </si>
  <si>
    <t>CONCORD DRUGS LTD</t>
  </si>
  <si>
    <t>CONCRETE CREDIT LTD</t>
  </si>
  <si>
    <t>CONFIDENCE FINANCE AND TRADING LTD</t>
  </si>
  <si>
    <t>Confidence Futuristic Energetech Ltd</t>
  </si>
  <si>
    <t>CFEL</t>
  </si>
  <si>
    <t>CONFIDENCE PETROLEUM (INDIA) LTD</t>
  </si>
  <si>
    <t>Confidence Petroleum India LTD</t>
  </si>
  <si>
    <t>CONFIPET</t>
  </si>
  <si>
    <t>CONFIDENCE PETROLEUM INDIA LTD</t>
  </si>
  <si>
    <t>CONSECUTIVE INVESTMENT &amp; TRADING COMPANY LTD</t>
  </si>
  <si>
    <t>CONSOLIDATED CONSTRUCTION CONSORTIUM LTD</t>
  </si>
  <si>
    <t>CCCL</t>
  </si>
  <si>
    <t>CONSOLIDATED FINVEST &amp; HOLDINGS LTD</t>
  </si>
  <si>
    <t>CONSOFINVT</t>
  </si>
  <si>
    <t>CONTAINER CORPORATION OF (INDIA) LTD</t>
  </si>
  <si>
    <t>CONCOR</t>
  </si>
  <si>
    <t>CONTAINER CORPORATION OF INDIA LTD</t>
  </si>
  <si>
    <t>CONTAINERWAY INTERNATIONAL LTD</t>
  </si>
  <si>
    <t>CONTIL (INDIA) LTD</t>
  </si>
  <si>
    <t>CONTIL INDIA LTD</t>
  </si>
  <si>
    <t>CONTINENTAL CHEMICALS LTD</t>
  </si>
  <si>
    <t>CONTINENTAL CONTROLS LTD</t>
  </si>
  <si>
    <t>CONTINENTAL PETROLEUMS LTD</t>
  </si>
  <si>
    <t>CONTINENTAL SECURITIES LTD</t>
  </si>
  <si>
    <t>CONTINENTAL SEEDS AND CHEMICALS LTD</t>
  </si>
  <si>
    <t>CONTI</t>
  </si>
  <si>
    <t>CONTROL PRINT LTD</t>
  </si>
  <si>
    <t>CONTROLPR</t>
  </si>
  <si>
    <t>CORAL INDIA FINANCE &amp; HOUSING LTD</t>
  </si>
  <si>
    <t>CORALFINAC</t>
  </si>
  <si>
    <t>CORAL LABORATORIES LTD</t>
  </si>
  <si>
    <t>CORAL NEWSPRINTS LTD.</t>
  </si>
  <si>
    <t>CORNE</t>
  </si>
  <si>
    <t>Paper &amp;amp; Paper Products</t>
  </si>
  <si>
    <t>CORDS CABLE INDUSTRIES LTD</t>
  </si>
  <si>
    <t>CORDSCABLE</t>
  </si>
  <si>
    <t>COROMANDEL AGRO PRODUCTS &amp; OILS LTD</t>
  </si>
  <si>
    <t>COROMANDEL ENGINEERING COMPANY LTD</t>
  </si>
  <si>
    <t>COROMANDEL INTERNATIONAL LTD</t>
  </si>
  <si>
    <t>COROMANDEL</t>
  </si>
  <si>
    <t>CORPORATE COURIER AND CARGO LTD</t>
  </si>
  <si>
    <t>CORPORATE MERCHANT BANKERS LTD</t>
  </si>
  <si>
    <t>CORPORATION BANK</t>
  </si>
  <si>
    <t>CORPBANK</t>
  </si>
  <si>
    <t>COSBOARD INDUSTRIES LTD</t>
  </si>
  <si>
    <t>COSCO (INDIA) LTD</t>
  </si>
  <si>
    <t>COSCO INDIA LTD</t>
  </si>
  <si>
    <t>COSMO FERRITES LTD</t>
  </si>
  <si>
    <t>COSMO FILMS LTD</t>
  </si>
  <si>
    <t>COSMOFILMS</t>
  </si>
  <si>
    <t>COSYN LTD</t>
  </si>
  <si>
    <t>COUNTRY CLUB HOSPITALITY &amp; HOLIDAYS LTD</t>
  </si>
  <si>
    <t>CCHHL</t>
  </si>
  <si>
    <t>COUNTRY CONDO'S LTD</t>
  </si>
  <si>
    <t>COUNCODOS</t>
  </si>
  <si>
    <t>COVENTRY COIL-O-MATIC HARYANA LTD</t>
  </si>
  <si>
    <t>COVIDH TECHNOLOGIES LTD</t>
  </si>
  <si>
    <t>COX &amp; KINGS LTD</t>
  </si>
  <si>
    <t>COX&amp;KINGS</t>
  </si>
  <si>
    <t>Cox &amp;amp; Kings Financial Service Ltd</t>
  </si>
  <si>
    <t>CKFSL</t>
  </si>
  <si>
    <t>CRANE INFRASTRUCTURE LTD</t>
  </si>
  <si>
    <t>CRANES SOFTWARE INTERNATIONAL LTD</t>
  </si>
  <si>
    <t>CRANEX LTD</t>
  </si>
  <si>
    <t>CRAVATEX LTD</t>
  </si>
  <si>
    <t>CRAZY INFOTECH LTD</t>
  </si>
  <si>
    <t>CREATIVE CASTINGS LTD</t>
  </si>
  <si>
    <t>CREATIVE EYE LTD</t>
  </si>
  <si>
    <t>CREATIVEYE</t>
  </si>
  <si>
    <t>CREATIVE PERIPHERALS AND DISTRIBUTION LTD</t>
  </si>
  <si>
    <t>CREATIVE</t>
  </si>
  <si>
    <t>CREDITACCESS GRAMEEN LTD</t>
  </si>
  <si>
    <t>CREDITACC</t>
  </si>
  <si>
    <t>CRESCENT LEASING LTD</t>
  </si>
  <si>
    <t>CRESSANDA SOLUTIONS LTD</t>
  </si>
  <si>
    <t>CREST VENTURES LTD</t>
  </si>
  <si>
    <t>CREST</t>
  </si>
  <si>
    <t>CRESTCHEM LTD</t>
  </si>
  <si>
    <t>CRIMSON METAL ENGINEERING COMPANY LTD</t>
  </si>
  <si>
    <t>CRISIL LTD</t>
  </si>
  <si>
    <t>CRISIL</t>
  </si>
  <si>
    <t>CROMPTON GREAVES CONSUMER ELECTRICALS LTD</t>
  </si>
  <si>
    <t>CROMPTON</t>
  </si>
  <si>
    <t>CROWN LIFTERS LTD</t>
  </si>
  <si>
    <t>CROWN</t>
  </si>
  <si>
    <t>CROWN TOURS LTD</t>
  </si>
  <si>
    <t>CRP RISK MANAGEMENT LTD</t>
  </si>
  <si>
    <t>CSL FINANCE LTD</t>
  </si>
  <si>
    <t>CUBEX TUBINGS LTD</t>
  </si>
  <si>
    <t>CUBEXTUB</t>
  </si>
  <si>
    <t>CUBICAL FINANCIAL SERVICES LTD</t>
  </si>
  <si>
    <t>CUMMINS (INDIA) LTD</t>
  </si>
  <si>
    <t>CUMMINSIND</t>
  </si>
  <si>
    <t>CUMMINS INDIA LTD</t>
  </si>
  <si>
    <t>CUPID LTD</t>
  </si>
  <si>
    <t>CUPID</t>
  </si>
  <si>
    <t>CURA TECHNOLOGIES LTD</t>
  </si>
  <si>
    <t>CURATECH</t>
  </si>
  <si>
    <t>CYBELE INDUSTRIES LTD</t>
  </si>
  <si>
    <t>CYBER MEDIA (INDIA) LTD</t>
  </si>
  <si>
    <t>CYBERMEDIA</t>
  </si>
  <si>
    <t>CYBER MEDIA INDIA LTD</t>
  </si>
  <si>
    <t>CYBERMATE INFOTEK LTD</t>
  </si>
  <si>
    <t>CYBERTECH SYSTEMS AND SOFTWARE LTD</t>
  </si>
  <si>
    <t>CYBERTECH</t>
  </si>
  <si>
    <t>CYIENT LTD</t>
  </si>
  <si>
    <t>CYIENT</t>
  </si>
  <si>
    <t>D B CORP LTD</t>
  </si>
  <si>
    <t>DBCORP</t>
  </si>
  <si>
    <t>D B REALTY LTD</t>
  </si>
  <si>
    <t>DBREALTY</t>
  </si>
  <si>
    <t>D P ABHUSHAN LTD</t>
  </si>
  <si>
    <t>DPABHUSHAN</t>
  </si>
  <si>
    <t>D P WIRES LTD</t>
  </si>
  <si>
    <t>DPWIRES</t>
  </si>
  <si>
    <t>D&amp;H (INDIA) LTD</t>
  </si>
  <si>
    <t>D&amp;H INDIA LTD</t>
  </si>
  <si>
    <t>DABUR (INDIA) LTD</t>
  </si>
  <si>
    <t>DABUR</t>
  </si>
  <si>
    <t>DABUR INDIA LTD</t>
  </si>
  <si>
    <t>DAI-ICHI KARKARIA LTD</t>
  </si>
  <si>
    <t>DAIKAFFIL CHEMICALS (INDIA) LTD</t>
  </si>
  <si>
    <t>DAIKAFFIL CHEMICALS INDIA LTD</t>
  </si>
  <si>
    <t>DALAL STREET INVESTMENTS LTD</t>
  </si>
  <si>
    <t>Dalmia Bharat Ltd</t>
  </si>
  <si>
    <t>DALBHARAT</t>
  </si>
  <si>
    <t>Cement &amp;amp; Cement Products</t>
  </si>
  <si>
    <t>DALMIA BHARAT SUGAR AND INDUSTRIES LTD</t>
  </si>
  <si>
    <t>DALMIASUG</t>
  </si>
  <si>
    <t>DALMIA INDUSTRIAL DEVELOPMENT LTD</t>
  </si>
  <si>
    <t>DAMODAR INDUSTRIES LTD</t>
  </si>
  <si>
    <t>DAMODARIND</t>
  </si>
  <si>
    <t>DANGEE DUMS LTD</t>
  </si>
  <si>
    <t>DANGEE</t>
  </si>
  <si>
    <t>DANLAW TECHNOLOGIES (INDIA) LTD</t>
  </si>
  <si>
    <t>DANLAW TECHNOLOGIES INDIA LTD</t>
  </si>
  <si>
    <t>DANUBE INDUSTRIES LTD</t>
  </si>
  <si>
    <t>DARJEELING ROPEWAY COMPANY LTD</t>
  </si>
  <si>
    <t>DARSHAN ORNA LTD</t>
  </si>
  <si>
    <t>DATAMATICS GLOBAL SERVICES LTD</t>
  </si>
  <si>
    <t>DATAMATICS</t>
  </si>
  <si>
    <t>DAULAT SECURITIES LTD</t>
  </si>
  <si>
    <t>DB INTERNATIONAL STOCK BROKERS LTD</t>
  </si>
  <si>
    <t>DBSTOCKBRO</t>
  </si>
  <si>
    <t>DCB BANK LTD</t>
  </si>
  <si>
    <t>DCBBANK</t>
  </si>
  <si>
    <t>DCM FINANCIAL SERVICES LTD</t>
  </si>
  <si>
    <t>DCMFINSERV</t>
  </si>
  <si>
    <t>DCM LTD</t>
  </si>
  <si>
    <t>DCM</t>
  </si>
  <si>
    <t>DCM SHRIRAM INDUSTRIES LTD</t>
  </si>
  <si>
    <t>DCM SHRIRAM LTD</t>
  </si>
  <si>
    <t>DCMSHRIRAM</t>
  </si>
  <si>
    <t>DCW LTD</t>
  </si>
  <si>
    <t>DCW</t>
  </si>
  <si>
    <t>DE NORA (INDIA) LTD</t>
  </si>
  <si>
    <t>DENORA</t>
  </si>
  <si>
    <t>DE NORA INDIA LTD</t>
  </si>
  <si>
    <t>DEBOCK SALES AND MARKETING LTD</t>
  </si>
  <si>
    <t>DSML</t>
  </si>
  <si>
    <t>DECCAN BEARINGS LTD</t>
  </si>
  <si>
    <t>DECCAN CEMENTS LTD</t>
  </si>
  <si>
    <t>DECCANCE</t>
  </si>
  <si>
    <t>DECCAN GOLD MINES LTD</t>
  </si>
  <si>
    <t>Deccan Health Care Ltd</t>
  </si>
  <si>
    <t>DECCAN</t>
  </si>
  <si>
    <t>DECCAN POLYPACKS LTD</t>
  </si>
  <si>
    <t>DECILLION FINANCE LTD</t>
  </si>
  <si>
    <t>DECO-MICA LTD</t>
  </si>
  <si>
    <t>DECOROUS INVESTMENT &amp; TRADING CO LTD</t>
  </si>
  <si>
    <t>DEEP DIAMOND (INDIA) LTD</t>
  </si>
  <si>
    <t>DEEP DIAMOND INDIA LTD</t>
  </si>
  <si>
    <t>DEEP INDUSTRIES LTD</t>
  </si>
  <si>
    <t>DEEPIND</t>
  </si>
  <si>
    <t>DEEP POLYMERS LTD</t>
  </si>
  <si>
    <t>DEEPAK FERTILIZERS AND PETROCHEMICALS CORPORATION LTD</t>
  </si>
  <si>
    <t>DEEPAKFERT</t>
  </si>
  <si>
    <t>DEEPAK NITRITE LTD</t>
  </si>
  <si>
    <t>DEEPAKNTR</t>
  </si>
  <si>
    <t>DEEPAK SPINNERS LTD</t>
  </si>
  <si>
    <t>DEEPTI ALLOY STEEL LTD</t>
  </si>
  <si>
    <t>DEKSON CASTINGS LTD</t>
  </si>
  <si>
    <t>DELTA CORP LTD</t>
  </si>
  <si>
    <t>DELTACORP</t>
  </si>
  <si>
    <t>DELTA INDUSTRIAL RESOURCES LTD</t>
  </si>
  <si>
    <t>DELTA MAGNETS LTD</t>
  </si>
  <si>
    <t>DELTAMAGNT</t>
  </si>
  <si>
    <t>DELTON CABLES LTD</t>
  </si>
  <si>
    <t>DELTRON LTD</t>
  </si>
  <si>
    <t>DEN NETWORKS LTD</t>
  </si>
  <si>
    <t>DEN</t>
  </si>
  <si>
    <t>DENA BANK</t>
  </si>
  <si>
    <t>DENABANK</t>
  </si>
  <si>
    <t>DENIS CHEM LAB LTD</t>
  </si>
  <si>
    <t>DESH RAKSHAK AUSHDHALAYA LTD</t>
  </si>
  <si>
    <t>DEV INFORMATION TECHNOLOGY LTD</t>
  </si>
  <si>
    <t>DEVIT</t>
  </si>
  <si>
    <t>DEVHARI EXPORTS (INDIA) LTD</t>
  </si>
  <si>
    <t>DEVHARI EXPORTS INDIA LTD</t>
  </si>
  <si>
    <t>DEVINE IMPEX LTD</t>
  </si>
  <si>
    <t>DEVINSU TRADING LTD</t>
  </si>
  <si>
    <t>DEVKI LEASING &amp; FINANCE LTD</t>
  </si>
  <si>
    <t>DEVOTED CONSTRUCTION LTD</t>
  </si>
  <si>
    <t>DEWAN HOUSING FINANCE CORPORATION LTD</t>
  </si>
  <si>
    <t>DHFL</t>
  </si>
  <si>
    <t>DFM FOODS LTD</t>
  </si>
  <si>
    <t>DFMFOODS</t>
  </si>
  <si>
    <t>DHABRIYA POLYWOOD LTD</t>
  </si>
  <si>
    <t>DHAMPUR SUGAR MILLS LTD</t>
  </si>
  <si>
    <t>DHAMPURSUG</t>
  </si>
  <si>
    <t>DHAMPURE SPECIALITY SUGARS LTD</t>
  </si>
  <si>
    <t>DHANADA CORPORATION LTD</t>
  </si>
  <si>
    <t>DHANALAXMI ROTO SPINNERS LTD</t>
  </si>
  <si>
    <t>Dhanashree Electronics Ltd</t>
  </si>
  <si>
    <t>DEL</t>
  </si>
  <si>
    <t>DHANLAXMI BANK LTD</t>
  </si>
  <si>
    <t>DHANBANK</t>
  </si>
  <si>
    <t>DHANLAXMI COTEX LTD</t>
  </si>
  <si>
    <t>DHANLAXMI FABRICS LTD</t>
  </si>
  <si>
    <t>DHANLEELA INVESTMENTS &amp; TRADING COMPANY LTD</t>
  </si>
  <si>
    <t>DHANUKA AGRITECH LTD</t>
  </si>
  <si>
    <t>DHANUKA</t>
  </si>
  <si>
    <t>DHANUKA COMMERCIAL LTD</t>
  </si>
  <si>
    <t>DHANUKA REALTY LTD</t>
  </si>
  <si>
    <t>DRL</t>
  </si>
  <si>
    <t>DHANVANTRI JEEVAN REKHA LTD</t>
  </si>
  <si>
    <t>DHANVARSHA FINVEST LTD</t>
  </si>
  <si>
    <t>DHARAMSI MORARJI CHEMICAL CO LTD</t>
  </si>
  <si>
    <t>DHARANI FINANCE LTD</t>
  </si>
  <si>
    <t>DHARANI SUGARS &amp; CHEMICALS LTD</t>
  </si>
  <si>
    <t>DHARSUGAR</t>
  </si>
  <si>
    <t>DHENU BUILDCON INFRA LTD</t>
  </si>
  <si>
    <t>DHOOT INDUSTRIAL FINANCE LTD</t>
  </si>
  <si>
    <t>DHP (INDIA) LTD</t>
  </si>
  <si>
    <t>DHP INDIA LTD</t>
  </si>
  <si>
    <t>DHRUV CONSULTANCY SERVICES LTD</t>
  </si>
  <si>
    <t>DHRUV ESTATES LTD</t>
  </si>
  <si>
    <t>DHRUV WELLNESS LTD</t>
  </si>
  <si>
    <t>DHRUVA CAPITAL SERVICES LTD</t>
  </si>
  <si>
    <t>DHUNSERI INVESTMENTS LTD</t>
  </si>
  <si>
    <t>DHUNINV</t>
  </si>
  <si>
    <t>DHUNSERI PETROCHEM LTD</t>
  </si>
  <si>
    <t>DPL</t>
  </si>
  <si>
    <t>DHUNSERI TEA &amp; INDUSTRIES LTD</t>
  </si>
  <si>
    <t>DTIL</t>
  </si>
  <si>
    <t>Dhunseri Ventures LTD</t>
  </si>
  <si>
    <t>DVL</t>
  </si>
  <si>
    <t>DIAMANT INFRASTRUCTURE LTD</t>
  </si>
  <si>
    <t>DIAMINES &amp; CHEMICALS LTD</t>
  </si>
  <si>
    <t>DIAMOND POWER INFRA LTD</t>
  </si>
  <si>
    <t>DIAPOWER</t>
  </si>
  <si>
    <t>DIANA TEA CO LTD</t>
  </si>
  <si>
    <t>DIC (INDIA) LTD</t>
  </si>
  <si>
    <t>DICIND</t>
  </si>
  <si>
    <t>DIC INDIA LTD</t>
  </si>
  <si>
    <t>DIGGI MULTITRADE LTD</t>
  </si>
  <si>
    <t>Digicontent Ltd</t>
  </si>
  <si>
    <t>DGCONTENT</t>
  </si>
  <si>
    <t>DIGJAM LTD</t>
  </si>
  <si>
    <t>DIGJAMLTD</t>
  </si>
  <si>
    <t>DIKSAT TRANSWORLD LTD</t>
  </si>
  <si>
    <t>Diksha Greens Ltd</t>
  </si>
  <si>
    <t>DGL</t>
  </si>
  <si>
    <t>DIL LTD</t>
  </si>
  <si>
    <t>DILIGENT INDUSTRIES LTD</t>
  </si>
  <si>
    <t>DILIGENT MEDIA CORPORATION LTD</t>
  </si>
  <si>
    <t>DNAMEDIA</t>
  </si>
  <si>
    <t>Advertising &amp; Media</t>
  </si>
  <si>
    <t>DILIP BUILDCON LTD</t>
  </si>
  <si>
    <t>DBL</t>
  </si>
  <si>
    <t>DION GLOBAL SOLUTIONS LTD</t>
  </si>
  <si>
    <t>DISA (INDIA) LTD</t>
  </si>
  <si>
    <t>DISA INDIA LTD</t>
  </si>
  <si>
    <t>DISH TV (INDIA) LTD</t>
  </si>
  <si>
    <t>DISHTV</t>
  </si>
  <si>
    <t>DISH TV INDIA LTD</t>
  </si>
  <si>
    <t>DISHA RESOURCES LTD</t>
  </si>
  <si>
    <t>DISHMAN CARBOGEN AMCIS LTD</t>
  </si>
  <si>
    <t>DCAL</t>
  </si>
  <si>
    <t>DIVINUS FABRICS LTD</t>
  </si>
  <si>
    <t>DIVI'S LABORATORIES LTD</t>
  </si>
  <si>
    <t>DIVISLAB</t>
  </si>
  <si>
    <t>DIVYA JYOTI INDUSTRIES LTD</t>
  </si>
  <si>
    <t>DIVYASHAKTI GRANITES LTD</t>
  </si>
  <si>
    <t>DIXON TECHNOLOGIES (INDIA) LTD</t>
  </si>
  <si>
    <t>DIXON</t>
  </si>
  <si>
    <t>DIXON TECHNOLOGIES INDIA LTD</t>
  </si>
  <si>
    <t>DLF LTD</t>
  </si>
  <si>
    <t>DLF</t>
  </si>
  <si>
    <t>D-LINK (INDIA) LTD</t>
  </si>
  <si>
    <t>DLINK(INDIA)</t>
  </si>
  <si>
    <t>IT Networking Equipment</t>
  </si>
  <si>
    <t>D-LINK INDIA LTD</t>
  </si>
  <si>
    <t>DLINKINDIA</t>
  </si>
  <si>
    <t>DOLAT INVESTMENTS LTD</t>
  </si>
  <si>
    <t>DOLFIN RUBBERS LTD</t>
  </si>
  <si>
    <t>DOLLAR INDUSTRIES LTD</t>
  </si>
  <si>
    <t>DOLLAR</t>
  </si>
  <si>
    <t>DOLPHIN MEDICAL SERVICES LTD</t>
  </si>
  <si>
    <t>DOLPHIN OFFSHORE ENTERPRISES (INDIA) LTD</t>
  </si>
  <si>
    <t>DOLPHINOFF</t>
  </si>
  <si>
    <t>DOLPHIN OFFSHORE ENTERPRISES INDIA LTD</t>
  </si>
  <si>
    <t>DONEAR INDUSTRIES LTD</t>
  </si>
  <si>
    <t>DONEAR</t>
  </si>
  <si>
    <t>DPSC LTD</t>
  </si>
  <si>
    <t>DPSCLTD</t>
  </si>
  <si>
    <t>DQ ENTERTAINMENT INTERNATIONAL LTD</t>
  </si>
  <si>
    <t>DQE</t>
  </si>
  <si>
    <t>DR AGARWALS EYE HOSPITAL LTD</t>
  </si>
  <si>
    <t>DR HABEEBULLAH LIFE SCIENCES LTD</t>
  </si>
  <si>
    <t>DR LAL PATH LABS LTD</t>
  </si>
  <si>
    <t>LALPATHLAB</t>
  </si>
  <si>
    <t>DR LALCHANDANI LABS LTD</t>
  </si>
  <si>
    <t>DR REDDY'S LABORATORIES LTD</t>
  </si>
  <si>
    <t>DRREDDY</t>
  </si>
  <si>
    <t>DRA CONSULTANTS LTD</t>
  </si>
  <si>
    <t>DREDGING CORPORATION OF (INDIA) LTD</t>
  </si>
  <si>
    <t>DREDGECORP</t>
  </si>
  <si>
    <t>DREDGING CORPORATION OF INDIA LTD</t>
  </si>
  <si>
    <t>DUCON INFRATECHNOLOGIES LTD</t>
  </si>
  <si>
    <t>DUCON</t>
  </si>
  <si>
    <t>DUGAR HOUSING DEVELOPMENTS LTD</t>
  </si>
  <si>
    <t>DUKE OFFSHORE LTD</t>
  </si>
  <si>
    <t>DUNCAN ENGINEERING LTD</t>
  </si>
  <si>
    <t>DUROPACK LTD</t>
  </si>
  <si>
    <t>DUTRON POLYMERS LTD</t>
  </si>
  <si>
    <t>DWARIKESH SUGAR INDUSTRIES LTD</t>
  </si>
  <si>
    <t>DWARKESH</t>
  </si>
  <si>
    <t>Dwitiya Trading Ltd</t>
  </si>
  <si>
    <t>DWITIYA</t>
  </si>
  <si>
    <t>DYNACONS SYSTEMS &amp; SOLUTIONS LTD</t>
  </si>
  <si>
    <t>DSSL</t>
  </si>
  <si>
    <t>DYNAMATIC TECHNOLOGIES LTD</t>
  </si>
  <si>
    <t>DYNAMATECH</t>
  </si>
  <si>
    <t>DYNAMIC ARCHISTRUCTURES LTD</t>
  </si>
  <si>
    <t>DYNAMIC CABLES LTD</t>
  </si>
  <si>
    <t>DYNAMIC INDUSTRIES LTD</t>
  </si>
  <si>
    <t>DYNAMIC PORTFOLIO MANAGEMENT &amp; SERVICES LTD</t>
  </si>
  <si>
    <t>DYNAVISION LTD</t>
  </si>
  <si>
    <t>DYNEMIC PRODUCTS LTD</t>
  </si>
  <si>
    <t>DYNPRO</t>
  </si>
  <si>
    <t>E COM INFOTECH I LTD</t>
  </si>
  <si>
    <t>E2E NETWORKS LTD</t>
  </si>
  <si>
    <t>E2E</t>
  </si>
  <si>
    <t>EAST BUILDTECH LTD</t>
  </si>
  <si>
    <t>EAST COAST STEEL LTD</t>
  </si>
  <si>
    <t>EAST INDIA SECURITIES LTD</t>
  </si>
  <si>
    <t>EASTERN SILK INDUSTRIES LTD</t>
  </si>
  <si>
    <t>EASTSILK</t>
  </si>
  <si>
    <t>EASTERN TREADS LTD</t>
  </si>
  <si>
    <t>EASUN REYROLLE LTD</t>
  </si>
  <si>
    <t>EASUNREYRL</t>
  </si>
  <si>
    <t>ECE INDUSTRIES LTD</t>
  </si>
  <si>
    <t>ECEIND</t>
  </si>
  <si>
    <t>ECLERX SERVICES LTD</t>
  </si>
  <si>
    <t>ECLERX</t>
  </si>
  <si>
    <t>ECO FRIENDLY FOOD PROCESSING PARK LTD</t>
  </si>
  <si>
    <t>ECO RECYCLING LTD</t>
  </si>
  <si>
    <t>ECOBOARD INDUSTRIES LTD</t>
  </si>
  <si>
    <t>ECONO TRADE (INDIA) LTD</t>
  </si>
  <si>
    <t>ECONO TRADE INDIA LTD</t>
  </si>
  <si>
    <t>ECOPLAST LTD</t>
  </si>
  <si>
    <t>ECS BIZTECH LTD</t>
  </si>
  <si>
    <t>EDELWEISS FINANCIAL SERVICES LTD</t>
  </si>
  <si>
    <t>EDELWEISS</t>
  </si>
  <si>
    <t>EDUCOMP SOLUTIONS LTD</t>
  </si>
  <si>
    <t>EDUCOMP</t>
  </si>
  <si>
    <t>EDUEXEL INFOTAINMENT LTD</t>
  </si>
  <si>
    <t>EDYNAMICS SOLUTIONS LTD</t>
  </si>
  <si>
    <t>EICHER MOTORS LTD</t>
  </si>
  <si>
    <t>EICHERMOT</t>
  </si>
  <si>
    <t>EID PARRY (INDIA) LTD</t>
  </si>
  <si>
    <t>EIDPARRY</t>
  </si>
  <si>
    <t>EID PARRY INDIA LTD</t>
  </si>
  <si>
    <t>EIH ASSOCIATED HOTELS LTD</t>
  </si>
  <si>
    <t>EIHAHOTELS</t>
  </si>
  <si>
    <t>EIH LTD</t>
  </si>
  <si>
    <t>EIHOTEL</t>
  </si>
  <si>
    <t>EIMCO ELECON (INDIA) LTD</t>
  </si>
  <si>
    <t>EIMCOELECO</t>
  </si>
  <si>
    <t>EIMCO ELECON INDIA LTD</t>
  </si>
  <si>
    <t>Ejecta Marketing Ltd</t>
  </si>
  <si>
    <t>EML</t>
  </si>
  <si>
    <t>EKAM LEASING &amp; FINANCE CO LTD</t>
  </si>
  <si>
    <t>E-LAND APPAREL LTD</t>
  </si>
  <si>
    <t>ELAND</t>
  </si>
  <si>
    <t>ELANGO INDUSTRIES LTD</t>
  </si>
  <si>
    <t>ELANTAS BECK (INDIA) LTD</t>
  </si>
  <si>
    <t>ELANTAS BECK INDIA LTD</t>
  </si>
  <si>
    <t>ELCID INVESTMENTS LTD</t>
  </si>
  <si>
    <t>ELDECO HOUSING &amp; INDUSTRIES LTD</t>
  </si>
  <si>
    <t>ELECON ENGINEERING COMPANY LTD</t>
  </si>
  <si>
    <t>ELECON</t>
  </si>
  <si>
    <t>ELECTROSTEEL CASTINGS LTD</t>
  </si>
  <si>
    <t>ELECTCAST</t>
  </si>
  <si>
    <t>ELECTROSTEEL STEELS LTD</t>
  </si>
  <si>
    <t>ELECTROSL</t>
  </si>
  <si>
    <t>ELECTROTHERM (INDIA) LTD</t>
  </si>
  <si>
    <t>ELECTHERM</t>
  </si>
  <si>
    <t>ELECTROTHERM INDIA LTD</t>
  </si>
  <si>
    <t>ELEGANT FLORICULTURE &amp; AGROTECH (INDIA) LTD</t>
  </si>
  <si>
    <t>ELEGANT FLORICULTURE &amp; AGROTECH INDIA LTD</t>
  </si>
  <si>
    <t>ELEGANT MARBLES &amp; GRANI INDUSTRIES LTD</t>
  </si>
  <si>
    <t>ELGI EQUIPMENTS LTD</t>
  </si>
  <si>
    <t>ELGIEQUIP</t>
  </si>
  <si>
    <t>ELGI RUBBER COMPANY LTD</t>
  </si>
  <si>
    <t>ELGIRUBCO</t>
  </si>
  <si>
    <t>ELIXIR CAPITAL LTD</t>
  </si>
  <si>
    <t>ELNET TECHNOLOGIES LTD</t>
  </si>
  <si>
    <t>ELPRO INTERNATIONAL LTD</t>
  </si>
  <si>
    <t>EMA (INDIA) LTD</t>
  </si>
  <si>
    <t>EMA INDIA LTD</t>
  </si>
  <si>
    <t>EMAMI LTD</t>
  </si>
  <si>
    <t>EMAMILTD</t>
  </si>
  <si>
    <t>Emami Paper Mills LTD</t>
  </si>
  <si>
    <t>EMAMIPAP</t>
  </si>
  <si>
    <t>EMAMI PAPER MILLS LTD</t>
  </si>
  <si>
    <t>EMAMI REALTY LTD</t>
  </si>
  <si>
    <t>EMAMIREAL</t>
  </si>
  <si>
    <t>Embassy Office Parks REIT</t>
  </si>
  <si>
    <t>EMBASSY</t>
  </si>
  <si>
    <t>EMCO LTD</t>
  </si>
  <si>
    <t>EMCO</t>
  </si>
  <si>
    <t>EMERALD LEASING FINANCE &amp; INVESTMENT COMPANY LTD</t>
  </si>
  <si>
    <t>EMERALD LEISURES LTD</t>
  </si>
  <si>
    <t>EMGEE CABLES &amp; COMMUNICATIONS LTD</t>
  </si>
  <si>
    <t>EMKAY GLOBAL FINANCIAL SERVICES LTD</t>
  </si>
  <si>
    <t>EMKAY</t>
  </si>
  <si>
    <t>EMKAY TAPS AND CUTTING TOOLS LTD</t>
  </si>
  <si>
    <t>EMKAYTOOLS</t>
  </si>
  <si>
    <t>EMMBI INDUSTRIES LTD</t>
  </si>
  <si>
    <t>EMMBI</t>
  </si>
  <si>
    <t>EMMESSAR BIOTECH &amp; NUTRITION LTD</t>
  </si>
  <si>
    <t>EMMSONS INTERNATIONAL LTD</t>
  </si>
  <si>
    <t>EMPEE DISTILLERIES LTD</t>
  </si>
  <si>
    <t>EDL</t>
  </si>
  <si>
    <t>EMPEE SUGARS &amp; CHEMICALS LTD</t>
  </si>
  <si>
    <t>EMPIRE INDUSTRIES LTD</t>
  </si>
  <si>
    <t>EMPOWER (INDIA) LTD</t>
  </si>
  <si>
    <t>EMPOWER INDIA LTD</t>
  </si>
  <si>
    <t>ENBEE TRADE &amp; FINANCE LTD</t>
  </si>
  <si>
    <t>ENCASH ENTERTAINMENT LTD</t>
  </si>
  <si>
    <t>ENDURANCE TECHNOLOGIES LTD</t>
  </si>
  <si>
    <t>ENDURANCE</t>
  </si>
  <si>
    <t>ENERGY DEVELOPMENT COMPANY LTD</t>
  </si>
  <si>
    <t>ENERGYDEV</t>
  </si>
  <si>
    <t>ENGINEERS (INDIA) LTD</t>
  </si>
  <si>
    <t>ENGINERSIN</t>
  </si>
  <si>
    <t>ENGINEERS INDIA LTD</t>
  </si>
  <si>
    <t>ENKEI WHEELS (INDIA) LTD</t>
  </si>
  <si>
    <t>ENKEI WHEELS INDIA LTD</t>
  </si>
  <si>
    <t>ENTERPRISE INTERNATIONAL LTD</t>
  </si>
  <si>
    <t>ENTERTAINMENT NETWORK (INDIA) LTD</t>
  </si>
  <si>
    <t>ENIL</t>
  </si>
  <si>
    <t>ENTERTAINMENT NETWORK INDIA LTD</t>
  </si>
  <si>
    <t>ENVAIR ELECTRODYNE LTD</t>
  </si>
  <si>
    <t>EON ELECTRIC LTD</t>
  </si>
  <si>
    <t>EON</t>
  </si>
  <si>
    <t>EPC INDUSTRIE LTD</t>
  </si>
  <si>
    <t>EPIC ENERGY LTD</t>
  </si>
  <si>
    <t>EPSOM PROPERTIES LTD</t>
  </si>
  <si>
    <t>EQUITAS HOLDINGS LTD</t>
  </si>
  <si>
    <t>EQUITAS</t>
  </si>
  <si>
    <t>ERIS LIFESCIENCES LTD</t>
  </si>
  <si>
    <t>ERIS</t>
  </si>
  <si>
    <t>EROS INTERNATIONAL MEDIA LTD</t>
  </si>
  <si>
    <t>EROSMEDIA</t>
  </si>
  <si>
    <t>ERP SOFT SYSTEMS LTD</t>
  </si>
  <si>
    <t>ESAAR (INDIA) LTD</t>
  </si>
  <si>
    <t>ESAAR INDIA LTD</t>
  </si>
  <si>
    <t>ESAB (INDIA) LTD</t>
  </si>
  <si>
    <t>ESAB(INDIA)</t>
  </si>
  <si>
    <t>ESAB INDIA LTD</t>
  </si>
  <si>
    <t>ESABINDIA</t>
  </si>
  <si>
    <t>ESCORP ASSET MANAGEMENT LTD</t>
  </si>
  <si>
    <t>ESCORTS FINANCE LTD</t>
  </si>
  <si>
    <t>ESCORTS LTD</t>
  </si>
  <si>
    <t>ESCORTS</t>
  </si>
  <si>
    <t>ESHA MEDIA RESEARCH LTD</t>
  </si>
  <si>
    <t>ESKAY K'N'IT (INDIA) LTD</t>
  </si>
  <si>
    <t>ESKAY K'N'IT INDIA LTD</t>
  </si>
  <si>
    <t>ESS DEE ALUMINIUM LTD</t>
  </si>
  <si>
    <t>ESSDEE</t>
  </si>
  <si>
    <t>Household Products</t>
  </si>
  <si>
    <t>ESSAR SECURITIES LTD</t>
  </si>
  <si>
    <t>ESSAR SHIPPING LTD</t>
  </si>
  <si>
    <t>ESSARSHPNG</t>
  </si>
  <si>
    <t>ESSEL PROPACK LTD</t>
  </si>
  <si>
    <t>ESSELPACK</t>
  </si>
  <si>
    <t>ESTEEM BIO ORGANIC FOOD PROCESSING  LTD</t>
  </si>
  <si>
    <t>ESTER INDUSTRIES LTD</t>
  </si>
  <si>
    <t>ESTER</t>
  </si>
  <si>
    <t>ETT LTD</t>
  </si>
  <si>
    <t>EUREKA INDUSTRIES LTD</t>
  </si>
  <si>
    <t>EURO ASIA EXPORTS LTD</t>
  </si>
  <si>
    <t>EURO CERAMICS LTD</t>
  </si>
  <si>
    <t>EUROCERA</t>
  </si>
  <si>
    <t>EURO INDIA FRESH FOODS LTD</t>
  </si>
  <si>
    <t>EIFFL</t>
  </si>
  <si>
    <t>EURO MULTIVISION LTD</t>
  </si>
  <si>
    <t>EUROMULTI</t>
  </si>
  <si>
    <t>EUROTEX INDUSTRIES &amp; EXPORTS LTD</t>
  </si>
  <si>
    <t>Eurotex Industries and Exports LTD</t>
  </si>
  <si>
    <t>EUROTEXIND</t>
  </si>
  <si>
    <t>Evans Electric Ltd</t>
  </si>
  <si>
    <t>EVANS</t>
  </si>
  <si>
    <t>EVEREADY INDUSTRIES (INDIA) LTD</t>
  </si>
  <si>
    <t>EVEREADY</t>
  </si>
  <si>
    <t>EVEREADY INDUSTRIES INDIA LTD</t>
  </si>
  <si>
    <t>EVEREST INDUSTRIES LTD</t>
  </si>
  <si>
    <t>EVERESTIND</t>
  </si>
  <si>
    <t>EVEREST KANTO CYLINDER LTD</t>
  </si>
  <si>
    <t>EKC</t>
  </si>
  <si>
    <t>EVEREST ORGANICS LTD</t>
  </si>
  <si>
    <t>EVERGREEN TEXTILES LTD</t>
  </si>
  <si>
    <t>EVERLON SYNTHETICS LTD</t>
  </si>
  <si>
    <t>EXCEL CROP CARE LTD</t>
  </si>
  <si>
    <t>EXCELCROP</t>
  </si>
  <si>
    <t>EXCEL INDUSTRIES LTD</t>
  </si>
  <si>
    <t>EXCELINDUS</t>
  </si>
  <si>
    <t>EXCEL REALTY N INFRA LTD</t>
  </si>
  <si>
    <t>EXCEL</t>
  </si>
  <si>
    <t>EXIDE INDUSTRIES LTD</t>
  </si>
  <si>
    <t>EXIDEIND</t>
  </si>
  <si>
    <t>Expleo Solutions LTD</t>
  </si>
  <si>
    <t>EXPLEOSOL</t>
  </si>
  <si>
    <t>EXPLICIT FINANCE LTD</t>
  </si>
  <si>
    <t>EXPO GAS CONTAINERS LTD</t>
  </si>
  <si>
    <t>F MEC INTERNATIONAL FINANCIAL SERVICES LTD</t>
  </si>
  <si>
    <t>FACOR ALLOYS LTD</t>
  </si>
  <si>
    <t>FAIR DEAL FILAMENTS LTD</t>
  </si>
  <si>
    <t>FAIRCHEM SPECIALITY LTD</t>
  </si>
  <si>
    <t>FAIRCHEM</t>
  </si>
  <si>
    <t>FAZE THREE LTD</t>
  </si>
  <si>
    <t>FCS SOFTWARE SOLUTIONS LTD</t>
  </si>
  <si>
    <t>FCSSOFT</t>
  </si>
  <si>
    <t>FDC LTD</t>
  </si>
  <si>
    <t>FDC</t>
  </si>
  <si>
    <t>FEDERAL-MOGUL GOETZE (INDIA) LTD</t>
  </si>
  <si>
    <t>FMGOETZE</t>
  </si>
  <si>
    <t>FEDERAL-MOGUL GOETZE INDIA LTD</t>
  </si>
  <si>
    <t>FELIX INDUSTRIES LTD</t>
  </si>
  <si>
    <t>FELIX</t>
  </si>
  <si>
    <t>FENOPLAST LTD</t>
  </si>
  <si>
    <t>FERRO ALLOYS CORPORATION LTD</t>
  </si>
  <si>
    <t>FERTILIZERS AND CHEMICALS TRAVANCORE LTD</t>
  </si>
  <si>
    <t>FACT</t>
  </si>
  <si>
    <t>FERVENT SYNERGIES LTD</t>
  </si>
  <si>
    <t>FGP LTD</t>
  </si>
  <si>
    <t>FIBERWEB (INDIA) LTD</t>
  </si>
  <si>
    <t>FIBERWEB INDIA LTD</t>
  </si>
  <si>
    <t>FIEM INDUSTRIES LTD</t>
  </si>
  <si>
    <t>FIEMIND</t>
  </si>
  <si>
    <t>FILATEX (INDIA) LTD</t>
  </si>
  <si>
    <t>FILATEX</t>
  </si>
  <si>
    <t>FILATEX FASHIONS LTD</t>
  </si>
  <si>
    <t>FILATEX INDIA LTD</t>
  </si>
  <si>
    <t>FILTRA CONSULTANTS AND ENGINEERS LTD</t>
  </si>
  <si>
    <t>FINE ORGANIC INDUSTRIES LTD</t>
  </si>
  <si>
    <t>FINEORG</t>
  </si>
  <si>
    <t>FINE-LINE CIRCUITS LTD.</t>
  </si>
  <si>
    <t>FINELINE</t>
  </si>
  <si>
    <t>FINEOTEX CHEMICAL LTD</t>
  </si>
  <si>
    <t>FCL</t>
  </si>
  <si>
    <t>FINKURVE FINANCIAL SERVICES LTD</t>
  </si>
  <si>
    <t>FINOLEX CABLES LTD</t>
  </si>
  <si>
    <t>FINCABLES</t>
  </si>
  <si>
    <t>FINOLEX INDUSTRIES LTD</t>
  </si>
  <si>
    <t>FINPIPE</t>
  </si>
  <si>
    <t>FIRST CUSTODIAN FUND (INDIA) LTD</t>
  </si>
  <si>
    <t>FIRST CUSTODIAN FUND INDIA LTD</t>
  </si>
  <si>
    <t>FIRSTOBJECT TECHNOLOGIES LTD</t>
  </si>
  <si>
    <t>FIRSTSOURCE SOLUTIONS LTD</t>
  </si>
  <si>
    <t>FSL</t>
  </si>
  <si>
    <t>FISCHER CHEMIC LTD</t>
  </si>
  <si>
    <t>FIVE CORE ELECTRONICS LTD</t>
  </si>
  <si>
    <t>FIVECORE</t>
  </si>
  <si>
    <t>FIVE CORE EXIM LTD</t>
  </si>
  <si>
    <t>FIVE X TRADECOM LTD</t>
  </si>
  <si>
    <t>FLEX FOODS LTD</t>
  </si>
  <si>
    <t>FLEXITUFF VENTURES INTERNATIONAL LTD</t>
  </si>
  <si>
    <t>FLEXITUFF</t>
  </si>
  <si>
    <t>FLORA CORPORATION LTD</t>
  </si>
  <si>
    <t>FLORA TEXTILES LTD</t>
  </si>
  <si>
    <t>FLORENCE INVESTECH LTD</t>
  </si>
  <si>
    <t>FLUIDOMAT LTD</t>
  </si>
  <si>
    <t>FOCUS INDUSTRIAL RESOURCES LTD</t>
  </si>
  <si>
    <t>FOCUS LIGHTING AND FIXTURES LTD</t>
  </si>
  <si>
    <t>FOCUS</t>
  </si>
  <si>
    <t>FOCUS SUITES SOLUTIONS &amp; SERVICES LTD</t>
  </si>
  <si>
    <t>FOMENTO RESORTS &amp; HOTELS LTD</t>
  </si>
  <si>
    <t>FOODS &amp; INNS LTD</t>
  </si>
  <si>
    <t>FORBES &amp; COMPANY LTD</t>
  </si>
  <si>
    <t>FORCE MOTORS LTD</t>
  </si>
  <si>
    <t>Cars &amp; Utility Vehicles</t>
  </si>
  <si>
    <t>FORTIS HEALTHCARE LTD</t>
  </si>
  <si>
    <t>FORTIS</t>
  </si>
  <si>
    <t>FORTIS MALAR HOSPITALS LTD</t>
  </si>
  <si>
    <t>FORTUNE INTERNATIONAL LTD</t>
  </si>
  <si>
    <t>FOSECO (INDIA) LTD</t>
  </si>
  <si>
    <t>FOSECOIND</t>
  </si>
  <si>
    <t>FOSECO INDIA LTD</t>
  </si>
  <si>
    <t>FOUNDRY FUEL PRODUCTS LTD</t>
  </si>
  <si>
    <t>FOURTH DIMENSION SOLUTIONS LTD</t>
  </si>
  <si>
    <t>FOURTHDIM</t>
  </si>
  <si>
    <t>FOURTH GENERATION INFORMATION SYSTEMS LTD</t>
  </si>
  <si>
    <t>FRANKLIN INDUSTRIES LTD</t>
  </si>
  <si>
    <t>FRANKLIN LEASING AND FINANCE LTD</t>
  </si>
  <si>
    <t>Fraser and Company Ltd</t>
  </si>
  <si>
    <t>FRASER</t>
  </si>
  <si>
    <t>FREDUN PHARMACEUTICALS LTD</t>
  </si>
  <si>
    <t>FRESHTROP FRUITS LTD</t>
  </si>
  <si>
    <t>FRONTIER CAPITAL LTD</t>
  </si>
  <si>
    <t>FRONTIER SPRINGS LTD</t>
  </si>
  <si>
    <t>FRONTLINE BUSINESS SOLUTIONS LTD.</t>
  </si>
  <si>
    <t>FRONTBUSS</t>
  </si>
  <si>
    <t>FRONTLINE CORPORATION LTD</t>
  </si>
  <si>
    <t>FRONTLINE SECURITIES LTD</t>
  </si>
  <si>
    <t>FRUITION VENTURE LTD</t>
  </si>
  <si>
    <t>FUNNY SOFTWARE LTD</t>
  </si>
  <si>
    <t>FUTURE CONSUMER LTD</t>
  </si>
  <si>
    <t>FCONSUMER</t>
  </si>
  <si>
    <t>FUTURE ENTERPRISES LTD</t>
  </si>
  <si>
    <t>FEL</t>
  </si>
  <si>
    <t>FELDVR</t>
  </si>
  <si>
    <t>FUTURE LIFESTYLE FASHIONS LTD</t>
  </si>
  <si>
    <t>FLFL</t>
  </si>
  <si>
    <t>FUTURE MARKET NETWORKS LTD</t>
  </si>
  <si>
    <t>FMNL</t>
  </si>
  <si>
    <t>FUTURE RETAIL LTD</t>
  </si>
  <si>
    <t>FRETAIL</t>
  </si>
  <si>
    <t>FUTURE SUPPLY CHAIN SOLUTIONS LTD</t>
  </si>
  <si>
    <t>FSC</t>
  </si>
  <si>
    <t>FUTURISTIC SECURITIES LTD</t>
  </si>
  <si>
    <t>FUTURISTIC SOLUTIONS LTD</t>
  </si>
  <si>
    <t>G D TRADING &amp; AGENCIES LTD</t>
  </si>
  <si>
    <t>G G DANDEKAR MACHINE WORKS LTD</t>
  </si>
  <si>
    <t>G G ENGINEERING LTD</t>
  </si>
  <si>
    <t>G K CONSULTANTS LTD</t>
  </si>
  <si>
    <t>G S AUTO INTERNATIONAL LTD</t>
  </si>
  <si>
    <t>G. K. P. Printing &amp;amp; Packaging Ltd</t>
  </si>
  <si>
    <t>GKP</t>
  </si>
  <si>
    <t>Containers &amp;amp; Packaging</t>
  </si>
  <si>
    <t>GABRIEL (INDIA) LTD</t>
  </si>
  <si>
    <t>GABRIEL</t>
  </si>
  <si>
    <t>GABRIEL INDIA LTD</t>
  </si>
  <si>
    <t>GAGAN GASES LTD.</t>
  </si>
  <si>
    <t>GAGAN</t>
  </si>
  <si>
    <t>Integrated Oil &amp;amp; Gas</t>
  </si>
  <si>
    <t>GAGAN POLYCOT (INDIA) LTD</t>
  </si>
  <si>
    <t>GAGAN POLYCOT INDIA LTD</t>
  </si>
  <si>
    <t>GAIL (INDIA) LTD</t>
  </si>
  <si>
    <t>GAIL</t>
  </si>
  <si>
    <t>GAIL INDIA LTD</t>
  </si>
  <si>
    <t>GAJANAN SECURITIES SERVICES LTD</t>
  </si>
  <si>
    <t>GAJRA BEVEL GEARS LTD</t>
  </si>
  <si>
    <t>GALA GLOBAL PRODUCTS LTD</t>
  </si>
  <si>
    <t>Comm.Printing/Stationery</t>
  </si>
  <si>
    <t>GALADA FINANCE LTD</t>
  </si>
  <si>
    <t>GALADA POWER &amp; TELECOMMUNICATION LTD</t>
  </si>
  <si>
    <t>GALAXY AGRICO EXPORTS LTD</t>
  </si>
  <si>
    <t>GALAXY BEARINGS LTD</t>
  </si>
  <si>
    <t>GALAXY ENTERTAINMENT CORPORATION LTD</t>
  </si>
  <si>
    <t>GALAXY SURFACTANTS LTD</t>
  </si>
  <si>
    <t>GALAXYSURF</t>
  </si>
  <si>
    <t>GALLANTT ISPAT LTD</t>
  </si>
  <si>
    <t>GALLISPAT</t>
  </si>
  <si>
    <t>GALLANTT METAL LTD</t>
  </si>
  <si>
    <t>GALLANTT</t>
  </si>
  <si>
    <t>GALLOPS ENTERPRISE LTD.</t>
  </si>
  <si>
    <t>GALLOPENT</t>
  </si>
  <si>
    <t>GAMMON INFRASTRUCTURE PROJECTS LTD</t>
  </si>
  <si>
    <t>GAMMNINFRA</t>
  </si>
  <si>
    <t>GANDHI SPECIAL TUBES LTD</t>
  </si>
  <si>
    <t>GANDHITUBE</t>
  </si>
  <si>
    <t>GANESH BENZOPLAST LTD</t>
  </si>
  <si>
    <t>GANESH FILMS (INDIA) LTD</t>
  </si>
  <si>
    <t>GANESH FILMS INDIA LTD</t>
  </si>
  <si>
    <t>GANESH HOLDINGS LTD</t>
  </si>
  <si>
    <t>GANESH HOUSING CORPORATION LTD</t>
  </si>
  <si>
    <t>GANESHHOUC</t>
  </si>
  <si>
    <t>GANESHA ECOSPHERE LTD</t>
  </si>
  <si>
    <t>GANECOS</t>
  </si>
  <si>
    <t>GANGA FORGING LTD</t>
  </si>
  <si>
    <t>GANGAFORGE</t>
  </si>
  <si>
    <t>GANGA PAPERS (INDIA) LTD</t>
  </si>
  <si>
    <t>GANGA PAPERS INDIA LTD</t>
  </si>
  <si>
    <t>GANGA PHARMACEUTICALS LTD</t>
  </si>
  <si>
    <t>GANGES SECURITIES LTD</t>
  </si>
  <si>
    <t>GANGESSECU</t>
  </si>
  <si>
    <t>GANGOTRI TEXTILES LTD</t>
  </si>
  <si>
    <t>GANGOTRI</t>
  </si>
  <si>
    <t>GANON PRODUCTS LTD</t>
  </si>
  <si>
    <t>GARBI FINVEST LTD</t>
  </si>
  <si>
    <t>GARDEN REACH SHIPBUILDERS &amp; ENGINEERS LTD</t>
  </si>
  <si>
    <t>GRSE</t>
  </si>
  <si>
    <t>GARDEN SILK MILLS LTD</t>
  </si>
  <si>
    <t>GARDENSILK</t>
  </si>
  <si>
    <t>GARG FURNACE LTD</t>
  </si>
  <si>
    <t>GARNET CONSTRUCTION LTD</t>
  </si>
  <si>
    <t>GARNET INTERNATIONAL LTD</t>
  </si>
  <si>
    <t>GARODIA CHEMICALS LTD</t>
  </si>
  <si>
    <t>GARV INDUSTRIES LTD</t>
  </si>
  <si>
    <t>GARWARE MARINE INDUSTRIES LTD</t>
  </si>
  <si>
    <t>GARWARE POLYESTER LTD</t>
  </si>
  <si>
    <t>GARWARE SYNTHETICS LTD</t>
  </si>
  <si>
    <t>GARWARE TECHNICAL FIBRES LTD</t>
  </si>
  <si>
    <t>GARFIBRES</t>
  </si>
  <si>
    <t>GATEWAY DISTRIPARKS LTD</t>
  </si>
  <si>
    <t>GDL</t>
  </si>
  <si>
    <t>GATI LTD</t>
  </si>
  <si>
    <t>GATI</t>
  </si>
  <si>
    <t>GAURAV MERCANTILES LTD</t>
  </si>
  <si>
    <t>GAUTAM EXIM LTD</t>
  </si>
  <si>
    <t>GAUTAM GEMS LTD</t>
  </si>
  <si>
    <t>GAYATRI BIOORGANICS LTD</t>
  </si>
  <si>
    <t>GAYATRI HIGHWAYS LTD</t>
  </si>
  <si>
    <t>GAYAHWS</t>
  </si>
  <si>
    <t>GAYATRI PROJECTS LTD</t>
  </si>
  <si>
    <t>GAYAPROJ</t>
  </si>
  <si>
    <t>GAYATRI SUGARS LTD</t>
  </si>
  <si>
    <t>GBL INDUSTRIES LTD</t>
  </si>
  <si>
    <t>GCM CAPITAL ADVISORS LTD</t>
  </si>
  <si>
    <t>GCM COMMODITY &amp; DERIVATIVES LTD</t>
  </si>
  <si>
    <t>GCM SECURITIES LTD</t>
  </si>
  <si>
    <t>GDL LEASING &amp; FINANCE LTD</t>
  </si>
  <si>
    <t>GE POWER (INDIA) LTD</t>
  </si>
  <si>
    <t>GEPIL</t>
  </si>
  <si>
    <t>GE POWER INDIA LTD</t>
  </si>
  <si>
    <t>GE T&amp;D (INDIA) LTD</t>
  </si>
  <si>
    <t>GET&amp;D</t>
  </si>
  <si>
    <t>GE T&amp;D INDIA LTD</t>
  </si>
  <si>
    <t>GEE LTD</t>
  </si>
  <si>
    <t>GEECEE VENTURES LTD</t>
  </si>
  <si>
    <t>GEECEE</t>
  </si>
  <si>
    <t>GEEFCEE FINANCE LTD</t>
  </si>
  <si>
    <t>GEEKAY WIRES LTD</t>
  </si>
  <si>
    <t>GEEKAYWIRE</t>
  </si>
  <si>
    <t>GEETANJALI CREDIT AND CAPITAL LTD</t>
  </si>
  <si>
    <t>GEM SPINNERS (INDIA) LTD</t>
  </si>
  <si>
    <t>GEM SPINNERS INDIA LTD</t>
  </si>
  <si>
    <t>GEMINI COMMUNICATION LTD</t>
  </si>
  <si>
    <t>GEMINI</t>
  </si>
  <si>
    <t>GEMSTONE INVESTMENTS LTD</t>
  </si>
  <si>
    <t>GENERA AGRI CORP LTD</t>
  </si>
  <si>
    <t>GENERAL INSURANCE CORPORATION OF INDIA</t>
  </si>
  <si>
    <t>GICRE</t>
  </si>
  <si>
    <t>General Insurance</t>
  </si>
  <si>
    <t>GENERIC ENGINEERING CONSTRUCTION AND PROJECTS LTD</t>
  </si>
  <si>
    <t>GENESIS IBRC (INDIA) LTD</t>
  </si>
  <si>
    <t>GENESIS IBRC INDIA LTD</t>
  </si>
  <si>
    <t>GENESYS INTERNATIONAL CORPORATION LTD</t>
  </si>
  <si>
    <t>GENESYS</t>
  </si>
  <si>
    <t>GENNEX LABORATORIES LTD</t>
  </si>
  <si>
    <t>GENOMIC VALLEY BIOTECH LTD</t>
  </si>
  <si>
    <t>GENUS PAPER &amp; BOARDS LTD</t>
  </si>
  <si>
    <t>GENUSPAPER</t>
  </si>
  <si>
    <t>GENUS POWER INFRASTRUCTURES LTD</t>
  </si>
  <si>
    <t>GENUSPOWER</t>
  </si>
  <si>
    <t>GEOJIT FINANCIAL SERVICES LTD</t>
  </si>
  <si>
    <t>GEOJITFSL</t>
  </si>
  <si>
    <t>GHCL LTD</t>
  </si>
  <si>
    <t>GHCL</t>
  </si>
  <si>
    <t>GI ENGINEERING SOLUTIONS LTD</t>
  </si>
  <si>
    <t>GISOLUTION</t>
  </si>
  <si>
    <t>GIC HOUSING FINANCE LTD</t>
  </si>
  <si>
    <t>GICHSGFIN</t>
  </si>
  <si>
    <t>GILADA FINANCE &amp; INVESTMENTS LTD</t>
  </si>
  <si>
    <t>GILLANDERS ARBUTHNOT &amp; COMPANY LTD</t>
  </si>
  <si>
    <t>GILLANDERS</t>
  </si>
  <si>
    <t>GILLETTE (INDIA) LTD</t>
  </si>
  <si>
    <t>GILLETTE</t>
  </si>
  <si>
    <t>GILLETTE INDIA LTD</t>
  </si>
  <si>
    <t>GINI SILK MILLS LTD</t>
  </si>
  <si>
    <t>GINNI FILAMENTS LTD</t>
  </si>
  <si>
    <t>GINNIFILA</t>
  </si>
  <si>
    <t>GIRDHARILAL SUGAR &amp; ALLIED INDUSTRIES LTD</t>
  </si>
  <si>
    <t>GIRIRAJ CIVIL DEVELOPERS LTD</t>
  </si>
  <si>
    <t>GIRIRAJ</t>
  </si>
  <si>
    <t>GITA RENEWABLE ENERGY LTD</t>
  </si>
  <si>
    <t>GKB OPHTHALMICS LTD</t>
  </si>
  <si>
    <t>GKW LTD</t>
  </si>
  <si>
    <t>GKWLIMITED</t>
  </si>
  <si>
    <t>GLANCE FINANCE LTD</t>
  </si>
  <si>
    <t>GLAXOSMITHKLINE CONSUMER HEALTHCARE LTD</t>
  </si>
  <si>
    <t>GSKCONS</t>
  </si>
  <si>
    <t>GLAXOSMITHKLINE PHARMACEUTICALS LTD</t>
  </si>
  <si>
    <t>GLAXO</t>
  </si>
  <si>
    <t>Gleam Fabmat Ltd</t>
  </si>
  <si>
    <t>GLEAM</t>
  </si>
  <si>
    <t>GLENMARK PHARMACEUTICALS LTD</t>
  </si>
  <si>
    <t>GLENMARK</t>
  </si>
  <si>
    <t>GLITTEK GRANITES LTD</t>
  </si>
  <si>
    <t>GLOBAL CAPITAL MARKETS LTD</t>
  </si>
  <si>
    <t>GLOBAL EDUCATION LTD</t>
  </si>
  <si>
    <t>GLOBAL</t>
  </si>
  <si>
    <t>GLOBAL INFRATECH &amp; FINANCE LTD</t>
  </si>
  <si>
    <t>GLOBAL LAND MASTERS CORPORATION LTD</t>
  </si>
  <si>
    <t>GLOBAL OFFSHORE SERVICES LTD</t>
  </si>
  <si>
    <t>GLOBOFFS</t>
  </si>
  <si>
    <t>GLOBAL VECTRA HELICORP LTD</t>
  </si>
  <si>
    <t>GLOBALVECT</t>
  </si>
  <si>
    <t>Airlines</t>
  </si>
  <si>
    <t>GLOBALSPACE TECHNOLOGIES LTD</t>
  </si>
  <si>
    <t>GLOBE COMMERCIALS LTD</t>
  </si>
  <si>
    <t>GLOBE INTERNATIONAL CARRIERS LTD</t>
  </si>
  <si>
    <t>GICL</t>
  </si>
  <si>
    <t>GLOBE TEXTILES (INDIA) LTD</t>
  </si>
  <si>
    <t>GLOBE</t>
  </si>
  <si>
    <t>GLOBE TEXTILES INDIA LTD</t>
  </si>
  <si>
    <t>GLOBUS CONSTRUCTORS &amp; DEVELOPERS LTD</t>
  </si>
  <si>
    <t>GLOBUS CORPORATION LTD.-$</t>
  </si>
  <si>
    <t>GLOBUSCOR</t>
  </si>
  <si>
    <t>GLOBUS SPIRITS LTD</t>
  </si>
  <si>
    <t>GLOBUSSPR</t>
  </si>
  <si>
    <t>Gloster Ltd</t>
  </si>
  <si>
    <t>GLOSTERLTD</t>
  </si>
  <si>
    <t>Jute &amp;amp; Jute Products</t>
  </si>
  <si>
    <t>GM BREWERIES LTD</t>
  </si>
  <si>
    <t>GMBREW</t>
  </si>
  <si>
    <t>GMM PFAUDLER LTD</t>
  </si>
  <si>
    <t>GMMPFAUDLR</t>
  </si>
  <si>
    <t>GMR INFRASTRUCTURE LTD</t>
  </si>
  <si>
    <t>GMRINFRA</t>
  </si>
  <si>
    <t>GNA AXLES LTD</t>
  </si>
  <si>
    <t>GNA</t>
  </si>
  <si>
    <t>GOA CARBON LTD</t>
  </si>
  <si>
    <t>GOACARBON</t>
  </si>
  <si>
    <t>GOCL CORPORATION LTD</t>
  </si>
  <si>
    <t>GOCLCORP</t>
  </si>
  <si>
    <t>GODAVARI DRUGS LTD</t>
  </si>
  <si>
    <t>GODAWARI POWER AND ISPAT LTD</t>
  </si>
  <si>
    <t>GPIL</t>
  </si>
  <si>
    <t>GODFREY PHILLIPS (INDIA) LTD</t>
  </si>
  <si>
    <t>GODFRYPHLP</t>
  </si>
  <si>
    <t>Cigarettes-Tobacco Products</t>
  </si>
  <si>
    <t>GODFREY PHILLIPS INDIA LTD</t>
  </si>
  <si>
    <t>GODHA CABCON &amp; INSULATION LTD</t>
  </si>
  <si>
    <t>GODHA</t>
  </si>
  <si>
    <t>GODREJ AGROVET LTD</t>
  </si>
  <si>
    <t>GODREJAGRO</t>
  </si>
  <si>
    <t>GODREJ CONSUMER PRODUCTS LTD</t>
  </si>
  <si>
    <t>GODREJCP</t>
  </si>
  <si>
    <t>GODREJ INDUSTRIES LTD</t>
  </si>
  <si>
    <t>GODREJIND</t>
  </si>
  <si>
    <t>GODREJ PROPERTIES LTD</t>
  </si>
  <si>
    <t>GODREJPROP</t>
  </si>
  <si>
    <t>GOENKA BUSINESS &amp; FINANCE LTD</t>
  </si>
  <si>
    <t>GOENKA DIAMOND AND JEWELS LTD</t>
  </si>
  <si>
    <t>GOENKA</t>
  </si>
  <si>
    <t>GOGIA CAPITAL SERVICES LTD</t>
  </si>
  <si>
    <t>GOKAK TEXTILES LTD</t>
  </si>
  <si>
    <t>GOKALDAS EXPORTS LTD</t>
  </si>
  <si>
    <t>GOKEX</t>
  </si>
  <si>
    <t>GOKUL AGRO RESOURCES LTD</t>
  </si>
  <si>
    <t>GOKULAGRO</t>
  </si>
  <si>
    <t>GOKUL REFOILS AND SOLVENT LTD</t>
  </si>
  <si>
    <t>GOKUL</t>
  </si>
  <si>
    <t>GOKUL SOLUTIONS LTD</t>
  </si>
  <si>
    <t>GOLD COIN HEALTH FOODS LTD</t>
  </si>
  <si>
    <t>Gold Line International Finvest Ltd</t>
  </si>
  <si>
    <t>GOLDLINE</t>
  </si>
  <si>
    <t>GOLDCREST CORPORATION LTD</t>
  </si>
  <si>
    <t>GOLDEN CARPETS LTD</t>
  </si>
  <si>
    <t>GOLDEN CREST EDUCATION &amp; SERVICES LTD</t>
  </si>
  <si>
    <t>GOLDEN GOENKA FINCORP LTD</t>
  </si>
  <si>
    <t>GOLDEN TOBACCO LTD</t>
  </si>
  <si>
    <t>GOLDENTOBC</t>
  </si>
  <si>
    <t>GOLDIAM INTERNATIONAL LTD</t>
  </si>
  <si>
    <t>GOLDIAM</t>
  </si>
  <si>
    <t>GOLDSTAR POWER LTD</t>
  </si>
  <si>
    <t>GOLDSTAR</t>
  </si>
  <si>
    <t>GOLDSTONE TECHNOLOGIES LTD</t>
  </si>
  <si>
    <t>GOLDTECH</t>
  </si>
  <si>
    <t>GOLECHHA GLOBAL FINANCE LTD</t>
  </si>
  <si>
    <t>GOLKONDA ALUMINIUM EXTRUSIONS LTD</t>
  </si>
  <si>
    <t>GOLKUNDA DIAMONDS &amp; JEWELLERY LTD</t>
  </si>
  <si>
    <t>GOODLUCK (INDIA) LTD</t>
  </si>
  <si>
    <t>GOODLUCK</t>
  </si>
  <si>
    <t>GOODLUCK INDIA LTD</t>
  </si>
  <si>
    <t>GOODRICKE GROUP LTD</t>
  </si>
  <si>
    <t>GOODYEAR (INDIA) LTD</t>
  </si>
  <si>
    <t>GOODYEAR INDIA LTD</t>
  </si>
  <si>
    <t>GOPAL IRON &amp; STEELS CO GUJARAT LTD</t>
  </si>
  <si>
    <t>GOPALA POLYPLAST LTD</t>
  </si>
  <si>
    <t>GORANI INDUSTRIES LTD</t>
  </si>
  <si>
    <t>GOTHI PLASCON (INDIA) LTD</t>
  </si>
  <si>
    <t>GOTHI PLASCON INDIA LTD</t>
  </si>
  <si>
    <t>GOVIND RUBBER LTD</t>
  </si>
  <si>
    <t>GOWRA LEASING &amp; FINANCE LTD</t>
  </si>
  <si>
    <t>GOYAL ASSOCIATES LTD</t>
  </si>
  <si>
    <t>GP PETROLEUMS LTD</t>
  </si>
  <si>
    <t>GULFPETRO</t>
  </si>
  <si>
    <t>GPT INFRAPROJECTS LTD</t>
  </si>
  <si>
    <t>GPTINFRA</t>
  </si>
  <si>
    <t>GRACIOUS SOFTWARE LTD</t>
  </si>
  <si>
    <t>GRADIENTE INFOTAINMENT LTD</t>
  </si>
  <si>
    <t>GRANDEUR PRODUCTS LTD</t>
  </si>
  <si>
    <t>GRANULES (INDIA) LTD</t>
  </si>
  <si>
    <t>GRANULES</t>
  </si>
  <si>
    <t>GRANULES INDIA LTD</t>
  </si>
  <si>
    <t>GRAPHITE (INDIA) LTD</t>
  </si>
  <si>
    <t>GRAPHITE</t>
  </si>
  <si>
    <t>GRAPHITE INDIA LTD</t>
  </si>
  <si>
    <t>GRASIM INDUSTRIES LTD</t>
  </si>
  <si>
    <t>GRASIM</t>
  </si>
  <si>
    <t>GRATEX INDUSTRIES LTD</t>
  </si>
  <si>
    <t>GRAUER &amp; WEIL (INDIA) LTD</t>
  </si>
  <si>
    <t>GRAUER &amp; WEIL INDIA LTD</t>
  </si>
  <si>
    <t>GRAVISS HOSPITALITY LTD</t>
  </si>
  <si>
    <t>GRAVITA (INDIA) LTD</t>
  </si>
  <si>
    <t>GRAVITA</t>
  </si>
  <si>
    <t>Other Non-Ferrous Metals</t>
  </si>
  <si>
    <t>GRAVITA INDIA LTD</t>
  </si>
  <si>
    <t>GRAVITY (INDIA) LTD</t>
  </si>
  <si>
    <t>GRAVITY INDIA LTD</t>
  </si>
  <si>
    <t>GREAVES COTTON LTD</t>
  </si>
  <si>
    <t>GREAVESCOT</t>
  </si>
  <si>
    <t>GREENCREST FINANCIAL SERVICES LTD</t>
  </si>
  <si>
    <t>GREENLAM INDUSTRIES LTD</t>
  </si>
  <si>
    <t>GREENLAM</t>
  </si>
  <si>
    <t>GREENPLY INDUSTRIES LTD</t>
  </si>
  <si>
    <t>GREENPLY</t>
  </si>
  <si>
    <t>GRETEX INDUSTRIES LTD</t>
  </si>
  <si>
    <t>GRETEX</t>
  </si>
  <si>
    <t>GREYCELLS EDUCATION LTD</t>
  </si>
  <si>
    <t>GRINDWELL NORTON LTD</t>
  </si>
  <si>
    <t>GRINDWELL</t>
  </si>
  <si>
    <t>GRM OVERSEAS LTD</t>
  </si>
  <si>
    <t>GROMO TRADE &amp; CONSULTANCY LTD</t>
  </si>
  <si>
    <t>GROVY (INDIA) LTD</t>
  </si>
  <si>
    <t>GROVY INDIA LTD</t>
  </si>
  <si>
    <t>GRP LTD</t>
  </si>
  <si>
    <t>GRPLTD</t>
  </si>
  <si>
    <t>GRUH FINANCE LTD</t>
  </si>
  <si>
    <t>GRUH</t>
  </si>
  <si>
    <t>GSB FINANCE LTD</t>
  </si>
  <si>
    <t>GSL NOVA PETROCHEMICALS LTD</t>
  </si>
  <si>
    <t>GSL SECURITIES LTD</t>
  </si>
  <si>
    <t>GSS INFOTECH LTD</t>
  </si>
  <si>
    <t>GSS</t>
  </si>
  <si>
    <t>G-TECH INFO-TRAINING LTD</t>
  </si>
  <si>
    <t>GTL INFRASTRUCTURE LTD</t>
  </si>
  <si>
    <t>GTLINFRA</t>
  </si>
  <si>
    <t>GTL LTD</t>
  </si>
  <si>
    <t>GTL</t>
  </si>
  <si>
    <t>GTN INDUSTRIES LTD</t>
  </si>
  <si>
    <t>GTNIND</t>
  </si>
  <si>
    <t>GTN TEXTILES LTD</t>
  </si>
  <si>
    <t>GTNTEX</t>
  </si>
  <si>
    <t>GTPL HATHWAY LTD</t>
  </si>
  <si>
    <t>GTPL</t>
  </si>
  <si>
    <t>GTV ENGINEERING LTD</t>
  </si>
  <si>
    <t>GUFIC BIOSCIENCES LTD</t>
  </si>
  <si>
    <t>GUFICBIO</t>
  </si>
  <si>
    <t>GUJARAT ALKALIES AND CHEMICALS LTD</t>
  </si>
  <si>
    <t>GUJALKALI</t>
  </si>
  <si>
    <t>GUJARAT AMBUJA EXPORTS LTD</t>
  </si>
  <si>
    <t>GAEL</t>
  </si>
  <si>
    <t>GUJARAT APOLLO INDUSTRIES LTD</t>
  </si>
  <si>
    <t>GUJAPOLLO</t>
  </si>
  <si>
    <t>GUJARAT BOROSIL LTD</t>
  </si>
  <si>
    <t>GUJARAT CONTAINERS LTD</t>
  </si>
  <si>
    <t>GUJARAT COTEX LTD</t>
  </si>
  <si>
    <t>GUJARAT CRAFT INDUSTRIES LTD</t>
  </si>
  <si>
    <t>GUJARAT CREDIT CORPORATION LTD</t>
  </si>
  <si>
    <t>GUJARAT FLUOROCHEMICALS LTD</t>
  </si>
  <si>
    <t>GUJFLUORO</t>
  </si>
  <si>
    <t>GUJARAT FOILS LTD</t>
  </si>
  <si>
    <t>GUJARAT GAS LTD</t>
  </si>
  <si>
    <t>GUJGASLTD</t>
  </si>
  <si>
    <t>GUJARAT HOTELS LTD</t>
  </si>
  <si>
    <t>GUJARAT HY-SPIN LTD</t>
  </si>
  <si>
    <t>GUJARAT INDUSTRIES POWER COMPANY LTD</t>
  </si>
  <si>
    <t>GIPCL</t>
  </si>
  <si>
    <t>GUJARAT INTRUX LTD</t>
  </si>
  <si>
    <t>GUJARAT INVESTA LTD</t>
  </si>
  <si>
    <t>GUJARAT LEASE FINANCING LTD</t>
  </si>
  <si>
    <t>GLFL</t>
  </si>
  <si>
    <t>GUJARAT MEDITECH LTD</t>
  </si>
  <si>
    <t>GUJARAT METALLIC COAL &amp; COKE LTD</t>
  </si>
  <si>
    <t>GUJARAT MINERAL DEVELOPMENT CORPORATION LTD</t>
  </si>
  <si>
    <t>GMDCLTD</t>
  </si>
  <si>
    <t>GUJARAT NARMADA VALLEY FERTILIZERS AND CHEMICALS LTD</t>
  </si>
  <si>
    <t>GNFC</t>
  </si>
  <si>
    <t>GUJARAT NATURAL RESOURCES LTD</t>
  </si>
  <si>
    <t>GUJARAT PETROSYNTHESE LTD</t>
  </si>
  <si>
    <t>GUJARAT PIPAVAV PORT LTD</t>
  </si>
  <si>
    <t>GPPL</t>
  </si>
  <si>
    <t>GUJARAT POLY ELECTRONICS LTD</t>
  </si>
  <si>
    <t>GUJARAT RAFFIA INDUSTRIES LTD</t>
  </si>
  <si>
    <t>GUJRAFFIA</t>
  </si>
  <si>
    <t>GUJARAT SIDHEE CEMENT LTD</t>
  </si>
  <si>
    <t>GSCLCEMENT</t>
  </si>
  <si>
    <t>GUJARAT STATE FERTILIZERS &amp; CHEMICALS LTD</t>
  </si>
  <si>
    <t>GSFC</t>
  </si>
  <si>
    <t>GUJARAT STATE FINANCIAL CORPORATION LTD</t>
  </si>
  <si>
    <t>Financial Institutions</t>
  </si>
  <si>
    <t>GUJARAT STATE PETRONET LTD</t>
  </si>
  <si>
    <t>GSPL</t>
  </si>
  <si>
    <t>GUJARAT TERCE LABORATORIES LTD</t>
  </si>
  <si>
    <t>GUJARAT THEMIS BIOSYN LTD</t>
  </si>
  <si>
    <t>GUJARAT TOOLROOM LTD</t>
  </si>
  <si>
    <t>GUJCHEM DISTILLERS (INDIA) LTD</t>
  </si>
  <si>
    <t>GUJCHEM DISTILLERS INDIA LTD</t>
  </si>
  <si>
    <t>GULF OIL LUBRICANTS (INDIA) LTD</t>
  </si>
  <si>
    <t>GULFOILLUB</t>
  </si>
  <si>
    <t>GULF OIL LUBRICANTS INDIA LTD</t>
  </si>
  <si>
    <t>GULSHAN CHEMFILL LTD</t>
  </si>
  <si>
    <t>GULSHAN POLYOLS LTD</t>
  </si>
  <si>
    <t>GULPOLY</t>
  </si>
  <si>
    <t>GV FILMS LTD</t>
  </si>
  <si>
    <t>GVK POWER &amp; INFRASTRUCTURE LTD</t>
  </si>
  <si>
    <t>GVKPIL</t>
  </si>
  <si>
    <t>GYAN DEVELOPERS &amp; BUILDERS LTD</t>
  </si>
  <si>
    <t>GYSCOAL ALLOYS LTD</t>
  </si>
  <si>
    <t>GAL</t>
  </si>
  <si>
    <t>H G INFRA ENGINEERING LTD</t>
  </si>
  <si>
    <t>HGINFRA</t>
  </si>
  <si>
    <t>H K  TRADE INTERNATIONAL LTD</t>
  </si>
  <si>
    <t>H P COTTON TEXTILE MILLS LTD</t>
  </si>
  <si>
    <t>H S (INDIA) LTD</t>
  </si>
  <si>
    <t>H S INDIA LTD</t>
  </si>
  <si>
    <t>HALDER VENTURE LTD</t>
  </si>
  <si>
    <t>HALDYN GLASS LTD</t>
  </si>
  <si>
    <t>HARDCASTLE &amp; WAUD MFG CO LTD</t>
  </si>
  <si>
    <t>HARI GOVIND INTERNATIONAL LTD</t>
  </si>
  <si>
    <t>HARIA APPARELS LTD</t>
  </si>
  <si>
    <t>HARIA EXPORTS LTD</t>
  </si>
  <si>
    <t>Harish Textile Engineers Ltd</t>
  </si>
  <si>
    <t>HARISH</t>
  </si>
  <si>
    <t>HARITA SEATING SYSTEMS LTD</t>
  </si>
  <si>
    <t>HARITASEAT</t>
  </si>
  <si>
    <t>HARIYANA METALS LTD</t>
  </si>
  <si>
    <t>HARIYANA SHIP BREAKERS LTD</t>
  </si>
  <si>
    <t>HARMONY CAPITAL SERVICES LTD</t>
  </si>
  <si>
    <t>HARRISONS MALAYALAM LTD</t>
  </si>
  <si>
    <t>HARRMALAYA</t>
  </si>
  <si>
    <t>HARYANA CAPFIN LTD</t>
  </si>
  <si>
    <t>HARYANA FINANCIAL CORPORATION LTD</t>
  </si>
  <si>
    <t>HARYANA LEATHER CHEMICALS LTD</t>
  </si>
  <si>
    <t>HAS LIFESTYLE LTD</t>
  </si>
  <si>
    <t>HASTI FINANCE LTD</t>
  </si>
  <si>
    <t>HATHWAY BHAWANI CABLETEL &amp;amp; DATACOM LTD.</t>
  </si>
  <si>
    <t>HATHWAYB</t>
  </si>
  <si>
    <t>Broadcasting &amp;amp; Cable TV</t>
  </si>
  <si>
    <t>HATHWAY CABLE &amp; DATACOM LTD</t>
  </si>
  <si>
    <t>HATHWAY</t>
  </si>
  <si>
    <t>HATSUN AGRO PRODUCT LTD</t>
  </si>
  <si>
    <t>HATSUN</t>
  </si>
  <si>
    <t>HAVELLS (INDIA) LTD</t>
  </si>
  <si>
    <t>HAVELLS</t>
  </si>
  <si>
    <t>HAVELLS INDIA LTD</t>
  </si>
  <si>
    <t>HAWA ENGINEERS LTD</t>
  </si>
  <si>
    <t>HAWKINS COOKERS LTD</t>
  </si>
  <si>
    <t>HAZOOR MULTI PROJECTS LTD</t>
  </si>
  <si>
    <t>HB ESTATE DEVELOPERS LTD</t>
  </si>
  <si>
    <t>HB LEASING &amp; FINANCE CO LTD</t>
  </si>
  <si>
    <t>HB PORTFOLIO LTD</t>
  </si>
  <si>
    <t>HB STOCKHOLDINGS LTD</t>
  </si>
  <si>
    <t>HBSL</t>
  </si>
  <si>
    <t>HBL POWER SYSTEMS LTD</t>
  </si>
  <si>
    <t>HBLPOWER</t>
  </si>
  <si>
    <t>HCKK VENTURES LTD</t>
  </si>
  <si>
    <t>HCL INFOSYSTEMS LTD</t>
  </si>
  <si>
    <t>HCL-INSYS</t>
  </si>
  <si>
    <t>HCL TECHNOLOGIES LTD</t>
  </si>
  <si>
    <t>HCLTECH</t>
  </si>
  <si>
    <t>HDFC ASSET MANAGEMENT COMPANY LTD</t>
  </si>
  <si>
    <t>HDFCAMC</t>
  </si>
  <si>
    <t>Asset Management Cos.</t>
  </si>
  <si>
    <t>HDFC BANK LTD</t>
  </si>
  <si>
    <t>HDFCBANK</t>
  </si>
  <si>
    <t>HDFC Mutual Fund - HDFC Gold Exchange Traded Fund</t>
  </si>
  <si>
    <t>HDFCMFGETF</t>
  </si>
  <si>
    <t>HDFC STANDARD LIFE INSURANCE COMPANY LTD</t>
  </si>
  <si>
    <t>HDFCLIFE</t>
  </si>
  <si>
    <t>Life Insurance</t>
  </si>
  <si>
    <t>HEALTHCARE GLOBAL ENTERPRISES LTD</t>
  </si>
  <si>
    <t>HCG</t>
  </si>
  <si>
    <t>HEALTHY INVESTMENTS LTD</t>
  </si>
  <si>
    <t>HEC INFRA PROJECTS LTD</t>
  </si>
  <si>
    <t>HECPROJECT</t>
  </si>
  <si>
    <t>HEERA ISPAT LTD</t>
  </si>
  <si>
    <t>HEG LTD</t>
  </si>
  <si>
    <t>HEG</t>
  </si>
  <si>
    <t>HEIDELBERGCEMENT (INDIA) LTD</t>
  </si>
  <si>
    <t>HEIDELBERG</t>
  </si>
  <si>
    <t>HEIDELBERGCEMENT INDIA LTD</t>
  </si>
  <si>
    <t>Helpage Finlease Ltd</t>
  </si>
  <si>
    <t>HELPAGE</t>
  </si>
  <si>
    <t>HEM HOLDINGS &amp; TRADING LTD</t>
  </si>
  <si>
    <t>HEMANG RESOURCES LTD</t>
  </si>
  <si>
    <t>HEMO ORGANIC LTD</t>
  </si>
  <si>
    <t>HERCULES HOISTS LTD</t>
  </si>
  <si>
    <t>HERCULES</t>
  </si>
  <si>
    <t>HERITAGE FOODS LTD</t>
  </si>
  <si>
    <t>HERITGFOOD</t>
  </si>
  <si>
    <t>HERO MOTOCORP LTD</t>
  </si>
  <si>
    <t>HEROMOTOCO</t>
  </si>
  <si>
    <t>HESTER BIOSCIENCES LTD</t>
  </si>
  <si>
    <t>HESTERBIO</t>
  </si>
  <si>
    <t>HEXA TRADEX LTD</t>
  </si>
  <si>
    <t>HEXATRADEX</t>
  </si>
  <si>
    <t>HEXAWARE TECHNOLOGIES LTD</t>
  </si>
  <si>
    <t>HEXAWARE</t>
  </si>
  <si>
    <t>HIGH ENERGY BATTERIES (INDIA) LTD</t>
  </si>
  <si>
    <t>HIGH ENERGY BATTERIES INDIA LTD</t>
  </si>
  <si>
    <t>HIGH GROUND ENTERPRISE LTD</t>
  </si>
  <si>
    <t>HIGHGROUND</t>
  </si>
  <si>
    <t>HIGH STREET FILATEX LTD</t>
  </si>
  <si>
    <t>HIKAL LTD</t>
  </si>
  <si>
    <t>HIKAL</t>
  </si>
  <si>
    <t>Hi-Klass Trading and Investment Ltd</t>
  </si>
  <si>
    <t>HIKLASS</t>
  </si>
  <si>
    <t>HIL LTD</t>
  </si>
  <si>
    <t>HIL</t>
  </si>
  <si>
    <t>HILTON METAL FORGING LTD</t>
  </si>
  <si>
    <t>HILTON</t>
  </si>
  <si>
    <t>HIM TEKNOFORGE LTD</t>
  </si>
  <si>
    <t>HIMACHAL FIBRES LTD</t>
  </si>
  <si>
    <t>HIMACHAL FUTURISTIC COMMUNICATIONS LTD</t>
  </si>
  <si>
    <t>HFCL</t>
  </si>
  <si>
    <t>HIMADRI SPECIALITY CHEMICAL LTD</t>
  </si>
  <si>
    <t>HSCL</t>
  </si>
  <si>
    <t>HIMALAYA FOOD INTERNATIONAL LTD</t>
  </si>
  <si>
    <t>HIMALAYA GRANITES LTD</t>
  </si>
  <si>
    <t>HIMALCHULI FOOD PRODUCTS LTD</t>
  </si>
  <si>
    <t>HIMATSINGKA SEIDE LTD</t>
  </si>
  <si>
    <t>HIMATSEIDE</t>
  </si>
  <si>
    <t>HIND ALUMINIUM INDUSTRIES LTD</t>
  </si>
  <si>
    <t>HIND COMMERCE LTD</t>
  </si>
  <si>
    <t>HIND RECTIFIERS LTD</t>
  </si>
  <si>
    <t>HIRECT</t>
  </si>
  <si>
    <t>HIND SECURITIES &amp; CREDITS LTD</t>
  </si>
  <si>
    <t>HIND SYNTEX LTD</t>
  </si>
  <si>
    <t>HINDSYNTEX</t>
  </si>
  <si>
    <t>HINDALCO INDUSTRIES LTD</t>
  </si>
  <si>
    <t>HINDALCO</t>
  </si>
  <si>
    <t>HINDCON CHEMICALS LTD</t>
  </si>
  <si>
    <t>HINDCON</t>
  </si>
  <si>
    <t>HINDOOSTAN MILLS LTD</t>
  </si>
  <si>
    <t>HINDUJA GLOBAL SOLUTIONS LTD</t>
  </si>
  <si>
    <t>HGS</t>
  </si>
  <si>
    <t>HINDUJA VENTURES LTD</t>
  </si>
  <si>
    <t>HINDUJAVEN</t>
  </si>
  <si>
    <t>HINDUSTAN ADHESIVES LTD</t>
  </si>
  <si>
    <t>HINDUSTAN AERONAUTICS LTD</t>
  </si>
  <si>
    <t>HAL</t>
  </si>
  <si>
    <t>Aerospace</t>
  </si>
  <si>
    <t>HINDUSTAN APPLIANCES LTD</t>
  </si>
  <si>
    <t>HINDUSTAN BIO SCIENCES LTD.</t>
  </si>
  <si>
    <t>HINDBIO</t>
  </si>
  <si>
    <t>HINDUSTAN COMPOSITES LTD</t>
  </si>
  <si>
    <t>HINDCOMPOS</t>
  </si>
  <si>
    <t>HINDUSTAN CONSTRUCTION COMPANY LTD</t>
  </si>
  <si>
    <t>HCC</t>
  </si>
  <si>
    <t>HINDUSTAN COPPER LTD</t>
  </si>
  <si>
    <t>HINDCOPPER</t>
  </si>
  <si>
    <t>HINDUSTAN EVEREST TOOLS LTD.</t>
  </si>
  <si>
    <t>HINDEVER</t>
  </si>
  <si>
    <t>HINDUSTAN FLUOROCARBONS LTD</t>
  </si>
  <si>
    <t>HINDUSTAN FOODS LTD</t>
  </si>
  <si>
    <t>HINDUSTAN HARDY SPICER LTD</t>
  </si>
  <si>
    <t>HINDUSTAN HOUSING CO LTD</t>
  </si>
  <si>
    <t>HINDUSTAN MEDIA VENTURES LTD</t>
  </si>
  <si>
    <t>HMVL</t>
  </si>
  <si>
    <t>HINDUSTAN MOTORS LTD</t>
  </si>
  <si>
    <t>HINDMOTORS</t>
  </si>
  <si>
    <t>HINDUSTAN OIL EXPLORATION COMPANY LTD</t>
  </si>
  <si>
    <t>HINDOILEXP</t>
  </si>
  <si>
    <t>HINDUSTAN ORGANIC CHEMICALS LTD</t>
  </si>
  <si>
    <t>HINDUSTAN PETROLEUM CORPORATION LTD</t>
  </si>
  <si>
    <t>HINDPETRO</t>
  </si>
  <si>
    <t>HINDUSTAN TIN WORKS LTD</t>
  </si>
  <si>
    <t>HINDUSTAN UNILEVER LTD</t>
  </si>
  <si>
    <t>HINDUNILVR</t>
  </si>
  <si>
    <t>HINDUSTAN WIRES LTD</t>
  </si>
  <si>
    <t>HINDUSTAN ZINC LTD</t>
  </si>
  <si>
    <t>HINDZINC</t>
  </si>
  <si>
    <t>Zinc</t>
  </si>
  <si>
    <t>HINDUSTHAN NATIONAL GLASS &amp; INDUSTRIES LTD</t>
  </si>
  <si>
    <t>HINDNATGLS</t>
  </si>
  <si>
    <t>HINDUSTHAN UDYOG LTD</t>
  </si>
  <si>
    <t>HINDUSTHAN URBAN INFRASTRUCTURE LTD</t>
  </si>
  <si>
    <t>HIPOLIN LTD</t>
  </si>
  <si>
    <t>HIRA AUTOMOBILES LTD</t>
  </si>
  <si>
    <t>HISAR METAL INDUSTRIES LTD</t>
  </si>
  <si>
    <t>HISARMETAL</t>
  </si>
  <si>
    <t>HISAR SPINNING MILLS LTD</t>
  </si>
  <si>
    <t>HIT KIT GLOBAL SOLUTIONS LTD</t>
  </si>
  <si>
    <t>HITECH CORPORATION LTD</t>
  </si>
  <si>
    <t>HITECHCORP</t>
  </si>
  <si>
    <t>HI-TECH PIPES LTD</t>
  </si>
  <si>
    <t>HITECH</t>
  </si>
  <si>
    <t>Hi-Tech Winding Systems Ltd</t>
  </si>
  <si>
    <t>HITECHWIND</t>
  </si>
  <si>
    <t>HITTCO TOOLS LTD</t>
  </si>
  <si>
    <t>HMT LTD</t>
  </si>
  <si>
    <t>HMT</t>
  </si>
  <si>
    <t>HONDA SIEL POWER PRODUCTS LTD</t>
  </si>
  <si>
    <t>HONDAPOWER</t>
  </si>
  <si>
    <t>HONEYWELL AUTOMATION (INDIA) LTD</t>
  </si>
  <si>
    <t>HONAUT</t>
  </si>
  <si>
    <t>HONEYWELL AUTOMATION INDIA LTD</t>
  </si>
  <si>
    <t>HOTEL LEELA VENTURE LTD</t>
  </si>
  <si>
    <t>HOTELEELA</t>
  </si>
  <si>
    <t>HOTEL RUGBY LTD</t>
  </si>
  <si>
    <t>HOTELRUGBY</t>
  </si>
  <si>
    <t>HOUSING &amp; URBAN DEVELOPMENT CORPORATION LTD</t>
  </si>
  <si>
    <t>HUDCO</t>
  </si>
  <si>
    <t>HOUSING DEVELOPMENT AND INFRASTRUCTURE LTD</t>
  </si>
  <si>
    <t>HDIL</t>
  </si>
  <si>
    <t>HOUSING DEVELOPMENT FINANCE CORPORATION LTD</t>
  </si>
  <si>
    <t>HDFC</t>
  </si>
  <si>
    <t>HOV SERVICES LTD</t>
  </si>
  <si>
    <t>HOVS</t>
  </si>
  <si>
    <t>HOWARD HOTELS LTD</t>
  </si>
  <si>
    <t>HPC BIOSCIENCES LTD</t>
  </si>
  <si>
    <t>HPL ELECTRIC &amp; POWER LTD</t>
  </si>
  <si>
    <t>HPL</t>
  </si>
  <si>
    <t>HRB FLORICULTURE LTD</t>
  </si>
  <si>
    <t>HSIL LTD</t>
  </si>
  <si>
    <t>HSIL</t>
  </si>
  <si>
    <t>HT MEDIA LTD</t>
  </si>
  <si>
    <t>HTMEDIA</t>
  </si>
  <si>
    <t>HUBTOWN LTD</t>
  </si>
  <si>
    <t>HUBTOWN</t>
  </si>
  <si>
    <t>HUHTAMAKI PPL LTD</t>
  </si>
  <si>
    <t>PAPERPROD</t>
  </si>
  <si>
    <t>Humming Bird Education Ltd</t>
  </si>
  <si>
    <t>HBEL</t>
  </si>
  <si>
    <t>HUSYS CONSULTING LTD</t>
  </si>
  <si>
    <t>HUSYSLTD</t>
  </si>
  <si>
    <t>HYPERSOFT TECHNOLOGIES LTD</t>
  </si>
  <si>
    <t>IB INFOTECH ENTERPRISES LTD</t>
  </si>
  <si>
    <t>ICE MAKE REFRIGERATION LTD</t>
  </si>
  <si>
    <t>ICEMAKE</t>
  </si>
  <si>
    <t>ICICI BANK LTD</t>
  </si>
  <si>
    <t>ICICIBANK</t>
  </si>
  <si>
    <t>ICICI LOMBARD GENERAL INSURANCE COMPANY LTD</t>
  </si>
  <si>
    <t>ICICIGI</t>
  </si>
  <si>
    <t>ICICI Prudential Gold ETF</t>
  </si>
  <si>
    <t>ICICIGOLD</t>
  </si>
  <si>
    <t>ICICI PRUDENTIAL LIFE INSURANCE COMPANY LTD</t>
  </si>
  <si>
    <t>ICICIPRULI</t>
  </si>
  <si>
    <t>ICICI Prudential Sensex ETF</t>
  </si>
  <si>
    <t>ICICISENSX</t>
  </si>
  <si>
    <t>ICICI SECURITIES LTD</t>
  </si>
  <si>
    <t>ISEC</t>
  </si>
  <si>
    <t>ICRA LTD</t>
  </si>
  <si>
    <t>ICRA</t>
  </si>
  <si>
    <t>ICSA (INDIA) LTD</t>
  </si>
  <si>
    <t>ICSA</t>
  </si>
  <si>
    <t>ICSA INDIA LTD</t>
  </si>
  <si>
    <t>IDBI BANK LTD</t>
  </si>
  <si>
    <t>IDBI</t>
  </si>
  <si>
    <t>IDFC BANK LTD</t>
  </si>
  <si>
    <t>IDFCBANK</t>
  </si>
  <si>
    <t>IDFC First Bank LTD</t>
  </si>
  <si>
    <t>IDFCFIRSTB</t>
  </si>
  <si>
    <t>IDFC LTD</t>
  </si>
  <si>
    <t>IDFC</t>
  </si>
  <si>
    <t>IFB AGRO INDUSTRIES LTD</t>
  </si>
  <si>
    <t>IFBAGRO</t>
  </si>
  <si>
    <t>IFB INDUSTRIES LTD</t>
  </si>
  <si>
    <t>IFBIND</t>
  </si>
  <si>
    <t>IFCI LTD</t>
  </si>
  <si>
    <t>IFCI</t>
  </si>
  <si>
    <t>IFGL REFRACTORIES LTD</t>
  </si>
  <si>
    <t>IFGLEXPOR</t>
  </si>
  <si>
    <t>IFL ENTERPRISES LTD</t>
  </si>
  <si>
    <t>IFM IMPEX GLOBAL LTD</t>
  </si>
  <si>
    <t>IG PETROCHEMICALS LTD</t>
  </si>
  <si>
    <t>IGPL</t>
  </si>
  <si>
    <t>IGARASHI MOTORS (INDIA) LTD</t>
  </si>
  <si>
    <t>IGARASHI</t>
  </si>
  <si>
    <t>IGARASHI MOTORS INDIA LTD</t>
  </si>
  <si>
    <t>IGC INDUSTRIES LTD</t>
  </si>
  <si>
    <t>IIFL HOLDINGS LTD</t>
  </si>
  <si>
    <t>IIFL</t>
  </si>
  <si>
    <t>IITL PROJECTS LTD</t>
  </si>
  <si>
    <t>IITLPROJ</t>
  </si>
  <si>
    <t>IKAB SECURITIES &amp; INVESTMENT LTD</t>
  </si>
  <si>
    <t>IKF TECHNOLOGIES LTD</t>
  </si>
  <si>
    <t>IL&amp;FS ENGINEERING AND CONSTRUCTION COMPANY LTD</t>
  </si>
  <si>
    <t>IL&amp;FSENGG</t>
  </si>
  <si>
    <t>IL&amp;FS INVESTMENT MANAGERS LTD</t>
  </si>
  <si>
    <t>IVC</t>
  </si>
  <si>
    <t>IL&amp;FS TRANSPORTATION NETWORKS LTD</t>
  </si>
  <si>
    <t>IL&amp;FSTRANS</t>
  </si>
  <si>
    <t>IM+ CAPITALS LTD</t>
  </si>
  <si>
    <t>IMC FINANCE LTD</t>
  </si>
  <si>
    <t>IMEC SERVICES LTD</t>
  </si>
  <si>
    <t>IMP POWERS LTD</t>
  </si>
  <si>
    <t>INDLMETER</t>
  </si>
  <si>
    <t>IMPEX FERRO TECH LTD</t>
  </si>
  <si>
    <t>IMPEXFERRO</t>
  </si>
  <si>
    <t>INANI MARBLES &amp; INDUSTRIES LTD</t>
  </si>
  <si>
    <t>INANI SECURITIES LTD</t>
  </si>
  <si>
    <t>INCAP LTD</t>
  </si>
  <si>
    <t>INCEPTUM ENTERPRISES LTD</t>
  </si>
  <si>
    <t>INCON ENGINEERS LTD</t>
  </si>
  <si>
    <t>IND BANK HOUSING LTD</t>
  </si>
  <si>
    <t>IND RENEWABLE ENERGY LTD</t>
  </si>
  <si>
    <t>INDAG RUBBER LTD</t>
  </si>
  <si>
    <t>IND-AGIV COMMERCE LTD</t>
  </si>
  <si>
    <t>INDBANK MERCHANT BANKING SERVICES LTD</t>
  </si>
  <si>
    <t>INDBANK</t>
  </si>
  <si>
    <t>INDERGIRI FINANCE LTD</t>
  </si>
  <si>
    <t>INDIA CEMENTS CAPITAL LTD</t>
  </si>
  <si>
    <t>INDIA FINSEC LTD</t>
  </si>
  <si>
    <t>INDIA GELATINE &amp; CHEMICALS LTD</t>
  </si>
  <si>
    <t>INDIA GLYCOLS LTD</t>
  </si>
  <si>
    <t>INDIAGLYCO</t>
  </si>
  <si>
    <t>INDIA GREEN REALITY LTD</t>
  </si>
  <si>
    <t>India Grid Trust</t>
  </si>
  <si>
    <t>INDIGRID</t>
  </si>
  <si>
    <t>INDIA HOME LOAN LTD</t>
  </si>
  <si>
    <t>INDIA INFRASPACE LTD</t>
  </si>
  <si>
    <t>INDIA MOTOR PARTS AND ACCESSORIES LTD</t>
  </si>
  <si>
    <t>IMPAL</t>
  </si>
  <si>
    <t>INDIA NIPPON ELECTRICALS LTD</t>
  </si>
  <si>
    <t>INDNIPPON</t>
  </si>
  <si>
    <t>INDIA STEEL WORKS LTD</t>
  </si>
  <si>
    <t>INDIA TOURISM DEVELOPMENT CORPORATION LTD</t>
  </si>
  <si>
    <t>ITDC</t>
  </si>
  <si>
    <t>INDIABULLS HOUSING FINANCE LTD</t>
  </si>
  <si>
    <t>IBULHSGFIN</t>
  </si>
  <si>
    <t>INDIABULLS INTEGRATED SERVICES LTD</t>
  </si>
  <si>
    <t>IBULISL</t>
  </si>
  <si>
    <t>INDIABULLS REAL ESTATE LTD</t>
  </si>
  <si>
    <t>IBREALEST</t>
  </si>
  <si>
    <t>INDIABULLS VENTURES LTD</t>
  </si>
  <si>
    <t>IBVENTURES</t>
  </si>
  <si>
    <t>INDIAN ACRYLICS LTD</t>
  </si>
  <si>
    <t>INDIAN BANK</t>
  </si>
  <si>
    <t>INDIANB</t>
  </si>
  <si>
    <t>INDIAN BRIGHT STEEL CO LTD</t>
  </si>
  <si>
    <t>INDIAN CARD CLOTHING COMPANY LTD</t>
  </si>
  <si>
    <t>INDIANCARD</t>
  </si>
  <si>
    <t>INDIAN ENERGY EXCHANGE LTD</t>
  </si>
  <si>
    <t>IEX</t>
  </si>
  <si>
    <t>INDIAN EXTRACTIONS LTD</t>
  </si>
  <si>
    <t>INDIAN HUME PIPE COMPANY LTD</t>
  </si>
  <si>
    <t>INDIANHUME</t>
  </si>
  <si>
    <t>INDIAN INFOTECH &amp; SOFTWARE LTD</t>
  </si>
  <si>
    <t>INDIAN LINK CHAIN MANUFACTURES LTD</t>
  </si>
  <si>
    <t>INDIAN METALS &amp; FERRO ALLOYS LTD</t>
  </si>
  <si>
    <t>IMFA</t>
  </si>
  <si>
    <t>INDIAN OIL CORPORATION LTD</t>
  </si>
  <si>
    <t>IOC</t>
  </si>
  <si>
    <t>INDIAN OVERSEAS BANK</t>
  </si>
  <si>
    <t>IOB</t>
  </si>
  <si>
    <t>INDIAN SUCROSE LTD</t>
  </si>
  <si>
    <t>INDIAN TERRAIN FASHIONS LTD</t>
  </si>
  <si>
    <t>INDTERRAIN</t>
  </si>
  <si>
    <t>INDIAN TONERS &amp; DEVELOPERS LTD</t>
  </si>
  <si>
    <t>INDIANIVESH LTD</t>
  </si>
  <si>
    <t>INDITRADE CAPITAL LTD</t>
  </si>
  <si>
    <t>INDO AMINES LTD</t>
  </si>
  <si>
    <t>INDO ASIAN FINANCE LTD</t>
  </si>
  <si>
    <t>INDO BORAX &amp; CHEMICALS LTD</t>
  </si>
  <si>
    <t>INDO COTSPIN LTD</t>
  </si>
  <si>
    <t>INDO COUNT INDUSTRIES LTD</t>
  </si>
  <si>
    <t>ICIL</t>
  </si>
  <si>
    <t>INDO CREDIT CAPITAL LTD</t>
  </si>
  <si>
    <t>INDO EURO INDCHEM LTD</t>
  </si>
  <si>
    <t>INDO GULF INDUSTRIES LTD</t>
  </si>
  <si>
    <t>INDO PACIFIC PROJECTS LTD</t>
  </si>
  <si>
    <t>INDO RAMA SYNTHETICS (INDIA) LTD</t>
  </si>
  <si>
    <t>INDORAMA</t>
  </si>
  <si>
    <t>INDO RAMA SYNTHETICS INDIA LTD</t>
  </si>
  <si>
    <t>INDO TECH TRANSFORMERS LTD</t>
  </si>
  <si>
    <t>INDOTECH</t>
  </si>
  <si>
    <t>INDO THAI SECURITIES LTD</t>
  </si>
  <si>
    <t>INDOTHAI</t>
  </si>
  <si>
    <t>INDO US BIO-TECH LTD</t>
  </si>
  <si>
    <t>INDO-CITY INFOTECH LTD</t>
  </si>
  <si>
    <t>INDOCO REMEDIES LTD</t>
  </si>
  <si>
    <t>INDOCO</t>
  </si>
  <si>
    <t>INDO-GLOBAL ENTERPRISES LTD</t>
  </si>
  <si>
    <t>INDOKEM LTD</t>
  </si>
  <si>
    <t>INDO-NATIONAL LTD</t>
  </si>
  <si>
    <t>NIPPOBATRY</t>
  </si>
  <si>
    <t>INDOSOLAR LTD</t>
  </si>
  <si>
    <t>INDOSOLAR</t>
  </si>
  <si>
    <t>INDOSTAR CAPITAL FINANCE LTD</t>
  </si>
  <si>
    <t>INDOSTAR</t>
  </si>
  <si>
    <t>INDOVATION TECHNOLOGIES LTD</t>
  </si>
  <si>
    <t>INDOWIND ENERGY LTD</t>
  </si>
  <si>
    <t>INDOWIND</t>
  </si>
  <si>
    <t>INDRA INDUSTRIES LTD</t>
  </si>
  <si>
    <t>INDRAPRASTHA GAS LTD</t>
  </si>
  <si>
    <t>IGL</t>
  </si>
  <si>
    <t>INDRAPRASTHA MEDICAL CORPORATION LTD</t>
  </si>
  <si>
    <t>INDRAMEDCO</t>
  </si>
  <si>
    <t>INDRAYANI BIOTECH LTD.</t>
  </si>
  <si>
    <t>INDRANIB</t>
  </si>
  <si>
    <t>INDSIL HYDRO POWER AND MANGANESE LTD</t>
  </si>
  <si>
    <t>INDSOYA LTD</t>
  </si>
  <si>
    <t>IND-SWIFT LABORATORIES LTD</t>
  </si>
  <si>
    <t>INDSWFTLAB</t>
  </si>
  <si>
    <t>IND-SWIFT LTD</t>
  </si>
  <si>
    <t>INDSWFTLTD</t>
  </si>
  <si>
    <t>INDUCTO STEEL LTD</t>
  </si>
  <si>
    <t>INDUS FINANCE LTD</t>
  </si>
  <si>
    <t>INDUSIND BANK LTD</t>
  </si>
  <si>
    <t>INDUSINDBK</t>
  </si>
  <si>
    <t>INDUSTRIAL &amp; PRUDENTIAL INVESTMENTS CO LTD</t>
  </si>
  <si>
    <t>INDUSTRIAL INVESTMENT TRUST LTD</t>
  </si>
  <si>
    <t>IITL</t>
  </si>
  <si>
    <t>INEOS STYROLUTION (INDIA) LTD</t>
  </si>
  <si>
    <t>INEOSSTYRO</t>
  </si>
  <si>
    <t>INEOS STYROLUTION INDIA LTD</t>
  </si>
  <si>
    <t>INERTIA STEEL LTD</t>
  </si>
  <si>
    <t>INFIBEAM AVENUES LTD</t>
  </si>
  <si>
    <t>INFIBEAM</t>
  </si>
  <si>
    <t>INFINITE COMPUTER SOLUTIONS (INDIA) LTD</t>
  </si>
  <si>
    <t>INFINITE</t>
  </si>
  <si>
    <t>INFINITE COMPUTER SOLUTIONS INDIA LTD</t>
  </si>
  <si>
    <t>INFLAME APPLIANCES LTD</t>
  </si>
  <si>
    <t>INFO EDGE (INDIA) LTD</t>
  </si>
  <si>
    <t>NAUKRI</t>
  </si>
  <si>
    <t>Internet &amp; Catalogue Retail</t>
  </si>
  <si>
    <t>INFO EDGE INDIA LTD</t>
  </si>
  <si>
    <t>INFOBEANS TECHNOLOGIES LTD</t>
  </si>
  <si>
    <t>INFOBEAN</t>
  </si>
  <si>
    <t>INFORMED TECHNOLOGIES (INDIA) LTD</t>
  </si>
  <si>
    <t>INFORMED TECHNOLOGIES INDIA LTD</t>
  </si>
  <si>
    <t>INFOSYS LTD</t>
  </si>
  <si>
    <t>INFY</t>
  </si>
  <si>
    <t>INFRA INDUSTRIES LTD</t>
  </si>
  <si>
    <t>INFRONICS SYSTEMS LTD</t>
  </si>
  <si>
    <t>INGERSOLL RAND (INDIA) LTD</t>
  </si>
  <si>
    <t>INGERRAND</t>
  </si>
  <si>
    <t>INGERSOLL RAND INDIA LTD</t>
  </si>
  <si>
    <t>INLAND PRINTERS LTD</t>
  </si>
  <si>
    <t>INNOCORP LTD.</t>
  </si>
  <si>
    <t>INNOCORP</t>
  </si>
  <si>
    <t>INNOVANA THINKLABS LTD</t>
  </si>
  <si>
    <t>INNOVANA</t>
  </si>
  <si>
    <t>INNOVASSYNTH INVESTMENTS LTD</t>
  </si>
  <si>
    <t>INNOVATION SOFTWARE EXPORTS LTD</t>
  </si>
  <si>
    <t>INNOVATIVE IDEALS AND SERVICES (INDIA) LTD</t>
  </si>
  <si>
    <t>Sp.Consumer Services</t>
  </si>
  <si>
    <t>INNOVATIVE IDEALS AND SERVICES INDIA LTD</t>
  </si>
  <si>
    <t>INNOVATIVE TECH PACK LTD</t>
  </si>
  <si>
    <t>INNOVATIVE TYRES AND TUBES LTD</t>
  </si>
  <si>
    <t>INNOVATIVE</t>
  </si>
  <si>
    <t>INNOVATORS FACADE SYSTEMS LTD</t>
  </si>
  <si>
    <t>INOX LEISURE LTD</t>
  </si>
  <si>
    <t>INOXLEISUR</t>
  </si>
  <si>
    <t>INOX WIND LTD</t>
  </si>
  <si>
    <t>INOXWIND</t>
  </si>
  <si>
    <t>INSECTICIDES (INDIA) LTD</t>
  </si>
  <si>
    <t>INSECTICID</t>
  </si>
  <si>
    <t>INSECTICIDES INDIA LTD</t>
  </si>
  <si>
    <t>INSILCO LTD</t>
  </si>
  <si>
    <t>INSPIRISYS SOLUTIONS LTD</t>
  </si>
  <si>
    <t>INSPIRISYS</t>
  </si>
  <si>
    <t>INTEC CAPITAL LTD</t>
  </si>
  <si>
    <t>INTEGRA CAPITAL MANAGEMENT LTD.</t>
  </si>
  <si>
    <t>INTCAPM</t>
  </si>
  <si>
    <t>INTEGRA ENGINEERING (INDIA) LTD</t>
  </si>
  <si>
    <t>INTEGRA ENGINEERING INDIA LTD</t>
  </si>
  <si>
    <t>INTEGRA GARMENTS AND TEXTILES LTD</t>
  </si>
  <si>
    <t>INTEGRA</t>
  </si>
  <si>
    <t>INTEGRA SWITCHGEAR LTD</t>
  </si>
  <si>
    <t>INTEGRA TELECOMMUNICATION &amp; SOFTWARE LTD</t>
  </si>
  <si>
    <t>INTEGRATED CAPITAL SERVICES LTD</t>
  </si>
  <si>
    <t>INTEGRATED FINANCIAL SERVICES LTD</t>
  </si>
  <si>
    <t>INTEGRATED PROTEINS LTD</t>
  </si>
  <si>
    <t>INTEGRATED TECHNOLOGIES LTD</t>
  </si>
  <si>
    <t>INTEGRATED THERMOPLASTICS LTD</t>
  </si>
  <si>
    <t>INTELLECT DESIGN ARENA LTD</t>
  </si>
  <si>
    <t>INTELLECT</t>
  </si>
  <si>
    <t>INTELLIVATE CAPITAL ADVISORS LTD</t>
  </si>
  <si>
    <t>INTELLIVATE CAPITAL VENTURES LTD</t>
  </si>
  <si>
    <t>INTENSE TECHNOLOGIES LTD</t>
  </si>
  <si>
    <t>INTENTECH</t>
  </si>
  <si>
    <t>INTER GLOBE FINANCE LTD</t>
  </si>
  <si>
    <t>INTER STATE OIL CARRIER LTD</t>
  </si>
  <si>
    <t>INTERACTIVE FINANCIAL SERVICES LTD</t>
  </si>
  <si>
    <t>INTERGLOBE AVIATION LTD</t>
  </si>
  <si>
    <t>INDIGO</t>
  </si>
  <si>
    <t>INTERLINK PETROLEUM LTD</t>
  </si>
  <si>
    <t>INTERNATIONAL COMBUSTION (INDIA) LTD</t>
  </si>
  <si>
    <t>INTERNATIONAL COMBUSTION INDIA LTD</t>
  </si>
  <si>
    <t>INTERNATIONAL CONSTRUCTIONS LTD</t>
  </si>
  <si>
    <t>SUBCAPCITY</t>
  </si>
  <si>
    <t>INTERNATIONAL CONVEYORS LTD</t>
  </si>
  <si>
    <t>INTERNATIONAL DATA MANAGEMENT LTD</t>
  </si>
  <si>
    <t>INTERNATIONAL HOUSING FINANCE CORPORATION LTD</t>
  </si>
  <si>
    <t>INTERNATIONAL PAPER APPM LTD</t>
  </si>
  <si>
    <t>IPAPPM</t>
  </si>
  <si>
    <t>INTERNATIONAL TRAVEL HOUSE LTD</t>
  </si>
  <si>
    <t>INTERWORLD DIGITAL LTD</t>
  </si>
  <si>
    <t>INTRASOFT TECHNOLOGIES LTD</t>
  </si>
  <si>
    <t>ISFT</t>
  </si>
  <si>
    <t>INVENTURE GROWTH &amp; SECURITIES LTD</t>
  </si>
  <si>
    <t>INVENTURE</t>
  </si>
  <si>
    <t>Invesco India Gold Exchange Traded Fund</t>
  </si>
  <si>
    <t>IVZINGOLD</t>
  </si>
  <si>
    <t>INVESTMENT &amp; PRECISION CASTINGS LTD</t>
  </si>
  <si>
    <t>INVICTA MEDITEK LTD</t>
  </si>
  <si>
    <t>IO SYSTEM LTD</t>
  </si>
  <si>
    <t>IOL CHEMICALS AND PHARMACEUTICALS LTD</t>
  </si>
  <si>
    <t>IOLCP</t>
  </si>
  <si>
    <t>ION EXCHANGE (INDIA) LTD</t>
  </si>
  <si>
    <t>ION EXCHANGE INDIA LTD</t>
  </si>
  <si>
    <t>IP RINGS LTD</t>
  </si>
  <si>
    <t>IPCA LABORATORIES LTD</t>
  </si>
  <si>
    <t>IPCALAB</t>
  </si>
  <si>
    <t>I-POWER SOLUTIONS (INDIA) LTD</t>
  </si>
  <si>
    <t>I-POWER SOLUTIONS INDIA LTD</t>
  </si>
  <si>
    <t>IRB INFRASTRUCTURE DEVELOPERS LTD</t>
  </si>
  <si>
    <t>IRB</t>
  </si>
  <si>
    <t>IRB InvIT Fund</t>
  </si>
  <si>
    <t>IRBINVIT</t>
  </si>
  <si>
    <t>IRCON INTERNATIONAL LTD</t>
  </si>
  <si>
    <t>IRCON</t>
  </si>
  <si>
    <t>IRIS BUSINESS SERVICES LTD</t>
  </si>
  <si>
    <t>IRIS CLOTHINGS LTD</t>
  </si>
  <si>
    <t>IRISDOREME</t>
  </si>
  <si>
    <t>IRIS MEDIAWORKS LTD</t>
  </si>
  <si>
    <t>ISF LTD</t>
  </si>
  <si>
    <t>ISGEC HEAVY ENGINEERING LTD</t>
  </si>
  <si>
    <t>ISHAAN INFRASTRUCTURES AND SHELTERS LTD</t>
  </si>
  <si>
    <t>ISHAN DYES &amp; CHEMICALS LTD</t>
  </si>
  <si>
    <t>ISHITA DRUGS &amp; INDUSTRIES LTD</t>
  </si>
  <si>
    <t>ISHWARSHAKTI HOLDINGS &amp; TRADERS LTD</t>
  </si>
  <si>
    <t>ISL CONSULTING LTD</t>
  </si>
  <si>
    <t>ISMT LTD</t>
  </si>
  <si>
    <t>ISMTLTD</t>
  </si>
  <si>
    <t>IST LTD</t>
  </si>
  <si>
    <t>ISTREET NETWORK LTD</t>
  </si>
  <si>
    <t>ITD CEMENTATION (INDIA) LTD</t>
  </si>
  <si>
    <t>ITDCEM</t>
  </si>
  <si>
    <t>ITD CEMENTATION INDIA LTD</t>
  </si>
  <si>
    <t>ITI LTD</t>
  </si>
  <si>
    <t>ITI</t>
  </si>
  <si>
    <t>ITL INDUSTRIES LTD</t>
  </si>
  <si>
    <t>IVP LTD</t>
  </si>
  <si>
    <t>IVP</t>
  </si>
  <si>
    <t>IVRCL LTD</t>
  </si>
  <si>
    <t>IVRCLINFRA</t>
  </si>
  <si>
    <t>IYKOT HITECH TOOLROOM LTD</t>
  </si>
  <si>
    <t>IZMO LTD</t>
  </si>
  <si>
    <t>IZMO</t>
  </si>
  <si>
    <t>J  TAPARIA PROJECTS LTD</t>
  </si>
  <si>
    <t>J J EXPORTERS LTD</t>
  </si>
  <si>
    <t>J J FINANCE CORPORATION LTD</t>
  </si>
  <si>
    <t>J KUMAR INFRAPROJECTS LTD</t>
  </si>
  <si>
    <t>JKIL</t>
  </si>
  <si>
    <t>J L MORISON (INDIA) LTD</t>
  </si>
  <si>
    <t>J L MORISON INDIA LTD</t>
  </si>
  <si>
    <t>J R FOODS LTD</t>
  </si>
  <si>
    <t>JACKSON INVESTMENTS LTD</t>
  </si>
  <si>
    <t>JAGAN LAMPS LTD</t>
  </si>
  <si>
    <t>JAGATJIT INDUSTRIES LTD</t>
  </si>
  <si>
    <t>JAGJANANI TEXTILES LTD</t>
  </si>
  <si>
    <t>JAGRAN PRAKASHAN LTD</t>
  </si>
  <si>
    <t>JAGRAN</t>
  </si>
  <si>
    <t>JAGSON AIRLINES LTD</t>
  </si>
  <si>
    <t>JAGSONPAL FINANCE &amp; LEASING LTD</t>
  </si>
  <si>
    <t>JAGSONPAL PHARMACEUTICALS LTD</t>
  </si>
  <si>
    <t>JAGSNPHARM</t>
  </si>
  <si>
    <t>JAI BALAJI INDUSTRIES LTD</t>
  </si>
  <si>
    <t>JAIBALAJI</t>
  </si>
  <si>
    <t>JAI CORP LTD</t>
  </si>
  <si>
    <t>JAICORPLTD</t>
  </si>
  <si>
    <t>JAI MATA GLASS LTD</t>
  </si>
  <si>
    <t>JAIHIND PROJECTS LTD</t>
  </si>
  <si>
    <t>JAIHINDPRO</t>
  </si>
  <si>
    <t>JAIHIND SYNTHETICS LTD</t>
  </si>
  <si>
    <t>JAIN IRRIGATION SYSTEMS LTD</t>
  </si>
  <si>
    <t>JISLJALEQS</t>
  </si>
  <si>
    <t>JISLDVREQS</t>
  </si>
  <si>
    <t>JAIN MARMO INDUSTRIES LTD</t>
  </si>
  <si>
    <t>JAIN STUDIOS LTD</t>
  </si>
  <si>
    <t>JAINSTUDIO</t>
  </si>
  <si>
    <t>JAINCO PROJECTS (INDIA) LTD</t>
  </si>
  <si>
    <t>JAINCO PROJECTS INDIA LTD</t>
  </si>
  <si>
    <t>JAINEX AAMCOL LTD</t>
  </si>
  <si>
    <t>JAIPAN INDUSTRIES LTD</t>
  </si>
  <si>
    <t>JAIPRAKASH ASSOCIATES LTD</t>
  </si>
  <si>
    <t>JPASSOCIAT</t>
  </si>
  <si>
    <t>JAIPRAKASH POWER VENTURES LTD</t>
  </si>
  <si>
    <t>JPPOWER</t>
  </si>
  <si>
    <t>JAISUKH DEALERS LTD</t>
  </si>
  <si>
    <t>JAKHARIA FABRIC LTD</t>
  </si>
  <si>
    <t>JAKHARIA</t>
  </si>
  <si>
    <t>JALAN TRANSOLUTIONS (INDIA) LTD</t>
  </si>
  <si>
    <t>JALAN</t>
  </si>
  <si>
    <t>JALAN TRANSOLUTIONS INDIA LTD</t>
  </si>
  <si>
    <t>JAMES WARREN TEA LTD</t>
  </si>
  <si>
    <t>JAMNA AUTO INDUSTRIES LTD</t>
  </si>
  <si>
    <t>JAMNAAUTO</t>
  </si>
  <si>
    <t>JAMSHRI RANJITSINGHJI SPG  &amp; WVG  MILLS CO LTD</t>
  </si>
  <si>
    <t>JASCH INDUSTRIES LTD</t>
  </si>
  <si>
    <t>JASH DEALMARK LTD</t>
  </si>
  <si>
    <t>JASH ENGINEERING LTD</t>
  </si>
  <si>
    <t>JASH</t>
  </si>
  <si>
    <t>JATTASHANKAR INDUSTIES LTD</t>
  </si>
  <si>
    <t>JAUSS POLYMERS LTD</t>
  </si>
  <si>
    <t>JAY BHARAT MARUTI LTD</t>
  </si>
  <si>
    <t>JAYBARMARU</t>
  </si>
  <si>
    <t>JAY SHREE TEA &amp; INDUSTRIES LTD</t>
  </si>
  <si>
    <t>JAY USHIN LTD</t>
  </si>
  <si>
    <t>JAYANT AGRO ORGANICS LTD</t>
  </si>
  <si>
    <t>JAYAGROGN</t>
  </si>
  <si>
    <t>JAYASWAL NECO INDUSTRIES LTD</t>
  </si>
  <si>
    <t>JAYNECOIND</t>
  </si>
  <si>
    <t>JAYATMA ENTERPRISES LTD</t>
  </si>
  <si>
    <t>JAYATMA INDUSTRIES LTD</t>
  </si>
  <si>
    <t>JAYBHARAT TEXTILES &amp; REAL ESTATE LTD</t>
  </si>
  <si>
    <t>JAYKAY ENTERPRISES LTD</t>
  </si>
  <si>
    <t>JAYPEE INFRATECH LTD</t>
  </si>
  <si>
    <t>JPINFRATEC</t>
  </si>
  <si>
    <t>JAYSHREE CHEMICALS LTD</t>
  </si>
  <si>
    <t>JAYSHREE TEA &amp; INDUSTRIES LTD</t>
  </si>
  <si>
    <t>JAYSREETEA</t>
  </si>
  <si>
    <t>JAYSYNTH DYESTUFF (INDIA) LTD</t>
  </si>
  <si>
    <t>JAYSYNTH DYESTUFF INDIA LTD</t>
  </si>
  <si>
    <t>JB CHEMICALS &amp; PHARMACEUTICALS LTD</t>
  </si>
  <si>
    <t>JBCHEPHARM</t>
  </si>
  <si>
    <t>JBF INDUSTRIES LTD</t>
  </si>
  <si>
    <t>JBFIND</t>
  </si>
  <si>
    <t>JBM AUTO LTD</t>
  </si>
  <si>
    <t>JBMA</t>
  </si>
  <si>
    <t>JCT LTD</t>
  </si>
  <si>
    <t>JD ORGOCHEM LTD</t>
  </si>
  <si>
    <t>JEEVAN SCIENTIFIC TECHNOLOGY LTD</t>
  </si>
  <si>
    <t>JENBURKT PHARMACEUTICALS LTD</t>
  </si>
  <si>
    <t>JET AIRWAYS (INDIA) LTD</t>
  </si>
  <si>
    <t>JETAIRWAYS</t>
  </si>
  <si>
    <t>JET AIRWAYS INDIA LTD</t>
  </si>
  <si>
    <t>JET FREIGHT LOGISTICS LTD</t>
  </si>
  <si>
    <t>JETFREIGHT</t>
  </si>
  <si>
    <t>JET INFRAVENTURE LTD</t>
  </si>
  <si>
    <t>JET KNITWEARS LTD</t>
  </si>
  <si>
    <t>JETKNIT</t>
  </si>
  <si>
    <t>JETKING INFOTRAIN LTD</t>
  </si>
  <si>
    <t>JHANDEWALAS FOODS LTD</t>
  </si>
  <si>
    <t>JHAVERI CREDITS &amp; CAPITAL LTD</t>
  </si>
  <si>
    <t>JHS SVENDGAARD LABORATORIES LTD</t>
  </si>
  <si>
    <t>JHS</t>
  </si>
  <si>
    <t>JIGAR CABLES LTD</t>
  </si>
  <si>
    <t>JIGYASA INFRASTRUCTURE LTD</t>
  </si>
  <si>
    <t>JIK INDUSTRIES LTD</t>
  </si>
  <si>
    <t>JIKIND</t>
  </si>
  <si>
    <t>Jinaams Dress Ltd</t>
  </si>
  <si>
    <t>JINAAM</t>
  </si>
  <si>
    <t>JINDAL CAPITAL LTD</t>
  </si>
  <si>
    <t>JINDAL COTEX LTD</t>
  </si>
  <si>
    <t>JINDCOT</t>
  </si>
  <si>
    <t>JINDAL DRILLING AND INDUSTRIES LTD</t>
  </si>
  <si>
    <t>JINDRILL</t>
  </si>
  <si>
    <t>JINDAL HOTELS LTD</t>
  </si>
  <si>
    <t>JINDAL LEASEFIN LTD</t>
  </si>
  <si>
    <t>JINDAL PHOTO LTD</t>
  </si>
  <si>
    <t>JINDALPHOT</t>
  </si>
  <si>
    <t>JINDAL POLY FILMS LTD</t>
  </si>
  <si>
    <t>JINDALPOLY</t>
  </si>
  <si>
    <t>JINDAL POLY INVESTMENT AND FINANCE COMPANY LTD</t>
  </si>
  <si>
    <t>JPOLYINVST</t>
  </si>
  <si>
    <t>JINDAL SAW LTD</t>
  </si>
  <si>
    <t>JINDALSAW</t>
  </si>
  <si>
    <t>JINDAL STAINLESS HISAR LTD</t>
  </si>
  <si>
    <t>JSLHISAR</t>
  </si>
  <si>
    <t>JINDAL STAINLESS LTD</t>
  </si>
  <si>
    <t>JSL</t>
  </si>
  <si>
    <t>JINDAL STEEL &amp; POWER LTD</t>
  </si>
  <si>
    <t>JINDALSTEL</t>
  </si>
  <si>
    <t>JINDAL WORLDWIDE LTD</t>
  </si>
  <si>
    <t>JINDWORLD</t>
  </si>
  <si>
    <t>JITF INFRALOGISTICS LTD</t>
  </si>
  <si>
    <t>JITFINFRA</t>
  </si>
  <si>
    <t>JIYA ECO-PRODUCTS LTD</t>
  </si>
  <si>
    <t>JK AGRI GENETICS LTD</t>
  </si>
  <si>
    <t>JK CEMENT LTD</t>
  </si>
  <si>
    <t>JKCEMENT</t>
  </si>
  <si>
    <t>JK LAKSHMI CEMENT LTD</t>
  </si>
  <si>
    <t>JKLAKSHMI</t>
  </si>
  <si>
    <t>JK PAPER LTD</t>
  </si>
  <si>
    <t>JKPAPER</t>
  </si>
  <si>
    <t>JK TYRE &amp; INDUSTRIES LTD</t>
  </si>
  <si>
    <t>JKTYRE</t>
  </si>
  <si>
    <t>JLA INFRAVILLE SHOPPERS LTD</t>
  </si>
  <si>
    <t>JM FINANCIAL LTD</t>
  </si>
  <si>
    <t>JMFINANCIL</t>
  </si>
  <si>
    <t>JMC PROJECTS (INDIA) LTD</t>
  </si>
  <si>
    <t>JMCPROJECT</t>
  </si>
  <si>
    <t>JMC PROJECTS INDIA LTD</t>
  </si>
  <si>
    <t>JMD VENTURES LTD</t>
  </si>
  <si>
    <t>JMG CORPORATION LTD</t>
  </si>
  <si>
    <t>JMT AUTO LTD</t>
  </si>
  <si>
    <t>JMTAUTOLTD</t>
  </si>
  <si>
    <t>JOCIL LTD</t>
  </si>
  <si>
    <t>JOCIL</t>
  </si>
  <si>
    <t>JOHNSON CONTROLS – HITACHI AIR CONDITIONING (INDIA) LTD</t>
  </si>
  <si>
    <t>JCHAC</t>
  </si>
  <si>
    <t>JOHNSON CONTROLS – HITACHI AIR CONDITIONING INDIA LTD</t>
  </si>
  <si>
    <t>JOINDRE CAPITAL SERVICES LTD</t>
  </si>
  <si>
    <t>JOINTECA EDUCATION SOLUTIONS LTD</t>
  </si>
  <si>
    <t>Jonjua Overseas Ltd</t>
  </si>
  <si>
    <t>JONJUA</t>
  </si>
  <si>
    <t>JOONKTOLLEE TEA &amp; INDUSTRIES LTD</t>
  </si>
  <si>
    <t>JOST'S ENGINEERING CO LTD</t>
  </si>
  <si>
    <t>JOY REALTY LTD</t>
  </si>
  <si>
    <t>JPT SECURITIES LTD</t>
  </si>
  <si>
    <t>JRI INDUSTRIES &amp; INFRASTRUCTURE LTD</t>
  </si>
  <si>
    <t>JSL INDUSTRIES LTD</t>
  </si>
  <si>
    <t>JSW ENERGY LTD</t>
  </si>
  <si>
    <t>JSWENERGY</t>
  </si>
  <si>
    <t>JSW HOLDINGS LTD</t>
  </si>
  <si>
    <t>JSWHL</t>
  </si>
  <si>
    <t>JSW STEEL LTD</t>
  </si>
  <si>
    <t>JSWSTEEL</t>
  </si>
  <si>
    <t>JTEKT (INDIA) LTD</t>
  </si>
  <si>
    <t>JTEKT(INDIA)</t>
  </si>
  <si>
    <t>JTEKT INDIA LTD</t>
  </si>
  <si>
    <t>JTEKTINDIA</t>
  </si>
  <si>
    <t>JTL INFRA LTD</t>
  </si>
  <si>
    <t>JUBILANT FOODWORKS LTD</t>
  </si>
  <si>
    <t>JUBLFOOD</t>
  </si>
  <si>
    <t>JUBILANT INDUSTRIES LTD</t>
  </si>
  <si>
    <t>JUBLINDS</t>
  </si>
  <si>
    <t>JUBILANT LIFE SCIENCES LTD</t>
  </si>
  <si>
    <t>JUBILANT</t>
  </si>
  <si>
    <t>JULLUNDUR MOTOR AGENCY DELHI LTD</t>
  </si>
  <si>
    <t>JMA</t>
  </si>
  <si>
    <t>JUMBO BAG LTD</t>
  </si>
  <si>
    <t>JUMBO FINANCE LTD</t>
  </si>
  <si>
    <t>JUNCTION FABRICS AND APPARELS LTD</t>
  </si>
  <si>
    <t>JUPITER INDUSTRIES &amp; LEASING LTD</t>
  </si>
  <si>
    <t>JUPITER INFOMEDIA LTD</t>
  </si>
  <si>
    <t>JUST DIAL LTD</t>
  </si>
  <si>
    <t>JUSTDIAL</t>
  </si>
  <si>
    <t>JUSTRIDE ENTERPRISES LTD</t>
  </si>
  <si>
    <t>JVL AGRO INDUSTRIES LTD</t>
  </si>
  <si>
    <t>JVLAGRO</t>
  </si>
  <si>
    <t>Jyot International Marketing Ltd</t>
  </si>
  <si>
    <t>JYOTIN</t>
  </si>
  <si>
    <t>JYOTHY LABORATORIES LTD</t>
  </si>
  <si>
    <t>JYOTHYLAB</t>
  </si>
  <si>
    <t>JYOTI LTD</t>
  </si>
  <si>
    <t>JYOTI RESINS &amp; ADHESIVES LTD</t>
  </si>
  <si>
    <t>JYOTI STRUCTURES LTD</t>
  </si>
  <si>
    <t>JYOTISTRUC</t>
  </si>
  <si>
    <t>JYOTIRGAMYA ENTERPRISES LTD</t>
  </si>
  <si>
    <t>K M SUGAR MILLS LTD</t>
  </si>
  <si>
    <t>KMSUGAR</t>
  </si>
  <si>
    <t>K P  ENERGY LTD</t>
  </si>
  <si>
    <t>K P R MILL LTD</t>
  </si>
  <si>
    <t>KPRMILL</t>
  </si>
  <si>
    <t>K Z LEASING &amp; FINANCE LTD</t>
  </si>
  <si>
    <t>K&amp;R RAIL ENGINEERING LTD</t>
  </si>
  <si>
    <t>K.P.I. Global Infrastructure Ltd</t>
  </si>
  <si>
    <t>KPIGLOBAL</t>
  </si>
  <si>
    <t>KAARYA FACILITIES AND SERVICES LTD</t>
  </si>
  <si>
    <t>KABRA COMMERCIAL LTD</t>
  </si>
  <si>
    <t>KABRA DRUGS LTD</t>
  </si>
  <si>
    <t>KABRA EXTRUSION TECHNIK LTD</t>
  </si>
  <si>
    <t>KABRAEXTRU</t>
  </si>
  <si>
    <t>KABSONS INDUSTRIES LTD</t>
  </si>
  <si>
    <t>KACHCHH MINERALS LTD</t>
  </si>
  <si>
    <t>KAIRA CAN CO LTD</t>
  </si>
  <si>
    <t>KAISER CORPORATION LTD</t>
  </si>
  <si>
    <t>KAJARIA CERAMICS LTD</t>
  </si>
  <si>
    <t>KAJARIACER</t>
  </si>
  <si>
    <t>KAKATIYA CEMENT SUGAR &amp; INDUSTRIES LTD</t>
  </si>
  <si>
    <t>KAKATCEM</t>
  </si>
  <si>
    <t>KAKATIYA TEXTILES LTD</t>
  </si>
  <si>
    <t>KALLAM TEXTILES LTD</t>
  </si>
  <si>
    <t>KALPA COMMERCIAL LTD</t>
  </si>
  <si>
    <t>KALPATARU POWER TRANSMISSION LTD</t>
  </si>
  <si>
    <t>KALPATPOWR</t>
  </si>
  <si>
    <t>KALYANI COMMERCIALS LTD</t>
  </si>
  <si>
    <t>KALYANI</t>
  </si>
  <si>
    <t>KALYANI FORGE LTD</t>
  </si>
  <si>
    <t>KALYANIFRG</t>
  </si>
  <si>
    <t>KALYANI INVESTMENT COMPANY LTD</t>
  </si>
  <si>
    <t>KICL</t>
  </si>
  <si>
    <t>KALYANI STEELS LTD</t>
  </si>
  <si>
    <t>KSL</t>
  </si>
  <si>
    <t>KAMA HOLDINGS LTD</t>
  </si>
  <si>
    <t>KAMADGIRI FASHION LTD</t>
  </si>
  <si>
    <t>KAMANWALA HOUSING CONSTRUCTION LTD</t>
  </si>
  <si>
    <t>KAMAT HOTELS I LTD</t>
  </si>
  <si>
    <t>KAMATHOTEL</t>
  </si>
  <si>
    <t>KAMDHENU LTD</t>
  </si>
  <si>
    <t>KAMDHENU</t>
  </si>
  <si>
    <t>KAMRON LABORATORIES LTD</t>
  </si>
  <si>
    <t>KANAK KRISHI IMPLEMENTS LTD</t>
  </si>
  <si>
    <t>KANANI INDUSTRIES LTD</t>
  </si>
  <si>
    <t>KANANIIND</t>
  </si>
  <si>
    <t>KANCHI KARPOORAM LTD</t>
  </si>
  <si>
    <t>KANCO TEA &amp; INDUSTRIES LTD</t>
  </si>
  <si>
    <t>KANDAGIRI SPINNING MILLS LTD</t>
  </si>
  <si>
    <t>Kanel Industries LTD</t>
  </si>
  <si>
    <t>KANELIND</t>
  </si>
  <si>
    <t>KANISHK STEEL INDUSTRIES LTD</t>
  </si>
  <si>
    <t>KANORIA CHEMICALS &amp; INDUSTRIES LTD</t>
  </si>
  <si>
    <t>KANORICHEM</t>
  </si>
  <si>
    <t>KANPUR PLASTIPACK LTD</t>
  </si>
  <si>
    <t>KANSAI NEROLAC PAINTS LTD</t>
  </si>
  <si>
    <t>KANSAINER</t>
  </si>
  <si>
    <t>KANUNGO FINANCIERS LTD</t>
  </si>
  <si>
    <t>KAPASHI COMMERCIALS LTD</t>
  </si>
  <si>
    <t>KAPIL COTEX LTD</t>
  </si>
  <si>
    <t>KAPIL RAJ FINANCE LTD</t>
  </si>
  <si>
    <t>KAPSTON FACILITIES MANAGEMENT LTD</t>
  </si>
  <si>
    <t>KAPSTON</t>
  </si>
  <si>
    <t>KARAN WOO-SIN LTD</t>
  </si>
  <si>
    <t>KARDA CONSTRUCTIONS LTD</t>
  </si>
  <si>
    <t>KARDA</t>
  </si>
  <si>
    <t>KARMA ENERGY LTD</t>
  </si>
  <si>
    <t>KARMAENG</t>
  </si>
  <si>
    <t>KARNAVATI FINANCE LTD</t>
  </si>
  <si>
    <t>KARNIMATA COLD STORAGE LTD</t>
  </si>
  <si>
    <t>KARUR VYSYA BANK LTD</t>
  </si>
  <si>
    <t>KARURVYSYA</t>
  </si>
  <si>
    <t>KARUTURI GLOBAL LTD</t>
  </si>
  <si>
    <t>KGL</t>
  </si>
  <si>
    <t>KASHIRAM JAIN AND COMPANY LTD</t>
  </si>
  <si>
    <t>KATARE SPINNING MILLS LTD</t>
  </si>
  <si>
    <t>KAUSHALYA INFRASTRUCTURE DEVELOPMENT CORPORATION LTD</t>
  </si>
  <si>
    <t>KAUSHALYA</t>
  </si>
  <si>
    <t>KAVERI SEED COMPANY LTD</t>
  </si>
  <si>
    <t>KSCL</t>
  </si>
  <si>
    <t>KAVIT INDUSTRIES LTD</t>
  </si>
  <si>
    <t>KAVITA FABRICS LTD</t>
  </si>
  <si>
    <t>KAVVERI TELECOM PRODUCTS LTD</t>
  </si>
  <si>
    <t>KAVVERITEL</t>
  </si>
  <si>
    <t>KAY POWER AND PAPER LTD</t>
  </si>
  <si>
    <t>KAYA LTD</t>
  </si>
  <si>
    <t>KAYA</t>
  </si>
  <si>
    <t>KAYCEE INDUSTRIES LTD</t>
  </si>
  <si>
    <t>KAYEL SECURITIES LTD</t>
  </si>
  <si>
    <t>KBS (INDIA) LTD</t>
  </si>
  <si>
    <t>KBS INDIA LTD</t>
  </si>
  <si>
    <t>KCCL PLASTIC LTD</t>
  </si>
  <si>
    <t>KCL INFRA PROJECTS LTD</t>
  </si>
  <si>
    <t>KCP LTD</t>
  </si>
  <si>
    <t>KCP</t>
  </si>
  <si>
    <t>KCP SUGAR AND INDUSTRIES CORPORATION LTD</t>
  </si>
  <si>
    <t>KCPSUGIND</t>
  </si>
  <si>
    <t>KD LEISURES LTD</t>
  </si>
  <si>
    <t>KDDL LTD</t>
  </si>
  <si>
    <t>KDDL</t>
  </si>
  <si>
    <t>KEC INTERNATIONAL LTD</t>
  </si>
  <si>
    <t>KEC</t>
  </si>
  <si>
    <t>KEDIA CONSTRUCTION CO LTD</t>
  </si>
  <si>
    <t>KEERTHI INDUSTRIES LTD</t>
  </si>
  <si>
    <t>KEERTI KNOWLEDGE AND SKILLS LTD</t>
  </si>
  <si>
    <t>KEERTI</t>
  </si>
  <si>
    <t>KEI INDUSTRIES LTD</t>
  </si>
  <si>
    <t>KEI</t>
  </si>
  <si>
    <t>KELLTON TECH SOLUTIONS LTD</t>
  </si>
  <si>
    <t>KELLTONTEC</t>
  </si>
  <si>
    <t>KELTECH ENERGIES LTD</t>
  </si>
  <si>
    <t>Kemistar Corporation LTD</t>
  </si>
  <si>
    <t>KEMISTAR</t>
  </si>
  <si>
    <t>KEMP &amp; COMPANY LTD</t>
  </si>
  <si>
    <t>KENNAMETAL (INDIA) LTD</t>
  </si>
  <si>
    <t>KENNAMETAL INDIA LTD</t>
  </si>
  <si>
    <t>KENVI JEWELS LTD</t>
  </si>
  <si>
    <t>KERALA AYURVEDA LTD</t>
  </si>
  <si>
    <t>KERNEX MICROSYSTEMS (INDIA) LTD</t>
  </si>
  <si>
    <t>KERNEX</t>
  </si>
  <si>
    <t>KERNEX MICROSYSTEMS INDIA LTD</t>
  </si>
  <si>
    <t>KESAR ENTERPRISES LTD</t>
  </si>
  <si>
    <t>KESARENT</t>
  </si>
  <si>
    <t>KESAR PETROPRODUCTS LTD</t>
  </si>
  <si>
    <t>KESAR TERMINALS &amp; INFRASTRUCTURE LTD</t>
  </si>
  <si>
    <t>KTIL</t>
  </si>
  <si>
    <t>KESORAM INDUSTRIES LTD</t>
  </si>
  <si>
    <t>KESORAMIND</t>
  </si>
  <si>
    <t>KEWAL KIRAN CLOTHING LTD</t>
  </si>
  <si>
    <t>KKCL</t>
  </si>
  <si>
    <t>KEY CORP LTD</t>
  </si>
  <si>
    <t>KEYNOTE CORPORATE SERVICES LTD</t>
  </si>
  <si>
    <t>KEYCORPSER</t>
  </si>
  <si>
    <t>Keynote Financial Services LTD</t>
  </si>
  <si>
    <t>KEYFINSERV</t>
  </si>
  <si>
    <t>KG DENIM LTD</t>
  </si>
  <si>
    <t>KG PETROCHEM LTD</t>
  </si>
  <si>
    <t>KHADIM (INDIA) LTD</t>
  </si>
  <si>
    <t>KHADIM</t>
  </si>
  <si>
    <t>KHADIM INDIA LTD</t>
  </si>
  <si>
    <t>KHAITAN (INDIA) LTD</t>
  </si>
  <si>
    <t>KHAITANLTD</t>
  </si>
  <si>
    <t>KHAITAN CHEMICALS &amp; FERTILIZERS LTD</t>
  </si>
  <si>
    <t>KHAITAN ELECTRICALS LTD.</t>
  </si>
  <si>
    <t>KHAITANELE</t>
  </si>
  <si>
    <t>KHAITAN INDIA LTD</t>
  </si>
  <si>
    <t>KHANDELWAL EXTRACTION LTD</t>
  </si>
  <si>
    <t>KHANDWALA SECURITIES LTD</t>
  </si>
  <si>
    <t>KHANDSE</t>
  </si>
  <si>
    <t>KHATAU EXIM LTD</t>
  </si>
  <si>
    <t>KHATOR FIBRE &amp; FABRICS LTD</t>
  </si>
  <si>
    <t>KHEMANI DISTRIBUTORS &amp; MARKETING LTD</t>
  </si>
  <si>
    <t>KHODAY (INDIA) LTD</t>
  </si>
  <si>
    <t>KHODAY INDIA LTD</t>
  </si>
  <si>
    <t>KHOOBSURAT LTD</t>
  </si>
  <si>
    <t>KHYATI MULTIMEDIA-ENTERTAINMENT LTD</t>
  </si>
  <si>
    <t>KIC METALIKS LTD</t>
  </si>
  <si>
    <t>KIDS MEDICAL SYSTEMS LTD</t>
  </si>
  <si>
    <t>KIDUJA (INDIA) LTD</t>
  </si>
  <si>
    <t>KIDUJA INDIA LTD</t>
  </si>
  <si>
    <t>KIFS FINANCIAL SERVICES LTD</t>
  </si>
  <si>
    <t>KILBURN CHEMICALS LTD</t>
  </si>
  <si>
    <t>KILBURN ENGINEERING LTD</t>
  </si>
  <si>
    <t>KILBURN OFFICE AUTOMATION LTD.</t>
  </si>
  <si>
    <t>KILBURN</t>
  </si>
  <si>
    <t>KILITCH DRUGS (INDIA) LTD</t>
  </si>
  <si>
    <t>KILITCH</t>
  </si>
  <si>
    <t>KILITCH DRUGS INDIA LTD</t>
  </si>
  <si>
    <t>KILPEST (INDIA) LTD</t>
  </si>
  <si>
    <t>KILPEST INDIA LTD</t>
  </si>
  <si>
    <t>Kimia Biosciences Ltd</t>
  </si>
  <si>
    <t>KIMIABL</t>
  </si>
  <si>
    <t>KINETIC ENGINEERING LTD</t>
  </si>
  <si>
    <t>KINETIC TRUST LTD</t>
  </si>
  <si>
    <t>KINGFA SCIENCE &amp; TECHNOLOGY (INDIA) LTD</t>
  </si>
  <si>
    <t>KINGFA</t>
  </si>
  <si>
    <t>KINGFA SCIENCE &amp; TECHNOLOGY INDIA LTD</t>
  </si>
  <si>
    <t>KINGS INFRA VENTURES LTD</t>
  </si>
  <si>
    <t>KINTECH RENEWABLES LTD</t>
  </si>
  <si>
    <t>KIOCL LTD</t>
  </si>
  <si>
    <t>KIOCL</t>
  </si>
  <si>
    <t>KIRAN PRINT-PACK LTD</t>
  </si>
  <si>
    <t>KIRAN VYAPAR LTD</t>
  </si>
  <si>
    <t>KIRI INDUSTRIES LTD</t>
  </si>
  <si>
    <t>KIRIINDUS</t>
  </si>
  <si>
    <t>KIRLOSKAR BROTHERS LTD</t>
  </si>
  <si>
    <t>KIRLOSBROS</t>
  </si>
  <si>
    <t>KIRLOSKAR ELECTRIC COMPANY LTD</t>
  </si>
  <si>
    <t>KECL</t>
  </si>
  <si>
    <t>KIRLOSKAR FERROUS INDUSTRIES LTD</t>
  </si>
  <si>
    <t>KIRLOSKAR INDUSTRIES LTD</t>
  </si>
  <si>
    <t>KIRLOSIND</t>
  </si>
  <si>
    <t>KIRLOSKAR OIL ENGINES LTD</t>
  </si>
  <si>
    <t>KIRLOSENG</t>
  </si>
  <si>
    <t>KIRLOSKAR PNEUMATIC CO LTD</t>
  </si>
  <si>
    <t>KISAN MOULDINGS LTD</t>
  </si>
  <si>
    <t>KITEX GARMENTS LTD</t>
  </si>
  <si>
    <t>KITEX</t>
  </si>
  <si>
    <t>KJMC CORPORATE ADVISORS (INDIA) LTD</t>
  </si>
  <si>
    <t>KJMC CORPORATE ADVISORS INDIA LTD</t>
  </si>
  <si>
    <t>KJMC FINANCIAL SERVICES LTD</t>
  </si>
  <si>
    <t>KKALPANA INDUSTRIES (INDIA) LTD</t>
  </si>
  <si>
    <t>KKALPANA INDUSTRIES INDIA LTD</t>
  </si>
  <si>
    <t>KKALPANA PLASTICK LTD</t>
  </si>
  <si>
    <t>KKRRAFTON DEVELOPERS LTD</t>
  </si>
  <si>
    <t>KKV AGRO POWERS LTD</t>
  </si>
  <si>
    <t>KKVAPOW</t>
  </si>
  <si>
    <t>KLG CAPITAL SERVICES LTD</t>
  </si>
  <si>
    <t>K-LIFESTYLE &amp; INDUSTRIES LTD</t>
  </si>
  <si>
    <t>KLK Electrical Ltd</t>
  </si>
  <si>
    <t>KLKELEC</t>
  </si>
  <si>
    <t>KMC SPECIALITY HOSPITALS (INDIA) LTD</t>
  </si>
  <si>
    <t>KMC SPECIALITY HOSPITALS INDIA LTD</t>
  </si>
  <si>
    <t>KMF BUILDERS &amp; DEVELOPERS LTD</t>
  </si>
  <si>
    <t>KMG MILK FOOD LTD</t>
  </si>
  <si>
    <t>KMS MEDISURGI LTD</t>
  </si>
  <si>
    <t>KNR CONSTRUCTIONS LTD</t>
  </si>
  <si>
    <t>KNRCON</t>
  </si>
  <si>
    <t>KOHINOOR FOODS LTD</t>
  </si>
  <si>
    <t>KOHINOOR</t>
  </si>
  <si>
    <t>KOKUYO CAMLIN LTD</t>
  </si>
  <si>
    <t>KOKUYOCMLN</t>
  </si>
  <si>
    <t>KOLTE - PATIL DEVELOPERS LTD</t>
  </si>
  <si>
    <t>KOLTEPATIL</t>
  </si>
  <si>
    <t>KOME-ON COMMUNICATION LTD</t>
  </si>
  <si>
    <t>KONARK SYNTHETIC LTD</t>
  </si>
  <si>
    <t>KOPRAN LTD</t>
  </si>
  <si>
    <t>KOPRAN</t>
  </si>
  <si>
    <t>KOTAK MAHINDRA BANK LTD</t>
  </si>
  <si>
    <t>KOTAKBANK</t>
  </si>
  <si>
    <t>KOTAK MAHINDRA MUTUAL FUND - KOTAK GOLD EXCHANGE TRADED FUND</t>
  </si>
  <si>
    <t>KOTAKGOLD</t>
  </si>
  <si>
    <t>KOTAK MAHINDRA MUTUAL FUND - KOTAK PSU BANK ETF</t>
  </si>
  <si>
    <t>KOTAKPSUBK</t>
  </si>
  <si>
    <t>KOTAK SENSEX ETF</t>
  </si>
  <si>
    <t>KTKSENSEX</t>
  </si>
  <si>
    <t>KOTHARI FERMENTATION &amp; BIOCHEM LTD</t>
  </si>
  <si>
    <t>KOTHARI PETROCHEMICALS LTD</t>
  </si>
  <si>
    <t>KOTHARIPET</t>
  </si>
  <si>
    <t>KOTHARI PRODUCTS LTD</t>
  </si>
  <si>
    <t>KOTHARIPRO</t>
  </si>
  <si>
    <t>KOTHARI SUGARS AND CHEMICALS LTD</t>
  </si>
  <si>
    <t>KOTARISUG</t>
  </si>
  <si>
    <t>KOTHARI WORLD FINANCE LTD</t>
  </si>
  <si>
    <t>KOTIA ENTERPRISES LTD</t>
  </si>
  <si>
    <t>KOVAI MEDICAL CENTER &amp; HOSPITAL LTD</t>
  </si>
  <si>
    <t>KOVALAM INVESTMENT &amp; TRADING CO LTD</t>
  </si>
  <si>
    <t>KOVILPATTI LAKSHMI ROLLER FLOUR MILLS LTD</t>
  </si>
  <si>
    <t>KPIT TECHNOLOGIES LTD</t>
  </si>
  <si>
    <t>KPIT</t>
  </si>
  <si>
    <t>KPIT Technologies Ltd</t>
  </si>
  <si>
    <t>KPITTECH</t>
  </si>
  <si>
    <t>Auto Parts &amp;amp; Equipment</t>
  </si>
  <si>
    <t>Kranti Industries Ltd</t>
  </si>
  <si>
    <t>KRANTI</t>
  </si>
  <si>
    <t>KRATOS ENERGY &amp; INFRASTRUCTURE LTD</t>
  </si>
  <si>
    <t>KRBL LTD</t>
  </si>
  <si>
    <t>KRBL</t>
  </si>
  <si>
    <t>KREBS BIOCHEMICALS AND INDUSTRIES LTD</t>
  </si>
  <si>
    <t>KREBSBIO</t>
  </si>
  <si>
    <t>KREON FINNANCIAL SERVICES LTD</t>
  </si>
  <si>
    <t>KRETTO SYSCON LTD</t>
  </si>
  <si>
    <t>KRIDHAN INFRA LTD</t>
  </si>
  <si>
    <t>KRIDHANINF</t>
  </si>
  <si>
    <t>KRISHANA PHOSCHEM LTD</t>
  </si>
  <si>
    <t>KRISHANA</t>
  </si>
  <si>
    <t>KRISHNA CAPITAL AND SECURITIES LTD</t>
  </si>
  <si>
    <t>KRISHNA VENTURES LTD</t>
  </si>
  <si>
    <t>KRITI INDUSTRIES (INDIA) LTD</t>
  </si>
  <si>
    <t>KRITI INDUSTRIES INDIA LTD</t>
  </si>
  <si>
    <t>KRITI NUTRIENTS LTD</t>
  </si>
  <si>
    <t>KRITIKA WIRES LTD</t>
  </si>
  <si>
    <t>KRITIKA</t>
  </si>
  <si>
    <t>KRYPTON INDUSTRIES LTD</t>
  </si>
  <si>
    <t>KSB LTD</t>
  </si>
  <si>
    <t>KSB</t>
  </si>
  <si>
    <t>KSE LTD</t>
  </si>
  <si>
    <t>KSHITIJ POLYLINE LTD</t>
  </si>
  <si>
    <t>KSHITIJPOL</t>
  </si>
  <si>
    <t>KSHITIZ INVESTMENT LTD</t>
  </si>
  <si>
    <t>KSK ENERGY VENTURES LTD</t>
  </si>
  <si>
    <t>KSK</t>
  </si>
  <si>
    <t>KSL AND INDUSTRIES LTD</t>
  </si>
  <si>
    <t>KSS LTD</t>
  </si>
  <si>
    <t>KSERASERA</t>
  </si>
  <si>
    <t>KUANTUM PAPERS LTD</t>
  </si>
  <si>
    <t>KUBER UDYOG LTD</t>
  </si>
  <si>
    <t>KULKARNI POWER &amp; TOOLS LTD</t>
  </si>
  <si>
    <t>KUMAR WIRE CLOTH MANUFACTURING COMPANY LTD</t>
  </si>
  <si>
    <t>KUNSTSTOFFE INDUSTRIES LTD</t>
  </si>
  <si>
    <t>KUSAM ELECTRICAL INDUSTRIES LTD</t>
  </si>
  <si>
    <t>KUSH INDUSTRIES LTD</t>
  </si>
  <si>
    <t>KUSHAL LTD</t>
  </si>
  <si>
    <t>KUWER INDUSTRIES LTD</t>
  </si>
  <si>
    <t>KWALITY CREDIT &amp; LEASING LTD</t>
  </si>
  <si>
    <t>KWALITY LTD</t>
  </si>
  <si>
    <t>KWALITY</t>
  </si>
  <si>
    <t>KWALITY PHARMACEUTICALS LTD</t>
  </si>
  <si>
    <t>L  P  NAVAL AND ENGINEERING LTD</t>
  </si>
  <si>
    <t>L&amp;T FINANCE HOLDINGS LTD</t>
  </si>
  <si>
    <t>L&amp;TFH</t>
  </si>
  <si>
    <t>L&amp;T TECHNOLOGY SERVICES LTD</t>
  </si>
  <si>
    <t>LTTS</t>
  </si>
  <si>
    <t>LA OPALA RG LTD</t>
  </si>
  <si>
    <t>LAOPALA</t>
  </si>
  <si>
    <t>La Tim Metal &amp;amp; Industries Ltd</t>
  </si>
  <si>
    <t>LATIMMETAL</t>
  </si>
  <si>
    <t>LACTOSE (INDIA) LTD</t>
  </si>
  <si>
    <t>LACTOSE INDIA LTD</t>
  </si>
  <si>
    <t>LADAM AFFORDABLE HOUSING LTD</t>
  </si>
  <si>
    <t>LADDERUP FINANCE LTD</t>
  </si>
  <si>
    <t>LAFFANS PETROCHEMICALS LTD</t>
  </si>
  <si>
    <t>LAGNAM SPINTEX LTD</t>
  </si>
  <si>
    <t>LAGNAM</t>
  </si>
  <si>
    <t>LAHOTI OVERSEAS LTD</t>
  </si>
  <si>
    <t>LAKHOTIA POLYESTERS (INDIA) LTD</t>
  </si>
  <si>
    <t>LAKHOTIA POLYESTERS INDIA LTD</t>
  </si>
  <si>
    <t>LAKSHMI AUTOMATIC LOOM WORKS LTD</t>
  </si>
  <si>
    <t>LAKSHMI ELECTRICAL CONTROL SYSTEMS LTD</t>
  </si>
  <si>
    <t>LAKSHMI FINANCE &amp; INDUSTRIAL CORPORATION LTD</t>
  </si>
  <si>
    <t>LFIC</t>
  </si>
  <si>
    <t>LAKSHMI MACHINE WORKS LTD</t>
  </si>
  <si>
    <t>LAXMIMACH</t>
  </si>
  <si>
    <t>LAKSHMI MILLS COMPANY LTD</t>
  </si>
  <si>
    <t>LAKSHMI PRECISION SCREWS LTD</t>
  </si>
  <si>
    <t>LAKPRE</t>
  </si>
  <si>
    <t>LAKSHMI VILAS BANK LTD</t>
  </si>
  <si>
    <t>LAKSHVILAS</t>
  </si>
  <si>
    <t>LAMBODHARA TEXTILES LTD</t>
  </si>
  <si>
    <t>LAMBODHARA</t>
  </si>
  <si>
    <t>LANCER CONTAINER LINES LTD</t>
  </si>
  <si>
    <t>LANCOR HOLDINGS LTD</t>
  </si>
  <si>
    <t>LANDMARC LEISURE CORPORATION LTD</t>
  </si>
  <si>
    <t>LANDMARK PROPERTY DEVELOPMENT COMPANY LTD</t>
  </si>
  <si>
    <t>LPDC</t>
  </si>
  <si>
    <t>LARSEN &amp; TOUBRO INFOTECH LTD</t>
  </si>
  <si>
    <t>LTI</t>
  </si>
  <si>
    <t>LARSEN &amp; TOUBRO LTD</t>
  </si>
  <si>
    <t>LT</t>
  </si>
  <si>
    <t>LASA SUPERGENERICS LTD</t>
  </si>
  <si>
    <t>LASA</t>
  </si>
  <si>
    <t>LASER DIAMONDS LTD</t>
  </si>
  <si>
    <t>LATENT LIGHT FINANCE LTD</t>
  </si>
  <si>
    <t>LATTEYS INDUSTRIES LTD</t>
  </si>
  <si>
    <t>LATTEYS</t>
  </si>
  <si>
    <t>LAURUS LABS LTD</t>
  </si>
  <si>
    <t>LAURUSLABS</t>
  </si>
  <si>
    <t>LAWRESHWAR POLYMERS LTD</t>
  </si>
  <si>
    <t>LAXMI COTSPIN LTD</t>
  </si>
  <si>
    <t>LAXMICOT</t>
  </si>
  <si>
    <t>LEAD FINANCIAL SERVICES LTD</t>
  </si>
  <si>
    <t>LEADING LEASING FINANCE AND INVESTMENT COMPANY LTD</t>
  </si>
  <si>
    <t>LEDO TEA CO LTD</t>
  </si>
  <si>
    <t>LEE &amp; NEE SOFTWARES EXPORTS LTD</t>
  </si>
  <si>
    <t>LEEL ELECTRICALS LTD</t>
  </si>
  <si>
    <t>LEEL</t>
  </si>
  <si>
    <t>LEENA CONSULTANCY LTD</t>
  </si>
  <si>
    <t>LEGACY MERCANTILE LTD</t>
  </si>
  <si>
    <t>LEMON TREE HOTELS LTD</t>
  </si>
  <si>
    <t>LEMONTREE</t>
  </si>
  <si>
    <t>LESHA INDUSTRIES LTD</t>
  </si>
  <si>
    <t>LEX NIMBLE SOLUTIONS LTD</t>
  </si>
  <si>
    <t>LEXUS GRANITO (INDIA) LTD</t>
  </si>
  <si>
    <t>LEXUS</t>
  </si>
  <si>
    <t>LEXUS GRANITO INDIA LTD</t>
  </si>
  <si>
    <t>LG BALAKRISHNAN &amp; BROS LTD</t>
  </si>
  <si>
    <t>LGBBROSLTD</t>
  </si>
  <si>
    <t>LGB FORGE LTD.</t>
  </si>
  <si>
    <t>LGBFORGE</t>
  </si>
  <si>
    <t>LIBAS DESIGNS LTD</t>
  </si>
  <si>
    <t>LIBAS</t>
  </si>
  <si>
    <t>LIBERTY SHOES LTD</t>
  </si>
  <si>
    <t>LIBERTSHOE</t>
  </si>
  <si>
    <t>LIBORD FINANCE LTD</t>
  </si>
  <si>
    <t>LIBORD SECURITIES LTD</t>
  </si>
  <si>
    <t>LIC HOUSING FINANCE LTD</t>
  </si>
  <si>
    <t>LICHSGFIN</t>
  </si>
  <si>
    <t>LIKHAMI CONSULTING LTD</t>
  </si>
  <si>
    <t>LIME CHEMICALS LTD</t>
  </si>
  <si>
    <t>LINAKS MICROELECTRONICS LTD.</t>
  </si>
  <si>
    <t>LINAKS</t>
  </si>
  <si>
    <t>LINC PEN &amp; PLASTICS LTD</t>
  </si>
  <si>
    <t>LINCPEN</t>
  </si>
  <si>
    <t>LINCOLN PHARMACEUTICALS LTD</t>
  </si>
  <si>
    <t>LINCOLN</t>
  </si>
  <si>
    <t>LINDE (INDIA) LTD</t>
  </si>
  <si>
    <t>LINDE(INDIA)</t>
  </si>
  <si>
    <t>LINDE INDIA LTD</t>
  </si>
  <si>
    <t>LINDEINDIA</t>
  </si>
  <si>
    <t>LINK PHARMA CHEM LTD</t>
  </si>
  <si>
    <t>LIPPI SYSTEMS LTD</t>
  </si>
  <si>
    <t>LKP FINANCE LTD</t>
  </si>
  <si>
    <t>LKP SECURITIES LTD</t>
  </si>
  <si>
    <t>LLOYDS METALS AND ENERGY LTD</t>
  </si>
  <si>
    <t>LLOYDS STEELS INDUSTRIES LTD</t>
  </si>
  <si>
    <t>LSIL</t>
  </si>
  <si>
    <t>LOHIA SECURITIES LTD</t>
  </si>
  <si>
    <t>LOKESH MACHINES LTD</t>
  </si>
  <si>
    <t>LOKESHMACH</t>
  </si>
  <si>
    <t>LONGVIEW TEA COMPANY LTD</t>
  </si>
  <si>
    <t>LOOKS HEALTH SERVICES LTD</t>
  </si>
  <si>
    <t>LORDS CHLORO ALKALI LTD</t>
  </si>
  <si>
    <t>LORDS ISHWAR HOTELS LTD</t>
  </si>
  <si>
    <t>LORENZINI APPARELS LTD</t>
  </si>
  <si>
    <t>LOTUS CHOCOLATE CO LTD</t>
  </si>
  <si>
    <t>LOTUS EYE HOSPITAL AND INSTITUTE LTD</t>
  </si>
  <si>
    <t>LOTUSEYE</t>
  </si>
  <si>
    <t>LOVABLE LINGERIE LTD</t>
  </si>
  <si>
    <t>LOVABLE</t>
  </si>
  <si>
    <t>LOYAL EQUIPMENTS LTD</t>
  </si>
  <si>
    <t>LOYAL TEXTILE MILLS LTD</t>
  </si>
  <si>
    <t>LT FOODS LTD</t>
  </si>
  <si>
    <t>DAAWAT</t>
  </si>
  <si>
    <t>LUDLOW JUTE &amp; SPECIALITIES LTD</t>
  </si>
  <si>
    <t>LUHARUKA MEDIA &amp; INFRA LTD</t>
  </si>
  <si>
    <t>LUMAX AUTO TECHNOLOGIES LTD</t>
  </si>
  <si>
    <t>LUMAXTECH</t>
  </si>
  <si>
    <t>LUMAX INDUSTRIES LTD</t>
  </si>
  <si>
    <t>LUMAXIND</t>
  </si>
  <si>
    <t>LUPIN LTD</t>
  </si>
  <si>
    <t>LUPIN</t>
  </si>
  <si>
    <t>LUX INDUSTRIES LTD</t>
  </si>
  <si>
    <t>LUXIND</t>
  </si>
  <si>
    <t>LWS KNITWEAR LTD</t>
  </si>
  <si>
    <t>LYKA LABS LTD</t>
  </si>
  <si>
    <t>LYKALABS</t>
  </si>
  <si>
    <t>LYKIS LTD</t>
  </si>
  <si>
    <t>LYNX MACHINERY &amp; COMMERCIALS LTD</t>
  </si>
  <si>
    <t>LYPSA GEMS &amp; JEWELLERY LTD</t>
  </si>
  <si>
    <t>LYPSAGEMS</t>
  </si>
  <si>
    <t>M B PARIKH FINSTOCKS LTD</t>
  </si>
  <si>
    <t>M K  EXIM (INDIA) LTD</t>
  </si>
  <si>
    <t>M K  EXIM INDIA LTD</t>
  </si>
  <si>
    <t>M K PROTEINS LTD</t>
  </si>
  <si>
    <t>MKPL</t>
  </si>
  <si>
    <t>M P AGRO INDUSTRIES LTD</t>
  </si>
  <si>
    <t>MAAN ALUMINIUM LTD</t>
  </si>
  <si>
    <t>MAANALU</t>
  </si>
  <si>
    <t>MAC CHARLES (INDIA) LTD</t>
  </si>
  <si>
    <t>MAC CHARLES INDIA LTD</t>
  </si>
  <si>
    <t>MAC HOTELS LTD</t>
  </si>
  <si>
    <t>MACHINO PLASTICS LTD</t>
  </si>
  <si>
    <t>MACK TRADING CO LTD</t>
  </si>
  <si>
    <t>MACPOWER CNC MACHINES LTD</t>
  </si>
  <si>
    <t>MACPOWER</t>
  </si>
  <si>
    <t>MACRO INTERNATIONAL EXPORTS LTD</t>
  </si>
  <si>
    <t>MADHAV COPPER LTD</t>
  </si>
  <si>
    <t>MCL</t>
  </si>
  <si>
    <t>MADHAV INFRA PROJECTS LTD</t>
  </si>
  <si>
    <t>MADHAV MARBLES AND GRANITES LTD</t>
  </si>
  <si>
    <t>MADHAV</t>
  </si>
  <si>
    <t>MADHUBAN CONSTRUCTIONS LTD</t>
  </si>
  <si>
    <t>MADHUCON PROJECTS LTD</t>
  </si>
  <si>
    <t>MADHUCON</t>
  </si>
  <si>
    <t>MADHUR INDUSTRIES LTD</t>
  </si>
  <si>
    <t>MADHUSUDAN INDUSTRIES LTD</t>
  </si>
  <si>
    <t>MADHUSUDAN SECURITIES LTD</t>
  </si>
  <si>
    <t>MADHUVEER COM 18 NETWORK LTD</t>
  </si>
  <si>
    <t>MADHYA BHARAT AGRO PRODUCTS LTD</t>
  </si>
  <si>
    <t>MBAPL</t>
  </si>
  <si>
    <t>MADHYA PRADESH TODAY MEDIA LTD</t>
  </si>
  <si>
    <t>MPTODAY</t>
  </si>
  <si>
    <t>MADRAS FERTILIZERS LTD</t>
  </si>
  <si>
    <t>MADRASFERT</t>
  </si>
  <si>
    <t>MAESTROS ELECTRONICS &amp; TELECOMMUNICATIONS SYSTEMS LTD</t>
  </si>
  <si>
    <t>MAFATLAL INDUSTRIES LTD</t>
  </si>
  <si>
    <t>MAGADH SUGAR &amp; ENERGY LTD</t>
  </si>
  <si>
    <t>MAGADSUGAR</t>
  </si>
  <si>
    <t>MAGMA FINCORP LTD</t>
  </si>
  <si>
    <t>MAGMA</t>
  </si>
  <si>
    <t>MAGNA ELECTRO CASTINGS LTD</t>
  </si>
  <si>
    <t>MAGNANIMOUS TRADE &amp; FINANCE LTD</t>
  </si>
  <si>
    <t>MAGNUM VENTURES LTD</t>
  </si>
  <si>
    <t>MAGNUM</t>
  </si>
  <si>
    <t>MAHA RASHTRA APEX CORPORATION LTD</t>
  </si>
  <si>
    <t>MAHAPEXLTD</t>
  </si>
  <si>
    <t>MAHAAN FOODS LTD</t>
  </si>
  <si>
    <t>MAHALAXMI RUBTECH LTD</t>
  </si>
  <si>
    <t>MAHALAXMI SEAMLESS LTD</t>
  </si>
  <si>
    <t>MAHAMAYA STEEL INDUSTRIES LTD</t>
  </si>
  <si>
    <t>MAHASTEEL</t>
  </si>
  <si>
    <t>MAHAN INDUSTRIES LTD</t>
  </si>
  <si>
    <t>MAHANAGAR GAS LTD</t>
  </si>
  <si>
    <t>MGL</t>
  </si>
  <si>
    <t>MAHANAGAR TELEPHONE NIGAM LTD</t>
  </si>
  <si>
    <t>MTNL</t>
  </si>
  <si>
    <t>MAHANIVESH (INDIA) LTD</t>
  </si>
  <si>
    <t>MAHANIVESH INDIA LTD</t>
  </si>
  <si>
    <t>MAHARASHTRA CORPORATION LTD</t>
  </si>
  <si>
    <t>MAHARASHTRA SCOOTERS LTD</t>
  </si>
  <si>
    <t>MAHSCOOTER</t>
  </si>
  <si>
    <t>MAHARASHTRA SEAMLESS LTD</t>
  </si>
  <si>
    <t>MAHSEAMLES</t>
  </si>
  <si>
    <t>MAHASAGAR TRAVELS LTD</t>
  </si>
  <si>
    <t>MAHASHREE TRADING LTD</t>
  </si>
  <si>
    <t>MAHAVEER INFOWAY LTD</t>
  </si>
  <si>
    <t>MAHAVIR INDUSTRIES LTD</t>
  </si>
  <si>
    <t>Mahesh Developers Ltd</t>
  </si>
  <si>
    <t>MAHESH</t>
  </si>
  <si>
    <t>MAHESHWARI LOGISTICS LTD</t>
  </si>
  <si>
    <t>MAHESHWARI</t>
  </si>
  <si>
    <t>MAHICKRA CHEMICALS LTD</t>
  </si>
  <si>
    <t>MAHICKRA</t>
  </si>
  <si>
    <t>MAHINDRA &amp; MAHINDRA FINANCIAL SERVICES LTD</t>
  </si>
  <si>
    <t>M&amp;MFIN</t>
  </si>
  <si>
    <t>MAHINDRA &amp; MAHINDRA LTD</t>
  </si>
  <si>
    <t>M&amp;M</t>
  </si>
  <si>
    <t>MAHINDRA CIE AUTOMOTIVE LTD</t>
  </si>
  <si>
    <t>MAHINDCIE</t>
  </si>
  <si>
    <t>MAHINDRA HOLIDAYS &amp; RESORTS (INDIA) LTD</t>
  </si>
  <si>
    <t>MHRIL</t>
  </si>
  <si>
    <t>MAHINDRA HOLIDAYS &amp; RESORTS INDIA LTD</t>
  </si>
  <si>
    <t>MAHINDRA LIFESPACE DEVELOPERS LTD</t>
  </si>
  <si>
    <t>MAHLIFE</t>
  </si>
  <si>
    <t>MAHINDRA LOGISTICS LTD</t>
  </si>
  <si>
    <t>MAHLOG</t>
  </si>
  <si>
    <t>Mahip Industries Ltd</t>
  </si>
  <si>
    <t>MAHIP</t>
  </si>
  <si>
    <t>MAITHAN ALLOYS LTD</t>
  </si>
  <si>
    <t>MAITHANALL</t>
  </si>
  <si>
    <t>MAITRI ENTERPRISES LTD</t>
  </si>
  <si>
    <t>MAJESCO LTD</t>
  </si>
  <si>
    <t>MAJESCO</t>
  </si>
  <si>
    <t>MAJESTIC AUTO LTD</t>
  </si>
  <si>
    <t>MAJESTIC RESEARCH SERVICES AND SOLUTIONS LTD</t>
  </si>
  <si>
    <t>MAKERS LABORATORIES LTD</t>
  </si>
  <si>
    <t>MALLCOM (INDIA) LTD</t>
  </si>
  <si>
    <t>MALLCOM INDIA LTD</t>
  </si>
  <si>
    <t>MALU PAPER MILLS LTD</t>
  </si>
  <si>
    <t>MALUPAPER</t>
  </si>
  <si>
    <t>MAN INDUSTRIES (INDIA) LTD</t>
  </si>
  <si>
    <t>MANINDS</t>
  </si>
  <si>
    <t>MAN INDUSTRIES INDIA LTD</t>
  </si>
  <si>
    <t>MAN INFRACONSTRUCTION LTD</t>
  </si>
  <si>
    <t>MANINFRA</t>
  </si>
  <si>
    <t>MANAKSIA ALUMINIUM COMPANY LTD</t>
  </si>
  <si>
    <t>MANAKALUCO</t>
  </si>
  <si>
    <t>MANAKSIA COATED METALS &amp; INDUSTRIES LTD</t>
  </si>
  <si>
    <t>MANAKCOAT</t>
  </si>
  <si>
    <t>MANAKSIA LTD</t>
  </si>
  <si>
    <t>MANAKSIA</t>
  </si>
  <si>
    <t>MANAKSIA STEELS LTD</t>
  </si>
  <si>
    <t>MANAKSTEEL</t>
  </si>
  <si>
    <t>MANALI PETROCHEMICALS LTD</t>
  </si>
  <si>
    <t>MANALIPETC</t>
  </si>
  <si>
    <t>MANAPPURAM FINANCE LTD</t>
  </si>
  <si>
    <t>MANAPPURAM</t>
  </si>
  <si>
    <t>MANAS PROPERTIES LTD</t>
  </si>
  <si>
    <t>MANAV INFRA PROJECTS LTD</t>
  </si>
  <si>
    <t>MANAV</t>
  </si>
  <si>
    <t>MANDHANA INDUSTRIES LTD</t>
  </si>
  <si>
    <t>MANDHANA</t>
  </si>
  <si>
    <t>MANGAL CREDIT AND FINCORP LTD.</t>
  </si>
  <si>
    <t>MANCREDIT</t>
  </si>
  <si>
    <t>MANGALAM CEMENT LTD</t>
  </si>
  <si>
    <t>MANGLMCEM</t>
  </si>
  <si>
    <t>MANGALAM DRUGS AND ORGANICS LTD</t>
  </si>
  <si>
    <t>MANGALAM</t>
  </si>
  <si>
    <t>MANGALAM INDUSTRIAL FINANCE LTD</t>
  </si>
  <si>
    <t>MANGALAM ORGANICS LTD</t>
  </si>
  <si>
    <t>MANGALAM SEEDS LTD</t>
  </si>
  <si>
    <t>MANGALAM TIMBER PRODUCTS LTD</t>
  </si>
  <si>
    <t>MANGTIMBER</t>
  </si>
  <si>
    <t>MANGALORE CHEMICALS &amp; FERTILIZERS LTD</t>
  </si>
  <si>
    <t>MANGCHEFER</t>
  </si>
  <si>
    <t>MANGALORE REFINERY AND PETROCHEMICALS LTD</t>
  </si>
  <si>
    <t>MRPL</t>
  </si>
  <si>
    <t>MANGALYA SOFT-TECH LTD</t>
  </si>
  <si>
    <t>MANIPAL FINANCE CORPORATION LTD</t>
  </si>
  <si>
    <t>MANJEERA CONSTRUCTIONS LTD</t>
  </si>
  <si>
    <t>MANOMAY TEX (INDIA) LTD</t>
  </si>
  <si>
    <t>MANOMAY TEX INDIA LTD</t>
  </si>
  <si>
    <t>MANORAMA INDUSTRIES LTD</t>
  </si>
  <si>
    <t>MANPASAND BEVERAGES LTD</t>
  </si>
  <si>
    <t>MANPASAND</t>
  </si>
  <si>
    <t>MANRAJ HOUSING FINANCE LTD</t>
  </si>
  <si>
    <t>MANSI FINANCE CHENNAI LTD</t>
  </si>
  <si>
    <t>MANSOON TRADING CO LTD</t>
  </si>
  <si>
    <t>MANUGRAPH (INDIA) LTD</t>
  </si>
  <si>
    <t>MANUGRAPH</t>
  </si>
  <si>
    <t>MANUGRAPH INDIA LTD</t>
  </si>
  <si>
    <t>MANVIJAY DEVELOPMENT COMPANY LTD</t>
  </si>
  <si>
    <t>MARAL OVERSEAS LTD</t>
  </si>
  <si>
    <t>MARALOVER</t>
  </si>
  <si>
    <t>MARATHON NEXTGEN REALTY LTD</t>
  </si>
  <si>
    <t>MARATHON</t>
  </si>
  <si>
    <t>MARATHWADA REFRACTORIES LTD</t>
  </si>
  <si>
    <t>MARDIA SAMYOUNG CAPILLARY TUBES COMPANY LTD</t>
  </si>
  <si>
    <t>MARG LTD</t>
  </si>
  <si>
    <t>MARG TECHNO PROJECTS LTD</t>
  </si>
  <si>
    <t>MARGO FINANCE LTD</t>
  </si>
  <si>
    <t>MARICO LTD</t>
  </si>
  <si>
    <t>MARICO</t>
  </si>
  <si>
    <t>MARINE ELECTRICALS (INDIA) LTD</t>
  </si>
  <si>
    <t>MARINE</t>
  </si>
  <si>
    <t>MARINE ELECTRICALS INDIA LTD</t>
  </si>
  <si>
    <t>MARIS SPINNERS LTD</t>
  </si>
  <si>
    <t>MARKET CREATORS LTD</t>
  </si>
  <si>
    <t>MARKSANS PHARMA LTD</t>
  </si>
  <si>
    <t>MARKSANS</t>
  </si>
  <si>
    <t>MARSHALL MACHINES LTD</t>
  </si>
  <si>
    <t>MARSHALL</t>
  </si>
  <si>
    <t>MARSONS LTD</t>
  </si>
  <si>
    <t>MARTIN BURN LTD</t>
  </si>
  <si>
    <t>MARUTI INFRASTRUCTURE LTD</t>
  </si>
  <si>
    <t>MARUTI SECURITIES LTD</t>
  </si>
  <si>
    <t>MARUTI SUZUKI (INDIA) LTD</t>
  </si>
  <si>
    <t>MARUTI</t>
  </si>
  <si>
    <t>MARUTI SUZUKI INDIA LTD</t>
  </si>
  <si>
    <t>MARVEL DECOR LTD</t>
  </si>
  <si>
    <t>MDL</t>
  </si>
  <si>
    <t>MAS FINANCIAL SERVICES LTD</t>
  </si>
  <si>
    <t>MASFIN</t>
  </si>
  <si>
    <t>MASK INVESTMENTS LTD</t>
  </si>
  <si>
    <t>MASKINVEST</t>
  </si>
  <si>
    <t>MASTEK LTD</t>
  </si>
  <si>
    <t>MASTEK</t>
  </si>
  <si>
    <t>MASTER CHEMICALS LTD</t>
  </si>
  <si>
    <t>MASTER TRUST LTD</t>
  </si>
  <si>
    <t>MATHEW EASOW RESEARCH SECURITIES LTD</t>
  </si>
  <si>
    <t>MATRIMONY COM LTD</t>
  </si>
  <si>
    <t>MATRIMONY</t>
  </si>
  <si>
    <t>MAURIA UDYOG LTD</t>
  </si>
  <si>
    <t>MAVI INDUSTRIES LTD</t>
  </si>
  <si>
    <t>MAWANA SUGARS LTD</t>
  </si>
  <si>
    <t>MAWANASUG</t>
  </si>
  <si>
    <t>MAX (INDIA) LTD</t>
  </si>
  <si>
    <t>MAX(INDIA)</t>
  </si>
  <si>
    <t>MAX ALERT SYSTEMS LTD.</t>
  </si>
  <si>
    <t>MASL</t>
  </si>
  <si>
    <t>MAX FINANCIAL SERVICES LTD</t>
  </si>
  <si>
    <t>MFSL</t>
  </si>
  <si>
    <t>MAX INDIA LTD</t>
  </si>
  <si>
    <t>MAXINDIA</t>
  </si>
  <si>
    <t>MAX VENTURES AND INDUSTRIES LTD</t>
  </si>
  <si>
    <t>MAXVIL</t>
  </si>
  <si>
    <t>MAXHEIGHTS INFRASTRUCTURE LTD</t>
  </si>
  <si>
    <t>MAXIMAA SYSTEMS LTD</t>
  </si>
  <si>
    <t>MAXIMUS INTERNATIONAL LTD</t>
  </si>
  <si>
    <t>MAYUKH DEALTRADE LTD</t>
  </si>
  <si>
    <t>MAYUR FLOORINGS LTD</t>
  </si>
  <si>
    <t>MAYUR LEATHER PRODUCTS LTD</t>
  </si>
  <si>
    <t>MAYUR UNIQUOTERS LTD</t>
  </si>
  <si>
    <t>MAYURUNIQ</t>
  </si>
  <si>
    <t>MAZDA LTD</t>
  </si>
  <si>
    <t>MAZDA</t>
  </si>
  <si>
    <t>MBL INFRASTRUCTURES LTD</t>
  </si>
  <si>
    <t>MBLINFRA</t>
  </si>
  <si>
    <t>MCDOWELL HOLDINGS LTD</t>
  </si>
  <si>
    <t>MCDHOLDING</t>
  </si>
  <si>
    <t>MCLEOD RUSSEL (INDIA) LTD</t>
  </si>
  <si>
    <t>MCLEODRUSS</t>
  </si>
  <si>
    <t>MCLEOD RUSSEL INDIA LTD</t>
  </si>
  <si>
    <t>MCNALLY BHARAT ENGINEERING COMPANY LTD</t>
  </si>
  <si>
    <t>MBECL</t>
  </si>
  <si>
    <t>MEDIA MATRIX WORLDWIDE LTD</t>
  </si>
  <si>
    <t>MEDICAMEN BIOTECH LTD</t>
  </si>
  <si>
    <t>MEDI-CAPS LTD</t>
  </si>
  <si>
    <t>Medico Intercontinental Ltd</t>
  </si>
  <si>
    <t>MIL</t>
  </si>
  <si>
    <t>MEDICO REMEDIES LTD</t>
  </si>
  <si>
    <t>MEDINOVA DIAGNOSTIC SERVICES LTD</t>
  </si>
  <si>
    <t>MEENAKSHI ENTERPRISES LTD</t>
  </si>
  <si>
    <t>MEENAKSHI STEEL INDUSTRIES LTD</t>
  </si>
  <si>
    <t>MEERA INDUSTRIES LTD</t>
  </si>
  <si>
    <t>MEFCOM AGRO INDUSTRIES LTD</t>
  </si>
  <si>
    <t>MEFCOM CAPITAL MARKETS LTD</t>
  </si>
  <si>
    <t>MEGA CORPORATION LTD</t>
  </si>
  <si>
    <t>MEGA FIN (INDIA) LTD</t>
  </si>
  <si>
    <t>MEGA FIN INDIA LTD</t>
  </si>
  <si>
    <t>MEGA NIRMAN AND INDUSTRIES LTD</t>
  </si>
  <si>
    <t>MEGASOFT LTD</t>
  </si>
  <si>
    <t>MEGASOFT</t>
  </si>
  <si>
    <t>MEGASTAR FOODS LTD</t>
  </si>
  <si>
    <t>MEGHMANI ORGANICS LTD</t>
  </si>
  <si>
    <t>MEGH</t>
  </si>
  <si>
    <t>MEGLON INFRA-REAL (INDIA) LTD</t>
  </si>
  <si>
    <t>MEGLON INFRA-REAL INDIA LTD</t>
  </si>
  <si>
    <t>MEGRI SOFT LTD</t>
  </si>
  <si>
    <t>MEHAI TECHNOLOGY LTD</t>
  </si>
  <si>
    <t>MEHTA HOUSING FINANCE LTD</t>
  </si>
  <si>
    <t>MEHTA INTEGRATED FINANCE LTD</t>
  </si>
  <si>
    <t>MEHTA SECURITIES LTD</t>
  </si>
  <si>
    <t>MELSTAR INFORMATION TECHNOLOGIES LTD</t>
  </si>
  <si>
    <t>MELSTAR</t>
  </si>
  <si>
    <t>MENA MANI INDUSTRIES LTD</t>
  </si>
  <si>
    <t>MENON BEARINGS LTD</t>
  </si>
  <si>
    <t>MENONBE</t>
  </si>
  <si>
    <t>MENON PISTONS LTD</t>
  </si>
  <si>
    <t>MEP INFRASTRUCTURE DEVELOPERS LTD</t>
  </si>
  <si>
    <t>MEP</t>
  </si>
  <si>
    <t>MERCANTILE VENTURES LTD</t>
  </si>
  <si>
    <t>MERCATOR LTD</t>
  </si>
  <si>
    <t>MERCATOR</t>
  </si>
  <si>
    <t>MERCK LTD</t>
  </si>
  <si>
    <t>MERCK</t>
  </si>
  <si>
    <t>MERCURY LABORATORIES LTD</t>
  </si>
  <si>
    <t>MERCURY METALS LTD</t>
  </si>
  <si>
    <t>MERCURY TRADE LINKS LTD</t>
  </si>
  <si>
    <t>MESCO PHARMACEUTICALS LTD</t>
  </si>
  <si>
    <t>METAL COATINGS (INDIA) LTD</t>
  </si>
  <si>
    <t>METAL COATINGS INDIA LTD</t>
  </si>
  <si>
    <t>METALYST FORGINGS LTD</t>
  </si>
  <si>
    <t>METALFORGE</t>
  </si>
  <si>
    <t>METKORE ALLOYS &amp; INDUSTRIES LTD</t>
  </si>
  <si>
    <t>METKORE</t>
  </si>
  <si>
    <t>METROGLOBAL LTD</t>
  </si>
  <si>
    <t>Metropolis Healthcare Ltd</t>
  </si>
  <si>
    <t>METROPOLIS</t>
  </si>
  <si>
    <t>MEWAR HI-TECH ENGINEERING LTD</t>
  </si>
  <si>
    <t>MEWAT ZINC LTD</t>
  </si>
  <si>
    <t>Meyer Apparel Ltd</t>
  </si>
  <si>
    <t>MAL</t>
  </si>
  <si>
    <t>MFL (INDIA) LTD</t>
  </si>
  <si>
    <t>MFL INDIA LTD</t>
  </si>
  <si>
    <t>MFS INTERCORP LTD</t>
  </si>
  <si>
    <t>MIC ELECTRONICS LTD</t>
  </si>
  <si>
    <t>MIC</t>
  </si>
  <si>
    <t>MICROSE (INDIA) LTD</t>
  </si>
  <si>
    <t>MICROSE INDIA LTD</t>
  </si>
  <si>
    <t>MID EAST PORTFOLIO MANAGEMENT LTD</t>
  </si>
  <si>
    <t>MID INDIA INDUSTRIES LTD</t>
  </si>
  <si>
    <t>MIDAS INFRA TRADE LTD</t>
  </si>
  <si>
    <t>MIDEAST INTEGRATED STEELS LTD</t>
  </si>
  <si>
    <t>MIDVALLEY ENTERTAINMENT LTD.</t>
  </si>
  <si>
    <t>MIDVAL</t>
  </si>
  <si>
    <t>Movies &amp;amp; Entertainment</t>
  </si>
  <si>
    <t>MIDWEST GOLD LTD</t>
  </si>
  <si>
    <t>MIHIKA INDUSTRIES LTD</t>
  </si>
  <si>
    <t>MILESTONE FURNITURE LTD</t>
  </si>
  <si>
    <t>MILESTONE GLOBAL LTD</t>
  </si>
  <si>
    <t>MILGREY FINANCE &amp; INVESTMENTS LTD</t>
  </si>
  <si>
    <t>MILKFOOD LTD</t>
  </si>
  <si>
    <t>MILLENNIUM ONLINE SOLUTIONS  INDIA  LTD</t>
  </si>
  <si>
    <t>MILTON INDUSTRIES LTD</t>
  </si>
  <si>
    <t>MILTON</t>
  </si>
  <si>
    <t>MINAXI TEXTILES LTD</t>
  </si>
  <si>
    <t>MINDA CORPORATION LTD</t>
  </si>
  <si>
    <t>MINDACORP</t>
  </si>
  <si>
    <t>MINDA FINANCE LTD</t>
  </si>
  <si>
    <t>MINDA INDUSTRIES LTD</t>
  </si>
  <si>
    <t>MINDAIND</t>
  </si>
  <si>
    <t>MINDTECK (INDIA) LTD</t>
  </si>
  <si>
    <t>MINDTECK</t>
  </si>
  <si>
    <t>MINDTECK INDIA LTD</t>
  </si>
  <si>
    <t>MINDTREE LTD</t>
  </si>
  <si>
    <t>MINDTREE</t>
  </si>
  <si>
    <t>MINI DIAMONDS (INDIA) LTD</t>
  </si>
  <si>
    <t>MINI DIAMONDS INDIA LTD</t>
  </si>
  <si>
    <t>MINOLTA FINANCE LTD</t>
  </si>
  <si>
    <t>MIPCO SEAMLESS RINGS GUJARAT LTD</t>
  </si>
  <si>
    <t>MIRC ELECTRONICS LTD</t>
  </si>
  <si>
    <t>MIRCELECTR</t>
  </si>
  <si>
    <t>MIRCH TECHNOLOGIES (INDIA) LTD</t>
  </si>
  <si>
    <t>MIRCH TECHNOLOGIES INDIA LTD</t>
  </si>
  <si>
    <t>MIRZA INTERNATIONAL LTD</t>
  </si>
  <si>
    <t>MIRZAINT</t>
  </si>
  <si>
    <t>MISHKA EXIM LTD</t>
  </si>
  <si>
    <t>MISHRA DHATU NIGAM LTD</t>
  </si>
  <si>
    <t>MIDHANI</t>
  </si>
  <si>
    <t>MISHTANN FOODS LTD</t>
  </si>
  <si>
    <t>MITCON CONSULTANCY &amp; ENGINEERING SERVICES LTD</t>
  </si>
  <si>
    <t>MITCON</t>
  </si>
  <si>
    <t>MITSHI (INDIA) LTD</t>
  </si>
  <si>
    <t>MITSHI INDIA LTD</t>
  </si>
  <si>
    <t>MITSU CHEM PLAST LTD</t>
  </si>
  <si>
    <t>MITTAL LIFE STYLE LTD</t>
  </si>
  <si>
    <t>MITTAL</t>
  </si>
  <si>
    <t>MIVEN MACHINE TOOLS LTD.</t>
  </si>
  <si>
    <t>MIVENMACH</t>
  </si>
  <si>
    <t>MM FORGINGS LTD</t>
  </si>
  <si>
    <t>MMFL</t>
  </si>
  <si>
    <t>MM RUBBER COMPANY LTD.</t>
  </si>
  <si>
    <t>MMRUBBR-B</t>
  </si>
  <si>
    <t>Auto Tyres &amp;amp; Rubber Products</t>
  </si>
  <si>
    <t>MMP INDUSTRIES LTD</t>
  </si>
  <si>
    <t>MMP</t>
  </si>
  <si>
    <t>MMTC LTD</t>
  </si>
  <si>
    <t>MMTC</t>
  </si>
  <si>
    <t>MODELLA WOOLLENS LTD</t>
  </si>
  <si>
    <t>MODERN (INDIA) LTD</t>
  </si>
  <si>
    <t>MODERN CONVERTERS LTD</t>
  </si>
  <si>
    <t>MODERN DAIRIES LTD</t>
  </si>
  <si>
    <t>MODERN INDIA LTD</t>
  </si>
  <si>
    <t>MODERN SHARES &amp; STOCKBROKERS LTD</t>
  </si>
  <si>
    <t>MODERN STEELS LTD.-$</t>
  </si>
  <si>
    <t>MDRNSTL</t>
  </si>
  <si>
    <t>Iron &amp;amp; Steel/Interm.Products</t>
  </si>
  <si>
    <t>MODEX INTERNATIONAL SECURITIES LTD</t>
  </si>
  <si>
    <t>MODI NATURALS LTD</t>
  </si>
  <si>
    <t>MODI RUBBER LTD</t>
  </si>
  <si>
    <t>MODIRUBBER</t>
  </si>
  <si>
    <t>MODIPON LTD</t>
  </si>
  <si>
    <t>MODISON METALS LTD</t>
  </si>
  <si>
    <t>MOHINI HEALTH &amp; HYGIENE LTD</t>
  </si>
  <si>
    <t>MHHL</t>
  </si>
  <si>
    <t>MOHIT INDUSTRIES LTD</t>
  </si>
  <si>
    <t>MOHITIND</t>
  </si>
  <si>
    <t>MOHIT PAPER MILLS LTD</t>
  </si>
  <si>
    <t>MOHITE INDUSTRIES LTD</t>
  </si>
  <si>
    <t>MOHOTA INDUSTRIES LTD</t>
  </si>
  <si>
    <t>MOHOTAIND</t>
  </si>
  <si>
    <t>MOIL LTD</t>
  </si>
  <si>
    <t>MOIL</t>
  </si>
  <si>
    <t>MOKSH ORNAMENTS LTD</t>
  </si>
  <si>
    <t>MOKSH</t>
  </si>
  <si>
    <t>MOLD-TEK PACKAGING LTD</t>
  </si>
  <si>
    <t>MOLDTKPAC</t>
  </si>
  <si>
    <t>MOLD-TEK TECHNOLOGIES LTD</t>
  </si>
  <si>
    <t>MOLDTECH</t>
  </si>
  <si>
    <t>MONARCH NETWORTH CAPITAL LTD</t>
  </si>
  <si>
    <t>MONEY MASTERS LEASING &amp; FINANCE LTD</t>
  </si>
  <si>
    <t>MONNET INDUSTRIES LTD</t>
  </si>
  <si>
    <t>MONNET ISPAT &amp; ENERGY LTD</t>
  </si>
  <si>
    <t>AIONJSW</t>
  </si>
  <si>
    <t>MONNET PROJECT DEVELOPERS LTD</t>
  </si>
  <si>
    <t>MONOTYPE (INDIA) LTD</t>
  </si>
  <si>
    <t>MONOTYPE INDIA LTD</t>
  </si>
  <si>
    <t>MONSANTO (INDIA) LTD</t>
  </si>
  <si>
    <t>MONSANTO</t>
  </si>
  <si>
    <t>MONSANTO INDIA LTD</t>
  </si>
  <si>
    <t>MONTE CARLO FASHIONS LTD</t>
  </si>
  <si>
    <t>MONTECARLO</t>
  </si>
  <si>
    <t>MOONGIPA CAPITAL FINANCE LTD</t>
  </si>
  <si>
    <t>MOONGIPA SECURITIES LTD</t>
  </si>
  <si>
    <t>MORARJEE TEXTILES LTD</t>
  </si>
  <si>
    <t>MORARJEE</t>
  </si>
  <si>
    <t>MORARKA FINANCE LTD</t>
  </si>
  <si>
    <t>MOREPEN LABORATORIES LTD</t>
  </si>
  <si>
    <t>MOREPENLAB</t>
  </si>
  <si>
    <t>MORGAN VENTURES LTD</t>
  </si>
  <si>
    <t>MORGANITE CRUCIBLE (INDIA) LTD</t>
  </si>
  <si>
    <t>MORGANITE CRUCIBLE INDIA LTD</t>
  </si>
  <si>
    <t>MORYO INDUSTRIES LTD.</t>
  </si>
  <si>
    <t>MORYOIND</t>
  </si>
  <si>
    <t>MOSCHIP SEMICONDUCTOR TECHNOLOGY LTD</t>
  </si>
  <si>
    <t>MOSER-BAER I LTD</t>
  </si>
  <si>
    <t>MOSERBAER</t>
  </si>
  <si>
    <t>MOTHERSON SUMI SYSTEMS LTD</t>
  </si>
  <si>
    <t>MOTHERSUMI</t>
  </si>
  <si>
    <t>MOTILAL OSWAL FINANCIAL SERVICES LTD</t>
  </si>
  <si>
    <t>MOTILALOFS</t>
  </si>
  <si>
    <t>Motilal Oswal MOSt Shares M50 ETF</t>
  </si>
  <si>
    <t>M50</t>
  </si>
  <si>
    <t>Motilal Oswal MOSt Shares NASDAQ-100 ETF</t>
  </si>
  <si>
    <t>N100</t>
  </si>
  <si>
    <t>MOUNT SHIVALIK INDUSTRIES LTD</t>
  </si>
  <si>
    <t>MPHASIS LTD</t>
  </si>
  <si>
    <t>MPHASIS</t>
  </si>
  <si>
    <t>MPIL CORPORATION LTD</t>
  </si>
  <si>
    <t>MPL PLASTICS LTD</t>
  </si>
  <si>
    <t>MPS LTD</t>
  </si>
  <si>
    <t>MPSLTD</t>
  </si>
  <si>
    <t>MRC EXIM LTD</t>
  </si>
  <si>
    <t>MRF LTD</t>
  </si>
  <si>
    <t>MRF</t>
  </si>
  <si>
    <t>MRO-TEK REALTY LTD</t>
  </si>
  <si>
    <t>MRO-TEK</t>
  </si>
  <si>
    <t>MRUGESH TRADING LTD</t>
  </si>
  <si>
    <t>MSP STEEL &amp; POWER LTD</t>
  </si>
  <si>
    <t>MSPL</t>
  </si>
  <si>
    <t>MSR (INDIA) LTD</t>
  </si>
  <si>
    <t>MSR INDIA LTD</t>
  </si>
  <si>
    <t>Mstc LTD</t>
  </si>
  <si>
    <t>MSTCLTD</t>
  </si>
  <si>
    <t>MSTC Ltd</t>
  </si>
  <si>
    <t>MSTC</t>
  </si>
  <si>
    <t>MT EDUCARE LTD</t>
  </si>
  <si>
    <t>MTEDUCARE</t>
  </si>
  <si>
    <t>MUDIT FINLEASE LTD</t>
  </si>
  <si>
    <t>MUDRA FINANCIAL SERVICES LTD</t>
  </si>
  <si>
    <t>MUDUNURU LTD</t>
  </si>
  <si>
    <t>MUKAND ENGINEERS LTD</t>
  </si>
  <si>
    <t>MUKANDENGG</t>
  </si>
  <si>
    <t>MUKAND LTD</t>
  </si>
  <si>
    <t>MUKANDLTD</t>
  </si>
  <si>
    <t>MUKAT PIPES LTD.-$</t>
  </si>
  <si>
    <t>MUKATPIP</t>
  </si>
  <si>
    <t>MUKESH BABU FINANCIAL SERVICES LTD</t>
  </si>
  <si>
    <t>MUKTA AGRICULTURE LTD</t>
  </si>
  <si>
    <t>MUKTA ARTS LTD</t>
  </si>
  <si>
    <t>MUKTAARTS</t>
  </si>
  <si>
    <t>MULLER &amp; PHIPPS (INDIA) LTD</t>
  </si>
  <si>
    <t>MULLER &amp; PHIPPS INDIA LTD</t>
  </si>
  <si>
    <t>MULTI COMMODITY EXCHANGE OF (INDIA) LTD</t>
  </si>
  <si>
    <t>MCX</t>
  </si>
  <si>
    <t>MULTI COMMODITY EXCHANGE OF INDIA LTD</t>
  </si>
  <si>
    <t>MULTIBASE (INDIA) LTD</t>
  </si>
  <si>
    <t>MULTIBASE INDIA LTD</t>
  </si>
  <si>
    <t>MULTIPLUS HOLDINGS LTD</t>
  </si>
  <si>
    <t>MULTIPURPOSE TRADING &amp; AGENCIES LTD</t>
  </si>
  <si>
    <t>MUNJAL AUTO INDUSTRIES LTD</t>
  </si>
  <si>
    <t>MUNJALAU</t>
  </si>
  <si>
    <t>MUNJAL SHOWA LTD</t>
  </si>
  <si>
    <t>MUNJALSHOW</t>
  </si>
  <si>
    <t>MUNOTH CAPITAL MARKET LTD</t>
  </si>
  <si>
    <t>Munoth Communication Ltd</t>
  </si>
  <si>
    <t>MCLTD</t>
  </si>
  <si>
    <t>MUNOTH FINANCIAL SERVICES LTD</t>
  </si>
  <si>
    <t>MURUDESHWAR CERAMICS LTD</t>
  </si>
  <si>
    <t>MURUDCERA</t>
  </si>
  <si>
    <t>MUSIC BROADCAST LTD</t>
  </si>
  <si>
    <t>RADIOCITY</t>
  </si>
  <si>
    <t>MUTHOOT CAPITAL SERVICES LTD</t>
  </si>
  <si>
    <t>MUTHOOTCAP</t>
  </si>
  <si>
    <t>MUTHOOT FINANCE LTD</t>
  </si>
  <si>
    <t>MUTHOOTFIN</t>
  </si>
  <si>
    <t>MVL LTD</t>
  </si>
  <si>
    <t>MVL</t>
  </si>
  <si>
    <t>MY MONEY SECURITIES LTD</t>
  </si>
  <si>
    <t>MYSORE PETRO CHEMICALS LTD</t>
  </si>
  <si>
    <t>MYSTIC ELECTRONICS LTD</t>
  </si>
  <si>
    <t>N B I INDUSTRIAL FINANCE COMPANY LTD</t>
  </si>
  <si>
    <t>NBIFIN</t>
  </si>
  <si>
    <t>N D METAL INDUSTRIES LTD</t>
  </si>
  <si>
    <t>N G INDUSTRIES LTD</t>
  </si>
  <si>
    <t>N R AGARWAL INDUSTRIES LTD</t>
  </si>
  <si>
    <t>NRAIL</t>
  </si>
  <si>
    <t>N R INTERNATIONAL LTD</t>
  </si>
  <si>
    <t>N2N TECHNOLOGIES LTD</t>
  </si>
  <si>
    <t>NACL INDUSTRIES LTD</t>
  </si>
  <si>
    <t>NACLIND</t>
  </si>
  <si>
    <t>NAGA DHUNSERI GROUP LTD</t>
  </si>
  <si>
    <t>NDGL</t>
  </si>
  <si>
    <t>NAGARJUNA AGRI TECH LTD</t>
  </si>
  <si>
    <t>NAGARJUNA FERTILIZERS AND CHEMICALS LTD</t>
  </si>
  <si>
    <t>NAGAFERT</t>
  </si>
  <si>
    <t>NAGARJUNA OIL REFINERY LTD</t>
  </si>
  <si>
    <t>NAGAROIL</t>
  </si>
  <si>
    <t>NAGPUR POWER &amp; INDUSTRIES LTD</t>
  </si>
  <si>
    <t>NAGREEKA CAPITAL &amp; INFRASTRUCTURE LTD</t>
  </si>
  <si>
    <t>NAGREEKCAP</t>
  </si>
  <si>
    <t>NAGREEKA EXPORTS LTD</t>
  </si>
  <si>
    <t>NAGREEKEXP</t>
  </si>
  <si>
    <t>NAHAR CAPITAL AND FINANCIAL SERVICES LTD</t>
  </si>
  <si>
    <t>NAHARCAP</t>
  </si>
  <si>
    <t>NAHAR INDUSTRIAL ENTERPRISES LTD</t>
  </si>
  <si>
    <t>NAHARINDUS</t>
  </si>
  <si>
    <t>NAHAR POLY FILMS LTD</t>
  </si>
  <si>
    <t>NAHARPOLY</t>
  </si>
  <si>
    <t>NAHAR SPINNING MILLS LTD</t>
  </si>
  <si>
    <t>NAHARSPING</t>
  </si>
  <si>
    <t>NAKODA GROUP OF INDUSTRIES LTD</t>
  </si>
  <si>
    <t>NALIN LEASE FINANCE LTD</t>
  </si>
  <si>
    <t>NALWA SONS INVESTMENTS LTD</t>
  </si>
  <si>
    <t>NSIL</t>
  </si>
  <si>
    <t>NAM SECURITIES LTD</t>
  </si>
  <si>
    <t>NANDAN DENIM LTD</t>
  </si>
  <si>
    <t>NDL</t>
  </si>
  <si>
    <t>NANDANI CREATION LTD</t>
  </si>
  <si>
    <t>NANDANI</t>
  </si>
  <si>
    <t>NARAYANA HRUDAYALAYA LTD</t>
  </si>
  <si>
    <t>NH</t>
  </si>
  <si>
    <t>NARAYANI STEELS LTD</t>
  </si>
  <si>
    <t>NARBADA GEMS AND JEWELLERY LTD</t>
  </si>
  <si>
    <t>Narendra Investments (Delhi) Ltd</t>
  </si>
  <si>
    <t>NIDL</t>
  </si>
  <si>
    <t>NARENDRA PROPERTIES LTD</t>
  </si>
  <si>
    <t>NARMADA AGROBASE LTD</t>
  </si>
  <si>
    <t>NARMADA</t>
  </si>
  <si>
    <t>NARMADA GELATINES LTD</t>
  </si>
  <si>
    <t>NARMADA MACPLAST DRIP IRRIGATION SYSTEMS LTD.</t>
  </si>
  <si>
    <t>NARMP</t>
  </si>
  <si>
    <t>NATCO ECONOMICALS LTD</t>
  </si>
  <si>
    <t>NATCO PHARMA LTD</t>
  </si>
  <si>
    <t>NATCOPHARM</t>
  </si>
  <si>
    <t>NATH BIO-GENES (INDIA) LTD</t>
  </si>
  <si>
    <t>NATHBIOGEN</t>
  </si>
  <si>
    <t>NATH BIO-GENES INDIA LTD</t>
  </si>
  <si>
    <t>NATH PULP &amp; PAPER MILLS LTD</t>
  </si>
  <si>
    <t>NATIONAL ALUMINIUM COMPANY LTD</t>
  </si>
  <si>
    <t>NATIONALUM</t>
  </si>
  <si>
    <t>NATIONAL FERTILIZERS LTD</t>
  </si>
  <si>
    <t>NFL</t>
  </si>
  <si>
    <t>NATIONAL FITTINGS LTD</t>
  </si>
  <si>
    <t>NATIONAL GENERAL INDUSTRIES LTD</t>
  </si>
  <si>
    <t>NATIONAL OXYGEN LTD</t>
  </si>
  <si>
    <t>NATIONAL PEROXIDE LTD</t>
  </si>
  <si>
    <t>NATIONAL PLASTIC INDUSTRIES LTD</t>
  </si>
  <si>
    <t>NATIONAL PLASTIC TECHNOLOGIES LTD</t>
  </si>
  <si>
    <t>NATIONAL PLYWOOD INDUSTRIES LTD</t>
  </si>
  <si>
    <t>NATIONAL STANDARD (INDIA) LTD</t>
  </si>
  <si>
    <t>NATIONAL STANDARD INDIA LTD</t>
  </si>
  <si>
    <t>NATIONAL STEEL AND AGRO INDUSTRIES LTD</t>
  </si>
  <si>
    <t>NATNLSTEEL</t>
  </si>
  <si>
    <t>NATRAJ PROTEINS LTD</t>
  </si>
  <si>
    <t>NATURA HUE CHEM LTD</t>
  </si>
  <si>
    <t>NATURAL CAPSULES LTD</t>
  </si>
  <si>
    <t>NATURITE AGRO PRODUCTS LTD</t>
  </si>
  <si>
    <t>NAVA BHARAT VENTURES LTD</t>
  </si>
  <si>
    <t>NBVENTURES</t>
  </si>
  <si>
    <t>NAVIGANT CORPORATE ADVISORS LTD</t>
  </si>
  <si>
    <t>NAVIN FLUORINE INTERNATIONAL LTD</t>
  </si>
  <si>
    <t>NAVINFLUOR</t>
  </si>
  <si>
    <t>NAVKAR BUILDERS LTD</t>
  </si>
  <si>
    <t>NAVKAR CORPORATION LTD</t>
  </si>
  <si>
    <t>NAVKARCORP</t>
  </si>
  <si>
    <t>NAVKETAN MERCHANTS LTD</t>
  </si>
  <si>
    <t>NAVNEET EDUCATION LTD</t>
  </si>
  <si>
    <t>NAVNETEDUL</t>
  </si>
  <si>
    <t>NAYSAA SECURITIES LTD</t>
  </si>
  <si>
    <t>NB FOOTWEAR LTD</t>
  </si>
  <si>
    <t>NBCC (INDIA) LTD</t>
  </si>
  <si>
    <t>NBCC</t>
  </si>
  <si>
    <t>NBCC INDIA LTD</t>
  </si>
  <si>
    <t>NCC BLUE WATER PRODUCTS LTD</t>
  </si>
  <si>
    <t>NCC FINANCE LTD</t>
  </si>
  <si>
    <t>NCC LTD</t>
  </si>
  <si>
    <t>NCC</t>
  </si>
  <si>
    <t>NCL INDUSTRIES LTD</t>
  </si>
  <si>
    <t>NCLIND</t>
  </si>
  <si>
    <t>NCL RESEARCH &amp; FINANCIAL SERVICES LTD</t>
  </si>
  <si>
    <t>NDA SECURITIES LTD</t>
  </si>
  <si>
    <t>NECTAR LIFESCIENCES LTD</t>
  </si>
  <si>
    <t>NECLIFE</t>
  </si>
  <si>
    <t>NEELAMALAI AGRO INDUSTRIES LTD</t>
  </si>
  <si>
    <t>NEELKANTH ROCKMINERALS LTD</t>
  </si>
  <si>
    <t>NEERAJ PAPER MARKETING LTD</t>
  </si>
  <si>
    <t>NEGOTIUM INTERNATIONAL TRADE LTD</t>
  </si>
  <si>
    <t>NEHA INTERNATIONAL LTD</t>
  </si>
  <si>
    <t>NEIL INDUSTRIES LTD</t>
  </si>
  <si>
    <t>NELCAST LTD</t>
  </si>
  <si>
    <t>NELCAST</t>
  </si>
  <si>
    <t>NELCO LTD</t>
  </si>
  <si>
    <t>NELCO</t>
  </si>
  <si>
    <t>NEO INFRACON LTD</t>
  </si>
  <si>
    <t>NEOGEM (INDIA) LTD</t>
  </si>
  <si>
    <t>NEOGEM INDIA LTD</t>
  </si>
  <si>
    <t>Neogen Chemicals Ltd</t>
  </si>
  <si>
    <t>NEOGEN</t>
  </si>
  <si>
    <t>NEPTUNE EXPORTS LTD</t>
  </si>
  <si>
    <t>NESCO LTD</t>
  </si>
  <si>
    <t>NESCO</t>
  </si>
  <si>
    <t>NESTLE (INDIA) LTD</t>
  </si>
  <si>
    <t>NESTLEIND</t>
  </si>
  <si>
    <t>NESTLE INDIA LTD</t>
  </si>
  <si>
    <t>NETLINK SOLUTIONS (INDIA) LTD</t>
  </si>
  <si>
    <t>NETLINK SOLUTIONS INDIA LTD</t>
  </si>
  <si>
    <t>NETRIPPLES SOFTWARE LTD</t>
  </si>
  <si>
    <t>NETTLINX LTD</t>
  </si>
  <si>
    <t>NETWORK LTD</t>
  </si>
  <si>
    <t>NETWORK18 MEDIA &amp; INVESTMENTS LTD</t>
  </si>
  <si>
    <t>NETWORK18</t>
  </si>
  <si>
    <t>NEUEON TOWERS LTD</t>
  </si>
  <si>
    <t>NTL</t>
  </si>
  <si>
    <t>NEULAND LABORATORIES LTD</t>
  </si>
  <si>
    <t>NEULANDLAB</t>
  </si>
  <si>
    <t>NEW DELHI TELEVISION LTD</t>
  </si>
  <si>
    <t>NDTV</t>
  </si>
  <si>
    <t>NEW LIGHT APPARELS LTD</t>
  </si>
  <si>
    <t>NEW MARKETS ADVISORY LTD</t>
  </si>
  <si>
    <t>NEW SAGAR TRADING CO LTD</t>
  </si>
  <si>
    <t>NEWEVER TRADE WINGS LTD</t>
  </si>
  <si>
    <t>NEWGEN SOFTWARE TECHNOLOGIES LTD</t>
  </si>
  <si>
    <t>NEWGEN</t>
  </si>
  <si>
    <t>NEXT MEDIAWORKS LTD</t>
  </si>
  <si>
    <t>NEXTMEDIA</t>
  </si>
  <si>
    <t>NEXUS COMMODITIES AND TECHNOLOGIES LTD</t>
  </si>
  <si>
    <t>NGL FINE-CHEM LTD</t>
  </si>
  <si>
    <t>NHC FOODS LTD</t>
  </si>
  <si>
    <t>NHPC LTD</t>
  </si>
  <si>
    <t>NHPC</t>
  </si>
  <si>
    <t>NICCO PARKS &amp; RESORTS LTD</t>
  </si>
  <si>
    <t>NICCO UCO ALLIANCE CREDIT LTD</t>
  </si>
  <si>
    <t>NIDHI GRANITES LTD</t>
  </si>
  <si>
    <t>NIHAR INFO GLOBAL LTD</t>
  </si>
  <si>
    <t>NIIT LTD</t>
  </si>
  <si>
    <t>NIITLTD</t>
  </si>
  <si>
    <t>NIIT TECHNOLOGIES LTD</t>
  </si>
  <si>
    <t>NIITTECH</t>
  </si>
  <si>
    <t>NIKHIL ADHESIVES LTD</t>
  </si>
  <si>
    <t>NIKKI GLOBAL FINANCE LTD</t>
  </si>
  <si>
    <t>NILA INFRASTRUCTURES LTD</t>
  </si>
  <si>
    <t>NILAINFRA</t>
  </si>
  <si>
    <t>Nila Spaces Ltd</t>
  </si>
  <si>
    <t>NILASPACES</t>
  </si>
  <si>
    <t>NILACHAL REFRACTORIES LTD</t>
  </si>
  <si>
    <t>NILE LTD</t>
  </si>
  <si>
    <t>NILKAMAL LTD</t>
  </si>
  <si>
    <t>NILKAMAL</t>
  </si>
  <si>
    <t>NILKANTH ENGINEERING LTD</t>
  </si>
  <si>
    <t>NIMBUS FOODS INDUSTRIES LTD</t>
  </si>
  <si>
    <t>NIMBUS INDUSTRIES LTD</t>
  </si>
  <si>
    <t>NIMBUS PROJECTS LTD</t>
  </si>
  <si>
    <t>NINTEC SYSTEMS LTD</t>
  </si>
  <si>
    <t>NIRAJ CEMENT STRUCTURALS LTD</t>
  </si>
  <si>
    <t>NIRAJ ISPAT INDUSTRIES LTD</t>
  </si>
  <si>
    <t>NIRAJISPAT</t>
  </si>
  <si>
    <t>NIRAV COMMERCIALS LTD</t>
  </si>
  <si>
    <t>NIRLON LTD</t>
  </si>
  <si>
    <t>NISHTHA FINANCE AND INVESTMENT (INDIA) LTD</t>
  </si>
  <si>
    <t>NISHTHA FINANCE AND INVESTMENT INDIA LTD</t>
  </si>
  <si>
    <t>NITCO LTD</t>
  </si>
  <si>
    <t>NITCO</t>
  </si>
  <si>
    <t>NITESH ESTATES LTD</t>
  </si>
  <si>
    <t>NITESHEST</t>
  </si>
  <si>
    <t>NITIN CASTINGS LTD</t>
  </si>
  <si>
    <t>NITIN FIRE PROTECTION INDUSTRIES LTD</t>
  </si>
  <si>
    <t>NITINFIRE</t>
  </si>
  <si>
    <t>NITIN SPINNERS LTD</t>
  </si>
  <si>
    <t>NITINSPIN</t>
  </si>
  <si>
    <t>NITIRAJ ENGINEERS LTD</t>
  </si>
  <si>
    <t>NITIRAJ</t>
  </si>
  <si>
    <t>NITTA GELATIN (INDIA) LTD</t>
  </si>
  <si>
    <t>NITTA GELATIN INDIA LTD</t>
  </si>
  <si>
    <t>NIVEDITA MERCANTILE &amp; FINANCING LTD</t>
  </si>
  <si>
    <t>NIVI TRADING LTD</t>
  </si>
  <si>
    <t>NIYOGIN FINTECH LTD</t>
  </si>
  <si>
    <t>NK INDUSTRIES LTD</t>
  </si>
  <si>
    <t>NKIND</t>
  </si>
  <si>
    <t>NLC (INDIA) LTD</t>
  </si>
  <si>
    <t>NLC(INDIA)</t>
  </si>
  <si>
    <t>NLC INDIA LTD</t>
  </si>
  <si>
    <t>NLCINDIA</t>
  </si>
  <si>
    <t>NMDC LTD</t>
  </si>
  <si>
    <t>NMDC</t>
  </si>
  <si>
    <t>NOCIL LTD</t>
  </si>
  <si>
    <t>NOCIL</t>
  </si>
  <si>
    <t>NOIDA TOLL BRIDGE COMPANY LTD</t>
  </si>
  <si>
    <t>NOIDATOLL</t>
  </si>
  <si>
    <t>NORBEN TEA &amp; EXPORTS LTD</t>
  </si>
  <si>
    <t>NORBTEAEXP</t>
  </si>
  <si>
    <t>NORRIS MEDICINES LTD</t>
  </si>
  <si>
    <t>NORTH EASTERN CARRYING CORPORATION LTD</t>
  </si>
  <si>
    <t>NECCLTD</t>
  </si>
  <si>
    <t>Northern Spirits Ltd</t>
  </si>
  <si>
    <t>NSL</t>
  </si>
  <si>
    <t>NORTHLINK FISCAL AND CAPITAL SERVICES LTD</t>
  </si>
  <si>
    <t>NOURITRANS EXIM LTD</t>
  </si>
  <si>
    <t>NOUVEAU GLOBAL VENTURES LTD</t>
  </si>
  <si>
    <t>NOVA IRON &amp; STEEL LTD</t>
  </si>
  <si>
    <t>NOVA PUBLICATIONS (INDIA) LTD</t>
  </si>
  <si>
    <t>NOVA PUBLICATIONS INDIA LTD</t>
  </si>
  <si>
    <t>NOVARTIS (INDIA) LTD</t>
  </si>
  <si>
    <t>NOVARTIS INDIA LTD</t>
  </si>
  <si>
    <t>NPR FINANCE LTD</t>
  </si>
  <si>
    <t>NRB BEARING LTD</t>
  </si>
  <si>
    <t>NRBBEARING</t>
  </si>
  <si>
    <t>NRB INDUSTRIAL BEARINGS LTD</t>
  </si>
  <si>
    <t>NIBL</t>
  </si>
  <si>
    <t>NTC INDUSTRIES LTD</t>
  </si>
  <si>
    <t>NTPC LTD</t>
  </si>
  <si>
    <t>NTPC</t>
  </si>
  <si>
    <t>NU TEK (INDIA) LTD</t>
  </si>
  <si>
    <t>NUTEK</t>
  </si>
  <si>
    <t>NU TEK INDIA LTD</t>
  </si>
  <si>
    <t>NUCLEUS SOFTWARE EXPORTS LTD</t>
  </si>
  <si>
    <t>NUCLEUS</t>
  </si>
  <si>
    <t>NUTECH GLOBAL LTD</t>
  </si>
  <si>
    <t>NUTRAPLUS (INDIA) LTD</t>
  </si>
  <si>
    <t>NUTRAPLUS INDIA LTD</t>
  </si>
  <si>
    <t>NUTRICIRCLE LTD</t>
  </si>
  <si>
    <t>NUWAY ORGANIC NATURALS (INDIA) LTD</t>
  </si>
  <si>
    <t>NUWAY ORGANIC NATURALS INDIA LTD</t>
  </si>
  <si>
    <t>NYSSA CORPORATION LTD</t>
  </si>
  <si>
    <t>O  P  CHAINS LTD</t>
  </si>
  <si>
    <t>OASIS SECURITIES LTD</t>
  </si>
  <si>
    <t>OASIS TRADELINK LTD</t>
  </si>
  <si>
    <t>OBEROI REALTY LTD</t>
  </si>
  <si>
    <t>OBEROIRLTY</t>
  </si>
  <si>
    <t>OBJECTONE INFORMATION SYSTEMS LTD</t>
  </si>
  <si>
    <t>OCEAN AGRO (INDIA) LTD</t>
  </si>
  <si>
    <t>OCEAN AGRO INDIA LTD</t>
  </si>
  <si>
    <t>OCEANAA BIOTEK INDUSTRIES LTD</t>
  </si>
  <si>
    <t>OCEANIC FOODS LTD</t>
  </si>
  <si>
    <t>OCL IRON AND STEEL LTD</t>
  </si>
  <si>
    <t>OISL</t>
  </si>
  <si>
    <t>OCTAL CREDIT CAPITAL LTD</t>
  </si>
  <si>
    <t>OCTAWARE TECHNOLOGIES LTD</t>
  </si>
  <si>
    <t>ODYSSEY CORPORATION LTD</t>
  </si>
  <si>
    <t>ODYSSEY TECHNOLOGIES LTD</t>
  </si>
  <si>
    <t>OFS TECHNOLOGIES LTD</t>
  </si>
  <si>
    <t>OIL &amp; NATURAL GAS CORPORATION LTD</t>
  </si>
  <si>
    <t>ONGC</t>
  </si>
  <si>
    <t>OIL (INDIA) LTD</t>
  </si>
  <si>
    <t>OIL</t>
  </si>
  <si>
    <t>OIL COUNTRY TUBULAR LTD</t>
  </si>
  <si>
    <t>OILCOUNTUB</t>
  </si>
  <si>
    <t>OIL INDIA LTD</t>
  </si>
  <si>
    <t>OK PLAY (INDIA) LTD</t>
  </si>
  <si>
    <t>OK PLAY INDIA LTD</t>
  </si>
  <si>
    <t>OLECTRA GREENTECH LTD</t>
  </si>
  <si>
    <t>OLECTRA</t>
  </si>
  <si>
    <t>OLYMPIA INDUSTRIES LTD</t>
  </si>
  <si>
    <t>OLYMPIC CARDS LTD</t>
  </si>
  <si>
    <t>OLYMPIC OIL INDUSTRIES LTD</t>
  </si>
  <si>
    <t>OM METALS INFRAPROJECTS LTD</t>
  </si>
  <si>
    <t>OMMETALS</t>
  </si>
  <si>
    <t>OMANSH ENTERPRISES LTD</t>
  </si>
  <si>
    <t>OMAX AUTOS LTD</t>
  </si>
  <si>
    <t>OMAXAUTO</t>
  </si>
  <si>
    <t>OMAXE LTD</t>
  </si>
  <si>
    <t>OMAXE</t>
  </si>
  <si>
    <t>OMFURN (INDIA) LTD</t>
  </si>
  <si>
    <t>OMFURN</t>
  </si>
  <si>
    <t>OMFURN INDIA LTD</t>
  </si>
  <si>
    <t>OMKAR OVERSEAS LTD</t>
  </si>
  <si>
    <t>OMKAR PHARMACHEM LTD</t>
  </si>
  <si>
    <t>OMKAR SPECIALITY CHEMICALS LTD</t>
  </si>
  <si>
    <t>OMKARCHEM</t>
  </si>
  <si>
    <t>OMNI AXS SOFTWARE LTD</t>
  </si>
  <si>
    <t>OMNITEX INDUSTRIES (INDIA) LTD</t>
  </si>
  <si>
    <t>OMNITEX INDUSTRIES INDIA LTD</t>
  </si>
  <si>
    <t>ONE POINT ONE SOLUTIONS LTD</t>
  </si>
  <si>
    <t>ONEPOINT</t>
  </si>
  <si>
    <t>ONELIFE CAPITAL ADVISORS LTD</t>
  </si>
  <si>
    <t>ONELIFECAP</t>
  </si>
  <si>
    <t>ONESOURCE IDEAS VENTURE LTD</t>
  </si>
  <si>
    <t>ONESOURCE TECHMEDIA LTD</t>
  </si>
  <si>
    <t>ONMOBILE GLOBAL LTD</t>
  </si>
  <si>
    <t>ONMOBILE</t>
  </si>
  <si>
    <t>ONTIC FINSERVE LTD</t>
  </si>
  <si>
    <t>ONWARD TECHNOLOGIES LTD</t>
  </si>
  <si>
    <t>ONWARDTEC</t>
  </si>
  <si>
    <t>OPAL LUXURY TIME PRODUCTS LTD</t>
  </si>
  <si>
    <t>OPAL</t>
  </si>
  <si>
    <t>OPTIEMUS INFRACOM LTD</t>
  </si>
  <si>
    <t>OPTIEMUS</t>
  </si>
  <si>
    <t>OPTIMUS FINANCE LTD</t>
  </si>
  <si>
    <t>OPTO CIRCUITS (INDIA) LTD</t>
  </si>
  <si>
    <t>OPTOCIRCUI</t>
  </si>
  <si>
    <t>OPTO CIRCUITS INDIA LTD</t>
  </si>
  <si>
    <t>ORACLE CREDIT LTD</t>
  </si>
  <si>
    <t>ORACLE FINANCIAL SERVICES SOFTWARE LTD</t>
  </si>
  <si>
    <t>OFSS</t>
  </si>
  <si>
    <t>ORBIT EXPORTS LTD</t>
  </si>
  <si>
    <t>ORBTEXP</t>
  </si>
  <si>
    <t>ORCHID PHARMA LTD</t>
  </si>
  <si>
    <t>ORCHIDPHAR</t>
  </si>
  <si>
    <t>ORGANIC COATINGS LTD</t>
  </si>
  <si>
    <t>ORICON ENTERPRISES LTD</t>
  </si>
  <si>
    <t>ORICONENT</t>
  </si>
  <si>
    <t>ORIENT ABRASIVES LTD</t>
  </si>
  <si>
    <t>ORIENTABRA</t>
  </si>
  <si>
    <t>ORIENT BELL LTD</t>
  </si>
  <si>
    <t>ORIENTBELL</t>
  </si>
  <si>
    <t>ORIENT BEVERAGES LTD</t>
  </si>
  <si>
    <t>ORIENT CEMENT LTD</t>
  </si>
  <si>
    <t>ORIENTCEM</t>
  </si>
  <si>
    <t>ORIENT ELECTRIC LTD</t>
  </si>
  <si>
    <t>ORIENTELEC</t>
  </si>
  <si>
    <t>ORIENT GREEN POWER COMPANY LTD</t>
  </si>
  <si>
    <t>GREENPOWER</t>
  </si>
  <si>
    <t>ORIENT PAPER &amp; INDUSTRIES LTD</t>
  </si>
  <si>
    <t>ORIENTPPR</t>
  </si>
  <si>
    <t>ORIENT PRESS LTD</t>
  </si>
  <si>
    <t>ORIENTLTD</t>
  </si>
  <si>
    <t>ORIENT REFRACTORIES LTD</t>
  </si>
  <si>
    <t>ORIENTREF</t>
  </si>
  <si>
    <t>ORIENT TRADELINK LTD</t>
  </si>
  <si>
    <t>ORIENTAL AROMATICS LTD</t>
  </si>
  <si>
    <t>ORIENTAL BANK OF COMMERCE</t>
  </si>
  <si>
    <t>ORIENTBANK</t>
  </si>
  <si>
    <t>ORIENTAL CARBON &amp; CHEMICALS LTD</t>
  </si>
  <si>
    <t>OCCL</t>
  </si>
  <si>
    <t>ORIENTAL HOTELS LTD</t>
  </si>
  <si>
    <t>ORIENTHOT</t>
  </si>
  <si>
    <t>ORIENTAL TRIMEX LTD</t>
  </si>
  <si>
    <t>ORIENTALTL</t>
  </si>
  <si>
    <t>ORIENTAL VENEER PRODUCTS LTD</t>
  </si>
  <si>
    <t>ORISSA BENGAL CARRIER LTD</t>
  </si>
  <si>
    <t>OROSIL SMITHS (INDIA) LTD</t>
  </si>
  <si>
    <t>OROSIL SMITHS INDIA LTD</t>
  </si>
  <si>
    <t>ORTEL COMMUNICATIONS LTD</t>
  </si>
  <si>
    <t>ORTEL</t>
  </si>
  <si>
    <t>ORTIN LABORATORIES LTD</t>
  </si>
  <si>
    <t>ORTINLABSS</t>
  </si>
  <si>
    <t>OSCAR GLOBAL LTD</t>
  </si>
  <si>
    <t>OSCAR INVESTMENTS LTD</t>
  </si>
  <si>
    <t>OSEASPRE CONSULTANTS LTD</t>
  </si>
  <si>
    <t>OSIAJEE TEXFAB LTD</t>
  </si>
  <si>
    <t>OSWAL AGRO MILLS LTD</t>
  </si>
  <si>
    <t>OSWALAGRO</t>
  </si>
  <si>
    <t>OSWAL CHEMICALS &amp; FERTILIZERS LTD</t>
  </si>
  <si>
    <t>BINDALAGRO</t>
  </si>
  <si>
    <t>OSWAL LEASING LTD</t>
  </si>
  <si>
    <t>OSWAL OVERSEAS LTD</t>
  </si>
  <si>
    <t>OSWAL YARNS LTD</t>
  </si>
  <si>
    <t>OTCO INTERNATIONAL LTD</t>
  </si>
  <si>
    <t>OVERSEAS SYNTHETICS LTD</t>
  </si>
  <si>
    <t>OVOBEL FOODS LTD</t>
  </si>
  <si>
    <t>OZONE WORLD LTD</t>
  </si>
  <si>
    <t>P  B  FILMS LTD</t>
  </si>
  <si>
    <t>P M TELELINNKS LTD</t>
  </si>
  <si>
    <t>PACHELI INDUSTRIAL FINANCE LTD</t>
  </si>
  <si>
    <t>PACIFIC INDUSTRIES LTD</t>
  </si>
  <si>
    <t>PACT INDUSTRIES LTD</t>
  </si>
  <si>
    <t>PADAM COTTON YARNS LTD</t>
  </si>
  <si>
    <t>PADMALAYA TELEFILMS LTD</t>
  </si>
  <si>
    <t>PADMANABH INDUSTRIES LTD</t>
  </si>
  <si>
    <t>PAE LTD</t>
  </si>
  <si>
    <t>PAEL</t>
  </si>
  <si>
    <t>PAGE INDUSTRIES LTD</t>
  </si>
  <si>
    <t>PAGEIND</t>
  </si>
  <si>
    <t>PAISALO DIGITAL LTD</t>
  </si>
  <si>
    <t>PAISALO</t>
  </si>
  <si>
    <t>PALASH SECURITIES LTD</t>
  </si>
  <si>
    <t>PALASHSECU</t>
  </si>
  <si>
    <t>PALCO METALS LTD</t>
  </si>
  <si>
    <t>PALM JEWELS LTD</t>
  </si>
  <si>
    <t>PALRED TECHNOLOGIES LTD</t>
  </si>
  <si>
    <t>PALREDTEC</t>
  </si>
  <si>
    <t>PALSOFT INFOSYSTEMS LTD</t>
  </si>
  <si>
    <t>PAN ELECTRONICS (INDIA) LTD</t>
  </si>
  <si>
    <t>PAN ELECTRONICS INDIA LTD</t>
  </si>
  <si>
    <t>PAN INDIA CORPORATION LTD</t>
  </si>
  <si>
    <t>PANACEA BIOTEC LTD</t>
  </si>
  <si>
    <t>PANACEABIO</t>
  </si>
  <si>
    <t>PANACHE DIGILIFE LTD</t>
  </si>
  <si>
    <t>PANACHE</t>
  </si>
  <si>
    <t>PANACHE INNOVATIONS LTD</t>
  </si>
  <si>
    <t>PANAFIC INDUSTRIALS LTD</t>
  </si>
  <si>
    <t>PANAMA PETROCHEM LTD</t>
  </si>
  <si>
    <t>PANAMAPET</t>
  </si>
  <si>
    <t>PANASONIC CARBON INDIA CO LTD</t>
  </si>
  <si>
    <t>PANASONIC ENERGY INDIA COMPANY LTD</t>
  </si>
  <si>
    <t>PANCHMAHAL STEEL LTD</t>
  </si>
  <si>
    <t>PANCHSHEEL ORGANICS LTD</t>
  </si>
  <si>
    <t>PANKAJ PIYUSH TRADE &amp; INVESTMENT LTD</t>
  </si>
  <si>
    <t>PANKAJ POLYMERS LTD</t>
  </si>
  <si>
    <t>PANKAJ POLYPACK LTD</t>
  </si>
  <si>
    <t>PANSARI DEVELOPERS LTD</t>
  </si>
  <si>
    <t>PANSARI</t>
  </si>
  <si>
    <t>PANTH INFINITY LTD</t>
  </si>
  <si>
    <t>PANYAM CEMENTS &amp; MINERAL INDUSTRIES LTD</t>
  </si>
  <si>
    <t>Parab Infra Ltd</t>
  </si>
  <si>
    <t>PARINFRA</t>
  </si>
  <si>
    <t>PARABOLIC DRUGS LTD</t>
  </si>
  <si>
    <t>PARABDRUGS</t>
  </si>
  <si>
    <t>PARAG MILK FOODS LTD</t>
  </si>
  <si>
    <t>PARAGMILK</t>
  </si>
  <si>
    <t>PARAGON FINANCE LTD</t>
  </si>
  <si>
    <t>PARAMOUNT COMMUNICATIONS LTD</t>
  </si>
  <si>
    <t>PARACABLES</t>
  </si>
  <si>
    <t>PARAMOUNT COSMETICS (INDIA) LTD</t>
  </si>
  <si>
    <t>PARAMOUNT COSMETICS INDIA LTD</t>
  </si>
  <si>
    <t>PARENTERAL DRUGS (INDIA) LTD</t>
  </si>
  <si>
    <t>PDPL</t>
  </si>
  <si>
    <t>PARENTERAL DRUGS INDIA LTD</t>
  </si>
  <si>
    <t>PARIKSHA FIN- INVEST- LEASE LTD</t>
  </si>
  <si>
    <t>PARIN FURNITURE LTD</t>
  </si>
  <si>
    <t>PARIN</t>
  </si>
  <si>
    <t>PARKER AGROCHEM EXPORTS LTD</t>
  </si>
  <si>
    <t>PARLE SOFTWARE LTD</t>
  </si>
  <si>
    <t>PARMAX PHARMA LTD</t>
  </si>
  <si>
    <t>PARMESHWARI SILK MILLS LTD</t>
  </si>
  <si>
    <t>PARNAV SPORTS ACADEMY LTD</t>
  </si>
  <si>
    <t>PARNAX LAB LTD</t>
  </si>
  <si>
    <t>PARSHARTI INVESTMENT LTD</t>
  </si>
  <si>
    <t>PARSHWANATH CORPORATION LTD</t>
  </si>
  <si>
    <t>PARSVNATH DEVELOPERS LTD</t>
  </si>
  <si>
    <t>PARSVNATH</t>
  </si>
  <si>
    <t>PARTH INDUSTRIES LTD</t>
  </si>
  <si>
    <t>PARVATI SWEETNERS AND POWER LTD</t>
  </si>
  <si>
    <t>PASARI SPINNING MILLS LTD</t>
  </si>
  <si>
    <t>PASHUPATI COTSPIN LTD</t>
  </si>
  <si>
    <t>PASHUPATI</t>
  </si>
  <si>
    <t>PASUPATI ACRYLON LTD</t>
  </si>
  <si>
    <t>PASUPATI FINCAP LTD</t>
  </si>
  <si>
    <t>PASUPATI SPG &amp; WVG MILLS LTD</t>
  </si>
  <si>
    <t>PATDIAM JEWELLERY LTD</t>
  </si>
  <si>
    <t>PATEL ENGINEERING LTD</t>
  </si>
  <si>
    <t>PATELENG</t>
  </si>
  <si>
    <t>PATEL INTEGRATED LOGISTICS LTD</t>
  </si>
  <si>
    <t>PATINTLOG</t>
  </si>
  <si>
    <t>PATELS AIRTEMP (INDIA) LTD</t>
  </si>
  <si>
    <t>PATELS AIRTEMP INDIA LTD</t>
  </si>
  <si>
    <t>PATIDAR BUILDCON LTD</t>
  </si>
  <si>
    <t>PATSPIN (INDIA) LTD</t>
  </si>
  <si>
    <t>PATSPINLTD</t>
  </si>
  <si>
    <t>PATSPIN INDIA LTD</t>
  </si>
  <si>
    <t>PAUL MERCHANTS LTD</t>
  </si>
  <si>
    <t>PAUSHAK LTD</t>
  </si>
  <si>
    <t>PAWANSUT HOLDINGS LTD</t>
  </si>
  <si>
    <t>PBA INFRASTRUCTURE LTD</t>
  </si>
  <si>
    <t>PBAINFRA</t>
  </si>
  <si>
    <t>PBM POLYTEX LTD</t>
  </si>
  <si>
    <t>PC JEWELLER LTD</t>
  </si>
  <si>
    <t>PCJEWELLER</t>
  </si>
  <si>
    <t>PCS TECHNOLOGY LTD</t>
  </si>
  <si>
    <t>PDS MULTINATIONAL FASHIONS LTD</t>
  </si>
  <si>
    <t>PDSMFL</t>
  </si>
  <si>
    <t>PEARL GLOBAL INDUSTRIES LTD</t>
  </si>
  <si>
    <t>PGIL</t>
  </si>
  <si>
    <t>PEARL POLYMERS LTD</t>
  </si>
  <si>
    <t>PEARLPOLY</t>
  </si>
  <si>
    <t>PECOS HOTELS AND PUBS LTD</t>
  </si>
  <si>
    <t>PEE CEE COSMA SOPE LTD</t>
  </si>
  <si>
    <t>PEETI SECURITIES LTD</t>
  </si>
  <si>
    <t>PENINSULA LAND LTD</t>
  </si>
  <si>
    <t>PENINLAND</t>
  </si>
  <si>
    <t>PENNAR ENGINEERED BUILDING SYSTEMS LTD</t>
  </si>
  <si>
    <t>PENPEBS</t>
  </si>
  <si>
    <t>PENNAR INDUSTRIES LTD</t>
  </si>
  <si>
    <t>PENIND</t>
  </si>
  <si>
    <t>PENTA GOLD LTD</t>
  </si>
  <si>
    <t>PENTAGOLD</t>
  </si>
  <si>
    <t>PENTAMEDIA GRAPHICS LTD</t>
  </si>
  <si>
    <t>PENTOKEY ORGANY (INDIA) LTD</t>
  </si>
  <si>
    <t>PENTOKEY ORGANY INDIA LTD</t>
  </si>
  <si>
    <t>PEOPLES INVESTMENTS LTD</t>
  </si>
  <si>
    <t>PERFECT INFRAENGINEERS LTD</t>
  </si>
  <si>
    <t>PERFECT</t>
  </si>
  <si>
    <t>PERFECT-OCTAVE MEDIA PROJECTS LTD</t>
  </si>
  <si>
    <t>PERFECTPAC LTD</t>
  </si>
  <si>
    <t>PERMANENT MAGNETS LTD</t>
  </si>
  <si>
    <t>PERSISTENT SYSTEMS LTD</t>
  </si>
  <si>
    <t>PERSISTENT</t>
  </si>
  <si>
    <t>PERVASIVE COMMODITIES LTD</t>
  </si>
  <si>
    <t>PETRON ENGINEERING CONSTRUCTION LTD</t>
  </si>
  <si>
    <t>PETRONENGG</t>
  </si>
  <si>
    <t>PETRONET LNG LTD</t>
  </si>
  <si>
    <t>PETRONET</t>
  </si>
  <si>
    <t>PFIZER LTD</t>
  </si>
  <si>
    <t>PFIZER</t>
  </si>
  <si>
    <t>PFL INFOTECH LTD</t>
  </si>
  <si>
    <t>PG ELECTROPLAST LTD</t>
  </si>
  <si>
    <t>PGEL</t>
  </si>
  <si>
    <t>PG FOILS LTD</t>
  </si>
  <si>
    <t>PG INDUSTRY LTD</t>
  </si>
  <si>
    <t>PH CAPITAL LTD</t>
  </si>
  <si>
    <t>PH TRADING LTD</t>
  </si>
  <si>
    <t>PHAARMASIA LTD</t>
  </si>
  <si>
    <t>PHILLIPS CARBON BLACK LTD</t>
  </si>
  <si>
    <t>PHILIPCARB</t>
  </si>
  <si>
    <t>Carbon Black</t>
  </si>
  <si>
    <t>PHOENIX INTERNATIONAL LTD</t>
  </si>
  <si>
    <t>PHOENIX TOWNSHIP LTD</t>
  </si>
  <si>
    <t>PHOTON CAPITAL ADVISORS LTD</t>
  </si>
  <si>
    <t>PHOTOQUIP (INDIA) LTD</t>
  </si>
  <si>
    <t>PHOTOQUIP INDIA LTD</t>
  </si>
  <si>
    <t>PHYTO CHEM (INDIA) LTD</t>
  </si>
  <si>
    <t>PHYTO CHEM INDIA LTD</t>
  </si>
  <si>
    <t>PI INDUSTRIES LTD</t>
  </si>
  <si>
    <t>PIIND</t>
  </si>
  <si>
    <t>PICCADILY AGRO INDUSTRIES LTD</t>
  </si>
  <si>
    <t>PICCADILY SUGAR &amp; ALLIED INDUSTRIES LTD</t>
  </si>
  <si>
    <t>PICTUREHOUSE MEDIA LTD</t>
  </si>
  <si>
    <t>PIDILITE INDUSTRIES LTD</t>
  </si>
  <si>
    <t>PIDILITIND</t>
  </si>
  <si>
    <t>PIL ITALICA LIFESTYLE LTD</t>
  </si>
  <si>
    <t>PILITA</t>
  </si>
  <si>
    <t>PILANI INVESTMENT AND INDUSTRIES CORPORATION LTD</t>
  </si>
  <si>
    <t>PILANIINVS</t>
  </si>
  <si>
    <t>PIONEER AGRO EXTRACTS LTD</t>
  </si>
  <si>
    <t>PIONEER DISTILLERIES LTD</t>
  </si>
  <si>
    <t>PIONDIST</t>
  </si>
  <si>
    <t>PIONEER EMBROIDERIES LTD</t>
  </si>
  <si>
    <t>PIONEEREMB</t>
  </si>
  <si>
    <t>PIONEER INVESTCORP LTD</t>
  </si>
  <si>
    <t>PIRAMAL ENTERPRISES LTD</t>
  </si>
  <si>
    <t>PEL</t>
  </si>
  <si>
    <t>PIRAMAL PHYTOCARE LTD</t>
  </si>
  <si>
    <t>PIRPHYTO</t>
  </si>
  <si>
    <t>PITHAMPUR POLY PRODUCTS LTD</t>
  </si>
  <si>
    <t>PITTI ENGINEERING LTD</t>
  </si>
  <si>
    <t>PITTIENG</t>
  </si>
  <si>
    <t>PIX TRANSMISSIONS LTD</t>
  </si>
  <si>
    <t>PLANTER POLYSACKS LTD</t>
  </si>
  <si>
    <t>PLASTIBLENDS (INDIA) LTD</t>
  </si>
  <si>
    <t>PLASTIBLEN</t>
  </si>
  <si>
    <t>PLASTIBLENDS INDIA LTD</t>
  </si>
  <si>
    <t>PMC FINCORP LTD</t>
  </si>
  <si>
    <t>PNB GILTS LTD</t>
  </si>
  <si>
    <t>PNBGILTS</t>
  </si>
  <si>
    <t>PNB HOUSING FINANCE LTD</t>
  </si>
  <si>
    <t>PNBHOUSING</t>
  </si>
  <si>
    <t>PNC INFRATECH LTD</t>
  </si>
  <si>
    <t>PNCINFRA</t>
  </si>
  <si>
    <t>POCHIRAJU INDUSTRIES LTD</t>
  </si>
  <si>
    <t>POCHIRAJU</t>
  </si>
  <si>
    <t>POCL ENTERPRISES LTD</t>
  </si>
  <si>
    <t>PODDAR HOUSING AND DEVELOPMENT LTD</t>
  </si>
  <si>
    <t>PODDARHOUS</t>
  </si>
  <si>
    <t>PODDAR PIGMENTS LTD</t>
  </si>
  <si>
    <t>PODDARMENT</t>
  </si>
  <si>
    <t>POKARNA LTD</t>
  </si>
  <si>
    <t>POKARNA</t>
  </si>
  <si>
    <t>POLO HOTELS LTD</t>
  </si>
  <si>
    <t>POLO QUEEN INDUSTRIAL AND FINTECH LTD</t>
  </si>
  <si>
    <t>POLSON LTD</t>
  </si>
  <si>
    <t>POLY MEDICURE LTD</t>
  </si>
  <si>
    <t>POLYMED</t>
  </si>
  <si>
    <t>Polycab India Ltd</t>
  </si>
  <si>
    <t>POLYCAB</t>
  </si>
  <si>
    <t>POLYCHEM LTD</t>
  </si>
  <si>
    <t>POLYCON INTERNATIONAL LTD</t>
  </si>
  <si>
    <t>POLYGENTA TECHNOLOGIES LTD</t>
  </si>
  <si>
    <t>POLYLINK POLYMERS (INDIA) LTD</t>
  </si>
  <si>
    <t>POLYLINK POLYMERS INDIA LTD</t>
  </si>
  <si>
    <t>POLYMAC THERMOFORMERS LTD</t>
  </si>
  <si>
    <t>POLYMECHPLAST MACHINES LTD</t>
  </si>
  <si>
    <t>POLYPLEX CORPORATION LTD</t>
  </si>
  <si>
    <t>POLYPLEX</t>
  </si>
  <si>
    <t>POLYSPIN EXPORTS LTD</t>
  </si>
  <si>
    <t>POLYTEX (INDIA) LTD</t>
  </si>
  <si>
    <t>POLYTEX INDIA LTD</t>
  </si>
  <si>
    <t>PONDY OXIDES &amp; CHEMICALS LTD</t>
  </si>
  <si>
    <t>PONNI SUGARS ERODE LTD</t>
  </si>
  <si>
    <t>PONNIERODE</t>
  </si>
  <si>
    <t>POOJA ENTERTAINMENT AND FILMS LTD</t>
  </si>
  <si>
    <t>POOJAWESTERN METALIKS LTD</t>
  </si>
  <si>
    <t>POONA DAL &amp; OIL INDUSTRIES LTD</t>
  </si>
  <si>
    <t>POPULAR ESTATE MANAGEMENT LTD</t>
  </si>
  <si>
    <t>PORWAL AUTO COMPONENTS LTD</t>
  </si>
  <si>
    <t>POWER &amp; INSTRUMENTATION GUJARAT LTD</t>
  </si>
  <si>
    <t>PIGL</t>
  </si>
  <si>
    <t>POWER FINANCE CORPORATION LTD</t>
  </si>
  <si>
    <t>PFC</t>
  </si>
  <si>
    <t>POWER GRID CORPORATION OF (INDIA) LTD</t>
  </si>
  <si>
    <t>POWERGRID</t>
  </si>
  <si>
    <t>POWER GRID CORPORATION OF INDIA LTD</t>
  </si>
  <si>
    <t>POWER MECH PROJECTS LTD</t>
  </si>
  <si>
    <t>POWERMECH</t>
  </si>
  <si>
    <t>POWERFUL TECHNOLOGIES LTD</t>
  </si>
  <si>
    <t>POWERFUL</t>
  </si>
  <si>
    <t>POWERHOUSE GYM &amp; WELLNESS LTD</t>
  </si>
  <si>
    <t>PPAP AUTOMOTIVE LTD</t>
  </si>
  <si>
    <t>PPAP</t>
  </si>
  <si>
    <t>PRABHAT DAIRY LTD</t>
  </si>
  <si>
    <t>PRABHAT</t>
  </si>
  <si>
    <t>PRABHAT TELECOMS (INDIA) LTD</t>
  </si>
  <si>
    <t>PRABHAT TELECOMS INDIA LTD</t>
  </si>
  <si>
    <t>PRABHAV INDUSTRIES LTD</t>
  </si>
  <si>
    <t>PRABHU STEEL INDUSTRIES LTD</t>
  </si>
  <si>
    <t>PRADEEP METALS LTD</t>
  </si>
  <si>
    <t>PRADHIN LTD</t>
  </si>
  <si>
    <t>PRADIP OVERSEAS LTD</t>
  </si>
  <si>
    <t>PRADIP</t>
  </si>
  <si>
    <t>PRAG BOSIMI SYNTHETICS LTD</t>
  </si>
  <si>
    <t>PRAJ INDUSTRIES LTD</t>
  </si>
  <si>
    <t>PRAJIND</t>
  </si>
  <si>
    <t>PRAJAY ENGINEERS SYNDICATE LTD</t>
  </si>
  <si>
    <t>PRAENG</t>
  </si>
  <si>
    <t>PRAKASH CONSTROWELL LTD</t>
  </si>
  <si>
    <t>PRAKASHCON</t>
  </si>
  <si>
    <t>PRAKASH INDUSTRIES LTD</t>
  </si>
  <si>
    <t>PRAKASH</t>
  </si>
  <si>
    <t>Prakash Pipes Ltd</t>
  </si>
  <si>
    <t>PPL</t>
  </si>
  <si>
    <t>PRAKASH STEELAGE LTD</t>
  </si>
  <si>
    <t>PRAKASHSTL</t>
  </si>
  <si>
    <t>PRAKASH WOOLLEN &amp; SYNTHETIC MILLS LTD</t>
  </si>
  <si>
    <t>PRANAVADITYA SPINNING MILLS LTD</t>
  </si>
  <si>
    <t>PRASHANT (INDIA) LTD</t>
  </si>
  <si>
    <t>PRASHANT INDIA LTD</t>
  </si>
  <si>
    <t>PRATAAP SNACKS LTD</t>
  </si>
  <si>
    <t>DIAMONDYD</t>
  </si>
  <si>
    <t>PRATIK PANELS LTD</t>
  </si>
  <si>
    <t>PRATIKSHA CHEMICALS LTD</t>
  </si>
  <si>
    <t>PRAXIS HOME RETAIL LTD</t>
  </si>
  <si>
    <t>PRAXIS</t>
  </si>
  <si>
    <t>PRECIOUS TRADING &amp; INVESTMENTS LTD</t>
  </si>
  <si>
    <t>PRECISION CAMSHAFTS LTD</t>
  </si>
  <si>
    <t>PRECAM</t>
  </si>
  <si>
    <t>PRECISION CONTAINEURS LTD</t>
  </si>
  <si>
    <t>PRECISION ELECTRONICS LTD</t>
  </si>
  <si>
    <t>PRECISION WIRES (INDIA) LTD</t>
  </si>
  <si>
    <t>PRECWIRE</t>
  </si>
  <si>
    <t>PRECISION WIRES INDIA LTD</t>
  </si>
  <si>
    <t>PRECOT MERIDIAN LTD</t>
  </si>
  <si>
    <t>PRECOT</t>
  </si>
  <si>
    <t>PREM SOMANI FINANCIAL SERVICES LTD</t>
  </si>
  <si>
    <t>PREMCO GLOBAL LTD</t>
  </si>
  <si>
    <t>PREMIER CHENNAI PROPERTIES LTD</t>
  </si>
  <si>
    <t>PREMIER EXPLOSIVES LTD</t>
  </si>
  <si>
    <t>PREMEXPLN</t>
  </si>
  <si>
    <t>PREMIER LTD</t>
  </si>
  <si>
    <t>PREMIER</t>
  </si>
  <si>
    <t>PREMIER PIPES LTD</t>
  </si>
  <si>
    <t>PREMIER POLYFILM LTD</t>
  </si>
  <si>
    <t>PREMIERPOL</t>
  </si>
  <si>
    <t>PREMIER SYNTHETICS LTD</t>
  </si>
  <si>
    <t>PRERNA INFRABUILD LTD</t>
  </si>
  <si>
    <t>PRESSMAN ADVERTISING LTD</t>
  </si>
  <si>
    <t>PRESSMN</t>
  </si>
  <si>
    <t>PRESTIGE ESTATES PROJECTS LTD</t>
  </si>
  <si>
    <t>PRESTIGE</t>
  </si>
  <si>
    <t>PRICOL LTD</t>
  </si>
  <si>
    <t>PRICOLLTD</t>
  </si>
  <si>
    <t>PRIMA AGRO LTD</t>
  </si>
  <si>
    <t>PRIMA INDUSTRIES LTD</t>
  </si>
  <si>
    <t>PRIMA PLASTICS LTD</t>
  </si>
  <si>
    <t>PRIME CAPITAL MARKET LTD</t>
  </si>
  <si>
    <t>PRIME CUSTOMER SERVICES LTD</t>
  </si>
  <si>
    <t>PRIME FOCUS LTD</t>
  </si>
  <si>
    <t>PFOCUS</t>
  </si>
  <si>
    <t>PRIME INDUSTRIES LTD</t>
  </si>
  <si>
    <t>PRIME PROPERTY DEVELOPMENT CORPORATION LTD</t>
  </si>
  <si>
    <t>PRIME SECURITIES LTD</t>
  </si>
  <si>
    <t>PRIMESECU</t>
  </si>
  <si>
    <t>PRIME URBAN DEVELOPMENT (INDIA) LTD</t>
  </si>
  <si>
    <t>PRIME URBAN DEVELOPMENT INDIA LTD</t>
  </si>
  <si>
    <t>PRISM FINANCE LTD</t>
  </si>
  <si>
    <t>PRISM JOHNSON LTD</t>
  </si>
  <si>
    <t>PRSMJOHNSN</t>
  </si>
  <si>
    <t>PRISM MEDICO AND PHARMACY LTD</t>
  </si>
  <si>
    <t>PRITHVI EXCHANGE (INDIA) LTD</t>
  </si>
  <si>
    <t>PRITHVI EXCHANGE INDIA LTD</t>
  </si>
  <si>
    <t>PRITI INTERNATIONAL LTD</t>
  </si>
  <si>
    <t>PRITI</t>
  </si>
  <si>
    <t>PRITIKA AUTO INDUSTRIES LTD</t>
  </si>
  <si>
    <t>PRITISH NANDY COMMUNICATIONS LTD</t>
  </si>
  <si>
    <t>PNC</t>
  </si>
  <si>
    <t>PRIYA LTD</t>
  </si>
  <si>
    <t>PRO FIN CAPITAL SERVICES LTD</t>
  </si>
  <si>
    <t>PROAIM ENTERPRISES LTD</t>
  </si>
  <si>
    <t>PROCAL ELECTRONICS (INDIA) LTD</t>
  </si>
  <si>
    <t>PROCAL ELECTRONICS INDIA LTD</t>
  </si>
  <si>
    <t>Procter &amp; Gamble Health LTD</t>
  </si>
  <si>
    <t>PGHL</t>
  </si>
  <si>
    <t>PROCTER &amp; GAMBLE HYGIENE AND HEALTH CARE LTD</t>
  </si>
  <si>
    <t>PGHH</t>
  </si>
  <si>
    <t>PROGRESSIVE EXTRACTIONS &amp; EXPORTS LTD</t>
  </si>
  <si>
    <t>PROLIFE INDUSTRIES LTD</t>
  </si>
  <si>
    <t>PROLIFE</t>
  </si>
  <si>
    <t>PROMACT IMPEX LTD</t>
  </si>
  <si>
    <t>PROSEED (INDIA) LTD</t>
  </si>
  <si>
    <t>PROSEED</t>
  </si>
  <si>
    <t>PROSEED INDIA LTD</t>
  </si>
  <si>
    <t>PROVESTMENT SERVICES LTD</t>
  </si>
  <si>
    <t>PROVOGUE (INDIA) LTD</t>
  </si>
  <si>
    <t>PROVOGE</t>
  </si>
  <si>
    <t>PROVOGUE INDIA LTD</t>
  </si>
  <si>
    <t>PROZONE INTU PROPERTIES LTD</t>
  </si>
  <si>
    <t>PROZONINTU</t>
  </si>
  <si>
    <t>PS IT INFRASTRUCTURE &amp; SERVICES LTD</t>
  </si>
  <si>
    <t>PSL LTD</t>
  </si>
  <si>
    <t>PSL</t>
  </si>
  <si>
    <t>PSP PROJECTS LTD</t>
  </si>
  <si>
    <t>PSPPROJECT</t>
  </si>
  <si>
    <t>PTC (INDIA) LTD</t>
  </si>
  <si>
    <t>PTC</t>
  </si>
  <si>
    <t>PTC INDIA FINANCIAL SERVICES LTD</t>
  </si>
  <si>
    <t>PFS</t>
  </si>
  <si>
    <t>PTC INDIA LTD</t>
  </si>
  <si>
    <t>PTC INDUSTRIES LTD</t>
  </si>
  <si>
    <t>PTL ENTERPRISES LTD</t>
  </si>
  <si>
    <t>PTL</t>
  </si>
  <si>
    <t>PUDUMJEE PAPER PRODUCTS LTD</t>
  </si>
  <si>
    <t>PDMJEPAPER</t>
  </si>
  <si>
    <t>PULSAR INTERNATIONAL LTD</t>
  </si>
  <si>
    <t>PULZ ELECTRONICS LTD</t>
  </si>
  <si>
    <t>PULZ</t>
  </si>
  <si>
    <t>PUNCTUAL TRADING LTD</t>
  </si>
  <si>
    <t>PUNIT COMMERCIALS LTD</t>
  </si>
  <si>
    <t>PUNJ LLOYD LTD</t>
  </si>
  <si>
    <t>PUNJLLOYD</t>
  </si>
  <si>
    <t>PUNJAB &amp; SIND BANK</t>
  </si>
  <si>
    <t>PSB</t>
  </si>
  <si>
    <t>PUNJAB ALKALIES &amp; CHEMICALS LTD</t>
  </si>
  <si>
    <t>PUNJAB CHEMICALS &amp; CROP PROTECTION LTD</t>
  </si>
  <si>
    <t>PUNJABCHEM</t>
  </si>
  <si>
    <t>PUNJAB COMMUNICATIONS LTD</t>
  </si>
  <si>
    <t>PUNJAB NATIONAL BANK</t>
  </si>
  <si>
    <t>PNB</t>
  </si>
  <si>
    <t>PURAVANKARA LTD</t>
  </si>
  <si>
    <t>PURVA</t>
  </si>
  <si>
    <t>PURE GIFTCARAT LTD</t>
  </si>
  <si>
    <t>PURITY FLEX PACK LTD</t>
  </si>
  <si>
    <t>PUROHIT CONSTRUCTION LTD</t>
  </si>
  <si>
    <t>PURPLE ENTERTAINMENT LTD</t>
  </si>
  <si>
    <t>PURSHOTTAM INVESTOFIN LTD</t>
  </si>
  <si>
    <t>PUSHPANJALI REALMS AND INFRATECH LTD</t>
  </si>
  <si>
    <t>PUSHPREALM</t>
  </si>
  <si>
    <t>PUSHPSONS INDUSTRIES LTD</t>
  </si>
  <si>
    <t>PVP VENTURES LTD</t>
  </si>
  <si>
    <t>PVP</t>
  </si>
  <si>
    <t>PVR LTD</t>
  </si>
  <si>
    <t>PVR</t>
  </si>
  <si>
    <t>PVV INFRA LTD</t>
  </si>
  <si>
    <t>PYXIS FINVEST LTD</t>
  </si>
  <si>
    <t>QUADRANT TELEVENTURES LTD</t>
  </si>
  <si>
    <t>QUANTUM BUILD-TECH LTD</t>
  </si>
  <si>
    <t>QUANTUM DIGITAL VISION (INDIA) LTD</t>
  </si>
  <si>
    <t>QUANTUM DIGITAL VISION INDIA LTD</t>
  </si>
  <si>
    <t>QUANTUM GOLD FUND - EXCHANGE TRADED FUND (ETF)</t>
  </si>
  <si>
    <t>QGOLDHALF</t>
  </si>
  <si>
    <t>QUANTUM MUTUAL FUND - QUANTUM INDEX FUND ETF</t>
  </si>
  <si>
    <t>QNIFTY</t>
  </si>
  <si>
    <t>QUESS CORP LTD</t>
  </si>
  <si>
    <t>QUESS</t>
  </si>
  <si>
    <t>QUEST FINANCIAL SERVICES LTD</t>
  </si>
  <si>
    <t>QUEST SOFTECH (INDIA) LTD</t>
  </si>
  <si>
    <t>QUEST SOFTECH INDIA LTD</t>
  </si>
  <si>
    <t>QUICK HEAL TECHNOLOGIES LTD</t>
  </si>
  <si>
    <t>QUICKHEAL</t>
  </si>
  <si>
    <t>QUINTEGRA SOLUTIONS LTD</t>
  </si>
  <si>
    <t>QUINTEGRA</t>
  </si>
  <si>
    <t>R B GUPTA FINANCIALS LTD</t>
  </si>
  <si>
    <t>R J BIO-TECH LTD</t>
  </si>
  <si>
    <t>R J SHAH &amp; CO LTD</t>
  </si>
  <si>
    <t>R M DRIP AND SPRINKLERS SYSTEMS LTD</t>
  </si>
  <si>
    <t>RMDRIP</t>
  </si>
  <si>
    <t>R P P INFRA PROJECTS LTD</t>
  </si>
  <si>
    <t>RPPINFRA</t>
  </si>
  <si>
    <t>R R SECURITIES LTD</t>
  </si>
  <si>
    <t>R S SOFTWARE (INDIA) LTD</t>
  </si>
  <si>
    <t>RSSOFTWARE</t>
  </si>
  <si>
    <t>R S SOFTWARE INDIA LTD</t>
  </si>
  <si>
    <t>R SYSTEMS INTERNATIONAL LTD</t>
  </si>
  <si>
    <t>RSYSTEMS</t>
  </si>
  <si>
    <t>R T EXPORTS LTD</t>
  </si>
  <si>
    <t>R&amp;B DENIMS LTD</t>
  </si>
  <si>
    <t>RAAJ MEDISAFE (INDIA) LTD</t>
  </si>
  <si>
    <t>RAAJ MEDISAFE INDIA LTD</t>
  </si>
  <si>
    <t>RAASI REFRACTORIES LTD</t>
  </si>
  <si>
    <t>RACL GEARTECH LTD</t>
  </si>
  <si>
    <t>RADAAN MEDIAWORKS (INDIA) LTD</t>
  </si>
  <si>
    <t>RADAAN</t>
  </si>
  <si>
    <t>RADAAN MEDIAWORKS INDIA LTD</t>
  </si>
  <si>
    <t>RADHA MADHAV CORPORATION LTD</t>
  </si>
  <si>
    <t>RMCL</t>
  </si>
  <si>
    <t>RADHAGOBIND COMMERCIAL LTD</t>
  </si>
  <si>
    <t>RADHE DEVELOPERS (INDIA) LTD</t>
  </si>
  <si>
    <t>RADHE DEVELOPERS INDIA LTD</t>
  </si>
  <si>
    <t>RADHEY TRADE HOLDING LTD</t>
  </si>
  <si>
    <t>RADHIKA JEWELTECH LTD</t>
  </si>
  <si>
    <t>RADICO KHAITAN LTD</t>
  </si>
  <si>
    <t>RADICO</t>
  </si>
  <si>
    <t>RADIX INDUSTRIES (INDIA) LTD</t>
  </si>
  <si>
    <t>RADIX INDUSTRIES INDIA LTD</t>
  </si>
  <si>
    <t>RAGHAV PRODUCTIVITY ENHANCERS LTD</t>
  </si>
  <si>
    <t>RAGHUNATH INTERNATIONAL LTD</t>
  </si>
  <si>
    <t>RAGHUNATH TOBACCO CO LTD</t>
  </si>
  <si>
    <t>RAGHUVANSH AGROFARMS LTD</t>
  </si>
  <si>
    <t>RAGHUVIR SYNTHETICS LTD</t>
  </si>
  <si>
    <t>RAHUL MERCHANDISING LTD</t>
  </si>
  <si>
    <t>RAIDEEP INDUSTRIES LTD</t>
  </si>
  <si>
    <t>Rail Vikas Nigam Ltd</t>
  </si>
  <si>
    <t>RVNL</t>
  </si>
  <si>
    <t>Construction &amp;amp; Engineering</t>
  </si>
  <si>
    <t>RAIN INDUSTRIES LTD</t>
  </si>
  <si>
    <t>RAIN</t>
  </si>
  <si>
    <t>RAINBOW DENIM LTD</t>
  </si>
  <si>
    <t>RAINBOW FOUNDATIONS LTD</t>
  </si>
  <si>
    <t>RAINBOW PAPERS LTD</t>
  </si>
  <si>
    <t>RAINBOWPAP</t>
  </si>
  <si>
    <t>RAJ PACKAGING INDUSTRIES LTD</t>
  </si>
  <si>
    <t>RAJ RAYON INDUSTRIES LTD</t>
  </si>
  <si>
    <t>RAJRAYON</t>
  </si>
  <si>
    <t>RAJ TELEVISION NETWORK LTD</t>
  </si>
  <si>
    <t>RAJTV</t>
  </si>
  <si>
    <t>RAJA BAHADUR INTERNATIONAL LTD</t>
  </si>
  <si>
    <t>RAJAPALAYAM MILLS LTD</t>
  </si>
  <si>
    <t>RAJASTHAN CYLINDERS &amp; CONTAINERS LTD</t>
  </si>
  <si>
    <t>RAJASTHAN GASES LTD</t>
  </si>
  <si>
    <t>RAJASTHAN TUBE MANUFACTURING CO LTD</t>
  </si>
  <si>
    <t>RAJATH FINANCE LTD</t>
  </si>
  <si>
    <t>RAJDARSHAN INDUSTRIES LTD</t>
  </si>
  <si>
    <t>ARENTERP</t>
  </si>
  <si>
    <t>RAJESH EXPORTS LTD</t>
  </si>
  <si>
    <t>RAJESHEXPO</t>
  </si>
  <si>
    <t>RAJESWARI INFRASTRUCTURE LTD</t>
  </si>
  <si>
    <t>RAJKAMAL SYNTHETICS LTD</t>
  </si>
  <si>
    <t>RAJKOT INVESTMENT TRUST LTD</t>
  </si>
  <si>
    <t>RAJKUMAR FORGE LTD</t>
  </si>
  <si>
    <t>RAJNANDINI METAL LTD</t>
  </si>
  <si>
    <t>RAJMET</t>
  </si>
  <si>
    <t>RAJNISH WELLNESS LTD</t>
  </si>
  <si>
    <t>RAJOO ENGINEERS LTD</t>
  </si>
  <si>
    <t>RAJRATAN GLOBAL WIRE LTD</t>
  </si>
  <si>
    <t>RAJSANKET REALTY LTD</t>
  </si>
  <si>
    <t>RAJSHREE POLYPACK LTD</t>
  </si>
  <si>
    <t>RPPL</t>
  </si>
  <si>
    <t>RAJSHREE SUGARS &amp; CHEMICALS LTD</t>
  </si>
  <si>
    <t>RAJSREESUG</t>
  </si>
  <si>
    <t>RAJVIR INDUSTRIES LTD</t>
  </si>
  <si>
    <t>RAJVIR</t>
  </si>
  <si>
    <t>RALLIS (INDIA) LTD</t>
  </si>
  <si>
    <t>RALLIS</t>
  </si>
  <si>
    <t>RALLIS INDIA LTD</t>
  </si>
  <si>
    <t>RAM MINERALS AND CHEMICALS LTD</t>
  </si>
  <si>
    <t>RAM RATNA WIRES LTD</t>
  </si>
  <si>
    <t>RAMA PAPER MILLS LTD</t>
  </si>
  <si>
    <t>RAMA PETROCHEMICALS LTD</t>
  </si>
  <si>
    <t>RAMA PHOSPHATES LTD</t>
  </si>
  <si>
    <t>RAMA PULP &amp; PAPERS LTD</t>
  </si>
  <si>
    <t>RAMA STEEL TUBES LTD</t>
  </si>
  <si>
    <t>RAMASTEEL</t>
  </si>
  <si>
    <t>RAMA VISION LTD</t>
  </si>
  <si>
    <t>RAMASIGNS INDUSTRIES LTD</t>
  </si>
  <si>
    <t>RAMCHANDRA LEASING &amp; FINANCE LTD</t>
  </si>
  <si>
    <t>RAMCO INDUSTRIES LTD</t>
  </si>
  <si>
    <t>RAMCOIND</t>
  </si>
  <si>
    <t>RAMCO SYSTEMS LTD</t>
  </si>
  <si>
    <t>RAMCOSYS</t>
  </si>
  <si>
    <t>RAMGOPAL POLYTEX LTD</t>
  </si>
  <si>
    <t>RAMGOPOLY</t>
  </si>
  <si>
    <t>RAMINFO LTD</t>
  </si>
  <si>
    <t>RAMKRISHNA FORGINGS LTD</t>
  </si>
  <si>
    <t>RKFORGE</t>
  </si>
  <si>
    <t>RAMKY INFRASTRUCTURE LTD</t>
  </si>
  <si>
    <t>RAMKY</t>
  </si>
  <si>
    <t>RAMSARUP INDUSTRIES LTD</t>
  </si>
  <si>
    <t>RAMSARUP</t>
  </si>
  <si>
    <t>RAMSONS PROJECTS LTD</t>
  </si>
  <si>
    <t>RANA SUGARS LTD</t>
  </si>
  <si>
    <t>RANASUG</t>
  </si>
  <si>
    <t>RANDER CORPORATION LTD</t>
  </si>
  <si>
    <t>RANE BRAKE LINING LTD</t>
  </si>
  <si>
    <t>RBL</t>
  </si>
  <si>
    <t>RANE ENGINE VALVE LTD</t>
  </si>
  <si>
    <t>RANEENGINE</t>
  </si>
  <si>
    <t>RANE HOLDINGS LTD</t>
  </si>
  <si>
    <t>RANEHOLDIN</t>
  </si>
  <si>
    <t>RANE MADRAS LTD</t>
  </si>
  <si>
    <t>RML</t>
  </si>
  <si>
    <t>RANJEET MECHATRONICS LTD</t>
  </si>
  <si>
    <t>RAP MEDIA LTD</t>
  </si>
  <si>
    <t>RAPICUT CARBIDES LTD</t>
  </si>
  <si>
    <t>RAPID INVESTMENTS LTD</t>
  </si>
  <si>
    <t>RAS RESORTS &amp; APART HOTELS LTD</t>
  </si>
  <si>
    <t>RASANDIK ENGINEERING INDUSTRIES (INDIA) LTD</t>
  </si>
  <si>
    <t>RASANDIK ENGINEERING INDUSTRIES INDIA LTD</t>
  </si>
  <si>
    <t>RASHTRIYA CHEMICALS AND FERTILIZERS LTD</t>
  </si>
  <si>
    <t>RCF</t>
  </si>
  <si>
    <t>RASI ELECTRODES LTD</t>
  </si>
  <si>
    <t>RASOI LTD</t>
  </si>
  <si>
    <t>RATHI BARS LTD</t>
  </si>
  <si>
    <t>RATHI GRAPHIC TECHNOLOGIES LTD</t>
  </si>
  <si>
    <t>RATNABHUMI DEVELOPERS LTD</t>
  </si>
  <si>
    <t>RATNAMANI METALS &amp; TUBES LTD</t>
  </si>
  <si>
    <t>RATNAMANI</t>
  </si>
  <si>
    <t>RATTANINDIA INFRASTRUCTURE LTD</t>
  </si>
  <si>
    <t>RTNINFRA</t>
  </si>
  <si>
    <t>RATTANINDIA POWER LTD</t>
  </si>
  <si>
    <t>RTNPOWER</t>
  </si>
  <si>
    <t>RAUNAQ EPC INTERNATIONAL LTD</t>
  </si>
  <si>
    <t>RAVALGAON SUGAR FARM LTD</t>
  </si>
  <si>
    <t>RAVI KUMAR DISTILLERIES LTD</t>
  </si>
  <si>
    <t>RKDL</t>
  </si>
  <si>
    <t>RAVILEELA GRANITES LTD</t>
  </si>
  <si>
    <t>RAVINDRA ENERGY LTD</t>
  </si>
  <si>
    <t>RAW EDGE INDUSTRIAL SOLUTIONS LTD</t>
  </si>
  <si>
    <t>RAYMED LABS LTD</t>
  </si>
  <si>
    <t>RAYMOND LTD</t>
  </si>
  <si>
    <t>RAYMOND</t>
  </si>
  <si>
    <t>RBL BANK LTD</t>
  </si>
  <si>
    <t>RBLBANK</t>
  </si>
  <si>
    <t>RCC CEMENTS LTD</t>
  </si>
  <si>
    <t>RCI INDUSTRIES &amp; TECHNOLOGIES LTD</t>
  </si>
  <si>
    <t>RCL RETAIL LTD</t>
  </si>
  <si>
    <t>RDB RASAYANS LTD</t>
  </si>
  <si>
    <t>RDB REALTY &amp; INFRASTRUCTURE LTD</t>
  </si>
  <si>
    <t>REAL GROWTH COMMERCIAL ENTERPRISES LTD</t>
  </si>
  <si>
    <t>REAL NEWS &amp; VIEWS LTD</t>
  </si>
  <si>
    <t>REAL STRIPS LTD</t>
  </si>
  <si>
    <t>REAL TOUCH FINANCE LTD</t>
  </si>
  <si>
    <t>REC LTD</t>
  </si>
  <si>
    <t>RECLTD</t>
  </si>
  <si>
    <t>REDEX PROTECH LTD</t>
  </si>
  <si>
    <t>REDINGTON (INDIA) LTD</t>
  </si>
  <si>
    <t>REDINGTON</t>
  </si>
  <si>
    <t>REDINGTON INDIA LTD</t>
  </si>
  <si>
    <t>REFEX INDUSTRIES LTD</t>
  </si>
  <si>
    <t>REFEX</t>
  </si>
  <si>
    <t>REFNOL RESINS &amp; CHEMICALS LTD</t>
  </si>
  <si>
    <t>REGAL ENTERTAINMENT &amp; CONSULTANTS LTD</t>
  </si>
  <si>
    <t>REGALIAA REALTY LTD</t>
  </si>
  <si>
    <t>REGENCY CERAMICS LTD</t>
  </si>
  <si>
    <t>REGENCERAM</t>
  </si>
  <si>
    <t>REGENCY INVESTMENTS LTD</t>
  </si>
  <si>
    <t>REGENCY TRUST LTD</t>
  </si>
  <si>
    <t>REGENT ENTERPRISES LTD</t>
  </si>
  <si>
    <t>REIL ELECTRICALS (INDIA) LTD</t>
  </si>
  <si>
    <t>REIL ELECTRICALS INDIA LTD</t>
  </si>
  <si>
    <t>REKVINA LABORATORIES LTD</t>
  </si>
  <si>
    <t>RELAXO FOOTWEARS LTD</t>
  </si>
  <si>
    <t>RELAXO</t>
  </si>
  <si>
    <t>RELIABLE DATA SERVICES LTD</t>
  </si>
  <si>
    <t>RELIABLE</t>
  </si>
  <si>
    <t>RELIABLE VENTURES (INDIA) LTD</t>
  </si>
  <si>
    <t>RELIABLE VENTURES INDIA LTD</t>
  </si>
  <si>
    <t>RELIANCE CAPITAL LTD</t>
  </si>
  <si>
    <t>RELCAPITAL</t>
  </si>
  <si>
    <t>RELIANCE CHEMOTEX INDUSTRIES LTD</t>
  </si>
  <si>
    <t>RELIANCE COMMUNICATIONS LTD</t>
  </si>
  <si>
    <t>RCOM</t>
  </si>
  <si>
    <t>Reliance ETF Bank BeES</t>
  </si>
  <si>
    <t>BANKBEES</t>
  </si>
  <si>
    <t>Reliance ETF Gold BeES</t>
  </si>
  <si>
    <t>GOLDBEES</t>
  </si>
  <si>
    <t>Reliance ETF Hang Seng BeES</t>
  </si>
  <si>
    <t>HNGSNGBEES</t>
  </si>
  <si>
    <t>Reliance ETF Junior BeES</t>
  </si>
  <si>
    <t>JUNIORBEES</t>
  </si>
  <si>
    <t>Reliance ETF Nifty BeES</t>
  </si>
  <si>
    <t>NIFTYBEES</t>
  </si>
  <si>
    <t>Reliance ETF PSU Bank BeES</t>
  </si>
  <si>
    <t>PSUBNKBEES</t>
  </si>
  <si>
    <t>Reliance ETF Shariah BeES</t>
  </si>
  <si>
    <t>SHARIABEES</t>
  </si>
  <si>
    <t>RELIANCE HOME FINANCE LTD</t>
  </si>
  <si>
    <t>RHFL</t>
  </si>
  <si>
    <t>RELIANCE INDUSTRIAL INFRASTRUCTURE LTD</t>
  </si>
  <si>
    <t>RIIL</t>
  </si>
  <si>
    <t>RELIANCE INDUSTRIES LTD</t>
  </si>
  <si>
    <t>RELIANCE</t>
  </si>
  <si>
    <t>RELIANCE INFRASTRUCTURE LTD</t>
  </si>
  <si>
    <t>RELINFRA</t>
  </si>
  <si>
    <t>RELIANCE NAVAL AND ENGINEERING LTD</t>
  </si>
  <si>
    <t>RNAVAL</t>
  </si>
  <si>
    <t>RELIANCE NIPPON LIFE ASSET MANAGEMENT LTD</t>
  </si>
  <si>
    <t>RNAM</t>
  </si>
  <si>
    <t>RELIANCE POWER LTD</t>
  </si>
  <si>
    <t>RPOWER</t>
  </si>
  <si>
    <t>RELIC TECHNOLOGIES LTD</t>
  </si>
  <si>
    <t>RELICAB CABLE MANUFACTURING LTD</t>
  </si>
  <si>
    <t>RELIGARE ENTERPRISES LTD</t>
  </si>
  <si>
    <t>RELIGARE</t>
  </si>
  <si>
    <t>RELSTRUCT BUILDCON LTD</t>
  </si>
  <si>
    <t>REMI EDELSTAHL TUBULARS LTD</t>
  </si>
  <si>
    <t>REMI ELEKTROTECHNIK LTD</t>
  </si>
  <si>
    <t>REMI PROCESS PLANT &amp; MACHINERY LTD</t>
  </si>
  <si>
    <t>REMI SALES &amp; ENGINEERING LTD</t>
  </si>
  <si>
    <t>REMI SECURITIES LTD</t>
  </si>
  <si>
    <t>REMSONS INDUSTRIES LTD.</t>
  </si>
  <si>
    <t>REMSONSIND</t>
  </si>
  <si>
    <t>Renaissance Global LTD</t>
  </si>
  <si>
    <t>RGL</t>
  </si>
  <si>
    <t>RENAISSANCE JEWELLERY LTD</t>
  </si>
  <si>
    <t>RJL</t>
  </si>
  <si>
    <t>REPCO HOME FINANCE LTD</t>
  </si>
  <si>
    <t>REPCOHOME</t>
  </si>
  <si>
    <t>REPRO (INDIA) LTD</t>
  </si>
  <si>
    <t>REPRO</t>
  </si>
  <si>
    <t>REPRO INDIA LTD</t>
  </si>
  <si>
    <t>RESONANCE SPECIALTIES LTD</t>
  </si>
  <si>
    <t>RESPONSIVE INDUSTRIES LTD</t>
  </si>
  <si>
    <t>RESPONIND</t>
  </si>
  <si>
    <t>RESTILE CERAMICS LTD</t>
  </si>
  <si>
    <t>Retro Green Revolution Ltd</t>
  </si>
  <si>
    <t>RGRL</t>
  </si>
  <si>
    <t>Tea &amp;amp; Coffee</t>
  </si>
  <si>
    <t>REVATHI EQUIPMENT LTD</t>
  </si>
  <si>
    <t>REVATHI</t>
  </si>
  <si>
    <t>REXNORD ELECTRONICS &amp; CONTROLS LTD</t>
  </si>
  <si>
    <t>RGF CAPITAL MARKETS LTD</t>
  </si>
  <si>
    <t>RIBA TEXTILES LTD</t>
  </si>
  <si>
    <t>RICH UNIVERSE NETWORK LTD</t>
  </si>
  <si>
    <t>RICHA INDUSTRIES LTD</t>
  </si>
  <si>
    <t>RICHFIELD FINANCIAL SERVICES LTD</t>
  </si>
  <si>
    <t>RICHIRICH INVENTURES LTD</t>
  </si>
  <si>
    <t>RICO AUTO INDUSTRIES LTD</t>
  </si>
  <si>
    <t>RICOAUTO</t>
  </si>
  <si>
    <t>RIDDHI CORPORATE SERVICES LTD</t>
  </si>
  <si>
    <t>RIDDHI SIDDHI GLUCO BIOLS LTD</t>
  </si>
  <si>
    <t>RIDDHI STEEL AND TUBE LTD</t>
  </si>
  <si>
    <t>RIDHI SYNTHETICS LTD</t>
  </si>
  <si>
    <t>RIDINGS CONSULTING ENGINEERS (INDIA) LTD</t>
  </si>
  <si>
    <t>RIDINGS CONSULTING ENGINEERS INDIA LTD</t>
  </si>
  <si>
    <t>RIGA SUGAR COMPANY LTD</t>
  </si>
  <si>
    <t>RISA INTERNATIONAL LTD</t>
  </si>
  <si>
    <t>RISHAB SPECIAL YARNS LTD</t>
  </si>
  <si>
    <t>RISHABH DIGHA STEEL &amp; ALLIED PRODUCTS LTD</t>
  </si>
  <si>
    <t>RISHI LASER LTD</t>
  </si>
  <si>
    <t>RISHI TECHTEX LTD</t>
  </si>
  <si>
    <t>RISHIROOP LTD</t>
  </si>
  <si>
    <t>Ritco Logistics Ltd</t>
  </si>
  <si>
    <t>RITCO</t>
  </si>
  <si>
    <t>RITES LTD</t>
  </si>
  <si>
    <t>RITES</t>
  </si>
  <si>
    <t>RITESH INTERNATIONAL LTD</t>
  </si>
  <si>
    <t>RITESH PROPERTIES &amp; INDUSTRIES LTD</t>
  </si>
  <si>
    <t>RITHWIK FACILITY MANAGEMENT SERVICES LTD</t>
  </si>
  <si>
    <t>RKEC PROJECTS LTD</t>
  </si>
  <si>
    <t>RKEC</t>
  </si>
  <si>
    <t>RLF LTD</t>
  </si>
  <si>
    <t>RMC SWITCHGEARS LTD</t>
  </si>
  <si>
    <t>RMG ALLOY STEEL LTD</t>
  </si>
  <si>
    <t>ROCKON ENTERPRISES LTD</t>
  </si>
  <si>
    <t>RODIUM REALTY LTD</t>
  </si>
  <si>
    <t>ROHIT FERRO-TECH LTD</t>
  </si>
  <si>
    <t>ROHITFERRO</t>
  </si>
  <si>
    <t>ROLCON ENGINEERING CO LTD</t>
  </si>
  <si>
    <t>ROLLATAINERS LTD</t>
  </si>
  <si>
    <t>ROLLT</t>
  </si>
  <si>
    <t>ROLTA (INDIA) LTD</t>
  </si>
  <si>
    <t>ROLTA</t>
  </si>
  <si>
    <t>ROLTA INDIA LTD</t>
  </si>
  <si>
    <t>RONI HOUSEHOLDS LTD</t>
  </si>
  <si>
    <t>ROOPA INDUSTRIES LTD</t>
  </si>
  <si>
    <t>Roopshri Resorts Ltd</t>
  </si>
  <si>
    <t>ROOPSHRI</t>
  </si>
  <si>
    <t>ROSELABS FINANCE LTD</t>
  </si>
  <si>
    <t>ROSSELL (INDIA) LTD</t>
  </si>
  <si>
    <t>ROSSELLIND</t>
  </si>
  <si>
    <t>ROSSELL INDIA LTD</t>
  </si>
  <si>
    <t>ROTO PUMPS LTD</t>
  </si>
  <si>
    <t>ROTOGRAPHICS (INDIA) LTD</t>
  </si>
  <si>
    <t>ROTOGRAPHICS INDIA LTD</t>
  </si>
  <si>
    <t>ROYAL CUSHION VINYL PRODUCTS LTD</t>
  </si>
  <si>
    <t>ROYAL INDIA CORPORATION LTD</t>
  </si>
  <si>
    <t>ROYAL ORCHID HOTELS LTD</t>
  </si>
  <si>
    <t>ROHLTD</t>
  </si>
  <si>
    <t>ROYALE MANOR HOTELS &amp; INDUSTRIES LTD</t>
  </si>
  <si>
    <t>RPG LIFE SCIENCES LTD</t>
  </si>
  <si>
    <t>RPGLIFE</t>
  </si>
  <si>
    <t>RR FINANCIAL CONSULTANTS LTD</t>
  </si>
  <si>
    <t>RSC INTERNATIONAL LTD</t>
  </si>
  <si>
    <t>RSD FINANCE LTD</t>
  </si>
  <si>
    <t>RSWM LTD</t>
  </si>
  <si>
    <t>RSWM</t>
  </si>
  <si>
    <t>RTS POWER CORPORATION LTD</t>
  </si>
  <si>
    <t>RUBFILA INTERNATIONAL LTD</t>
  </si>
  <si>
    <t>RUBRA MEDICAMENTS LTD</t>
  </si>
  <si>
    <t>RUCHI INFRASTRUCTURE LTD</t>
  </si>
  <si>
    <t>RUCHINFRA</t>
  </si>
  <si>
    <t>RUCHI SOYA INDUSTRIES LTD</t>
  </si>
  <si>
    <t>RUCHISOYA</t>
  </si>
  <si>
    <t>RUCHIKA INDUSTRIES (INDIA) LTD</t>
  </si>
  <si>
    <t>RUCHIKA INDUSTRIES INDIA LTD</t>
  </si>
  <si>
    <t>RUCHIRA PAPERS LTD</t>
  </si>
  <si>
    <t>RUCHIRA</t>
  </si>
  <si>
    <t>RUDRA GLOBAL INFRA PRODUCTS LTD</t>
  </si>
  <si>
    <t>RUDRABHISHEK ENTERPRISES LTD</t>
  </si>
  <si>
    <t>REPL</t>
  </si>
  <si>
    <t>RUIA AQUACULTURE FARMS LTD</t>
  </si>
  <si>
    <t>RUNGTA IRRIGATION LTD</t>
  </si>
  <si>
    <t>RUPA &amp; COMPANY LTD</t>
  </si>
  <si>
    <t>RUPA</t>
  </si>
  <si>
    <t>RUSHIL DECOR LTD</t>
  </si>
  <si>
    <t>RUSHIL</t>
  </si>
  <si>
    <t>RUTRON INTERNATIONAL LTD</t>
  </si>
  <si>
    <t>RUTTONSHA INTERNATIONAL RECTIFIER LTD</t>
  </si>
  <si>
    <t>S  M  GOLD LTD</t>
  </si>
  <si>
    <t>S A L STEEL LTD</t>
  </si>
  <si>
    <t>SALSTEEL</t>
  </si>
  <si>
    <t>S CHAND AND COMPANY LTD</t>
  </si>
  <si>
    <t>SCHAND</t>
  </si>
  <si>
    <t>S E POWER LTD</t>
  </si>
  <si>
    <t>SEPOWER</t>
  </si>
  <si>
    <t>S H KELKAR AND COMPANY LTD</t>
  </si>
  <si>
    <t>SHK</t>
  </si>
  <si>
    <t>S KUMARS.COM LTD.</t>
  </si>
  <si>
    <t>SKUMAR</t>
  </si>
  <si>
    <t>Internet Software &amp;amp; Services</t>
  </si>
  <si>
    <t>S P APPARELS LTD</t>
  </si>
  <si>
    <t>SPAL</t>
  </si>
  <si>
    <t>S R G SECURITIES FINANCE LTD</t>
  </si>
  <si>
    <t>S R INDUSTRIES LTD</t>
  </si>
  <si>
    <t>S R K INDUSTRIES LTD</t>
  </si>
  <si>
    <t>S S INFRASTRUCTURE DEVELOPMENT CONSULTANTS LTD</t>
  </si>
  <si>
    <t>SSINFRA</t>
  </si>
  <si>
    <t>S T SERVICES LTD</t>
  </si>
  <si>
    <t>S V GLOBAL MILL LTD</t>
  </si>
  <si>
    <t>S V TRADING &amp; AGENCIES LTD</t>
  </si>
  <si>
    <t>S&amp;T CORPORATION LTD</t>
  </si>
  <si>
    <t>SAB EVENTS &amp; GOVERNANCE NOW MEDIA LTD</t>
  </si>
  <si>
    <t>SABEVENTS</t>
  </si>
  <si>
    <t>SAB INDUSTRIES LTD</t>
  </si>
  <si>
    <t>SABOO BROTHERS LTD</t>
  </si>
  <si>
    <t>SABOO SODIUM CHLORO LTD</t>
  </si>
  <si>
    <t>SABRIMALA INDUSTRIES (INDIA) LTD</t>
  </si>
  <si>
    <t>SABRIMALA INDUSTRIES INDIA LTD</t>
  </si>
  <si>
    <t>SACHETA METALS LTD</t>
  </si>
  <si>
    <t>SADBHAV ENGINEERING LTD</t>
  </si>
  <si>
    <t>SADBHAV</t>
  </si>
  <si>
    <t>SADBHAV INFRASTRUCTURE PROJECT LTD</t>
  </si>
  <si>
    <t>SADBHIN</t>
  </si>
  <si>
    <t>SADHANA NITROCHEM LTD</t>
  </si>
  <si>
    <t>SADHNA BROADCAST LTD</t>
  </si>
  <si>
    <t>SAFAL HERBS LTD</t>
  </si>
  <si>
    <t>SAFAL SECURITIES LTD</t>
  </si>
  <si>
    <t>SAFARI INDUSTRIES (INDIA) LTD</t>
  </si>
  <si>
    <t>SAFARI INDUSTRIES INDIA LTD</t>
  </si>
  <si>
    <t>SAGAR CEMENTS LTD</t>
  </si>
  <si>
    <t>SAGCEM</t>
  </si>
  <si>
    <t>SAGAR DIAMONDS LTD</t>
  </si>
  <si>
    <t>SAGAR PRODUCTIONS LTD</t>
  </si>
  <si>
    <t>SAGAR SOYA PRODUCTS LTD</t>
  </si>
  <si>
    <t>SAGAR SYSTECH LTD</t>
  </si>
  <si>
    <t>SAGAR TOURIST RESORTS LTD</t>
  </si>
  <si>
    <t>SAGARDEEP ALLOYS LTD</t>
  </si>
  <si>
    <t>SAGARDEEP</t>
  </si>
  <si>
    <t>SAGARSOFT (INDIA) LTD</t>
  </si>
  <si>
    <t>SAGARSOFT INDIA LTD</t>
  </si>
  <si>
    <t>SAHARA HOUSINGFINA CORPORATION LTD</t>
  </si>
  <si>
    <t>SAHARA ONE MEDIA &amp; ENTERTAINMENT LTD</t>
  </si>
  <si>
    <t>SAHYADRI INDUSTRIES LTD</t>
  </si>
  <si>
    <t>SAHYOG MULTIBASE LTD</t>
  </si>
  <si>
    <t>SAI BABA INVESTMENT AND COMMERCIAL ENTERPRISES LTD</t>
  </si>
  <si>
    <t>SAI CAPITAL LTD</t>
  </si>
  <si>
    <t>SAI INDUSTRIES LTD</t>
  </si>
  <si>
    <t>SAI MOH AUTO LINKS LTD</t>
  </si>
  <si>
    <t>SAINIK FINANCE &amp; INDUSTRIES LTD</t>
  </si>
  <si>
    <t>SAINT-GOBAIN SEKURIT (INDIA) LTD</t>
  </si>
  <si>
    <t>SAINT-GOBAIN SEKURIT INDIA LTD</t>
  </si>
  <si>
    <t>SAKAR HEALTHCARE LTD</t>
  </si>
  <si>
    <t>SAKAR</t>
  </si>
  <si>
    <t>SAKETH EXIM LTD</t>
  </si>
  <si>
    <t>SAKETH</t>
  </si>
  <si>
    <t>SAKSOFT LTD</t>
  </si>
  <si>
    <t>SAKSOFT</t>
  </si>
  <si>
    <t>SAKTHI FINANCE LTD</t>
  </si>
  <si>
    <t>SAKTHI SUGARS LTD</t>
  </si>
  <si>
    <t>SAKHTISUG</t>
  </si>
  <si>
    <t>SAKUMA EXPORTS LTD</t>
  </si>
  <si>
    <t>SAKUMA</t>
  </si>
  <si>
    <t>SALASAR TECHNO ENGINEERING LTD</t>
  </si>
  <si>
    <t>SALASAR</t>
  </si>
  <si>
    <t>SALEM ERODE INVESTMENTS LTD</t>
  </si>
  <si>
    <t>SALGUTI INDUSTRIES LTD</t>
  </si>
  <si>
    <t>SALONA COTSPIN LTD</t>
  </si>
  <si>
    <t>SALONA</t>
  </si>
  <si>
    <t>SALORA INTERNATIONAL LTD</t>
  </si>
  <si>
    <t>SALORAINTL</t>
  </si>
  <si>
    <t>SALZER ELECTRONICS LTD</t>
  </si>
  <si>
    <t>SALZERELEC</t>
  </si>
  <si>
    <t>SAM INDUSTRIES LTD</t>
  </si>
  <si>
    <t>SAMBANDAM SPINNING MILLS LTD</t>
  </si>
  <si>
    <t>SAMBHAAV MEDIA LTD</t>
  </si>
  <si>
    <t>SAMBHAAV</t>
  </si>
  <si>
    <t>SAMKRG PISTONS &amp; RINGS LTD</t>
  </si>
  <si>
    <t>SAMPRE NUTRITIONS LTD</t>
  </si>
  <si>
    <t>SAMRAT PHARMACHEM LTD</t>
  </si>
  <si>
    <t>SAMTEL (INDIA) LTD</t>
  </si>
  <si>
    <t>SAMTEL INDIA LTD</t>
  </si>
  <si>
    <t>SAMTEX FASHIONS LTD</t>
  </si>
  <si>
    <t>SAMYAK INTERNATIONAL LTD</t>
  </si>
  <si>
    <t>SANASA TECH FEB LTD</t>
  </si>
  <si>
    <t>SANATHNAGAR ENTERPRISES LTD</t>
  </si>
  <si>
    <t>SANBLUE CORPORATION LTD</t>
  </si>
  <si>
    <t>SANCO INDUSTRIES LTD</t>
  </si>
  <si>
    <t>SANCO</t>
  </si>
  <si>
    <t>SANCO TRANS LTD</t>
  </si>
  <si>
    <t>SANDHAR TECHNOLOGIES LTD</t>
  </si>
  <si>
    <t>SANDHAR</t>
  </si>
  <si>
    <t>SANDU PHARMACEUTICALS LTD</t>
  </si>
  <si>
    <t>SANDUR MANGANESE &amp; IRON ORES LTD</t>
  </si>
  <si>
    <t>SANG FROID LABS (INDIA) LTD</t>
  </si>
  <si>
    <t>SANG FROID LABS INDIA LTD</t>
  </si>
  <si>
    <t>SANGAL PAPERS LTD</t>
  </si>
  <si>
    <t>SANGAM (INDIA) LTD</t>
  </si>
  <si>
    <t>SANGAMIND</t>
  </si>
  <si>
    <t>SANGAM INDIA LTD</t>
  </si>
  <si>
    <t>SANGAM RENEWABLES LTD</t>
  </si>
  <si>
    <t>SANGHI CORPORATE SERVICES LTD</t>
  </si>
  <si>
    <t>SANGHI INDUSTRIES LTD</t>
  </si>
  <si>
    <t>SANGHIIND</t>
  </si>
  <si>
    <t>SANGHVI BRANDS LTD</t>
  </si>
  <si>
    <t>SANGHVI FORGING AND ENGINEERING LTD</t>
  </si>
  <si>
    <t>SANGHVIFOR</t>
  </si>
  <si>
    <t>SANGHVI MOVERS LTD</t>
  </si>
  <si>
    <t>SANGHVIMOV</t>
  </si>
  <si>
    <t>SANGINITA CHEMICALS LTD</t>
  </si>
  <si>
    <t>SANGINITA</t>
  </si>
  <si>
    <t>SANGUINE MEDIA LTD</t>
  </si>
  <si>
    <t>SANJIVANI PARANTERAL LTD</t>
  </si>
  <si>
    <t>SANKHYA INFOTECH LTD</t>
  </si>
  <si>
    <t>SANMIT INFRA LTD</t>
  </si>
  <si>
    <t>SANMITRA COMMERCIAL LTD</t>
  </si>
  <si>
    <t>SANOFI (INDIA) LTD</t>
  </si>
  <si>
    <t>SANOFI</t>
  </si>
  <si>
    <t>SANOFI INDIA LTD</t>
  </si>
  <si>
    <t>SANRHEA TECHNICAL TEXTILES LTD</t>
  </si>
  <si>
    <t>SANTOSH FINE-FAB LTD</t>
  </si>
  <si>
    <t>SANTOSH INDUSTRIES LTD</t>
  </si>
  <si>
    <t>SANWARIA CONSUMER LTD</t>
  </si>
  <si>
    <t>SANWARIA</t>
  </si>
  <si>
    <t>SAPTAK CHEM AND BUSINESS LTD</t>
  </si>
  <si>
    <t>SAPTARISHI AGRO INDUSTRIES LTD</t>
  </si>
  <si>
    <t>SAR AUTO PRODUCTS LTD</t>
  </si>
  <si>
    <t>SARASWATI COMMERCIAL (INDIA) LTD</t>
  </si>
  <si>
    <t>SARASWATI COMMERCIAL INDIA LTD</t>
  </si>
  <si>
    <t>SARDA ENERGY &amp; MINERALS LTD</t>
  </si>
  <si>
    <t>SARDAEN</t>
  </si>
  <si>
    <t>SARDA PAPERS LTD</t>
  </si>
  <si>
    <t>SARDA PLYWOOD INDUSTRIES LTD</t>
  </si>
  <si>
    <t>SARDA PROTEINS LTD</t>
  </si>
  <si>
    <t>SAREGAMA (INDIA) LTD</t>
  </si>
  <si>
    <t>SAREGAMA</t>
  </si>
  <si>
    <t>SAREGAMA INDIA LTD</t>
  </si>
  <si>
    <t>SARLA PERFORMANCE FIBERS LTD</t>
  </si>
  <si>
    <t>SARLAPOLY</t>
  </si>
  <si>
    <t>SARTHAK GLOBAL LTD</t>
  </si>
  <si>
    <t>SARTHAK INDUSTRIES LTD</t>
  </si>
  <si>
    <t>SARTHAK METALS LTD</t>
  </si>
  <si>
    <t>SARUP INDUSTRIES LTD</t>
  </si>
  <si>
    <t>SARVAMANGAL MERCANTILE CO LTD</t>
  </si>
  <si>
    <t>SARVESHWAR FOODS LTD</t>
  </si>
  <si>
    <t>SARVESHWAR</t>
  </si>
  <si>
    <t>SARVOTTAM FINVEST LTD</t>
  </si>
  <si>
    <t>SASHWAT TECHNOCRATS LTD</t>
  </si>
  <si>
    <t>SASKEN TECHNOLOGIES LTD</t>
  </si>
  <si>
    <t>SASKEN</t>
  </si>
  <si>
    <t>SASTASUNDAR VENTURES LTD</t>
  </si>
  <si>
    <t>SASTASUNDR</t>
  </si>
  <si>
    <t>SAT INDUSTRIES LTD</t>
  </si>
  <si>
    <t>SATHAVAHANA ISPAT LTD</t>
  </si>
  <si>
    <t>SATHAISPAT</t>
  </si>
  <si>
    <t>SATIA INDUSTRIES LTD</t>
  </si>
  <si>
    <t>SATIN CREDITCARE NETWORK LTD</t>
  </si>
  <si>
    <t>SATIN</t>
  </si>
  <si>
    <t>SATKAR FINLEASE LTD</t>
  </si>
  <si>
    <t>SATRA PROPERTIES (INDIA) LTD.</t>
  </si>
  <si>
    <t>SATRAPROP</t>
  </si>
  <si>
    <t>SATYAM SILK MILLS LTD</t>
  </si>
  <si>
    <t>SAUMYA CONSULTANTS LTD</t>
  </si>
  <si>
    <t>SAURASHTRA CEMENT LTD</t>
  </si>
  <si>
    <t>SAVANI FINANCIALS LTD</t>
  </si>
  <si>
    <t>SAVANT INFOCOMM LTD</t>
  </si>
  <si>
    <t>SAVEN TECHNOLOGIES LTD</t>
  </si>
  <si>
    <t>SAVERA INDUSTRIES LTD</t>
  </si>
  <si>
    <t>SAVITA OIL TECHNOLOGIES LTD</t>
  </si>
  <si>
    <t>SOTL</t>
  </si>
  <si>
    <t>SAWACA BUSINESS MACHINES LTD</t>
  </si>
  <si>
    <t>SAYAJI HOTELS LTD</t>
  </si>
  <si>
    <t>SAYAJI INDUSTRIES LTD</t>
  </si>
  <si>
    <t>SBEC SUGAR LTD</t>
  </si>
  <si>
    <t>SBI LIFE INSURANCE COMPANY LTD</t>
  </si>
  <si>
    <t>SBILIFE</t>
  </si>
  <si>
    <t>SBI MUTUAL FUND - SBI GOLD EXCHANGE TRADED SCHEME - GROWTH OPTION</t>
  </si>
  <si>
    <t>SBIGETS</t>
  </si>
  <si>
    <t>SC Agrotech Ltd</t>
  </si>
  <si>
    <t>SCAGRO</t>
  </si>
  <si>
    <t>SCAN PROJECTS LTD</t>
  </si>
  <si>
    <t>SCAN STEELS LTD</t>
  </si>
  <si>
    <t>Scandent Imaging LTD</t>
  </si>
  <si>
    <t>SCANDENT</t>
  </si>
  <si>
    <t>SCANPOINT GEOMATICS LTD</t>
  </si>
  <si>
    <t>SCHABLONA (INDIA) LTD</t>
  </si>
  <si>
    <t>SCHABLONA INDIA LTD</t>
  </si>
  <si>
    <t>SCHAEFFLER (INDIA) LTD</t>
  </si>
  <si>
    <t>SCHAEFFLER</t>
  </si>
  <si>
    <t>SCHAEFFLER INDIA LTD</t>
  </si>
  <si>
    <t>SCHNEIDER ELECTRIC INFRASTRUCTURE LTD</t>
  </si>
  <si>
    <t>SCHNEIDER</t>
  </si>
  <si>
    <t>SCINTILLA COMMERCIAL &amp; CREDIT LTD</t>
  </si>
  <si>
    <t>SCOOTERS (INDIA) LTD</t>
  </si>
  <si>
    <t>SCOOTERS INDIA LTD</t>
  </si>
  <si>
    <t>SEA GOLD AQUA FARMS LTD</t>
  </si>
  <si>
    <t>SEA TV NETWORK LTD</t>
  </si>
  <si>
    <t>SEAMEC LTD</t>
  </si>
  <si>
    <t>SEAMECLTD</t>
  </si>
  <si>
    <t>SEASONS FURNISHINGS LTD</t>
  </si>
  <si>
    <t>SEASONS TEXTILES LTD</t>
  </si>
  <si>
    <t>SECUR CREDENTIALS LTD</t>
  </si>
  <si>
    <t>SECURCRED</t>
  </si>
  <si>
    <t>SECURITY AND INTELLIGENCE SERVICES (INDIA) LTD</t>
  </si>
  <si>
    <t>SIS</t>
  </si>
  <si>
    <t>SECURITY AND INTELLIGENCE SERVICES INDIA LTD</t>
  </si>
  <si>
    <t>SEL MANUFACTURING COMPANY LTD</t>
  </si>
  <si>
    <t>SELMCL</t>
  </si>
  <si>
    <t>SELAN EXPLORATION TECHNOLOGY LTD</t>
  </si>
  <si>
    <t>SELAN</t>
  </si>
  <si>
    <t>SELLWIN TRADERS LTD</t>
  </si>
  <si>
    <t>SENBO INDUSTRIES LTD</t>
  </si>
  <si>
    <t>SENTHIL INFOTEK LTD</t>
  </si>
  <si>
    <t>SEQUENT SCIENTIFIC LTD</t>
  </si>
  <si>
    <t>SEQUENT</t>
  </si>
  <si>
    <t>SERVOTECH POWER SYSTEMS LTD</t>
  </si>
  <si>
    <t>SERVOTECH</t>
  </si>
  <si>
    <t>SESHASAYEE PAPER AND BOARDS LTD</t>
  </si>
  <si>
    <t>SESHAPAPER</t>
  </si>
  <si>
    <t>SETCO AUTOMOTIVE LTD</t>
  </si>
  <si>
    <t>SETCO</t>
  </si>
  <si>
    <t>SEVEN HILL INDUSTRIES LTD</t>
  </si>
  <si>
    <t>SEYA INDUSTRIES LTD</t>
  </si>
  <si>
    <t>SEZAL GLASS LTD</t>
  </si>
  <si>
    <t>SEZAL</t>
  </si>
  <si>
    <t>SFL INTERNATIONAL LTD</t>
  </si>
  <si>
    <t>SHABA CHEMICALS LTD</t>
  </si>
  <si>
    <t>SHAH ALLOYS LTD</t>
  </si>
  <si>
    <t>SHAHALLOYS</t>
  </si>
  <si>
    <t>SHAH CONSTRUCTION CO LTD</t>
  </si>
  <si>
    <t>SHAH FOODS LTD</t>
  </si>
  <si>
    <t>SHAHI SHIPPING LTD</t>
  </si>
  <si>
    <t>SHAILJA COMMERCIAL TRADE FRENZY LTD</t>
  </si>
  <si>
    <t>SHAILY ENGINEERING PLASTICS LTD</t>
  </si>
  <si>
    <t>SHAIVAL REALITY LTD</t>
  </si>
  <si>
    <t>SHAIVAL</t>
  </si>
  <si>
    <t>SHAKTI PUMPS (INDIA) LTD</t>
  </si>
  <si>
    <t>SHAKTIPUMP</t>
  </si>
  <si>
    <t>SHAKTI PUMPS INDIA LTD</t>
  </si>
  <si>
    <t>SHALBY LTD</t>
  </si>
  <si>
    <t>SHALBY</t>
  </si>
  <si>
    <t>SHALIBHADRA FINANCE LTD</t>
  </si>
  <si>
    <t>SHALIMAR AGENCIES LTD</t>
  </si>
  <si>
    <t>SHALIMAR PAINTS LTD</t>
  </si>
  <si>
    <t>SHALPAINTS</t>
  </si>
  <si>
    <t>SHALIMAR PRODUCTIONS LTD</t>
  </si>
  <si>
    <t>SHALIMAR WIRES INDUSTRIES LTD</t>
  </si>
  <si>
    <t>SHANGAR DECOR LTD</t>
  </si>
  <si>
    <t>Shankar Lal Rampal Dye-Chem Ltd</t>
  </si>
  <si>
    <t>SRD</t>
  </si>
  <si>
    <t>SHANKARA BUILDING PRODUCTS LTD</t>
  </si>
  <si>
    <t>SHANKARA</t>
  </si>
  <si>
    <t>SHANTAI INDUSTRIES LTD</t>
  </si>
  <si>
    <t>SHANTANU SHEOREY AQUAKULT LTD</t>
  </si>
  <si>
    <t>SHANTHI GEARS LTD</t>
  </si>
  <si>
    <t>SHANTIGEAR</t>
  </si>
  <si>
    <t>SHANTI EDUCATIONAL INITIATIVES LTD</t>
  </si>
  <si>
    <t>SHANTI OVERSEAS (INDIA) LTD</t>
  </si>
  <si>
    <t>SHANTI</t>
  </si>
  <si>
    <t>SHANTI OVERSEAS INDIA LTD</t>
  </si>
  <si>
    <t>SHARAD FIBRES &amp; YARN PROCESSORS LTD</t>
  </si>
  <si>
    <t>SHARANAM INFRAPROJECT AND TRADING LTD</t>
  </si>
  <si>
    <t>SHARDA CROPCHEM LTD</t>
  </si>
  <si>
    <t>SHARDACROP</t>
  </si>
  <si>
    <t>SHARDA ISPAT LTD</t>
  </si>
  <si>
    <t>SHARDA MOTOR INDUSTRIES LTD</t>
  </si>
  <si>
    <t>SHARDAMOTR</t>
  </si>
  <si>
    <t>SHARDUL SECURITIES LTD</t>
  </si>
  <si>
    <t>SHARE INDIA SECURITIES LTD</t>
  </si>
  <si>
    <t>SHARIKA ENTERPRISES LTD</t>
  </si>
  <si>
    <t>SHARON BIO-MEDICINE LTD</t>
  </si>
  <si>
    <t>SHARONBIO</t>
  </si>
  <si>
    <t>SHARP (INDIA) LTD</t>
  </si>
  <si>
    <t>SHARP INDIA LTD</t>
  </si>
  <si>
    <t>SHARP INVESTMENTS LTD</t>
  </si>
  <si>
    <t>SHASHANK TRADERS LTD</t>
  </si>
  <si>
    <t>SHASHIJIT INFRAPROJECTS LTD</t>
  </si>
  <si>
    <t>SHEELA FOAM LTD</t>
  </si>
  <si>
    <t>SFL</t>
  </si>
  <si>
    <t>SHEETAL COOL PRODUCTS LTD</t>
  </si>
  <si>
    <t>SHEETAL DIAMONDS LTD</t>
  </si>
  <si>
    <t>SHEKHAWATI POLY-YARN LTD</t>
  </si>
  <si>
    <t>SPYL</t>
  </si>
  <si>
    <t>SHELTER INFRA PROJECTS LTD</t>
  </si>
  <si>
    <t>SHEMAROO ENTERTAINMENT LTD</t>
  </si>
  <si>
    <t>SHEMAROO</t>
  </si>
  <si>
    <t>SHERATON PROPERTIES &amp; FINANCE LTD</t>
  </si>
  <si>
    <t>SHERVANI INDUSTRIAL SYNDICATE LTD</t>
  </si>
  <si>
    <t>SHESHADRI INDUSTRIES LTD</t>
  </si>
  <si>
    <t>SHETRON LTD</t>
  </si>
  <si>
    <t>SHIKHAR LEASING &amp; TRADING LTD</t>
  </si>
  <si>
    <t>SHILCHAR TECHNOLOGIES LTD</t>
  </si>
  <si>
    <t>SHILP GRAVURES LTD</t>
  </si>
  <si>
    <t>SHILPA MEDICARE LTD</t>
  </si>
  <si>
    <t>SHILPAMED</t>
  </si>
  <si>
    <t>SHILPI CABLE TECHNOLOGIES LTD</t>
  </si>
  <si>
    <t>SHILPI</t>
  </si>
  <si>
    <t>SHIPPING CORPORATION OF (INDIA) LTD</t>
  </si>
  <si>
    <t>SCI</t>
  </si>
  <si>
    <t>SHIPPING CORPORATION OF INDIA LTD</t>
  </si>
  <si>
    <t>SHIRPUR GOLD REFINERY LTD</t>
  </si>
  <si>
    <t>SHIRPUR-G</t>
  </si>
  <si>
    <t>SHISH INDUSTRIES LTD</t>
  </si>
  <si>
    <t>SHIVA CEMENT LTD</t>
  </si>
  <si>
    <t>SHIVA GLOBAL AGRO INDUSTRIES LTD</t>
  </si>
  <si>
    <t>SHIVA GRANITO EXPORT LTD</t>
  </si>
  <si>
    <t>SHIVA MEDICARE LTD.</t>
  </si>
  <si>
    <t>SHIVMED</t>
  </si>
  <si>
    <t>SHIVA MILLS LTD</t>
  </si>
  <si>
    <t>SHIVAMILLS</t>
  </si>
  <si>
    <t>SHIVA SUITINGS LTD</t>
  </si>
  <si>
    <t>SHIVA TEXYARN LTD</t>
  </si>
  <si>
    <t>SHIVATEX</t>
  </si>
  <si>
    <t>SHIVAGRICO IMPLEMENTS LTD</t>
  </si>
  <si>
    <t>SHIVALIK BIMETAL CONTROLS LTD</t>
  </si>
  <si>
    <t>SHIVALIK RASAYAN LTD</t>
  </si>
  <si>
    <t>SHIVAM AUTOTECH LTD</t>
  </si>
  <si>
    <t>SHIVAMAUTO</t>
  </si>
  <si>
    <t>SHIVANSH FINSERVE LTD</t>
  </si>
  <si>
    <t>SHIVKAMAL IMPEX LTD</t>
  </si>
  <si>
    <t>SHIVOM INVESTMENT &amp; CONSULTANCY LTD</t>
  </si>
  <si>
    <t>SHOPPERS STOP LTD</t>
  </si>
  <si>
    <t>SHOPERSTOP</t>
  </si>
  <si>
    <t>SHRADHA INFRAPROJECTS NAGPUR LTD</t>
  </si>
  <si>
    <t>SHRADHA</t>
  </si>
  <si>
    <t>SHREE AJIT PULP AND PAPER LTD</t>
  </si>
  <si>
    <t>SHREE BHAVYA FABRICS LTD</t>
  </si>
  <si>
    <t>SHREE BHAWANI PAPER MILLS LTD</t>
  </si>
  <si>
    <t>SHREE CEMENT LTD</t>
  </si>
  <si>
    <t>SHREECEM</t>
  </si>
  <si>
    <t>SHREE DIGVIJAY CEMENT CO LTD</t>
  </si>
  <si>
    <t>SHREE GANESH BIOTECH (INDIA) LTD</t>
  </si>
  <si>
    <t>SHREE GANESH BIOTECH INDIA LTD</t>
  </si>
  <si>
    <t>SHREE GANESH ELASTOPLAST LTD</t>
  </si>
  <si>
    <t>SHREE GANESH FORGINGS LTD</t>
  </si>
  <si>
    <t>SGFL</t>
  </si>
  <si>
    <t>SHREE GANESH REMEDIES LTD</t>
  </si>
  <si>
    <t>SHREE GLOBAL TRADEFIN LTD</t>
  </si>
  <si>
    <t>SHREE HARI CHEMICALS EXPORT LTD</t>
  </si>
  <si>
    <t>SHREE KARTHIK PAPERS LTD</t>
  </si>
  <si>
    <t>SHREE KRISHNA INFRASTRUCTURE LTD</t>
  </si>
  <si>
    <t>SHREE KRISHNA PAPER MILLS &amp; INDUSTRIES LTD</t>
  </si>
  <si>
    <t>SHREE MANUFACTURING CO LTD</t>
  </si>
  <si>
    <t>SHREE METALLOYS LTD</t>
  </si>
  <si>
    <t>SHREE NIDHI TRADING CO  LTD</t>
  </si>
  <si>
    <t>SHREE OM TRADES LTD</t>
  </si>
  <si>
    <t>SHREE PACETRONIX LTD</t>
  </si>
  <si>
    <t>SHREE PRECOATED STEELS LTD</t>
  </si>
  <si>
    <t>SHREE PUSHKAR CHEMICALS &amp; FERTILISERS LTD</t>
  </si>
  <si>
    <t>SHREEPUSHK</t>
  </si>
  <si>
    <t>SHREE RAJASTHAN SYNTEX LTD</t>
  </si>
  <si>
    <t>SHREE RAJESHWARANAND PAPER MILLS LTD</t>
  </si>
  <si>
    <t>SHREE RAM PROTEINS LTD</t>
  </si>
  <si>
    <t>SRPL</t>
  </si>
  <si>
    <t>SHREE RAMA MULTI-TECH LTD</t>
  </si>
  <si>
    <t>SHREERAMA</t>
  </si>
  <si>
    <t>SHREE RAMA NEWSPRINT LTD</t>
  </si>
  <si>
    <t>RAMANEWS</t>
  </si>
  <si>
    <t>SHREE RENUKA SUGARS LTD</t>
  </si>
  <si>
    <t>RENUKA</t>
  </si>
  <si>
    <t>SHREE SALASAR INVESTMENT LTD</t>
  </si>
  <si>
    <t>SHREE SECURITIES LTD</t>
  </si>
  <si>
    <t>SHREE STEEL WIRE ROPES LTD</t>
  </si>
  <si>
    <t>SHREE SURGOVIND TRADELINK LTD</t>
  </si>
  <si>
    <t>SHREE TIRUPATI BALAJEE FIBC LTD</t>
  </si>
  <si>
    <t>TIRUPATI</t>
  </si>
  <si>
    <t>SHREE TULSI ONLINE COM LTD</t>
  </si>
  <si>
    <t>SHREE VASU LOGISTICS LTD</t>
  </si>
  <si>
    <t>SVLL</t>
  </si>
  <si>
    <t>SHREE WORSTEX LTD</t>
  </si>
  <si>
    <t>SHREEJI TRANSLOGISTICS LTD</t>
  </si>
  <si>
    <t>SHREENATH INVESTMENTS CO LTD</t>
  </si>
  <si>
    <t>SHREEOSWAL SEEDS AND CHEMICALS LTD</t>
  </si>
  <si>
    <t>OSWALSEEDS</t>
  </si>
  <si>
    <t>SHREESHAY ENGINEERS LTD</t>
  </si>
  <si>
    <t>SHREEVATSAA FINANCE &amp; LEASING LTD</t>
  </si>
  <si>
    <t>SHRENIK LTD</t>
  </si>
  <si>
    <t>SHRENIK</t>
  </si>
  <si>
    <t>SHREYANS INDUSTRIES LTD</t>
  </si>
  <si>
    <t>SHREYANIND</t>
  </si>
  <si>
    <t>SHREYAS INTERMEDIATES LTD</t>
  </si>
  <si>
    <t>SHREYAS SHIPPING &amp; LOGISTICS LTD</t>
  </si>
  <si>
    <t>SHREYAS</t>
  </si>
  <si>
    <t>SHRI BAJRANG ALLOYS LTD</t>
  </si>
  <si>
    <t>SHRI BHOLANATH CARPETS LTD</t>
  </si>
  <si>
    <t>SHRI DINESH MILLS LTD</t>
  </si>
  <si>
    <t>SHRI JAGDAMBA POLYMERS LTD</t>
  </si>
  <si>
    <t>SHRI KALYAN HOLDINGS LTD</t>
  </si>
  <si>
    <t>SHRI KESHAV CEMENTS AND INFRA LTD</t>
  </si>
  <si>
    <t>SHRI KRISHNA DEVCON LTD</t>
  </si>
  <si>
    <t>SHRI NIWAS LEASING AND FINANCE LTD</t>
  </si>
  <si>
    <t>SHRI RAM SWITCHGEARS LTD</t>
  </si>
  <si>
    <t>SRIRAM</t>
  </si>
  <si>
    <t>SHRICON INDUSTRIES LTD</t>
  </si>
  <si>
    <t>SHRIRAM ASSET MANAGEMENT CO LTD</t>
  </si>
  <si>
    <t>SHRIRAM CITY UNION FINANCE LTD</t>
  </si>
  <si>
    <t>SHRIRAMCIT</t>
  </si>
  <si>
    <t>SHRIRAM EPC LTD</t>
  </si>
  <si>
    <t>SHRIRAMEPC</t>
  </si>
  <si>
    <t>SHRIRAM PISTONS &amp; RINGS LTD</t>
  </si>
  <si>
    <t>SHRIPISTON</t>
  </si>
  <si>
    <t>SHRIRAM TRANSPORT FINANCE COMPANY LTD</t>
  </si>
  <si>
    <t>SRTRANSFIN</t>
  </si>
  <si>
    <t>SHRISTI INFRASTRUCTURE DEVELOPMENT CORPORATION LTD</t>
  </si>
  <si>
    <t>SHUBHAM POLYSPIN LTD</t>
  </si>
  <si>
    <t>SHUBHLAXMI JEWEL ART LTD</t>
  </si>
  <si>
    <t>SHUBHLAXMI</t>
  </si>
  <si>
    <t>SHUKRA BULLIONS LTD.</t>
  </si>
  <si>
    <t>SKRABUL</t>
  </si>
  <si>
    <t>SHUKRA JEWELLERS LTD</t>
  </si>
  <si>
    <t>SHUKRA PHARMACEUTICALS LTD</t>
  </si>
  <si>
    <t>SHYAM CENTURY FERROUS LTD</t>
  </si>
  <si>
    <t>SHYAMCENT</t>
  </si>
  <si>
    <t>SHYAM TELECOM LTD</t>
  </si>
  <si>
    <t>SHYAMTEL</t>
  </si>
  <si>
    <t>SHYAMA INFOSYS LTD</t>
  </si>
  <si>
    <t>SHYAMKAMAL INVESTMENTS LTD</t>
  </si>
  <si>
    <t>SI CAPITAL &amp; FINANCIAL SERVICES LTD</t>
  </si>
  <si>
    <t>SIBAR AUTO PARTS LTD</t>
  </si>
  <si>
    <t>SICAGEN (INDIA) LTD</t>
  </si>
  <si>
    <t>SICAGEN</t>
  </si>
  <si>
    <t>SICAGEN INDIA LTD</t>
  </si>
  <si>
    <t>SICAL LOGISTICS LTD</t>
  </si>
  <si>
    <t>SICAL</t>
  </si>
  <si>
    <t>SIDDHARTH EDUCATION SERVICES LTD</t>
  </si>
  <si>
    <t>SIDH AUTOMOBILES LTD</t>
  </si>
  <si>
    <t>SIEL FINANCIAL SERVICES LTD</t>
  </si>
  <si>
    <t>SIEMENS LTD</t>
  </si>
  <si>
    <t>SIEMENS</t>
  </si>
  <si>
    <t>SIGNET INDUSTRIES LTD</t>
  </si>
  <si>
    <t>SIGIND</t>
  </si>
  <si>
    <t>SIKA INTERPLANT SYSTEMS LTD</t>
  </si>
  <si>
    <t>SIKKO INDUSTRIES LTD</t>
  </si>
  <si>
    <t>SIKKO</t>
  </si>
  <si>
    <t>SIKOZY REALTORS LTD</t>
  </si>
  <si>
    <t>SIL INVESTMENTS LTD</t>
  </si>
  <si>
    <t>SILINV</t>
  </si>
  <si>
    <t>SILGO RETAIL LTD</t>
  </si>
  <si>
    <t>SILGO</t>
  </si>
  <si>
    <t>SILLY MONKS ENTERTAINMENT LTD</t>
  </si>
  <si>
    <t>SILLYMONKS</t>
  </si>
  <si>
    <t>SILVER OAK (INDIA) LTD</t>
  </si>
  <si>
    <t>SILVER OAK COMMERCIAL LTD</t>
  </si>
  <si>
    <t>SILVER OAK INDIA LTD</t>
  </si>
  <si>
    <t>SILVER TOUCH TECHNOLOGIES LTD</t>
  </si>
  <si>
    <t>SILVERTUC</t>
  </si>
  <si>
    <t>SILVERPOINT INFRATECH LTD</t>
  </si>
  <si>
    <t>SIMBHAOLI SUGARS LTD</t>
  </si>
  <si>
    <t>SIMBHALS</t>
  </si>
  <si>
    <t>SIMMONDS MARSHALL LTD</t>
  </si>
  <si>
    <t>SIMPLEX CASTINGS LTD</t>
  </si>
  <si>
    <t>SIMPLEX INFRASTRUCTURES LTD</t>
  </si>
  <si>
    <t>SIMPLEXINF</t>
  </si>
  <si>
    <t>SIMPLEX MILLS COMPANY LTD</t>
  </si>
  <si>
    <t>SIMPLEX PAPERS LTD</t>
  </si>
  <si>
    <t>SIMPLEX REALTY LTD</t>
  </si>
  <si>
    <t>SIMRAN FARMS LTD</t>
  </si>
  <si>
    <t>SINCLAIRS HOTELS LTD</t>
  </si>
  <si>
    <t>SINDHU TRADE LINKS LTD</t>
  </si>
  <si>
    <t>SINDU VALLEY TECHNOLOGIES LTD</t>
  </si>
  <si>
    <t>SINGER (INDIA) LTD</t>
  </si>
  <si>
    <t>SINGER INDIA LTD</t>
  </si>
  <si>
    <t>SINNAR BIDI UDYOG LTD</t>
  </si>
  <si>
    <t>SINNER ENERGY (INDIA) LTD</t>
  </si>
  <si>
    <t>SINNER ENERGY INDIA LTD</t>
  </si>
  <si>
    <t>SINTERCOM (INDIA) LTD</t>
  </si>
  <si>
    <t>SINTERCOM</t>
  </si>
  <si>
    <t>SINTERCOM INDIA LTD</t>
  </si>
  <si>
    <t>SINTEX INDUSTRIES LTD</t>
  </si>
  <si>
    <t>SINTEX</t>
  </si>
  <si>
    <t>SINTEX PLASTICS TECHNOLOGY LTD</t>
  </si>
  <si>
    <t>SPTL</t>
  </si>
  <si>
    <t>SIP INDUSTRIES LTD</t>
  </si>
  <si>
    <t>SIR SHADI LAL ENTERPRISES LTD</t>
  </si>
  <si>
    <t>SIRCA PAINTS (INDIA) LTD</t>
  </si>
  <si>
    <t>SIRCA</t>
  </si>
  <si>
    <t>SIRCA PAINTS INDIA LTD</t>
  </si>
  <si>
    <t>SIROHIA &amp; SONS LTD</t>
  </si>
  <si>
    <t>SITA ENTERPRISES LTD</t>
  </si>
  <si>
    <t>SITA SHREE FOOD PRODUCTS LTD</t>
  </si>
  <si>
    <t>SITASHREE</t>
  </si>
  <si>
    <t>SITI NETWORKS LTD</t>
  </si>
  <si>
    <t>SITINET</t>
  </si>
  <si>
    <t>SIYARAM SILK MILLS LTD</t>
  </si>
  <si>
    <t>SIYSIL</t>
  </si>
  <si>
    <t>SJ CORPORATION LTD</t>
  </si>
  <si>
    <t>SJVN LTD</t>
  </si>
  <si>
    <t>SJVN</t>
  </si>
  <si>
    <t>SKF (INDIA) LTD</t>
  </si>
  <si>
    <t>SKF(INDIA)</t>
  </si>
  <si>
    <t>SKF INDIA LTD</t>
  </si>
  <si>
    <t>SKFINDIA</t>
  </si>
  <si>
    <t>SKIL INFRASTRUCTURE LTD</t>
  </si>
  <si>
    <t>SKIL</t>
  </si>
  <si>
    <t>SKIPPER LTD</t>
  </si>
  <si>
    <t>SKIPPER</t>
  </si>
  <si>
    <t>SKM EGG PRODUCTS EXPORT (INDIA) LTD</t>
  </si>
  <si>
    <t>SKMEGGPROD</t>
  </si>
  <si>
    <t>SKM EGG PRODUCTS EXPORT INDIA LTD</t>
  </si>
  <si>
    <t>SKP SECURITIES LTD</t>
  </si>
  <si>
    <t>SKS TEXTILES LTD</t>
  </si>
  <si>
    <t>SKSTEXTILE</t>
  </si>
  <si>
    <t>SKY GOLD LTD</t>
  </si>
  <si>
    <t>SKY INDUSTRIES LTD</t>
  </si>
  <si>
    <t>SKYLINE MILLARS LTD</t>
  </si>
  <si>
    <t>SKYLINE VENTURES (INDIA) LTD</t>
  </si>
  <si>
    <t>SKYLINE VENTURES INDIA LTD</t>
  </si>
  <si>
    <t>SMART FINSEC LTD</t>
  </si>
  <si>
    <t>SMARTLINK HOLDINGS LTD</t>
  </si>
  <si>
    <t>SMARTLINK</t>
  </si>
  <si>
    <t>SMIFS CAPITAL MARKETS LTD</t>
  </si>
  <si>
    <t>SML ISUZU LTD</t>
  </si>
  <si>
    <t>SMLISUZU</t>
  </si>
  <si>
    <t>SMRUTHI ORGANICS LTD</t>
  </si>
  <si>
    <t>SMS LIFESCIENCES (INDIA) LTD</t>
  </si>
  <si>
    <t>SMSLIFE</t>
  </si>
  <si>
    <t>SMS LIFESCIENCES INDIA LTD</t>
  </si>
  <si>
    <t>SMS PHARMACEUTICALS LTD</t>
  </si>
  <si>
    <t>SMSPHARMA</t>
  </si>
  <si>
    <t>SMVD POLY PACK LTD</t>
  </si>
  <si>
    <t>SMVD</t>
  </si>
  <si>
    <t>SNL BEARINGS LTD</t>
  </si>
  <si>
    <t>SNOWMAN LOGISTICS LTD</t>
  </si>
  <si>
    <t>SNOWMAN</t>
  </si>
  <si>
    <t>SOBHA LTD</t>
  </si>
  <si>
    <t>SOBHA</t>
  </si>
  <si>
    <t>SOBHAGYA MERCHANTILE LTD</t>
  </si>
  <si>
    <t>SOFCOM SYSTEMS LTD</t>
  </si>
  <si>
    <t>SOFTBPO GLOBAL SERVICES LTD</t>
  </si>
  <si>
    <t>SOFTSOL (INDIA) LTD</t>
  </si>
  <si>
    <t>SOFTSOL INDIA LTD</t>
  </si>
  <si>
    <t>SOFTTECH ENGINEERS LTD</t>
  </si>
  <si>
    <t>SOFTTECH</t>
  </si>
  <si>
    <t>SOLAR INDUSTRIES (INDIA) LTD</t>
  </si>
  <si>
    <t>SOLARINDS</t>
  </si>
  <si>
    <t>SOLAR INDUSTRIES INDIA LTD</t>
  </si>
  <si>
    <t>SOLARA ACTIVE PHARMA SCIENCES LTD</t>
  </si>
  <si>
    <t>SOLARA</t>
  </si>
  <si>
    <t>SOLEX ENERGY LTD</t>
  </si>
  <si>
    <t>SOLEX</t>
  </si>
  <si>
    <t>SOLID CARBIDE TOOLS LTD</t>
  </si>
  <si>
    <t>SOLID CONTAINERS LTD</t>
  </si>
  <si>
    <t>SOLID STONE COMPANY LTD</t>
  </si>
  <si>
    <t>SOLIS MARKETING LTD</t>
  </si>
  <si>
    <t>SOLITAIRE MACHINE TOOLS LTD</t>
  </si>
  <si>
    <t>SOM DATT FINANCE CORPORATION LTD</t>
  </si>
  <si>
    <t>SOM DISTILLERIES &amp; BREWERIES LTD</t>
  </si>
  <si>
    <t>SDBL</t>
  </si>
  <si>
    <t>SOMA TEXTILES &amp; INDUSTRIES LTD</t>
  </si>
  <si>
    <t>SOMATEX</t>
  </si>
  <si>
    <t>SOMANY CERAMICS LTD</t>
  </si>
  <si>
    <t>SOMANYCERA</t>
  </si>
  <si>
    <t>SOMI CONVEYOR BELTINGS LTD</t>
  </si>
  <si>
    <t>SOMICONVEY</t>
  </si>
  <si>
    <t>SONAL ADHESIVES LTD</t>
  </si>
  <si>
    <t>SONAL MERCANTILE LTD</t>
  </si>
  <si>
    <t>SONAM CLOCK LTD</t>
  </si>
  <si>
    <t>SONAMCLOCK</t>
  </si>
  <si>
    <t>SONATA SOFTWARE LTD</t>
  </si>
  <si>
    <t>SONATSOFTW</t>
  </si>
  <si>
    <t>SONI MEDICARE LTD</t>
  </si>
  <si>
    <t>SONI SOYA PRODUCTS LTD</t>
  </si>
  <si>
    <t>SONISOYA</t>
  </si>
  <si>
    <t>SOPHIA TRAEXPO LTD</t>
  </si>
  <si>
    <t>SORIL INFRA RESOURCES LTD</t>
  </si>
  <si>
    <t>SORILINFRA</t>
  </si>
  <si>
    <t>SOURCE INDUSTRIES (INDIA) LTD</t>
  </si>
  <si>
    <t>SOURCE INDUSTRIES INDIA LTD</t>
  </si>
  <si>
    <t>SOURCE NATURAL FOODS &amp; HERBAL SUPPL LTD</t>
  </si>
  <si>
    <t>SOUTH ASIAN ENTERPRISES LTD</t>
  </si>
  <si>
    <t>SOUTH INDIA PAPER MILLS LTD</t>
  </si>
  <si>
    <t>SOUTH INDIA PROJECTS LTD</t>
  </si>
  <si>
    <t>SOUTH WEST PINNACLE EXPLORATION LTD</t>
  </si>
  <si>
    <t>SOUTHWEST</t>
  </si>
  <si>
    <t>SOUTHERN GAS LTD</t>
  </si>
  <si>
    <t>SOUTHERN INFOSYS LTD</t>
  </si>
  <si>
    <t>SOUTHERN LATEX LTD</t>
  </si>
  <si>
    <t>SOUTHERN MAGNESIUM &amp; CHEMICALS LTD</t>
  </si>
  <si>
    <t>SOUTHERN ONLINE BIO TECHNOLOGIES LTD</t>
  </si>
  <si>
    <t>SOUTHERN PETROCHEMICALS INDUSTRIES CORPORATION LTD</t>
  </si>
  <si>
    <t>SPIC</t>
  </si>
  <si>
    <t>SOVEREIGN DIAMONDS LTD</t>
  </si>
  <si>
    <t>SOWBHAGYA MEDIA LTD</t>
  </si>
  <si>
    <t>SP CAPITAL FINANCING LTD</t>
  </si>
  <si>
    <t>SPA Capital Services Ltd</t>
  </si>
  <si>
    <t>SPACAPS</t>
  </si>
  <si>
    <t>SPACE INCUBATRICS TECHNOLOGIES LTD</t>
  </si>
  <si>
    <t>SPACEAGE PRODUCTS LTD</t>
  </si>
  <si>
    <t>SPACENET ENTERPRISES (INDIA) LTD</t>
  </si>
  <si>
    <t>SPCENET</t>
  </si>
  <si>
    <t>SPACENET ENTERPRISES INDIA LTD</t>
  </si>
  <si>
    <t>SPAN DIVERGENT LTD</t>
  </si>
  <si>
    <t>SPARC SYSTEMS LTD</t>
  </si>
  <si>
    <t>SPARKLING INDIA FINSHARES LTD</t>
  </si>
  <si>
    <t>SPECIALITY RESTAURANTS LTD</t>
  </si>
  <si>
    <t>SPECIALITY</t>
  </si>
  <si>
    <t>SPECTRA INDUSTRIES LTD</t>
  </si>
  <si>
    <t>SPECTRUM ELECTRICAL INDUSTRIES LTD</t>
  </si>
  <si>
    <t>SPECTRUM</t>
  </si>
  <si>
    <t>SPECTRUM FOODS LTD</t>
  </si>
  <si>
    <t>SPECULAR MARKETING &amp; FINANCING LTD</t>
  </si>
  <si>
    <t>SPEEDAGE COMMERCIALS LTD</t>
  </si>
  <si>
    <t>SPEL SEMICONDUCTOR LTD</t>
  </si>
  <si>
    <t>Spencers Retail Ltd</t>
  </si>
  <si>
    <t>SPENCER</t>
  </si>
  <si>
    <t>Spencer's Retail LTD</t>
  </si>
  <si>
    <t>SPENCERS</t>
  </si>
  <si>
    <t>SPENTA INTERNATIONAL LTD</t>
  </si>
  <si>
    <t>SPENTEX INDUSTRIES LTD</t>
  </si>
  <si>
    <t>SPENTEX</t>
  </si>
  <si>
    <t>SPICE ISLANDS APPARELS LTD</t>
  </si>
  <si>
    <t>SPICE MOBILITY LTD</t>
  </si>
  <si>
    <t>SPICEMOBI</t>
  </si>
  <si>
    <t>SPICEJET LTD</t>
  </si>
  <si>
    <t>SPICY ENTERTAINMENT AND MEDIA LTD</t>
  </si>
  <si>
    <t>SPL INDUSTRIES LTD</t>
  </si>
  <si>
    <t>SPLIL</t>
  </si>
  <si>
    <t>SPLENDID METAL PRODUCTS LTD</t>
  </si>
  <si>
    <t>SMPL</t>
  </si>
  <si>
    <t>SPML INFRA LTD</t>
  </si>
  <si>
    <t>SPMLINFRA</t>
  </si>
  <si>
    <t>SPORTKING (INDIA) LTD</t>
  </si>
  <si>
    <t>SPORTKING INDIA LTD</t>
  </si>
  <si>
    <t>SPRAYKING AGRO EQUIPMENT LTD</t>
  </si>
  <si>
    <t>Spring Fields Infraventure Ltd</t>
  </si>
  <si>
    <t>SFIVL</t>
  </si>
  <si>
    <t>SPS FINQUEST LTD</t>
  </si>
  <si>
    <t>SPS INTERNATIONAL LTD</t>
  </si>
  <si>
    <t>SQS INDIA BFSI LTD</t>
  </si>
  <si>
    <t>SQSBFSI</t>
  </si>
  <si>
    <t>SQUARE FOUR PROJECTS (INDIA) LTD</t>
  </si>
  <si>
    <t>SQUARE FOUR PROJECTS INDIA LTD</t>
  </si>
  <si>
    <t>SREE JAYALAKSHMI AUTOSPIN LTD</t>
  </si>
  <si>
    <t>SREE RAYALASEEMA HI-STRENGTH HYPO LTD</t>
  </si>
  <si>
    <t>SRHHYPOLTD</t>
  </si>
  <si>
    <t>SREECHEM RESINS LTD</t>
  </si>
  <si>
    <t>SREELEATHERS LTD</t>
  </si>
  <si>
    <t>SREEL</t>
  </si>
  <si>
    <t>SREI INFRASTRUCTURE FINANCE LTD</t>
  </si>
  <si>
    <t>SREINFRA</t>
  </si>
  <si>
    <t>SRESTHA FINVEST LTD</t>
  </si>
  <si>
    <t>SRF LTD</t>
  </si>
  <si>
    <t>SRF</t>
  </si>
  <si>
    <t>SRG HOUSING FINANCE LTD</t>
  </si>
  <si>
    <t>SRI ADHIKARI BROTHERS TELEVISION NETWORK LTD</t>
  </si>
  <si>
    <t>SABTN</t>
  </si>
  <si>
    <t>SRI AMARNATH FINANCE LTD</t>
  </si>
  <si>
    <t>SRI HAVISHA HOSPITALITY AND INFRASTRUCTURE LTD</t>
  </si>
  <si>
    <t>HAVISHA</t>
  </si>
  <si>
    <t>SRI KPR INDUSTRIES LTD</t>
  </si>
  <si>
    <t>SRI KRISHNA CONSTRUCTIONS (INDIA) LTD</t>
  </si>
  <si>
    <t>SRI KRISHNA CONSTRUCTIONS INDIA LTD</t>
  </si>
  <si>
    <t>SRI KRISHNA METCOM LTD</t>
  </si>
  <si>
    <t>SKML</t>
  </si>
  <si>
    <t>SRI LAKSHMI SARASWATHI TEXTILES ARNI LTD</t>
  </si>
  <si>
    <t>SRI NACHAMMAI COTTON MILLS LTD</t>
  </si>
  <si>
    <t>SRI RAMAKRISHNA MILLS COIMBATORE LTD</t>
  </si>
  <si>
    <t>SRI VAJRA GRANITES LTD</t>
  </si>
  <si>
    <t>SRIKALAHASTHI PIPES LTD</t>
  </si>
  <si>
    <t>SRIPIPES</t>
  </si>
  <si>
    <t>SRM ENERGY LTD</t>
  </si>
  <si>
    <t>SRS FINANCE LTD</t>
  </si>
  <si>
    <t>SRS LTD</t>
  </si>
  <si>
    <t>SRSLTD</t>
  </si>
  <si>
    <t>SRU STEELS LTD</t>
  </si>
  <si>
    <t>SS ORGANICS LTD</t>
  </si>
  <si>
    <t>SSPDL LTD</t>
  </si>
  <si>
    <t>SSPN FINANCE LTD</t>
  </si>
  <si>
    <t>STAMPEDE CAPITAL LTD</t>
  </si>
  <si>
    <t>STAMPEDE</t>
  </si>
  <si>
    <t>SCAPDVR</t>
  </si>
  <si>
    <t>STANDARD BATTERIES LTD</t>
  </si>
  <si>
    <t>STANDARD CAPITAL MARKETS LTD</t>
  </si>
  <si>
    <t>STANDARD CHARTERED PLC</t>
  </si>
  <si>
    <t>STANDARD INDUSTRIES LTD</t>
  </si>
  <si>
    <t>SIL</t>
  </si>
  <si>
    <t>STANDARD SHOE SOLE AND MOULD (INDIA) LTD</t>
  </si>
  <si>
    <t>STANDARD SHOE SOLE AND MOULD INDIA LTD</t>
  </si>
  <si>
    <t>STANDARD SURFACTANTS LTD</t>
  </si>
  <si>
    <t>STANPACKS (INDIA) LTD</t>
  </si>
  <si>
    <t>STANPACKS INDIA LTD</t>
  </si>
  <si>
    <t>STANROSE MAFATLAL INVESTMENTS AND FINANCE LTD</t>
  </si>
  <si>
    <t>STAR CEMENT LTD</t>
  </si>
  <si>
    <t>STARCEMENT</t>
  </si>
  <si>
    <t>STAR DELTA TRANSFORMERS LTD</t>
  </si>
  <si>
    <t>STAR PAPER MILLS LTD</t>
  </si>
  <si>
    <t>STARPAPER</t>
  </si>
  <si>
    <t>STARCOM INFORMATION TECHNOLOGY LTD</t>
  </si>
  <si>
    <t>STARLIT POWER SYSTEMS LTD</t>
  </si>
  <si>
    <t>STARLITE COMPONENTS LTD</t>
  </si>
  <si>
    <t>STARLOG ENTERPRISES LTD</t>
  </si>
  <si>
    <t>STATE BANK OF INDIA</t>
  </si>
  <si>
    <t>SBIN</t>
  </si>
  <si>
    <t>STEEL AUTHORITY OF (INDIA) LTD</t>
  </si>
  <si>
    <t>SAIL</t>
  </si>
  <si>
    <t>STEEL AUTHORITY OF INDIA LTD</t>
  </si>
  <si>
    <t>STEEL CITY SECURITIES LTD</t>
  </si>
  <si>
    <t>STEELCITY</t>
  </si>
  <si>
    <t>STEEL EXCHANGE (INDIA) LTD</t>
  </si>
  <si>
    <t>STEELXIND</t>
  </si>
  <si>
    <t>STEEL EXCHANGE INDIA LTD</t>
  </si>
  <si>
    <t>STEEL STRIPS INFRASTRUCTURES LTD</t>
  </si>
  <si>
    <t>STEEL STRIPS LTD.</t>
  </si>
  <si>
    <t>STRIPMT</t>
  </si>
  <si>
    <t>STEEL STRIPS WHEELS LTD</t>
  </si>
  <si>
    <t>SSWL</t>
  </si>
  <si>
    <t>STEELCAST LTD</t>
  </si>
  <si>
    <t>STEELCO GUJARAT LTD</t>
  </si>
  <si>
    <t>STEL HOLDINGS LTD</t>
  </si>
  <si>
    <t>STEL</t>
  </si>
  <si>
    <t>STELLANT SECURITIES (INDIA) LTD</t>
  </si>
  <si>
    <t>STELLANT SECURITIES INDIA LTD</t>
  </si>
  <si>
    <t>STELLAR CAPITAL SERVICES LTD</t>
  </si>
  <si>
    <t>STEP TWO CORPORATION LTD</t>
  </si>
  <si>
    <t>STERLING GREEN WOODS LTD</t>
  </si>
  <si>
    <t>STERLING GUARANTY &amp;amp; FINANCE LTD.</t>
  </si>
  <si>
    <t>STRLGUA</t>
  </si>
  <si>
    <t>STERLING SPINNERS LTD</t>
  </si>
  <si>
    <t>STERLING TOOLS LTD</t>
  </si>
  <si>
    <t>STERTOOLS</t>
  </si>
  <si>
    <t>STERLITE TECHNOLOGIES LTD</t>
  </si>
  <si>
    <t>STRTECH</t>
  </si>
  <si>
    <t>STI (INDIA) LTD</t>
  </si>
  <si>
    <t>ST(INDIA)</t>
  </si>
  <si>
    <t>STI INDIA LTD</t>
  </si>
  <si>
    <t>STINDIA</t>
  </si>
  <si>
    <t>STL GLOBAL LTD</t>
  </si>
  <si>
    <t>SGL</t>
  </si>
  <si>
    <t>STOVEC INDUSTRIES LTD</t>
  </si>
  <si>
    <t>STRATMONT INDUSTRIES LTD</t>
  </si>
  <si>
    <t>STRIDES PHARMA SCIENCE LTD</t>
  </si>
  <si>
    <t>STAR</t>
  </si>
  <si>
    <t>STURDY INDUSTRIES LTD</t>
  </si>
  <si>
    <t>STYLAM INDUSTRIES LTD</t>
  </si>
  <si>
    <t>Subex LTD</t>
  </si>
  <si>
    <t>SUBEX</t>
  </si>
  <si>
    <t>SUBEX LTD</t>
  </si>
  <si>
    <t>SUBHASH SILK MILLS LTD</t>
  </si>
  <si>
    <t>SUBROS LTD</t>
  </si>
  <si>
    <t>SUBROS</t>
  </si>
  <si>
    <t>SUBWAY FINANCE &amp; INVESTMENT CO LTD</t>
  </si>
  <si>
    <t>SUCHITRA FINANCE &amp; TRADING COMPANY LTD</t>
  </si>
  <si>
    <t>SUDAL INDUSTRIES LTD</t>
  </si>
  <si>
    <t>SUDARSHAN CHEMICAL INDUSTRIES LTD</t>
  </si>
  <si>
    <t>SUDARSCHEM</t>
  </si>
  <si>
    <t>SUDITI INDUSTRIES LTD</t>
  </si>
  <si>
    <t>SUERYAA KNITWEAR LTD</t>
  </si>
  <si>
    <t>SUGAL &amp; DAMANI SHARE BROKERS LTD</t>
  </si>
  <si>
    <t>Suich Industries Ltd</t>
  </si>
  <si>
    <t>SUICH</t>
  </si>
  <si>
    <t>SUJALA TRADING &amp; HOLDINGS LTD</t>
  </si>
  <si>
    <t>SUJANA UNIVERSAL INDUSTRIES LTD</t>
  </si>
  <si>
    <t>SUJANAUNI</t>
  </si>
  <si>
    <t>SUKHJIT STARCH &amp; CHEMICALS LTD</t>
  </si>
  <si>
    <t>SULABH ENGINEERS &amp; SERVICES LTD</t>
  </si>
  <si>
    <t>SUMEDHA FISCAL SERVICES LTD</t>
  </si>
  <si>
    <t>SUMEET INDUSTRIES LTD</t>
  </si>
  <si>
    <t>SUMEETINDS</t>
  </si>
  <si>
    <t>SUMERU INDUSTRIES LTD</t>
  </si>
  <si>
    <t>SUMIT WOODS LTD</t>
  </si>
  <si>
    <t>SUMIT</t>
  </si>
  <si>
    <t>SUMMIT SECURITIES LTD</t>
  </si>
  <si>
    <t>SUMMITSEC</t>
  </si>
  <si>
    <t>SUN AND SHINE WORLDWIDE LTD</t>
  </si>
  <si>
    <t>SUN PHARMA ADVANCED RESEARCH COMPANY LTD</t>
  </si>
  <si>
    <t>SPARC</t>
  </si>
  <si>
    <t>SUN PHARMACEUTICAL INDUSTRIES LTD</t>
  </si>
  <si>
    <t>SUNPHARMA</t>
  </si>
  <si>
    <t>SUN RETAIL LTD</t>
  </si>
  <si>
    <t>SUN SOURCE (INDIA) LTD</t>
  </si>
  <si>
    <t>SUN SOURCE INDIA LTD</t>
  </si>
  <si>
    <t>SUN TECHNO OVERSEAS LTD</t>
  </si>
  <si>
    <t>SUN TV NETWORK LTD</t>
  </si>
  <si>
    <t>SUNTV</t>
  </si>
  <si>
    <t>SUNCARE TRADERS LTD</t>
  </si>
  <si>
    <t>SUNCITY SYNTHETICS LTD</t>
  </si>
  <si>
    <t>SUNDARAM BRAKE LININGS LTD</t>
  </si>
  <si>
    <t>SUNDRMBRAK</t>
  </si>
  <si>
    <t>SUNDARAM CLAYTON LTD</t>
  </si>
  <si>
    <t>SUNCLAYLTD</t>
  </si>
  <si>
    <t>SUNDARAM FINANCE HOLDINGS LTD</t>
  </si>
  <si>
    <t>SUNDARMHLD</t>
  </si>
  <si>
    <t>SUNDARAM FINANCE LTD</t>
  </si>
  <si>
    <t>SUNDARMFIN</t>
  </si>
  <si>
    <t>SUNDARAM MULTI PAP LTD</t>
  </si>
  <si>
    <t>SUNDARAM</t>
  </si>
  <si>
    <t>SUNDRAM FASTENERS LTD</t>
  </si>
  <si>
    <t>SUNDRMFAST</t>
  </si>
  <si>
    <t>SUNFLAG IRON AND STEEL COMPANY LTD</t>
  </si>
  <si>
    <t>SUNFLAG</t>
  </si>
  <si>
    <t>SUNGOLD CAPITAL LTD</t>
  </si>
  <si>
    <t>SUNGOLD MEDIA AND ENTERTAINMENT LTD</t>
  </si>
  <si>
    <t>SUNIL AGRO FOODS LTD</t>
  </si>
  <si>
    <t>SUNIL HEALTHCARE LTD</t>
  </si>
  <si>
    <t>SUNIL HITECH ENGINEERS LTD</t>
  </si>
  <si>
    <t>SUNILHITEC</t>
  </si>
  <si>
    <t>SUNIL INDUSTRIES LTD</t>
  </si>
  <si>
    <t>SUNRAJ DIAMOND EXPORTS LTD.</t>
  </si>
  <si>
    <t>SUNRAJDI</t>
  </si>
  <si>
    <t>SUNRISE INDUSTRIAL TRADERS LTD</t>
  </si>
  <si>
    <t>SUNSHIELD CHEMICALS LTD</t>
  </si>
  <si>
    <t>SUNSHINE CAPITAL LTD</t>
  </si>
  <si>
    <t>SUNSTAR REALTY DEVELOPMENT LTD</t>
  </si>
  <si>
    <t>SUNTECK REALTY LTD</t>
  </si>
  <si>
    <t>SUNTECK</t>
  </si>
  <si>
    <t>SUPER BAKERS (INDIA) LTD</t>
  </si>
  <si>
    <t>SUPER BAKERS INDIA LTD</t>
  </si>
  <si>
    <t>SUPER CROP SAFE LTD</t>
  </si>
  <si>
    <t>SUPER DOMESTIC MACHINES LTD</t>
  </si>
  <si>
    <t>SUPER FINE KNITTERS LTD</t>
  </si>
  <si>
    <t>SUPER SALES (INDIA) LTD</t>
  </si>
  <si>
    <t>SUPER SALES INDIA LTD</t>
  </si>
  <si>
    <t>SUPER SPINNING MILLS LTD</t>
  </si>
  <si>
    <t>SUPERSPIN</t>
  </si>
  <si>
    <t>SUPER TANNERY LTD</t>
  </si>
  <si>
    <t>SUPERB PAPERS LTD</t>
  </si>
  <si>
    <t>SUPERHOUSE LTD</t>
  </si>
  <si>
    <t>SUPERHOUSE</t>
  </si>
  <si>
    <t>SUPERIOR FINLEASE LTD</t>
  </si>
  <si>
    <t>Superior Industrial Enterprises LTD</t>
  </si>
  <si>
    <t>SIEL</t>
  </si>
  <si>
    <t>SUPERNOVA ADVERTISING LTD</t>
  </si>
  <si>
    <t>SUPERSHAKTI METALIKS LTD</t>
  </si>
  <si>
    <t>SUPERTEX INDUSTRIES LTD</t>
  </si>
  <si>
    <t>SUPRA PACIFIC MANAGEMENT CONSULTANCY LTD</t>
  </si>
  <si>
    <t>SUPRA TRENDS LTD</t>
  </si>
  <si>
    <t>SUPRAJIT ENGINEERING LTD</t>
  </si>
  <si>
    <t>SUPRAJIT</t>
  </si>
  <si>
    <t>SUPREME ENGINEERING LTD</t>
  </si>
  <si>
    <t>SUPREMEENG</t>
  </si>
  <si>
    <t>SUPREME HOLDINGS &amp; HOSPITALITY (INDIA) LTD</t>
  </si>
  <si>
    <t>SUPREME HOLDINGS &amp; HOSPITALITY INDIA LTD</t>
  </si>
  <si>
    <t>SUPREME INDIA IMPEX LTD</t>
  </si>
  <si>
    <t>SIIL</t>
  </si>
  <si>
    <t>SUPREME INDUSTRIES LTD</t>
  </si>
  <si>
    <t>SUPREMEIND</t>
  </si>
  <si>
    <t>SUPREME INFRASTRUCTURE (INDIA) LTD</t>
  </si>
  <si>
    <t>SUPREMEINF</t>
  </si>
  <si>
    <t>SUPREME INFRASTRUCTURE INDIA LTD</t>
  </si>
  <si>
    <t>SUPREME PETROCHEM LTD</t>
  </si>
  <si>
    <t>SUPPETRO</t>
  </si>
  <si>
    <t>SUPREMEX SHINE STEELS LTD</t>
  </si>
  <si>
    <t>SURAJ LTD</t>
  </si>
  <si>
    <t>SURAJ PRODUCTS LTD</t>
  </si>
  <si>
    <t>SURANA SOLAR LTD</t>
  </si>
  <si>
    <t>SURANASOL</t>
  </si>
  <si>
    <t>SURANA TELECOM AND POWER LTD</t>
  </si>
  <si>
    <t>SURANAT&amp;P</t>
  </si>
  <si>
    <t>SURAT TEXTILE MILLS LTD</t>
  </si>
  <si>
    <t>SUREVIN BPO SERVICES LTD</t>
  </si>
  <si>
    <t>SUREVIN</t>
  </si>
  <si>
    <t>SURYA (INDIA) LTD</t>
  </si>
  <si>
    <t>SURYA INDIA LTD</t>
  </si>
  <si>
    <t>SURYA ROSHNI LTD</t>
  </si>
  <si>
    <t>SURYAROSNI</t>
  </si>
  <si>
    <t>SURYAAMBA SPINNING MILLS LTD</t>
  </si>
  <si>
    <t>SURYACHAKRA POWER CORPORATION LTD</t>
  </si>
  <si>
    <t>SURYAKRIPA FINANCE LTD</t>
  </si>
  <si>
    <t>SURYALAKSHMI COTTON MILLS LTD</t>
  </si>
  <si>
    <t>SURYALAXMI</t>
  </si>
  <si>
    <t>SURYALATA SPINNING MILLS LTD</t>
  </si>
  <si>
    <t>SURYAVANSHI SPINNING MILLS LTD</t>
  </si>
  <si>
    <t>SURYO FOODS &amp;amp; INDUSTRIES LTD.</t>
  </si>
  <si>
    <t>SURFI</t>
  </si>
  <si>
    <t>SUTLEJ TEXTILES AND INDUSTRIES LTD</t>
  </si>
  <si>
    <t>SUTLEJTEX</t>
  </si>
  <si>
    <t>SUUMAYA LIFESTYLE LTD</t>
  </si>
  <si>
    <t>SUULD</t>
  </si>
  <si>
    <t>SUVEN LIFE SCIENCES LTD</t>
  </si>
  <si>
    <t>SUVEN</t>
  </si>
  <si>
    <t>SUVIDHA INFRAESTATE CORPORATION LTD</t>
  </si>
  <si>
    <t>SUYOG TELEMATICS LTD</t>
  </si>
  <si>
    <t>SUZLON ENERGY LTD</t>
  </si>
  <si>
    <t>SUZLON</t>
  </si>
  <si>
    <t>SVA (INDIA) LTD</t>
  </si>
  <si>
    <t>SVA INDIA LTD</t>
  </si>
  <si>
    <t>SVAM SOFTWARE LTD</t>
  </si>
  <si>
    <t>SVARAJ TRADING &amp; AGENCIES LTD</t>
  </si>
  <si>
    <t>SVARNIM TRADE UDYOG LTD</t>
  </si>
  <si>
    <t>SVC INDUSTRIES Ltd</t>
  </si>
  <si>
    <t>SVCIND</t>
  </si>
  <si>
    <t>SVC RESOURCES LTD</t>
  </si>
  <si>
    <t>SVP GLOBAL VENTURES LTD</t>
  </si>
  <si>
    <t>SVP HOUSING LTD</t>
  </si>
  <si>
    <t>SW INVESTMENTS LTD</t>
  </si>
  <si>
    <t>SWADESHI INDUSTRIES LEASING CO LTD</t>
  </si>
  <si>
    <t>SWADESHI POLYTEX LTD</t>
  </si>
  <si>
    <t>SWAGRUHA INFRASTRUCTURE LTD</t>
  </si>
  <si>
    <t>SWAGTAM TRADING &amp; SERVICES LTD</t>
  </si>
  <si>
    <t>SWAN ENERGY LTD</t>
  </si>
  <si>
    <t>SWANENERGY</t>
  </si>
  <si>
    <t>SWARAJ AUTOMOTIVES LTD</t>
  </si>
  <si>
    <t>SWARAJ ENGINES LTD</t>
  </si>
  <si>
    <t>SWARAJENG</t>
  </si>
  <si>
    <t>SWARNA SECURITIES LTD</t>
  </si>
  <si>
    <t>SWARNSARITA GEMS LTD</t>
  </si>
  <si>
    <t>SWASTI VINAYAKA ART AND HERITAGE CORPORATION LTD</t>
  </si>
  <si>
    <t>SWASTI VINAYAKA SYNTHETICS LTD</t>
  </si>
  <si>
    <t>SWASTIK SAFE DEPOSIT &amp; INVESTMENTS LTD</t>
  </si>
  <si>
    <t>SWASTIKA INVESTMART LTD</t>
  </si>
  <si>
    <t>SWELECT ENERGY SYSTEMS LTD</t>
  </si>
  <si>
    <t>SWELECTES</t>
  </si>
  <si>
    <t>SWISS GLASCOAT EQUIPMENTS LTD</t>
  </si>
  <si>
    <t>SWITCHING TECHNOLOGIES GUNTHER LTD</t>
  </si>
  <si>
    <t>SWORD &amp; SHIELD PHARMA LTD</t>
  </si>
  <si>
    <t>SWORD-EDGE COMMERCIALS LTD</t>
  </si>
  <si>
    <t>SYBLY INDUSTRIES LTD</t>
  </si>
  <si>
    <t>SYLPH EDUCATION SOLUTIONS LTD</t>
  </si>
  <si>
    <t>SYLPH TECHNOLOGIES LTD</t>
  </si>
  <si>
    <t>SYMBIOX INVESTMENT &amp; TRADING COMPANY LTD</t>
  </si>
  <si>
    <t>SYMPHONY LTD</t>
  </si>
  <si>
    <t>SYMPHONY</t>
  </si>
  <si>
    <t>SYNCOM FORMULATIONS (INDIA) LTD</t>
  </si>
  <si>
    <t>SYNCOM FORMULATIONS INDIA LTD</t>
  </si>
  <si>
    <t>SYNCOM HEALTHCARE LTD</t>
  </si>
  <si>
    <t>SYNCOM</t>
  </si>
  <si>
    <t>SYNDICATE BANK</t>
  </si>
  <si>
    <t>SYNDIBANK</t>
  </si>
  <si>
    <t>SYNERGY GREEN INDUSTRIES LTD</t>
  </si>
  <si>
    <t>SYNGENE INTERNATIONAL LTD</t>
  </si>
  <si>
    <t>SYNGENE</t>
  </si>
  <si>
    <t>SYNTHIKO FOILS LTD</t>
  </si>
  <si>
    <t>SYSCHEM (INDIA) LTD</t>
  </si>
  <si>
    <t>SYSCHEM INDIA LTD</t>
  </si>
  <si>
    <t>SYSCO INDUSTRIES LTD</t>
  </si>
  <si>
    <t>SYSTEMATIX CORPORATE SERVICES LTD</t>
  </si>
  <si>
    <t>SYSTEMATIX SECURITIES LTD</t>
  </si>
  <si>
    <t>T &amp; I GLOBAL LTD</t>
  </si>
  <si>
    <t>T D POWER SYSTEMS LTD</t>
  </si>
  <si>
    <t>T SPIRITUAL WORLD LTD</t>
  </si>
  <si>
    <t>T T LTD</t>
  </si>
  <si>
    <t>TTL</t>
  </si>
  <si>
    <t>TAAL ENTERPRISES LTD</t>
  </si>
  <si>
    <t>TAAZA INTERNATIONAL LTD</t>
  </si>
  <si>
    <t>TAI INDUSTRIES LTD</t>
  </si>
  <si>
    <t>TAINWALA CHEMICAL AND PLASTIC I LTD</t>
  </si>
  <si>
    <t>TAINWALCHM</t>
  </si>
  <si>
    <t>TAJ GVK HOTELS &amp; RESORTS LTD</t>
  </si>
  <si>
    <t>TAJGVK</t>
  </si>
  <si>
    <t>TAKE SOLUTIONS LTD</t>
  </si>
  <si>
    <t>TAKE</t>
  </si>
  <si>
    <t>TALBROS AUTOMOTIVE COMPONENTS LTD</t>
  </si>
  <si>
    <t>TALBROAUTO</t>
  </si>
  <si>
    <t>TALBROS ENGINEERING LTD</t>
  </si>
  <si>
    <t>TALWALKARS BETTER VALUE FITNESS LTD</t>
  </si>
  <si>
    <t>TALWALKARS</t>
  </si>
  <si>
    <t>TALWALKARS LIFESTYLES LTD</t>
  </si>
  <si>
    <t>TALWGYM</t>
  </si>
  <si>
    <t>TAMBOLI CAPITAL LTD</t>
  </si>
  <si>
    <t>TAMIL NADU NEWSPRINT &amp; PAPERS LTD</t>
  </si>
  <si>
    <t>TNPL</t>
  </si>
  <si>
    <t>TAMILNADU JAIBHARAT MILLS LTD</t>
  </si>
  <si>
    <t>TAMILNADU PETROPRODUCTS LTD</t>
  </si>
  <si>
    <t>TNPETRO</t>
  </si>
  <si>
    <t>TAMILNADU STEEL TUBES LTD</t>
  </si>
  <si>
    <t>TAMILNADU TELECOMMUNICATION LTD</t>
  </si>
  <si>
    <t>TNTELE</t>
  </si>
  <si>
    <t>TANEJA AEROSPACE &amp; AVIATION LTD</t>
  </si>
  <si>
    <t>TANFAC INDUSTRIES LTD</t>
  </si>
  <si>
    <t>TANLA SOLUTIONS LTD</t>
  </si>
  <si>
    <t>TANLA</t>
  </si>
  <si>
    <t>TANTIA CONSTRUCTIONS LTD</t>
  </si>
  <si>
    <t>TANTIACONS</t>
  </si>
  <si>
    <t>TANVI FOODS (INDIA) LTD</t>
  </si>
  <si>
    <t>TANVI FOODS INDIA LTD</t>
  </si>
  <si>
    <t>TAPARIA TOOLS LTD</t>
  </si>
  <si>
    <t>TARA CHAND LOGISTIC SOLUTIONS LTD</t>
  </si>
  <si>
    <t>TARACHAND</t>
  </si>
  <si>
    <t>TARA JEWELS LTD</t>
  </si>
  <si>
    <t>TARAJEWELS</t>
  </si>
  <si>
    <t>TARAI FOODS LTD</t>
  </si>
  <si>
    <t>TARAPUR TRANSFORMERS LTD</t>
  </si>
  <si>
    <t>TARAPUR</t>
  </si>
  <si>
    <t>TARINI INTERNATIONAL LTD</t>
  </si>
  <si>
    <t>TARMAT LTD</t>
  </si>
  <si>
    <t>TARMAT</t>
  </si>
  <si>
    <t>TASHI (INDIA) LTD</t>
  </si>
  <si>
    <t>TASHI INDIA LTD</t>
  </si>
  <si>
    <t>TASTY BITE EATABLES LTD</t>
  </si>
  <si>
    <t>TASTYBITE</t>
  </si>
  <si>
    <t>TASTY DAIRY SPECIALITIES LTD</t>
  </si>
  <si>
    <t>TATA CHEMICALS LTD</t>
  </si>
  <si>
    <t>TATACHEM</t>
  </si>
  <si>
    <t>TATA COFFEE LTD</t>
  </si>
  <si>
    <t>TATACOFFEE</t>
  </si>
  <si>
    <t>TATA COMMUNICATIONS LTD</t>
  </si>
  <si>
    <t>TATACOMM</t>
  </si>
  <si>
    <t>Telecom - Alternate Carriers</t>
  </si>
  <si>
    <t>TATA CONSULTANCY SERVICES LTD</t>
  </si>
  <si>
    <t>TCS</t>
  </si>
  <si>
    <t>TATA ELXSI LTD</t>
  </si>
  <si>
    <t>TATAELXSI</t>
  </si>
  <si>
    <t>TATA GLOBAL BEVERAGES LTD</t>
  </si>
  <si>
    <t>TATAGLOBAL</t>
  </si>
  <si>
    <t>TATA INVESTMENT CORPORATION LTD</t>
  </si>
  <si>
    <t>TATAINVEST</t>
  </si>
  <si>
    <t>TATA METALIKS LTD</t>
  </si>
  <si>
    <t>TATAMETALI</t>
  </si>
  <si>
    <t>TATA MOTORS LTD</t>
  </si>
  <si>
    <t>TATAMOTORS</t>
  </si>
  <si>
    <t>TATAMTRDVR</t>
  </si>
  <si>
    <t>TATA POWER COMPANY LTD</t>
  </si>
  <si>
    <t>TATAPOWER</t>
  </si>
  <si>
    <t>TATA SPONGE IRON LTD</t>
  </si>
  <si>
    <t>TATASPONGE</t>
  </si>
  <si>
    <t>Tata Steel Bsl LTD</t>
  </si>
  <si>
    <t>TATASTLBSL</t>
  </si>
  <si>
    <t>TATA STEEL LTD</t>
  </si>
  <si>
    <t>TATASTEEL</t>
  </si>
  <si>
    <t>TATA TELESERVICES MAHARASHTRA LTD</t>
  </si>
  <si>
    <t>TTML</t>
  </si>
  <si>
    <t>TATIA GLOBAL VENNTURE LTD</t>
  </si>
  <si>
    <t>TAVERNIER RESOURCES LTD</t>
  </si>
  <si>
    <t>TAYLORMADE RENEWABLES LTD</t>
  </si>
  <si>
    <t>TAYO ROLLS LTD</t>
  </si>
  <si>
    <t>TCFC FINANCE LTD</t>
  </si>
  <si>
    <t>TCI DEVELOPERS LTD</t>
  </si>
  <si>
    <t>TCIDEVELOP</t>
  </si>
  <si>
    <t>TCI EXPRESS LTD</t>
  </si>
  <si>
    <t>TCIEXP</t>
  </si>
  <si>
    <t>TCI FINANCE LTD</t>
  </si>
  <si>
    <t>TCIFINANCE</t>
  </si>
  <si>
    <t>TCI INDUSTRIES LTD</t>
  </si>
  <si>
    <t>TCM LTD</t>
  </si>
  <si>
    <t>TCNS CLOTHING CO LTD</t>
  </si>
  <si>
    <t>TCNSBRANDS</t>
  </si>
  <si>
    <t>TCPL PACKAGING LTD</t>
  </si>
  <si>
    <t>TCPLPACK</t>
  </si>
  <si>
    <t>TD POWER SYSTEMS LTD</t>
  </si>
  <si>
    <t>TDPOWERSYS</t>
  </si>
  <si>
    <t>TEA TIME LTD</t>
  </si>
  <si>
    <t>TEAMLEASE SERVICES LTD</t>
  </si>
  <si>
    <t>TEAMLEASE</t>
  </si>
  <si>
    <t>TECH MAHINDRA LTD</t>
  </si>
  <si>
    <t>TECHM</t>
  </si>
  <si>
    <t>TECHINDIA NIRMAN LTD</t>
  </si>
  <si>
    <t>TECHIN</t>
  </si>
  <si>
    <t>TECHNO ELECTRIC &amp; ENGINEERING COMPANY LTD</t>
  </si>
  <si>
    <t>TECHNOE</t>
  </si>
  <si>
    <t>TECHNOCRAFT INDUSTRIES (INDIA) LTD</t>
  </si>
  <si>
    <t>TIIL</t>
  </si>
  <si>
    <t>TECHNOCRAFT INDUSTRIES INDIA LTD</t>
  </si>
  <si>
    <t>TECHNOFAB ENGINEERING LTD</t>
  </si>
  <si>
    <t>TECHNOFAB</t>
  </si>
  <si>
    <t>TECHNOJET CONSULTANTS LTD</t>
  </si>
  <si>
    <t>TECHNVISION VENTURES LTD</t>
  </si>
  <si>
    <t>TEESTA AGRO INDUSTRIES LTD</t>
  </si>
  <si>
    <t>TEJAS NETWORKS LTD</t>
  </si>
  <si>
    <t>TEJASNET</t>
  </si>
  <si>
    <t>TEJNAKSH HEALTHCARE LTD</t>
  </si>
  <si>
    <t>TELECANOR GLOBAL LTD</t>
  </si>
  <si>
    <t>TERA SOFTWARE LTD</t>
  </si>
  <si>
    <t>TERASOFT</t>
  </si>
  <si>
    <t>TERAI TEA CO LTD</t>
  </si>
  <si>
    <t>TERRAFORM MAGNUM LTD</t>
  </si>
  <si>
    <t>TERRAFORM REALSTATE LTD</t>
  </si>
  <si>
    <t>TEXMACO INFRASTRUCTURE &amp; HOLDINGS LTD</t>
  </si>
  <si>
    <t>TEXINFRA</t>
  </si>
  <si>
    <t>TEXMACO RAIL &amp; ENGINEERING LTD</t>
  </si>
  <si>
    <t>TEXRAIL</t>
  </si>
  <si>
    <t>TEXMO PIPES AND PRODUCTS LTD</t>
  </si>
  <si>
    <t>TEXMOPIPES</t>
  </si>
  <si>
    <t>TGB BANQUETS AND HOTELS LTD</t>
  </si>
  <si>
    <t>TGBHOTELS</t>
  </si>
  <si>
    <t>TGV SRAAC LTD</t>
  </si>
  <si>
    <t>THACKER &amp; CO LTD</t>
  </si>
  <si>
    <t>THAKKERS DEVELOPERS LTD</t>
  </si>
  <si>
    <t>THAKRAL SERVICES (INDIA) LTD</t>
  </si>
  <si>
    <t>THAKRAL SERVICES INDIA LTD</t>
  </si>
  <si>
    <t>THAMBBI MODERN SPINNING MILLS LTD</t>
  </si>
  <si>
    <t>THANGAMAYIL JEWELLERY LTD</t>
  </si>
  <si>
    <t>THANGAMAYL</t>
  </si>
  <si>
    <t>THE ANDHRA SUGARS LTD</t>
  </si>
  <si>
    <t>ANDHRSUGAR</t>
  </si>
  <si>
    <t>The Anup Engineering Ltd</t>
  </si>
  <si>
    <t>ANUP</t>
  </si>
  <si>
    <t>THE BYKE HOSPITALITY LTD</t>
  </si>
  <si>
    <t>BYKE</t>
  </si>
  <si>
    <t>THE FEDERAL BANK LTD</t>
  </si>
  <si>
    <t>FEDERALBNK</t>
  </si>
  <si>
    <t>THE GREAT EASTERN SHIPPING COMPANY LTD</t>
  </si>
  <si>
    <t>GESHIP</t>
  </si>
  <si>
    <t>THE GROB TEA COMPANY LTD</t>
  </si>
  <si>
    <t>GROBTEA</t>
  </si>
  <si>
    <t>THE HI-TECH GEARS LTD</t>
  </si>
  <si>
    <t>HITECHGEAR</t>
  </si>
  <si>
    <t>THE INDIA CEMENTS LTD</t>
  </si>
  <si>
    <t>INDIACEM</t>
  </si>
  <si>
    <t>THE INDIAN HOTELS COMPANY LTD</t>
  </si>
  <si>
    <t>INDHOTEL</t>
  </si>
  <si>
    <t>THE INDIAN WOOD PRODUCTS COMPANY LTD</t>
  </si>
  <si>
    <t>THE INVESTMENT TRUST OF (INDIA) LTD</t>
  </si>
  <si>
    <t>THEINVEST</t>
  </si>
  <si>
    <t>THE INVESTMENT TRUST OF INDIA LTD</t>
  </si>
  <si>
    <t>THE JAMMU &amp; KASHMIR BANK LTD</t>
  </si>
  <si>
    <t>J&amp;KBANK</t>
  </si>
  <si>
    <t>THE KARNATAKA BANK LTD</t>
  </si>
  <si>
    <t>KTKBANK</t>
  </si>
  <si>
    <t>THE MANDHANA RETAIL VENTURES LTD</t>
  </si>
  <si>
    <t>TMRVL</t>
  </si>
  <si>
    <t>THE MOTOR &amp; GENERAL FINANCE LTD</t>
  </si>
  <si>
    <t>MOTOGENFIN</t>
  </si>
  <si>
    <t>THE NEW INDIA ASSURANCE COMPANY LTD</t>
  </si>
  <si>
    <t>NIACL</t>
  </si>
  <si>
    <t>THE ORISSA MINERALS DEVELOPMENT COMPANY LTD</t>
  </si>
  <si>
    <t>ORISSAMINE</t>
  </si>
  <si>
    <t>THE PERIA KARAMALAI TEA &amp; PRODUCE COMPANY LTD</t>
  </si>
  <si>
    <t>PKTEA</t>
  </si>
  <si>
    <t>THE PHOENIX MILLS LTD</t>
  </si>
  <si>
    <t>PHOENIXLTD</t>
  </si>
  <si>
    <t>THE PHOSPHATE COMPANY LTD</t>
  </si>
  <si>
    <t>THE RAMCO CEMENTS LTD</t>
  </si>
  <si>
    <t>RAMCOCEM</t>
  </si>
  <si>
    <t>THE RUBY MILLS LTD</t>
  </si>
  <si>
    <t>RUBYMILLS</t>
  </si>
  <si>
    <t>THE SANDESH LTD</t>
  </si>
  <si>
    <t>SANDESH</t>
  </si>
  <si>
    <t>THE SOUTH INDIAN BANK LTD</t>
  </si>
  <si>
    <t>SOUTHBANK</t>
  </si>
  <si>
    <t>THE STATE TRADING CORPORATION OF (INDIA) LTD</t>
  </si>
  <si>
    <t>STC(INDIA)</t>
  </si>
  <si>
    <t>THE STATE TRADING CORPORATION OF INDIA LTD</t>
  </si>
  <si>
    <t>STCINDIA</t>
  </si>
  <si>
    <t>THE TINPLATE COMPANY OF (INDIA) LTD</t>
  </si>
  <si>
    <t>TINPLATE</t>
  </si>
  <si>
    <t>THE TINPLATE COMPANY OF INDIA LTD</t>
  </si>
  <si>
    <t>THE UGAR SUGAR WORKS LTD</t>
  </si>
  <si>
    <t>UGARSUGAR</t>
  </si>
  <si>
    <t>THE UNITED NILGIRI TEA ESTATES COMPANY LTD</t>
  </si>
  <si>
    <t>UNITEDTEA</t>
  </si>
  <si>
    <t>THE WESTERN INDIA PLYWOODS LTD</t>
  </si>
  <si>
    <t>WIPL</t>
  </si>
  <si>
    <t>THE YAMUNA SYNDICATE LTD</t>
  </si>
  <si>
    <t>THEJO ENGINEERING LTD</t>
  </si>
  <si>
    <t>THEJO</t>
  </si>
  <si>
    <t>THEMIS MEDICARE LTD</t>
  </si>
  <si>
    <t>THEMISMED</t>
  </si>
  <si>
    <t>THERMAX LTD</t>
  </si>
  <si>
    <t>THERMAX</t>
  </si>
  <si>
    <t>THINK INK STUDIO LTD</t>
  </si>
  <si>
    <t>THIRANI PROJECTS LTD</t>
  </si>
  <si>
    <t>THIRDWAVE FINANCIAL INTERMEDIARIES LTD</t>
  </si>
  <si>
    <t>THIRU AROORAN SUGARS LTD</t>
  </si>
  <si>
    <t>THIRUSUGAR</t>
  </si>
  <si>
    <t>THIRUMALAI CHEMICALS LTD</t>
  </si>
  <si>
    <t>TIRUMALCHM</t>
  </si>
  <si>
    <t>THOMAS COOK (INDIA) LTD</t>
  </si>
  <si>
    <t>THOMASCOOK</t>
  </si>
  <si>
    <t>THOMAS COOK INDIA LTD</t>
  </si>
  <si>
    <t>THOMAS SCOTT (INDIA) LTD</t>
  </si>
  <si>
    <t>THOMASCOTT</t>
  </si>
  <si>
    <t>THOMAS SCOTT INDIA LTD</t>
  </si>
  <si>
    <t>THYROCARE TECHNOLOGIES LTD</t>
  </si>
  <si>
    <t>THYROCARE</t>
  </si>
  <si>
    <t>TI FINANCIAL HOLDINGS LTD</t>
  </si>
  <si>
    <t>TIFIN</t>
  </si>
  <si>
    <t>TIAAN AYURVEDIC &amp; HERBS LTD</t>
  </si>
  <si>
    <t>TIDE WATER OIL COMPANY (INDIA) LTD</t>
  </si>
  <si>
    <t>TIDEWATER</t>
  </si>
  <si>
    <t>TIDE WATER OIL COMPANY INDIA LTD</t>
  </si>
  <si>
    <t>TIGER LOGISTICS (INDIA) LTD</t>
  </si>
  <si>
    <t>TIGER LOGISTICS INDIA LTD</t>
  </si>
  <si>
    <t>TIJARIA POLYPIPES LTD</t>
  </si>
  <si>
    <t>TIJARIA</t>
  </si>
  <si>
    <t>TIL LTD</t>
  </si>
  <si>
    <t>TIL</t>
  </si>
  <si>
    <t>Tilak Ventures Ltd</t>
  </si>
  <si>
    <t>TILAK</t>
  </si>
  <si>
    <t>TILAKNAGAR INDUSTRIES LTD</t>
  </si>
  <si>
    <t>TI</t>
  </si>
  <si>
    <t>TIME TECHNOPLAST LTD</t>
  </si>
  <si>
    <t>TIMETECHNO</t>
  </si>
  <si>
    <t>TIMES GUARANTY LTD</t>
  </si>
  <si>
    <t>TIMESGTY</t>
  </si>
  <si>
    <t>TIMEX GROUP (INDIA) LTD</t>
  </si>
  <si>
    <t>TIMEX GROUP INDIA LTD</t>
  </si>
  <si>
    <t>TIMKEN (INDIA) LTD</t>
  </si>
  <si>
    <t>TIMKEN</t>
  </si>
  <si>
    <t>TIMKEN INDIA LTD</t>
  </si>
  <si>
    <t>TINNA RUBBER AND INFRASTRUCTURE LTD</t>
  </si>
  <si>
    <t>TINNA TRADE LTD</t>
  </si>
  <si>
    <t>TIPS INDUSTRIES LTD</t>
  </si>
  <si>
    <t>TIPSINDLTD</t>
  </si>
  <si>
    <t>TIRUPATI FINLEASE LTD</t>
  </si>
  <si>
    <t>TIRUPATI FOAM LTD</t>
  </si>
  <si>
    <t>TIRUPATI FORGE LTD</t>
  </si>
  <si>
    <t>TIRUPATIFL</t>
  </si>
  <si>
    <t>TIRUPATI INDUSTRIES (INDIA) LTD</t>
  </si>
  <si>
    <t>TIRUPATI INDUSTRIES INDIA LTD</t>
  </si>
  <si>
    <t>TIRUPATI SARJAN LTD</t>
  </si>
  <si>
    <t>TIRUPATI STARCH &amp; CHEMICALS LTD</t>
  </si>
  <si>
    <t>TIRUPATI TYRES LTD</t>
  </si>
  <si>
    <t>TITAANIUM TEN ENTERPRISE LTD</t>
  </si>
  <si>
    <t>TITAGARH WAGONS LTD</t>
  </si>
  <si>
    <t>TWL</t>
  </si>
  <si>
    <t>TITAN BIOTECH LTD</t>
  </si>
  <si>
    <t>TITAN COMPANY LTD</t>
  </si>
  <si>
    <t>TITAN</t>
  </si>
  <si>
    <t>TITAN SECURITIES LTD</t>
  </si>
  <si>
    <t>TIVOLI CONSTRUCTION LTD</t>
  </si>
  <si>
    <t>TODAYS WRITING INSTRUMENTS LTD</t>
  </si>
  <si>
    <t>TODAYS</t>
  </si>
  <si>
    <t>TOKYO FINANCE LTD</t>
  </si>
  <si>
    <t>TOKYO PLAST INTERNATIONAL LTD</t>
  </si>
  <si>
    <t>TOKYOPLAST</t>
  </si>
  <si>
    <t>TORRENT PHARMACEUTICALS LTD</t>
  </si>
  <si>
    <t>TORNTPHARM</t>
  </si>
  <si>
    <t>TORRENT POWER LTD</t>
  </si>
  <si>
    <t>TORNTPOWER</t>
  </si>
  <si>
    <t>TOTAL EXPORTS LTD</t>
  </si>
  <si>
    <t>TOTAL TRANSPORT SYSTEMS LTD</t>
  </si>
  <si>
    <t>TOTAL</t>
  </si>
  <si>
    <t>TOUCHWOOD ENTERTAINMENT LTD</t>
  </si>
  <si>
    <t>TOUCHWOOD</t>
  </si>
  <si>
    <t>TOURISM FINANCE CORPORATION OF (INDIA) LTD</t>
  </si>
  <si>
    <t>TFCILTD</t>
  </si>
  <si>
    <t>TOURISM FINANCE CORPORATION OF INDIA LTD</t>
  </si>
  <si>
    <t>TOWA SOKKI LTD</t>
  </si>
  <si>
    <t>TOYAM INDUSTRIES LTD</t>
  </si>
  <si>
    <t>TPI (INDIA) LTD</t>
  </si>
  <si>
    <t>TPI INDIA LTD</t>
  </si>
  <si>
    <t>TPL PLASTECH LTD</t>
  </si>
  <si>
    <t>TPLPLASTEH</t>
  </si>
  <si>
    <t>TRADE WINGS LTD</t>
  </si>
  <si>
    <t>TRANS ASIA CORPORATION LTD</t>
  </si>
  <si>
    <t>TRANS FINANCIAL RESOURCES LTD.</t>
  </si>
  <si>
    <t>TRANSFIN</t>
  </si>
  <si>
    <t>TRANSCHEM LTD</t>
  </si>
  <si>
    <t>TRANSCORP INTERNATIONAL LTD</t>
  </si>
  <si>
    <t>TRANSFORMERS AND RECTIFIERS (INDIA) LTD</t>
  </si>
  <si>
    <t>TRIL</t>
  </si>
  <si>
    <t>TRANSFORMERS AND RECTIFIERS INDIA LTD</t>
  </si>
  <si>
    <t>TRANS-FREIGHT CONTAINERS LTD</t>
  </si>
  <si>
    <t>TRANSGENE BIOTEK LTD</t>
  </si>
  <si>
    <t>TRANSGLOBE FOODS LTD</t>
  </si>
  <si>
    <t>TRANSOCEANIC PROPERTIES LTD</t>
  </si>
  <si>
    <t>TRANSPEK INDUSTRY LTD</t>
  </si>
  <si>
    <t>TRANSPORT CORPORATION OF (INDIA) LTD</t>
  </si>
  <si>
    <t>TCI</t>
  </si>
  <si>
    <t>TRANSPORT CORPORATION OF INDIA LTD</t>
  </si>
  <si>
    <t>TRANSWARRANTY FINANCE LTD</t>
  </si>
  <si>
    <t>TFL</t>
  </si>
  <si>
    <t>TRANSWIND INFRASTRUCTURES LTD</t>
  </si>
  <si>
    <t>TRANSWIND</t>
  </si>
  <si>
    <t>TREE HOUSE EDUCATION &amp; ACCESSORIES LTD</t>
  </si>
  <si>
    <t>TREEHOUSE</t>
  </si>
  <si>
    <t>Trejhara Solutions Ltd</t>
  </si>
  <si>
    <t>TREJHARA</t>
  </si>
  <si>
    <t>TRENT LTD</t>
  </si>
  <si>
    <t>TRENT</t>
  </si>
  <si>
    <t>TRESCON LTD</t>
  </si>
  <si>
    <t>TRF LTD</t>
  </si>
  <si>
    <t>TRF</t>
  </si>
  <si>
    <t>TRIBHOVANDAS BHIMJI ZAVERI LTD</t>
  </si>
  <si>
    <t>TBZ</t>
  </si>
  <si>
    <t>TRICOM FRUIT PRODUCTS LTD</t>
  </si>
  <si>
    <t>TRIDENT LTD</t>
  </si>
  <si>
    <t>TRIDENT</t>
  </si>
  <si>
    <t>TRIDENT TEXOFAB LTD</t>
  </si>
  <si>
    <t>TRIDENT TOOLS LTD</t>
  </si>
  <si>
    <t>TRIGYN TECHNOLOGIES LTD</t>
  </si>
  <si>
    <t>TRIGYN</t>
  </si>
  <si>
    <t>TRIJAL INDUSTRIES LTD</t>
  </si>
  <si>
    <t>TRIMURTHI LTD</t>
  </si>
  <si>
    <t>Food &amp; Drugs Retailing</t>
  </si>
  <si>
    <t>TRINITY LEAGUE (INDIA) LTD</t>
  </si>
  <si>
    <t>TRINITY LEAGUE INDIA LTD</t>
  </si>
  <si>
    <t>TRIO MERCANTILE &amp;amp; TRADING LTD.</t>
  </si>
  <si>
    <t>TRIOMERC</t>
  </si>
  <si>
    <t>TRIOCHEM PRODUCTS LTD</t>
  </si>
  <si>
    <t>TRISHAKTI ELECTRONICS &amp; INDUSTRIES LTD</t>
  </si>
  <si>
    <t>TRITON CORP LTD</t>
  </si>
  <si>
    <t>TRITON VALVES LTD</t>
  </si>
  <si>
    <t>TRIVENI ENGINEERING &amp; INDUSTRIES LTD</t>
  </si>
  <si>
    <t>TRIVENI</t>
  </si>
  <si>
    <t>Triveni Enterprises Ltd</t>
  </si>
  <si>
    <t>TRIVENIENT</t>
  </si>
  <si>
    <t>TRIVENI GLASS LTD</t>
  </si>
  <si>
    <t>TRIVENI TURBINE LTD</t>
  </si>
  <si>
    <t>TRITURBINE</t>
  </si>
  <si>
    <t>TRIVIKRAMA INDUSTRIES LTD</t>
  </si>
  <si>
    <t>TROMBO EXTRACTIONS LTD</t>
  </si>
  <si>
    <t>TTI ENTERPRISE LTD</t>
  </si>
  <si>
    <t>TTK HEALTHCARE LTD</t>
  </si>
  <si>
    <t>TTKHLTCARE</t>
  </si>
  <si>
    <t>TTK PRESTIGE LTD</t>
  </si>
  <si>
    <t>TTKPRESTIG</t>
  </si>
  <si>
    <t>TTL Enterprises Ltd</t>
  </si>
  <si>
    <t>TTLEL</t>
  </si>
  <si>
    <t>TUBE INVESTMENTS OF (INDIA) LTD</t>
  </si>
  <si>
    <t>TI(INDIA)</t>
  </si>
  <si>
    <t>TUBE INVESTMENTS OF INDIA LTD</t>
  </si>
  <si>
    <t>TIINDIA</t>
  </si>
  <si>
    <t>TULASEE BIO-ETHANOL LTD</t>
  </si>
  <si>
    <t>TULIP STAR HOTELS LTD</t>
  </si>
  <si>
    <t>TULIVE DEVELOPERS LTD</t>
  </si>
  <si>
    <t>TULSI EXTRUSIONS LTD</t>
  </si>
  <si>
    <t>TULSI</t>
  </si>
  <si>
    <t>TUMUS ELECTRIC CORPORATION LTD</t>
  </si>
  <si>
    <t>TUNI TEXTILE MILLS LTD</t>
  </si>
  <si>
    <t>TUTICORIN ALKALI CHEMICALS &amp; FERTILISERS LTD</t>
  </si>
  <si>
    <t>TV TODAY NETWORK LTD</t>
  </si>
  <si>
    <t>TVTODAY</t>
  </si>
  <si>
    <t>TV VISION LTD</t>
  </si>
  <si>
    <t>TVVISION</t>
  </si>
  <si>
    <t>TV18 BROADCAST LTD</t>
  </si>
  <si>
    <t>TV18BRDCST</t>
  </si>
  <si>
    <t>TVS ELECTRONICS LTD</t>
  </si>
  <si>
    <t>TVSELECT</t>
  </si>
  <si>
    <t>TVS MOTOR COMPANY LTD</t>
  </si>
  <si>
    <t>TVSMOTOR</t>
  </si>
  <si>
    <t>TVS SRICHAKRA LTD</t>
  </si>
  <si>
    <t>TVSSRICHAK</t>
  </si>
  <si>
    <t>TWIN ROSES TRADES &amp; AGENCIES LTD</t>
  </si>
  <si>
    <t>TWINSTAR INDUSTRIES LTD</t>
  </si>
  <si>
    <t>TYCHE INDUSTRIES LTD</t>
  </si>
  <si>
    <t>TYPHOON FINANCIAL SERVICES LTD</t>
  </si>
  <si>
    <t>TYPHOON HOLDINGS LTD</t>
  </si>
  <si>
    <t>TYROON TEA CO LTD</t>
  </si>
  <si>
    <t>U  H  ZAVERI LTD</t>
  </si>
  <si>
    <t>UCAL FUEL SYSTEMS LTD</t>
  </si>
  <si>
    <t>UCALFUEL</t>
  </si>
  <si>
    <t>UCO BANK</t>
  </si>
  <si>
    <t>UCOBANK</t>
  </si>
  <si>
    <t>UDAIPUR CEMENT WORKS LTD</t>
  </si>
  <si>
    <t>UDAY JEWELLERY INDUSTRIES LTD</t>
  </si>
  <si>
    <t>UFLEX LTD</t>
  </si>
  <si>
    <t>UFLEX</t>
  </si>
  <si>
    <t>UFO MOVIEZ (INDIA) LTD</t>
  </si>
  <si>
    <t>UFO</t>
  </si>
  <si>
    <t>UFO MOVIEZ INDIA LTD</t>
  </si>
  <si>
    <t>UGRO CAPITAL LTD</t>
  </si>
  <si>
    <t>UJAAS ENERGY LTD</t>
  </si>
  <si>
    <t>UJAAS</t>
  </si>
  <si>
    <t>UJJIVAN FINANCIAL SERVICES LTD</t>
  </si>
  <si>
    <t>UJJIVAN</t>
  </si>
  <si>
    <t>ULTRA WIRING CONNECTIVITY SYSTEM LTD</t>
  </si>
  <si>
    <t>UWCSL</t>
  </si>
  <si>
    <t>ULTRACAB (INDIA) LTD</t>
  </si>
  <si>
    <t>ULTRACAB INDIA LTD</t>
  </si>
  <si>
    <t>ULTRAMARINE &amp; PIGMENTS LTD</t>
  </si>
  <si>
    <t>ULTRATECH CEMENT LTD</t>
  </si>
  <si>
    <t>ULTRACEMCO</t>
  </si>
  <si>
    <t>UMANG DAIRIES LTD</t>
  </si>
  <si>
    <t>UMANGDAIRY</t>
  </si>
  <si>
    <t>UMIYA TUBES LTD</t>
  </si>
  <si>
    <t>UNI ABEX ALLOY PRODUCTS LTD</t>
  </si>
  <si>
    <t>UNICHEM LABORATORIES LTD</t>
  </si>
  <si>
    <t>UNICHEMLAB</t>
  </si>
  <si>
    <t>UNICK FIX-A-FORM AND PRINTERS LTD</t>
  </si>
  <si>
    <t>UNIINFO TELECOM SERVICES LTD</t>
  </si>
  <si>
    <t>UNIINFO</t>
  </si>
  <si>
    <t>UNIJOLLY INVESTMENTS CO LTD</t>
  </si>
  <si>
    <t>UNIMODE OVERSEAS LTD.</t>
  </si>
  <si>
    <t>UNIMOVR</t>
  </si>
  <si>
    <t>UNION BANK OF INDIA</t>
  </si>
  <si>
    <t>UNIONBANK</t>
  </si>
  <si>
    <t>UNION QUALITY PLASTICS LTD</t>
  </si>
  <si>
    <t>UNIPHOS ENTERPRISES LTD</t>
  </si>
  <si>
    <t>UNIENTER</t>
  </si>
  <si>
    <t>UNIPLY DECOR LTD</t>
  </si>
  <si>
    <t>UNIPLY INDUSTRIES LTD</t>
  </si>
  <si>
    <t>UNIPLY</t>
  </si>
  <si>
    <t>UNIQUE ORGANICS LTD</t>
  </si>
  <si>
    <t>UNIROYAL INDUSTRIES LTD</t>
  </si>
  <si>
    <t>UNIROYAL MARINE EXPORTS LTD</t>
  </si>
  <si>
    <t>UNISHIRE URBAN INFRA LTD</t>
  </si>
  <si>
    <t>UNISON METALS LTD</t>
  </si>
  <si>
    <t>UNISTAR MULTIMEDIA LTD</t>
  </si>
  <si>
    <t>UNISYS SOFTWARES &amp; HOLDING INDUSTRIES LTD</t>
  </si>
  <si>
    <t>UNITECH INTERNATIONAL LTD</t>
  </si>
  <si>
    <t>UNITECH LTD</t>
  </si>
  <si>
    <t>UNITECH</t>
  </si>
  <si>
    <t>UNITED BANK OF INDIA</t>
  </si>
  <si>
    <t>UNITEDBNK</t>
  </si>
  <si>
    <t>UNITED BREWERIES LTD</t>
  </si>
  <si>
    <t>UBL</t>
  </si>
  <si>
    <t>UNITED CREDIT LTD</t>
  </si>
  <si>
    <t>UNITED DRILLING TOOLS LTD</t>
  </si>
  <si>
    <t>UNITED INTERACTIVE LTD</t>
  </si>
  <si>
    <t>UNITED LEASING &amp; INDUSTRIES LTD</t>
  </si>
  <si>
    <t>UNITED POLYFAB GUJARAT LTD</t>
  </si>
  <si>
    <t>UNITEDPOLY</t>
  </si>
  <si>
    <t>UNITED SPIRITS LTD</t>
  </si>
  <si>
    <t>MCDOWELL-N</t>
  </si>
  <si>
    <t>UNITED TEXTILES LTD</t>
  </si>
  <si>
    <t>UNITED VAN DER HORST LTD</t>
  </si>
  <si>
    <t>UNITY INFRAPROJECTS LTD</t>
  </si>
  <si>
    <t>UNITY</t>
  </si>
  <si>
    <t>UNIVASTU (INDIA) LTD</t>
  </si>
  <si>
    <t>UNIVASTU</t>
  </si>
  <si>
    <t>UNIVASTU INDIA LTD</t>
  </si>
  <si>
    <t>UNIVERSAL ARTS LTD</t>
  </si>
  <si>
    <t>UNIVERSAL AUTOFOUNDRY LTD</t>
  </si>
  <si>
    <t>UNIVERSAL CABLES LTD</t>
  </si>
  <si>
    <t>UNIVCABLES</t>
  </si>
  <si>
    <t>UNIVERSAL CREDIT &amp; SECURITIES LTD</t>
  </si>
  <si>
    <t>UNIVERSAL OFFICE AUTOMATION LTD</t>
  </si>
  <si>
    <t>UNIVERSAL PRIME ALUMINIUM LTD</t>
  </si>
  <si>
    <t>UNIVERSAL STARCH-CHEM ALLIED LTD</t>
  </si>
  <si>
    <t>UNIWORTH LTD</t>
  </si>
  <si>
    <t>UNIWORTH SECURITIES LTD</t>
  </si>
  <si>
    <t>UNJHA FORMULATIONS LTD</t>
  </si>
  <si>
    <t>UPASANA FINANCE LTD</t>
  </si>
  <si>
    <t>UPL LTD</t>
  </si>
  <si>
    <t>UPL</t>
  </si>
  <si>
    <t>UPSURGE INVESTMENT &amp; FINANCE LTD</t>
  </si>
  <si>
    <t>URAVI T AND WEDGE LAMPS LTD</t>
  </si>
  <si>
    <t>URAVI</t>
  </si>
  <si>
    <t>URJA GLOBAL LTD</t>
  </si>
  <si>
    <t>URJA</t>
  </si>
  <si>
    <t>USG TECH SOLUTIONS LTD</t>
  </si>
  <si>
    <t>USHA MARTIN EDUCATION &amp; SOLUTIONS LTD</t>
  </si>
  <si>
    <t>UMESLTD</t>
  </si>
  <si>
    <t>USHA MARTIN LTD</t>
  </si>
  <si>
    <t>USHAMART</t>
  </si>
  <si>
    <t>USHAKIRAN FINANCE LTD</t>
  </si>
  <si>
    <t>USHANTI COLOUR CHEM LTD</t>
  </si>
  <si>
    <t>UCL</t>
  </si>
  <si>
    <t>USHDEV INTERNATIONAL LTD</t>
  </si>
  <si>
    <t>USHER AGRO LTD</t>
  </si>
  <si>
    <t>USHERAGRO</t>
  </si>
  <si>
    <t>UTI MUTUAL FUND - UTI GOLD EXCHANGE TRADED FUND</t>
  </si>
  <si>
    <t>GOLDSHARE</t>
  </si>
  <si>
    <t>UTL INDUSTRIES LTD</t>
  </si>
  <si>
    <t>UTTAM GALVA STEELS LTD</t>
  </si>
  <si>
    <t>UTTAMSTL</t>
  </si>
  <si>
    <t>UTTAM SUGAR MILLS LTD</t>
  </si>
  <si>
    <t>UTTAMSUGAR</t>
  </si>
  <si>
    <t>UTTAM VALUE STEELS LTD</t>
  </si>
  <si>
    <t>UVSL</t>
  </si>
  <si>
    <t>V B DESAI FINANCIAL SERVICES LTD</t>
  </si>
  <si>
    <t>V B INDUSTRIES LTD</t>
  </si>
  <si>
    <t>V R Films &amp;amp; Studios Ltd</t>
  </si>
  <si>
    <t>VRFILMS</t>
  </si>
  <si>
    <t>V R WOODART LTD</t>
  </si>
  <si>
    <t>V S T TILLERS TRACTORS LTD</t>
  </si>
  <si>
    <t>VSTTILLERS</t>
  </si>
  <si>
    <t>V2 RETAIL LTD</t>
  </si>
  <si>
    <t>V2RETAIL</t>
  </si>
  <si>
    <t>VA TECH WABAG LTD</t>
  </si>
  <si>
    <t>WABAG</t>
  </si>
  <si>
    <t>VAARAD VENTURES LTD</t>
  </si>
  <si>
    <t>VADILAL ENTERPRISES LTD</t>
  </si>
  <si>
    <t>VADILAL INDUSTRIES LTD</t>
  </si>
  <si>
    <t>VADILALIND</t>
  </si>
  <si>
    <t>VADIVARHE SPECIALITY CHEMICALS LTD</t>
  </si>
  <si>
    <t>VSCL</t>
  </si>
  <si>
    <t>VAGHANI TECHNO-BUILD LTD</t>
  </si>
  <si>
    <t>VAIBHAV GLOBAL LTD</t>
  </si>
  <si>
    <t>VAIBHAVGBL</t>
  </si>
  <si>
    <t>VAISHALI PHARMA LTD</t>
  </si>
  <si>
    <t>VAISHALI</t>
  </si>
  <si>
    <t>VAKRANGEE LTD</t>
  </si>
  <si>
    <t>VAKRANGEE</t>
  </si>
  <si>
    <t>VAKSONS AUTOMOBILES LTD</t>
  </si>
  <si>
    <t>VALIANT COMMUNICATIONS LTD</t>
  </si>
  <si>
    <t>VALIANT ORGANICS LTD</t>
  </si>
  <si>
    <t>VALLABH POLY-PLAST INTERNATIONAL LTD</t>
  </si>
  <si>
    <t>VALLABH STEELS LTD</t>
  </si>
  <si>
    <t>VALLEY MAGNESITE COMPANY LTD</t>
  </si>
  <si>
    <t>VALSON INDUSTRIES LTD</t>
  </si>
  <si>
    <t>VAMA INDUSTRIES LTD</t>
  </si>
  <si>
    <t>VAMSHI RUBBER LTD</t>
  </si>
  <si>
    <t>VANDANA KNITWEAR LTD</t>
  </si>
  <si>
    <t>VANI COMMERCIALS LTD</t>
  </si>
  <si>
    <t>VANTA BIOSCIENCE LTD</t>
  </si>
  <si>
    <t>VANTAGE KNOWLEDGE ACADEMY LTD</t>
  </si>
  <si>
    <t>VAPI PAPER MILLS LTD</t>
  </si>
  <si>
    <t>VARDHAMAN LABORATORIES LTD</t>
  </si>
  <si>
    <t>VARDHMAN ACRYLICS LTD</t>
  </si>
  <si>
    <t>VARDHACRLC</t>
  </si>
  <si>
    <t>VARDHMAN CONCRETE LTD</t>
  </si>
  <si>
    <t>VARDHMAN HOLDINGS LTD</t>
  </si>
  <si>
    <t>VHL</t>
  </si>
  <si>
    <t>VARDHMAN INDUSTRIES LTD</t>
  </si>
  <si>
    <t>VARDHMAN POLYTEX LTD</t>
  </si>
  <si>
    <t>VARDMNPOLY</t>
  </si>
  <si>
    <t>VARDHMAN SPECIAL STEELS LTD</t>
  </si>
  <si>
    <t>VSSL</t>
  </si>
  <si>
    <t>VARDHMAN TEXTILES LTD</t>
  </si>
  <si>
    <t>VTL</t>
  </si>
  <si>
    <t>VARROC ENGINEERING LTD</t>
  </si>
  <si>
    <t>VARROC</t>
  </si>
  <si>
    <t>VARUN BEVERAGES LTD</t>
  </si>
  <si>
    <t>VBL</t>
  </si>
  <si>
    <t>VARUN MERCANTILE LTD</t>
  </si>
  <si>
    <t>VAS INFRASTRUCTURE LTD</t>
  </si>
  <si>
    <t>VASA RETAIL AND OVERSEAS LTD</t>
  </si>
  <si>
    <t>VASA</t>
  </si>
  <si>
    <t>VASCON ENGINEERS LTD</t>
  </si>
  <si>
    <t>VASCONEQ</t>
  </si>
  <si>
    <t>VASUNDHARA RASAYANS LTD</t>
  </si>
  <si>
    <t>VASWANI INDUSTRIES LTD</t>
  </si>
  <si>
    <t>VASWANI</t>
  </si>
  <si>
    <t>VAX HOUSING FINANCE CORPORATION LTD</t>
  </si>
  <si>
    <t>VBC FERRO ALLOYS LTD</t>
  </si>
  <si>
    <t>VCK CAPITAL MARKET SERVICES LTD</t>
  </si>
  <si>
    <t>VCU DATA MANAGEMENT LTD</t>
  </si>
  <si>
    <t>VEDANTA LTD</t>
  </si>
  <si>
    <t>VEDL</t>
  </si>
  <si>
    <t>VEDAVAAG SYSTEMS LTD</t>
  </si>
  <si>
    <t>VEEJAY LAKSHMI ENGINEERING WORKS LTD</t>
  </si>
  <si>
    <t>VEER ENERGY &amp; INFRASTRUCTURE LTD</t>
  </si>
  <si>
    <t>VEERAM INFRA ENGINEERING LTD</t>
  </si>
  <si>
    <t>VEERAM ORNAMENTS LTD</t>
  </si>
  <si>
    <t>VEERHEALTH CARE LTD</t>
  </si>
  <si>
    <t>VEGETABLE PRODUCTS LTD</t>
  </si>
  <si>
    <t>VELAN HOTELS LTD</t>
  </si>
  <si>
    <t>VELJAN DENISON LTD</t>
  </si>
  <si>
    <t>VENKY'S (INDIA) LTD</t>
  </si>
  <si>
    <t>VENKEYS</t>
  </si>
  <si>
    <t>VENKY'S INDIA LTD</t>
  </si>
  <si>
    <t>VENLON ENTERPRISES LTD</t>
  </si>
  <si>
    <t>VENTURA GUARANTY LTD.</t>
  </si>
  <si>
    <t>SHYAM</t>
  </si>
  <si>
    <t>VENTURA TEXTILES LTD</t>
  </si>
  <si>
    <t>VENUS REMEDIES LTD</t>
  </si>
  <si>
    <t>VENUSREM</t>
  </si>
  <si>
    <t>VERA SYNTHETIC LTD</t>
  </si>
  <si>
    <t>VERA</t>
  </si>
  <si>
    <t>VERITAS (INDIA) LTD</t>
  </si>
  <si>
    <t>VERITAS INDIA LTD</t>
  </si>
  <si>
    <t>VERONICA PRODUCTION LTD</t>
  </si>
  <si>
    <t>VERTEX SECURITIES LTD</t>
  </si>
  <si>
    <t>VERTICAL INDUSTRIES LTD</t>
  </si>
  <si>
    <t>VERTOZ ADVERTISING LTD</t>
  </si>
  <si>
    <t>VERTOZ</t>
  </si>
  <si>
    <t>VESUVIUS (INDIA) LTD</t>
  </si>
  <si>
    <t>VESUVIUS</t>
  </si>
  <si>
    <t>VESUVIUS INDIA LTD</t>
  </si>
  <si>
    <t>VETO SWITCHGEARS AND CABLES LTD</t>
  </si>
  <si>
    <t>VETO</t>
  </si>
  <si>
    <t>V-GUARD INDUSTRIES LTD</t>
  </si>
  <si>
    <t>VGUARD</t>
  </si>
  <si>
    <t>VIAAN INDUSTRIES LTD</t>
  </si>
  <si>
    <t>VIBRANT GLOBAL CAPITAL LTD</t>
  </si>
  <si>
    <t>VICEROY HOTELS LTD</t>
  </si>
  <si>
    <t>VICEROY</t>
  </si>
  <si>
    <t>VICTORIA MILLS LTD</t>
  </si>
  <si>
    <t>VICTORY PAPER &amp; BOARDS (INDIA) LTD</t>
  </si>
  <si>
    <t>VICTORY PAPER &amp; BOARDS INDIA LTD</t>
  </si>
  <si>
    <t>VIDEOCON INDUSTRIES LTD</t>
  </si>
  <si>
    <t>VIDEOIND</t>
  </si>
  <si>
    <t>VIDHI SPECIALTY FOOD INGREDIENTS LTD</t>
  </si>
  <si>
    <t>VIDHIING</t>
  </si>
  <si>
    <t>VIDLI RESTAURANTS LTD</t>
  </si>
  <si>
    <t>VIJAY SHANTHI BUILDERS LTD</t>
  </si>
  <si>
    <t>VIJSHAN</t>
  </si>
  <si>
    <t>VIJAY SOLVEX LTD</t>
  </si>
  <si>
    <t>VIJAY TEXTILES LTD</t>
  </si>
  <si>
    <t>VIJAYA BANK</t>
  </si>
  <si>
    <t>VIJAYABANK</t>
  </si>
  <si>
    <t>VIJI FINANCE LTD</t>
  </si>
  <si>
    <t>VIJIFIN</t>
  </si>
  <si>
    <t>VIKALP SECURITIES LTD</t>
  </si>
  <si>
    <t>VIKAS ECOTECH LTD</t>
  </si>
  <si>
    <t>VIKASECO</t>
  </si>
  <si>
    <t>Vikas Multicorp Ltd</t>
  </si>
  <si>
    <t>VIKASMCORP</t>
  </si>
  <si>
    <t>VIKAS PROPPANT &amp; GRANITE LTD</t>
  </si>
  <si>
    <t>VIKAS WSP LTD</t>
  </si>
  <si>
    <t>VIKRAM THERMO (INDIA) LTD</t>
  </si>
  <si>
    <t>VIKRAM THERMO INDIA LTD</t>
  </si>
  <si>
    <t>VIKSIT ENGINEERING LTD</t>
  </si>
  <si>
    <t>VIMAL OIL &amp; FOODS LTD</t>
  </si>
  <si>
    <t>VIMALOIL</t>
  </si>
  <si>
    <t>VIMTA LABS LTD</t>
  </si>
  <si>
    <t>VIMTALABS</t>
  </si>
  <si>
    <t>VINADITYA TRADING CO LTD</t>
  </si>
  <si>
    <t>VINATI ORGANICS LTD</t>
  </si>
  <si>
    <t>VINATIORGA</t>
  </si>
  <si>
    <t>VINAYAK POLYCON INTERNATIONAL LTD</t>
  </si>
  <si>
    <t>VINDHYA TELELINKS LTD</t>
  </si>
  <si>
    <t>VINDHYATEL</t>
  </si>
  <si>
    <t>VINNY OVERSEAS LTD</t>
  </si>
  <si>
    <t>VINNY</t>
  </si>
  <si>
    <t>VINTAGE SECURITIES LTD</t>
  </si>
  <si>
    <t>VINYL CHEMICALS (INDIA) LTD</t>
  </si>
  <si>
    <t>VINYL(INDIA)</t>
  </si>
  <si>
    <t>VINYL CHEMICALS INDIA LTD</t>
  </si>
  <si>
    <t>VINYLINDIA</t>
  </si>
  <si>
    <t>VINYOFLEX LTD</t>
  </si>
  <si>
    <t>VIP CLOTHING LTD</t>
  </si>
  <si>
    <t>VIPCLOTHNG</t>
  </si>
  <si>
    <t>VIP INDUSTRIES LTD</t>
  </si>
  <si>
    <t>VIPIND</t>
  </si>
  <si>
    <t>VIPPY SPINPRO LTD</t>
  </si>
  <si>
    <t>VIPUL LTD</t>
  </si>
  <si>
    <t>VIPULLTD</t>
  </si>
  <si>
    <t>VIPUL ORGANICS LTD</t>
  </si>
  <si>
    <t>VIRAT CRANE INDUSTRIES LTD</t>
  </si>
  <si>
    <t>VIRAT INDUSTRIES LTD</t>
  </si>
  <si>
    <t>VIRAT LEASING LTD</t>
  </si>
  <si>
    <t>VIRGO GLOBAL LTD</t>
  </si>
  <si>
    <t>VIRINCHI LTD</t>
  </si>
  <si>
    <t>VIRTUAL GLOBAL EDUCATION LTD</t>
  </si>
  <si>
    <t>VIRTUALSOFT SYSTEMS LTD</t>
  </si>
  <si>
    <t>VISA STEEL LTD</t>
  </si>
  <si>
    <t>VISASTEEL</t>
  </si>
  <si>
    <t>VISAGAR FINANCIAL SERVICES LTD</t>
  </si>
  <si>
    <t>VISAGAR POLYTEX LTD</t>
  </si>
  <si>
    <t>VIVIDHA</t>
  </si>
  <si>
    <t>VISAKA INDUSTRIES LTD</t>
  </si>
  <si>
    <t>VISAKAIND</t>
  </si>
  <si>
    <t>VISCO TRADE ASSOCIATES LTD</t>
  </si>
  <si>
    <t>VISESH INFOTECNICS LTD</t>
  </si>
  <si>
    <t>VISESHINFO</t>
  </si>
  <si>
    <t>VISHAL BEARINGS LTD</t>
  </si>
  <si>
    <t>VISHAL FABRICS LTD</t>
  </si>
  <si>
    <t>VISHNU CHEMICALS LTD</t>
  </si>
  <si>
    <t>VISHNU</t>
  </si>
  <si>
    <t>Vishvprabha Ventures Ltd</t>
  </si>
  <si>
    <t>VISVEN</t>
  </si>
  <si>
    <t>VISION CINEMAS LTD</t>
  </si>
  <si>
    <t>VISION CORPORATION LTD</t>
  </si>
  <si>
    <t>VISTA PHARMACEUTICALS LTD</t>
  </si>
  <si>
    <t>VISTAR AMAR LTD</t>
  </si>
  <si>
    <t>VITESSE AGRO LTD</t>
  </si>
  <si>
    <t>VIVANTA INDUSTRIES LTD</t>
  </si>
  <si>
    <t>VIVANZA BIOSCIENCES LTD</t>
  </si>
  <si>
    <t>VIVID GLOBAL INDUSTRIES LTD</t>
  </si>
  <si>
    <t>VIVIMED LABS LTD</t>
  </si>
  <si>
    <t>VIVIMEDLAB</t>
  </si>
  <si>
    <t>VIVO BIO TECH LTD</t>
  </si>
  <si>
    <t>VJTF EDUSERVICES LTD</t>
  </si>
  <si>
    <t>VKJ INFRADEVELOPERS LTD</t>
  </si>
  <si>
    <t>VLS FINANCE LTD</t>
  </si>
  <si>
    <t>VLSFINANCE</t>
  </si>
  <si>
    <t>V-MART RETAIL LTD</t>
  </si>
  <si>
    <t>VMART</t>
  </si>
  <si>
    <t>VMS INDUSTRIES LTD</t>
  </si>
  <si>
    <t>VMV HOLIDAYS LTD</t>
  </si>
  <si>
    <t>VODAFONE IDEA LTD</t>
  </si>
  <si>
    <t>IDEA</t>
  </si>
  <si>
    <t>VOITH PAPER FABRICS (INDIA) LTD</t>
  </si>
  <si>
    <t>VOITH PAPER FABRICS INDIA LTD</t>
  </si>
  <si>
    <t>VOLTAIRE LEASING &amp; FINANCE LTD</t>
  </si>
  <si>
    <t>VOLTAMP TRANSFORMERS LTD</t>
  </si>
  <si>
    <t>VOLTAMP</t>
  </si>
  <si>
    <t>VOLTAS LTD</t>
  </si>
  <si>
    <t>VOLTAS</t>
  </si>
  <si>
    <t>VORA CONSTRUCTIONS LTD</t>
  </si>
  <si>
    <t>VRL LOGISTICS LTD</t>
  </si>
  <si>
    <t>VRLLOG</t>
  </si>
  <si>
    <t>VSF PROJECTS LTD</t>
  </si>
  <si>
    <t>VST INDUSTRIES LTD</t>
  </si>
  <si>
    <t>VSTIND</t>
  </si>
  <si>
    <t>VTM LTD</t>
  </si>
  <si>
    <t>VXL INSTRUMENTS LTD.</t>
  </si>
  <si>
    <t>VXLINSTR</t>
  </si>
  <si>
    <t>VYAPAR INDUSTRIES LTD</t>
  </si>
  <si>
    <t>W H BRADY &amp; CO LTD</t>
  </si>
  <si>
    <t>W S INDUSTRIES (INDIA) LTD</t>
  </si>
  <si>
    <t>W S INDUSTRIES I LTD</t>
  </si>
  <si>
    <t>WSI</t>
  </si>
  <si>
    <t>W S INDUSTRIES INDIA LTD</t>
  </si>
  <si>
    <t>W W TECHNOLOGY HOLDINGS LTD</t>
  </si>
  <si>
    <t>WAA SOLAR LTD</t>
  </si>
  <si>
    <t>WABCO (INDIA) LTD</t>
  </si>
  <si>
    <t>WABCO(INDIA)</t>
  </si>
  <si>
    <t>WABCO INDIA LTD</t>
  </si>
  <si>
    <t>WABCOINDIA</t>
  </si>
  <si>
    <t>WAGEND INFRA VENTURE LTD</t>
  </si>
  <si>
    <t>WALCHAND PEOPLEFIRST LTD</t>
  </si>
  <si>
    <t>WALCHANDNAGAR INDUSTRIES LTD</t>
  </si>
  <si>
    <t>WALCHANNAG</t>
  </si>
  <si>
    <t>WALL STREET FINANCE LTD</t>
  </si>
  <si>
    <t>WALLFORT FINANCIAL SERVICES LTD</t>
  </si>
  <si>
    <t>WANBURY LTD</t>
  </si>
  <si>
    <t>WANBURY</t>
  </si>
  <si>
    <t>WARNER MULTIMEDIA LTD</t>
  </si>
  <si>
    <t>WARREN TEA LTD</t>
  </si>
  <si>
    <t>WATERBASE LTD</t>
  </si>
  <si>
    <t>WEALTH FIRST PORTFOLIO MANAGERS LTD</t>
  </si>
  <si>
    <t>WEALTH</t>
  </si>
  <si>
    <t>WEB ELEMENT SOLUTIONS LTD</t>
  </si>
  <si>
    <t>WEBSOL ENERGY SYSTEM LTD</t>
  </si>
  <si>
    <t>WEBELSOLAR</t>
  </si>
  <si>
    <t>WEIZMANN FINCORP LTD</t>
  </si>
  <si>
    <t>WEIZMANN FOREX LTD</t>
  </si>
  <si>
    <t>WEIZFOREX</t>
  </si>
  <si>
    <t>WEIZMANN LTD</t>
  </si>
  <si>
    <t>WEIZMANIND</t>
  </si>
  <si>
    <t>WELCAST STEELS LTD</t>
  </si>
  <si>
    <t>WELCURE DRUGS &amp; PHARMACEUTICALS LTD</t>
  </si>
  <si>
    <t>WELLESLEY CORPORATION LTD</t>
  </si>
  <si>
    <t>WELLNESS NONI LTD</t>
  </si>
  <si>
    <t>WELSPUN (INDIA) LTD</t>
  </si>
  <si>
    <t>WELSPUNIND</t>
  </si>
  <si>
    <t>WELSPUN CORP LTD</t>
  </si>
  <si>
    <t>WELCORP</t>
  </si>
  <si>
    <t>WELSPUN ENTERPRISES LTD</t>
  </si>
  <si>
    <t>WELENT</t>
  </si>
  <si>
    <t>WELSPUN INDIA LTD</t>
  </si>
  <si>
    <t>WELSPUN INVESTMENTS AND COMMERCIALS LTD</t>
  </si>
  <si>
    <t>WELINV</t>
  </si>
  <si>
    <t>WELTERMAN INTERNATIONAL LTD</t>
  </si>
  <si>
    <t>WENDT (INDIA) LTD</t>
  </si>
  <si>
    <t>WENDT</t>
  </si>
  <si>
    <t>WENDT INDIA LTD</t>
  </si>
  <si>
    <t>WEP SOLUTIONS LTD</t>
  </si>
  <si>
    <t>WEST COAST PAPER MILLS LTD</t>
  </si>
  <si>
    <t>WSTCSTPAPR</t>
  </si>
  <si>
    <t>WEST LEISURE RESORTS LTD</t>
  </si>
  <si>
    <t>WESTERN MINISTIL LTD</t>
  </si>
  <si>
    <t>WESTLIFE DEVELOPMENT LTD</t>
  </si>
  <si>
    <t>WHEELS (INDIA) LTD</t>
  </si>
  <si>
    <t>WHEELS</t>
  </si>
  <si>
    <t>WHEELS INDIA LTD</t>
  </si>
  <si>
    <t>WHIRLPOOL OF (INDIA) LTD</t>
  </si>
  <si>
    <t>WHIRLPOOL</t>
  </si>
  <si>
    <t>WHIRLPOOL OF INDIA LTD</t>
  </si>
  <si>
    <t>WHITE ORGANIC AGRO LTD</t>
  </si>
  <si>
    <t>White Organic Retail Ltd</t>
  </si>
  <si>
    <t>WORL</t>
  </si>
  <si>
    <t>WILLIAMSON FINANCIAL SERVICES LTD</t>
  </si>
  <si>
    <t>WILLIAMSON MAGOR &amp; COMPANY LTD</t>
  </si>
  <si>
    <t>WILLAMAGOR</t>
  </si>
  <si>
    <t>WIM PLAST LTD</t>
  </si>
  <si>
    <t>WINDSOR MACHINES LTD</t>
  </si>
  <si>
    <t>WINDMACHIN</t>
  </si>
  <si>
    <t>WINRO COMMERCIAL (INDIA) LTD</t>
  </si>
  <si>
    <t>WINRO COMMERCIAL INDIA LTD</t>
  </si>
  <si>
    <t>WINSOME BREWERIES LTD</t>
  </si>
  <si>
    <t>WINSOME TEXTILE INDUSTRIES LTD</t>
  </si>
  <si>
    <t>WINSOME YARNS LTD</t>
  </si>
  <si>
    <t>WINSOME</t>
  </si>
  <si>
    <t>WINTAC LTD</t>
  </si>
  <si>
    <t>WINY COMMERCIAL &amp; FISCAL SERVICES LTD</t>
  </si>
  <si>
    <t>WIPRO LTD</t>
  </si>
  <si>
    <t>WIPRO</t>
  </si>
  <si>
    <t>WIRES &amp; FABRIKS SA LTD</t>
  </si>
  <si>
    <t>WISEC GLOBAL LTD</t>
  </si>
  <si>
    <t>WOCKHARDT LTD</t>
  </si>
  <si>
    <t>WOCKPHARMA</t>
  </si>
  <si>
    <t>WOMEN NETWORKS LTD</t>
  </si>
  <si>
    <t>WOMENS NEXT LOUNGERIES LTD</t>
  </si>
  <si>
    <t>WONDERLA HOLIDAYS LTD</t>
  </si>
  <si>
    <t>WONDERLA</t>
  </si>
  <si>
    <t>WOODSVILLA LTD</t>
  </si>
  <si>
    <t>WORLDWIDE LEATHER EXPORTS LTD</t>
  </si>
  <si>
    <t>WORTH INVESTMENT &amp; TRADING CO LTD</t>
  </si>
  <si>
    <t>WORTH PERIPHERALS LTD</t>
  </si>
  <si>
    <t>WORTH</t>
  </si>
  <si>
    <t>WPIL LTD</t>
  </si>
  <si>
    <t>XCHANGING SOLUTIONS LTD</t>
  </si>
  <si>
    <t>XCHANGING</t>
  </si>
  <si>
    <t>Xelpmoc Design and Tech Ltd</t>
  </si>
  <si>
    <t>XELPMOC</t>
  </si>
  <si>
    <t>XL ENERGY LTD</t>
  </si>
  <si>
    <t>XLENERGY</t>
  </si>
  <si>
    <t>XPRO (INDIA) LTD</t>
  </si>
  <si>
    <t>XPRO(INDIA)</t>
  </si>
  <si>
    <t>XPRO INDIA LTD</t>
  </si>
  <si>
    <t>XPROINDIA</t>
  </si>
  <si>
    <t>YAMINI INVESTMENTS COMPANY LTD</t>
  </si>
  <si>
    <t>YARN SYNDICATE LTD</t>
  </si>
  <si>
    <t>YASH CHEMEX LTD</t>
  </si>
  <si>
    <t>YASH MANAGEMENT &amp; SATELLITE LTD</t>
  </si>
  <si>
    <t>YASH PAPERS LTD</t>
  </si>
  <si>
    <t>YASHO INDUSTRIES LTD</t>
  </si>
  <si>
    <t>YASHRAJ CONTAINEURS LTD</t>
  </si>
  <si>
    <t>YES BANK LTD</t>
  </si>
  <si>
    <t>YESBANK</t>
  </si>
  <si>
    <t>YKM INDUSTRIES LTD</t>
  </si>
  <si>
    <t>YOGI SUNG-WON (INDIA) LTD</t>
  </si>
  <si>
    <t>YOGI SUNG-WON INDIA LTD</t>
  </si>
  <si>
    <t>YOGYA ENTERPRISES LTD</t>
  </si>
  <si>
    <t>YORK EXPORTS LTD</t>
  </si>
  <si>
    <t>YUG DECOR LTD</t>
  </si>
  <si>
    <t>YUKEN (INDIA) LTD</t>
  </si>
  <si>
    <t>YUKEN INDIA LTD</t>
  </si>
  <si>
    <t>YURANUS INFRASTRUCTURE LTD</t>
  </si>
  <si>
    <t>YUVRAAJ HYGIENE PRODUCTS LTD.</t>
  </si>
  <si>
    <t>YUVRAAJHPL</t>
  </si>
  <si>
    <t>Z F STEERING GEAR (INDIA) LTD</t>
  </si>
  <si>
    <t>Z F STEERING GEAR INDIA LTD</t>
  </si>
  <si>
    <t>ZEAL AQUA LTD</t>
  </si>
  <si>
    <t>ZEE ENTERTAINMENT ENTERPRISES LTD</t>
  </si>
  <si>
    <t>ZEEL</t>
  </si>
  <si>
    <t>ZEE LEARN LTD</t>
  </si>
  <si>
    <t>ZEELEARN</t>
  </si>
  <si>
    <t>ZEE MEDIA CORPORATION LTD</t>
  </si>
  <si>
    <t>ZEEMEDIA</t>
  </si>
  <si>
    <t>ZEN TECHNOLOGIES LTD</t>
  </si>
  <si>
    <t>ZENTEC</t>
  </si>
  <si>
    <t>ZENITH BIRLA (INDIA) LTD</t>
  </si>
  <si>
    <t>ZENITHBIR</t>
  </si>
  <si>
    <t>ZENITH BIRLA INDIA LTD</t>
  </si>
  <si>
    <t>ZENITH EXPORTS LTD</t>
  </si>
  <si>
    <t>ZENITHEXPO</t>
  </si>
  <si>
    <t>ZENITH FIBRES LTD</t>
  </si>
  <si>
    <t>ZENITH HEALTH CARE LTD</t>
  </si>
  <si>
    <t>ZENLABS ETHICA LTD</t>
  </si>
  <si>
    <t>ZENOTECH LABORATORIES LTD</t>
  </si>
  <si>
    <t>ZENSAR TECHNOLOGIES LTD</t>
  </si>
  <si>
    <t>ZENSARTECH</t>
  </si>
  <si>
    <t>ZICOM ELECTRONIC SECURITY SYSTEMS LTD</t>
  </si>
  <si>
    <t>ZICOM</t>
  </si>
  <si>
    <t>ZIM LABORATORIES LTD</t>
  </si>
  <si>
    <t>ZODIAC CLOTHING COMPANY LTD</t>
  </si>
  <si>
    <t>ZODIACLOTH</t>
  </si>
  <si>
    <t>ZODIAC ENERGY LTD</t>
  </si>
  <si>
    <t>ZODIAC</t>
  </si>
  <si>
    <t>ZODIAC JRD- MKJ LTD</t>
  </si>
  <si>
    <t>ZODJRDMKJ</t>
  </si>
  <si>
    <t>Zodiac Ventures LTD</t>
  </si>
  <si>
    <t>ZODIACVEN</t>
  </si>
  <si>
    <t>ZOTA HEALTH CARE LTD</t>
  </si>
  <si>
    <t>ZOTA</t>
  </si>
  <si>
    <t>ZUARI AGRO CHEMICALS LTD</t>
  </si>
  <si>
    <t>ZUARI</t>
  </si>
  <si>
    <t>ZUARI GLOBAL LTD</t>
  </si>
  <si>
    <t>ZUARIGLOB</t>
  </si>
  <si>
    <t>ZYDUS WELLNESS LTD</t>
  </si>
  <si>
    <t>ZYDUSWELL</t>
  </si>
  <si>
    <t>ZYLOG SYSTEMS LTD</t>
  </si>
  <si>
    <t>ZYLOG</t>
  </si>
  <si>
    <t>INDIA LEASE DEVELOPMENT Ltd</t>
  </si>
  <si>
    <t>INDLEASE</t>
  </si>
  <si>
    <t>Kore Foods Ltd</t>
  </si>
  <si>
    <t>KORE</t>
  </si>
  <si>
    <t>GOLD ROCK INVESTMENTS Ltd</t>
  </si>
  <si>
    <t>ZGOLDINV</t>
  </si>
  <si>
    <t>KARTIK INVESTMENTS TRUST Ltd</t>
  </si>
  <si>
    <t>KARTKIN</t>
  </si>
  <si>
    <t>JAYABHARAT CREDIT Ltd</t>
  </si>
  <si>
    <t>JAYBHCR</t>
  </si>
  <si>
    <t>AMALGAMATED ELECTRICITY CO.Ltd</t>
  </si>
  <si>
    <t>AMALGAM</t>
  </si>
  <si>
    <t>Diversified Commercial Services</t>
  </si>
  <si>
    <t>GAEKWAR MILLS Ltd</t>
  </si>
  <si>
    <t>ZGAEKWAR</t>
  </si>
  <si>
    <t>K K Fincorp Limited</t>
  </si>
  <si>
    <t>KKFIN</t>
  </si>
  <si>
    <t>RAJASTHAN PETRO SYNTHETICS Ltd</t>
  </si>
  <si>
    <t>RAJSPTR</t>
  </si>
  <si>
    <t>NORTHERN PROJECTS Ltd</t>
  </si>
  <si>
    <t>NORTHPR</t>
  </si>
  <si>
    <t>ID Info Business Services Ltd</t>
  </si>
  <si>
    <t>IDINFO</t>
  </si>
  <si>
    <t>TRC FINANCIAL SERVICES Ltd</t>
  </si>
  <si>
    <t>TRCFIN</t>
  </si>
  <si>
    <t>SPV Global Trading Ltd</t>
  </si>
  <si>
    <t>SPVGLOBAL</t>
  </si>
  <si>
    <t>ARAVALI SECURITIES &amp; FINANCE Ltd</t>
  </si>
  <si>
    <t>ARAVALIS</t>
  </si>
  <si>
    <t>YASH TRADING &amp; FINANCE Ltd</t>
  </si>
  <si>
    <t>YASTF</t>
  </si>
  <si>
    <t>GAYATRI TISSUE &amp; PAPERS Ltd</t>
  </si>
  <si>
    <t>GYTRIPA</t>
  </si>
  <si>
    <t>GRAND FOUNDRY Ltd</t>
  </si>
  <si>
    <t>GRANDFONRY</t>
  </si>
  <si>
    <t>Smiths &amp; Founders (India) Limited</t>
  </si>
  <si>
    <t>SMFIL</t>
  </si>
  <si>
    <t>MODERN INSULATORS Ltd</t>
  </si>
  <si>
    <t>MODINSU</t>
  </si>
  <si>
    <t>S&amp;S POWER SWITCHGEAR Ltd</t>
  </si>
  <si>
    <t>S&amp;SPOWER</t>
  </si>
  <si>
    <t>SBEC SYSTEMS (INDIA) Ltd</t>
  </si>
  <si>
    <t>SBECSYS</t>
  </si>
  <si>
    <t>VINTRON INFORMATICS Ltd</t>
  </si>
  <si>
    <t>VINTRON</t>
  </si>
  <si>
    <t>SHARAT INDUSTRIES Ltd</t>
  </si>
  <si>
    <t>SHINDL</t>
  </si>
  <si>
    <t>BKV INDUSTRIES Ltd</t>
  </si>
  <si>
    <t>BKV</t>
  </si>
  <si>
    <t>TMT (INDIA) Ltd</t>
  </si>
  <si>
    <t>TMTIND-B1</t>
  </si>
  <si>
    <t>PHARMAIDS PHARMACEUTICALS Ltd</t>
  </si>
  <si>
    <t>PHARMAID</t>
  </si>
  <si>
    <t>SURAJ INDUSTRIES Ltd</t>
  </si>
  <si>
    <t>SURJIND</t>
  </si>
  <si>
    <t>TEXEL INDUSTRIES Ltd</t>
  </si>
  <si>
    <t>TEXELIN</t>
  </si>
  <si>
    <t>Paos Industries Ltd</t>
  </si>
  <si>
    <t>PAOS</t>
  </si>
  <si>
    <t>SIDDHA VENTURES Ltd</t>
  </si>
  <si>
    <t>SIDDHA</t>
  </si>
  <si>
    <t>KIRAN SYNTEX Ltd</t>
  </si>
  <si>
    <t>KIRANSY-B</t>
  </si>
  <si>
    <t>KANSAL FIBRES Ltd</t>
  </si>
  <si>
    <t>KANSAFB</t>
  </si>
  <si>
    <t>Xtglobal Infotech Ltd</t>
  </si>
  <si>
    <t>XTGLOBAL</t>
  </si>
  <si>
    <t>Saffron Industries Limited</t>
  </si>
  <si>
    <t>SAFFRON</t>
  </si>
  <si>
    <t>CENTERAC TECHNOLOGIES Ltd</t>
  </si>
  <si>
    <t>CENTERAC</t>
  </si>
  <si>
    <t>Servoteach Industries Ltd</t>
  </si>
  <si>
    <t>SERVOTEACH</t>
  </si>
  <si>
    <t>SMC CREDITS Ltd</t>
  </si>
  <si>
    <t>SMCREDT</t>
  </si>
  <si>
    <t>RAJ OIL MILLS Ltd</t>
  </si>
  <si>
    <t>RAJOIL</t>
  </si>
  <si>
    <t>Axis Mutual Fund - Axis Gold Exchange Traded Fund</t>
  </si>
  <si>
    <t>AXISGOLD</t>
  </si>
  <si>
    <t xml:space="preserve"> </t>
  </si>
  <si>
    <t>IDBI Mutual Fund - IDBI Gold ETF</t>
  </si>
  <si>
    <t>IDBIGOLD</t>
  </si>
  <si>
    <t>SBI Mutual Fund - SBI Sensex ETF</t>
  </si>
  <si>
    <t>SBISENSEX</t>
  </si>
  <si>
    <t>Motilal Oswal Mutual Fund - Motilal Oswal MOSt Shares Midcap 100 ETF- Growth option</t>
  </si>
  <si>
    <t>M100</t>
  </si>
  <si>
    <t>ICICI Prudential Nifty ETF</t>
  </si>
  <si>
    <t>ICICINIFTY</t>
  </si>
  <si>
    <t>ICICI Prudential Nifty 100 ETF</t>
  </si>
  <si>
    <t>ICICINF100</t>
  </si>
  <si>
    <t>NIPPON INDIA ETF NIFTY 100</t>
  </si>
  <si>
    <t>NETFNIF100</t>
  </si>
  <si>
    <t>Kotak Mahindra Mutual Fund - Kotak Nifty ETF</t>
  </si>
  <si>
    <t>KOTAKNIFTY</t>
  </si>
  <si>
    <t>CPSE ETF</t>
  </si>
  <si>
    <t>CPSEETF</t>
  </si>
  <si>
    <t>Response Informatics Ltd</t>
  </si>
  <si>
    <t>RESPONSINF</t>
  </si>
  <si>
    <t>Quasar India Ltd</t>
  </si>
  <si>
    <t>QUASAR</t>
  </si>
  <si>
    <t>ICICI Prudential Growth Fund Series 1 (Regular Dividend Payout)</t>
  </si>
  <si>
    <t>IPRU2401</t>
  </si>
  <si>
    <t>ICICI Prudential Growth Fund Series 1 (Direct Dividend Option)</t>
  </si>
  <si>
    <t>IPRU8601</t>
  </si>
  <si>
    <t>ICICI Prudential Growth Fund Series 2 (Regular Plan - Dividend Payout Option)</t>
  </si>
  <si>
    <t>IPRU2428</t>
  </si>
  <si>
    <t>ICICI Prudential Growth Fund Series 2 (Direct Plan - Dividend Payout Option)</t>
  </si>
  <si>
    <t>IPRU8628</t>
  </si>
  <si>
    <t>QGO Finance Ltd</t>
  </si>
  <si>
    <t>QGO</t>
  </si>
  <si>
    <t>NIPPON INDIA ETF SENSEX</t>
  </si>
  <si>
    <t>NETFSENSEX</t>
  </si>
  <si>
    <t>ICICI Prudential Growth Fund Series 3 (Regular Plan - Dividend Payout Option)</t>
  </si>
  <si>
    <t>IPRU2511</t>
  </si>
  <si>
    <t>ICICI Prudential Growth Fund Series 3 (Direct Plan - Dividend Payout Option)</t>
  </si>
  <si>
    <t>IPRU8711</t>
  </si>
  <si>
    <t>DSP BlackRock 3 Years Close Ended Equity Fund-Regular- Growth</t>
  </si>
  <si>
    <t>D3YRCEERG</t>
  </si>
  <si>
    <t>DSP BlackRock 3 Years Close Ended Equity Fund-Regular- Dividend Payout</t>
  </si>
  <si>
    <t>D3YRCEERDP</t>
  </si>
  <si>
    <t>DSP BlackRock 3 Years Close Ended Equity Fund- Direct Plan - Growth</t>
  </si>
  <si>
    <t>D3YRCEEDG</t>
  </si>
  <si>
    <t>DSP BlackRock 3 Years Close Ended Equity Fund-Direct Plan - Dividend Payout</t>
  </si>
  <si>
    <t>D3YRCEEDDP</t>
  </si>
  <si>
    <t>SBI Mutual Fund - SBI - ETF BSE 100</t>
  </si>
  <si>
    <t>SETFBSE100</t>
  </si>
  <si>
    <t>Rajputana Investment and Finance Ltd</t>
  </si>
  <si>
    <t>RAJPUTANA</t>
  </si>
  <si>
    <t>Edelweiss Mutual Fund - Edelweiss Exchange Traded Scheme - Nifty ( Nifty EES )</t>
  </si>
  <si>
    <t>NIFTYEES</t>
  </si>
  <si>
    <t>Boston Leasing and Finance Ltd</t>
  </si>
  <si>
    <t>BLFL</t>
  </si>
  <si>
    <t>UTI- SENSEX ETF</t>
  </si>
  <si>
    <t>UTISENSETF</t>
  </si>
  <si>
    <t>UTI NIFTY ETF</t>
  </si>
  <si>
    <t>UTINIFTETF</t>
  </si>
  <si>
    <t>LIC MF EXCHANGE TRADED FUND- NIFTY 50</t>
  </si>
  <si>
    <t>LICNETFN50</t>
  </si>
  <si>
    <t>LIC MF EXCHANGE TRADED FUND- SENSEX</t>
  </si>
  <si>
    <t>LICNETFSEN</t>
  </si>
  <si>
    <t>HDFC Nifty ETF</t>
  </si>
  <si>
    <t>HDFCNIFETF</t>
  </si>
  <si>
    <t>HDFC Sensex ETF - Open Ended Traded Fund</t>
  </si>
  <si>
    <t>SXETF</t>
  </si>
  <si>
    <t>Roxy Exports Ltd</t>
  </si>
  <si>
    <t>ROXY</t>
  </si>
  <si>
    <t>LIC MF Exchange Traded Fund- NIFTY 100</t>
  </si>
  <si>
    <t>LICNFNHGP</t>
  </si>
  <si>
    <t>ICICI Prudential NV20 ETF</t>
  </si>
  <si>
    <t>ICICINV20</t>
  </si>
  <si>
    <t>ICICI Prudential Midcap Select ETF</t>
  </si>
  <si>
    <t>ICICIMCAP</t>
  </si>
  <si>
    <t>BIRLA SUN LIFE SENSEX ETF</t>
  </si>
  <si>
    <t>BSLSENETFG</t>
  </si>
  <si>
    <t>IDFC SENSEX ETF</t>
  </si>
  <si>
    <t>IDFSENSEXE</t>
  </si>
  <si>
    <t>Axis Emerging Opportunities Fund-SR 2 (1400 D)-Direct Plan-Dividend Payout</t>
  </si>
  <si>
    <t>AXISE2D1D</t>
  </si>
  <si>
    <t>Axis Emerging Opportunities Fund-SR 2 (1400 D)-Direct Plan-Growth</t>
  </si>
  <si>
    <t>AXISE2DGG</t>
  </si>
  <si>
    <t>Axis Emerging Opportunities Fund-SR 2 (1400 D)-Regular Plan-Dividend Payout</t>
  </si>
  <si>
    <t>AXISE2DPD</t>
  </si>
  <si>
    <t>Axis Emerging Opportunities Fund-SR 2 (1400 D)-Regular Plan-Growth</t>
  </si>
  <si>
    <t>AXISE2GPG</t>
  </si>
  <si>
    <t>ICICI Prudential Value Fund Series 12 - Dividend Payout Option</t>
  </si>
  <si>
    <t>IPRU2933</t>
  </si>
  <si>
    <t>ICICI Prudential Value Fund Series 12 - Direct Plan Dividend Payout Option</t>
  </si>
  <si>
    <t>IPRU9135</t>
  </si>
  <si>
    <t>ICICI Prudential Value Fund- Series 13- Dividend Payout Option</t>
  </si>
  <si>
    <t>IPRU2955</t>
  </si>
  <si>
    <t>ICICI Prudential Value Fund Series- 13- Direct Plan Dividend Payout Option</t>
  </si>
  <si>
    <t>IPRU9157</t>
  </si>
  <si>
    <t>Axis Equity Advantage Fund- Series 1 Direct Plan- Growth</t>
  </si>
  <si>
    <t>AXISAEDGG</t>
  </si>
  <si>
    <t>Axis Equity Advantage Fund- Series 1 Regular Plan- Growth</t>
  </si>
  <si>
    <t>AXISAEGPG</t>
  </si>
  <si>
    <t>ICICI Prudential Value Fund Series 14 - Cumulative</t>
  </si>
  <si>
    <t>IPRU2969</t>
  </si>
  <si>
    <t>ICICI Prudential Value Fund Series 14 - Dividend Payout</t>
  </si>
  <si>
    <t>IPRU2970</t>
  </si>
  <si>
    <t>ICICI Prudential Value Fund Series 14 - Direct Plan Cumulative</t>
  </si>
  <si>
    <t>IPRU9171</t>
  </si>
  <si>
    <t>ICICI Prudential Value Fund Series 14 - Direct Plan Dividend Payout</t>
  </si>
  <si>
    <t>IPRU9172</t>
  </si>
  <si>
    <t>HDFC EOF- II- 1126D May 2017(1)  plan under HDFC Equity Opportunities Fund- Series 2- Direct</t>
  </si>
  <si>
    <t>HEOFDG1126</t>
  </si>
  <si>
    <t>HDFC EOF - II - 1126D May 2017(1)  plan under HDFC Equity Opportunities Fund - Series 2 - Direct</t>
  </si>
  <si>
    <t>HEOFDD1126</t>
  </si>
  <si>
    <t>HDFC EOF- II - 1126D May 2017(1) plan under HDFC Equity Opportunities Fund - Series2 - Regular</t>
  </si>
  <si>
    <t>HEOFRG1126</t>
  </si>
  <si>
    <t>HDFC EOF - II - 1126D May 2017(1)  plan under HDFC Equity Opportunities Fund - Series 2 - Regular</t>
  </si>
  <si>
    <t>HEOFRD1126</t>
  </si>
  <si>
    <t>ICICI Prudential Nifty Low Vol 30 ETF</t>
  </si>
  <si>
    <t>ICICILOVOL</t>
  </si>
  <si>
    <t>Aditya Birla Sun Life RESURGENT INDIA FUND â€“ SERIES 4 REGULAR GROWTH</t>
  </si>
  <si>
    <t>BSLRIFS4RG</t>
  </si>
  <si>
    <t>Aditya Birla Sun Life RESURGENT INDIA FUND â€“ SERIES 4 REGULAR DIVIDEND</t>
  </si>
  <si>
    <t>BSLRIFS4RD</t>
  </si>
  <si>
    <t>Aditya Birla Sun Life RESURGENT INDIA FUND â€“ SERIES 4 DIRECT GROWTH</t>
  </si>
  <si>
    <t>BSLRIFS4DG</t>
  </si>
  <si>
    <t>Aditya Birla Sun Life RESURGENT INDIA FUND â€“ SERIES 4 DIRECT DIVIDEND</t>
  </si>
  <si>
    <t>BSLRIFS4DD</t>
  </si>
  <si>
    <t>ICICI PRUDENTIAL VALUE FUND-SERIES 15-CUMULATIVE</t>
  </si>
  <si>
    <t>IPRU2987</t>
  </si>
  <si>
    <t>ICICI PRUDENTIAL VALUE FUND-SERIES 15-DIVIDEND PAYOUT</t>
  </si>
  <si>
    <t>IPRU2988</t>
  </si>
  <si>
    <t>ICICI PRUDENTIAL VALUE FUND-SERIES 15-DIRECT PLAN CUMULATIVE</t>
  </si>
  <si>
    <t>IPRU9189</t>
  </si>
  <si>
    <t>ICICI PRUDENTIAL VALUE FUND-SERIES 15-DIRECT PLAN DIVIDEND PAYOUT</t>
  </si>
  <si>
    <t>IPRU9190</t>
  </si>
  <si>
    <t>HDFC EQUITY OPPORTUNITIES FUND-II-1100D JUNE 2017(1) SERIES 2-DIRECT OPTION-GROWTH OPTION</t>
  </si>
  <si>
    <t>HEOFDG1100</t>
  </si>
  <si>
    <t>HDFC EQUITY OPPORTUNITIES FUND-II-1100D JUNE 2017(1) SERIES 2-DIRECT OPTION-DIVIDEND PAYOUT OPTION</t>
  </si>
  <si>
    <t>HEOFDD1100</t>
  </si>
  <si>
    <t>HDFC EQUITY OPPORTUNITIES FUND-II-1100D JUNE 2017(1) SERIES 2-REGULAR OPTION-GROWTH OPTION</t>
  </si>
  <si>
    <t>HEOFRG1100</t>
  </si>
  <si>
    <t>HDFC EQUITY OPPORTUNITIES FUND-II-1100D JUNE 2017(1) SERIES 2-REGULAR OPTION-DIVIDEND PAYOUT OPTION</t>
  </si>
  <si>
    <t>HEOFRD1100</t>
  </si>
  <si>
    <t>UTI Nifty Next 50 ETF</t>
  </si>
  <si>
    <t>UTINEXT50</t>
  </si>
  <si>
    <t>Axis Equity Advantage Fund - Series 2 Direct Plan - Growth</t>
  </si>
  <si>
    <t>AXISAHDGG</t>
  </si>
  <si>
    <t>Axis Equity Advantage Fund - Series 2 Regular Plan - Growth</t>
  </si>
  <si>
    <t>AXISAHGPG</t>
  </si>
  <si>
    <t>ICICI Prudential Value Fund - Series 16 - Cumulative Option</t>
  </si>
  <si>
    <t>IPRU2991</t>
  </si>
  <si>
    <t>ICICI Prudential Value Fund - Series 16 - Dividend Payout Option</t>
  </si>
  <si>
    <t>IPRU2992</t>
  </si>
  <si>
    <t>ICICI Prudential Value Fund - Series 16 - Direct Plan Cumulative Option</t>
  </si>
  <si>
    <t>IPRU9193</t>
  </si>
  <si>
    <t>ICICI Prudential Value Fund - Series 16 - Direct Plan Dividend Payout Option</t>
  </si>
  <si>
    <t>IPRU9194</t>
  </si>
  <si>
    <t>ICICI PRUDENTIAL VALUE FUND SERIES 17 - CUMULATIVE OPTION</t>
  </si>
  <si>
    <t>IPRU3003</t>
  </si>
  <si>
    <t>ICICI PRUDENTIAL VALUE FUND SERIES 17 - DIVIDEND OPTION</t>
  </si>
  <si>
    <t>IPRU3004</t>
  </si>
  <si>
    <t>ICICI PRUDENTIAL VALUE FUND SERIES 17 - DIRECT PLAN CUMULATIVE OPTION</t>
  </si>
  <si>
    <t>IPRU9205</t>
  </si>
  <si>
    <t>ICICI PRUDENTIAL VALUE FUND SERIES 17 - DIRECT PLAN DIVIDEND OPTION</t>
  </si>
  <si>
    <t>IPRU9206</t>
  </si>
  <si>
    <t>Aditya Birla Sun Life Resurgent India Fund - Series 5 - Regular Plan Growth</t>
  </si>
  <si>
    <t>ABSLRIF5RG</t>
  </si>
  <si>
    <t>Aditya Birla Sun Life Resurgent India Fund - Series 5 - Regular Plan Dividend Payout</t>
  </si>
  <si>
    <t>ABSLRIF5RD</t>
  </si>
  <si>
    <t>Aditya Birla Sun Life Resurgent India Fund - Series 5 - Direct Plan Growth</t>
  </si>
  <si>
    <t>ABSLRIF5DG</t>
  </si>
  <si>
    <t>Aditya Birla Sun Life Resurgent India Fund - Series 5 - Direct Plan Dividend Payout</t>
  </si>
  <si>
    <t>ABSLRIF5DD</t>
  </si>
  <si>
    <t>ICICI Prudential Value Fund Series 18 - Cumulative Option</t>
  </si>
  <si>
    <t>IPRU3013</t>
  </si>
  <si>
    <t>ICICI Prudential Value Fund Series 18 - Dividend Payout Option</t>
  </si>
  <si>
    <t>IPRU3014</t>
  </si>
  <si>
    <t>ICICI Prudential Value Fund Series 18 - Direct Plan Cumulative Option</t>
  </si>
  <si>
    <t>IPRU9215</t>
  </si>
  <si>
    <t>ICICI Prudential Value Fund Series 18 - Direct Plan Dividend Payout Option</t>
  </si>
  <si>
    <t>IPRU9216</t>
  </si>
  <si>
    <t>NIPPON INDIA MUTUAL FUND  CAPITAL BUILDER FD SR B DR DVP 06JN21</t>
  </si>
  <si>
    <t>NCBFIVBDD</t>
  </si>
  <si>
    <t>NIPPON INDIA MUTUAL FUND  CAPITAL BUILDER FD SR B DR GWTH 06JN21</t>
  </si>
  <si>
    <t>NCBFIVBDG</t>
  </si>
  <si>
    <t>NIPPON INDIA MUTUAL FUND  CAPITAL BUILDER FD SR B RG DVP 06JN21</t>
  </si>
  <si>
    <t>NCBFIVBD</t>
  </si>
  <si>
    <t>NIPPON INDIA MUTUAL FUND  CAPITAL BUILDER FD SR B RG GWTH 06JN21</t>
  </si>
  <si>
    <t>NCBFIVBG</t>
  </si>
  <si>
    <t>BHARAT 22 ETF - ICICI Prudential AMC</t>
  </si>
  <si>
    <t>ICICIB22</t>
  </si>
  <si>
    <t>HDFC HOF-I-1140D November 2017(1) - Direct Option - Growth Option</t>
  </si>
  <si>
    <t>HHOF1140DG</t>
  </si>
  <si>
    <t>HDFC HOF-I-1140D November 2017(1) - Direct Option - Dividend Payout Option</t>
  </si>
  <si>
    <t>HHOF1140DD</t>
  </si>
  <si>
    <t>HDFC HOF-I-1140D November 2017(1) - Regular Option - Growth Option</t>
  </si>
  <si>
    <t>HHOF1140RG</t>
  </si>
  <si>
    <t>HDFC HOF-I-1140D November 2017(1) - Regular  Option - Dividend Payout Option</t>
  </si>
  <si>
    <t>HHOF1140RD</t>
  </si>
  <si>
    <t>DSP BLACKROCK A.C.E. Fund Series 1 - Regular Growth</t>
  </si>
  <si>
    <t>DACEFRG</t>
  </si>
  <si>
    <t>DSP BLACKROCK A.C.E. Fund Series 1 - Regular-Dividend Payout</t>
  </si>
  <si>
    <t>DACEFRDP</t>
  </si>
  <si>
    <t>DSP BLACKROCK A.C.E. Fund Series 1 - Direct Growth</t>
  </si>
  <si>
    <t>DACEFDG</t>
  </si>
  <si>
    <t>DSP BLACKROCK A.C.E. Fund Series 1 - Direct - Dividend Payout</t>
  </si>
  <si>
    <t>DACEFDDP</t>
  </si>
  <si>
    <t>NIPPON INDIA MUTUAL FUND  CAPITAL BUILDER FD IV SR C DR DVP 20MR21</t>
  </si>
  <si>
    <t>NCBFIVBCD</t>
  </si>
  <si>
    <t>NIPPON INDIA MUTUAL FUND  CAPITAL BUILDER FD IV SR C RG GWTH 20MR21</t>
  </si>
  <si>
    <t>NCBFIVCG</t>
  </si>
  <si>
    <t>NIPPON INDIA MUTUAL FUND  CAPITAL BUILDER FD IV SR C DR GWTH 20MR21</t>
  </si>
  <si>
    <t>NCBFIVBCG</t>
  </si>
  <si>
    <t>NIPPON INDIA MUTUAL FUND  CAPITAL BUILDER FD IV SR C RG DVP 20MR21</t>
  </si>
  <si>
    <t>NCBFIVCD</t>
  </si>
  <si>
    <t>ICICI PRUDENTIAL VALUE FUND - SERIES 19 - CUMULATIVE OPTION</t>
  </si>
  <si>
    <t>IPRU3018</t>
  </si>
  <si>
    <t>ICICI PRUDENTIAL VALUE FUND - SERIES 19  - DIVIDEND PAYOUT OPTION</t>
  </si>
  <si>
    <t>IPRU3019</t>
  </si>
  <si>
    <t>ICICI PRUDENTIAL VALUE FUND - SERIES 19  - DIRECT PLAN CUMULATIVE OPTION</t>
  </si>
  <si>
    <t>IPRU9220</t>
  </si>
  <si>
    <t>ICICI PRUDENTIAL VALUE FUND - SERIES 19  -DIRECT PLAN DIVIDEND PAYOUT OPTION</t>
  </si>
  <si>
    <t>IPRU9221</t>
  </si>
  <si>
    <t>NIPPON INDIA MUTUAL FUND  CAPITAL BUILDER FD IV SRD DR DVP 18JN21</t>
  </si>
  <si>
    <t>NCBFIVDDD</t>
  </si>
  <si>
    <t>NIPPON INDIA MUTUAL FUND  CAPITAL BUILDER FD IV SRD RG GWTH 18JN21</t>
  </si>
  <si>
    <t>NCBFIVDG</t>
  </si>
  <si>
    <t>NIPPON INDIA MUTUAL FUND  CAPITAL BUILDER FD IV SRD DR GWTH 18JN21</t>
  </si>
  <si>
    <t>NCBFIVDDG</t>
  </si>
  <si>
    <t>NIPPON INDIA MUTUAL FUND  CAPITAL BUILDER FD IV SRD RG DVP 18JN21</t>
  </si>
  <si>
    <t>NCBFIVDD</t>
  </si>
  <si>
    <t>ICICI Prudential Value Fund - Series 20 - Cumulative Option</t>
  </si>
  <si>
    <t>IPRU3034</t>
  </si>
  <si>
    <t>ICICI Prudential Value Fund - Series 20 - Dividend Option</t>
  </si>
  <si>
    <t>IPRU3035</t>
  </si>
  <si>
    <t>ICICI Prudential Value Fund - Series 20 - Direct Plan Cumulative Option</t>
  </si>
  <si>
    <t>IPRU9236</t>
  </si>
  <si>
    <t>ICICI Prudential Value Fund - Series 20 - Direct Plan Dividend Option</t>
  </si>
  <si>
    <t>IPRU9237</t>
  </si>
  <si>
    <t>Kotak India Growth Fund   Series 4 - Regular Plan Growth Option</t>
  </si>
  <si>
    <t>KTKIND4RG</t>
  </si>
  <si>
    <t>Kotak India Growth Fund   Series 4 - Regular Plan Dividend Option</t>
  </si>
  <si>
    <t>KTKIND4RD</t>
  </si>
  <si>
    <t>KOTAK INDIA GROWTH FUND SERIES 4 DIRECT PLAN DIVIDEND OPTION</t>
  </si>
  <si>
    <t>KTKIND4DD</t>
  </si>
  <si>
    <t>Kotak India Growth Fund   Series 4 - Direct Plan Growth Option</t>
  </si>
  <si>
    <t>KTKIND4DG</t>
  </si>
  <si>
    <t>Axis Capital Builder Fund - Series 1 (1540 Days) - Direct Plan  - Dividend Payout</t>
  </si>
  <si>
    <t>AXISCBD1D</t>
  </si>
  <si>
    <t>Axis Capital Builder Fund - Series 1 (1540 Days) - Direct Plan  - Growth</t>
  </si>
  <si>
    <t>AXISCBDGG</t>
  </si>
  <si>
    <t>Axis Capital Builder Fund - Series 1 (1540 Days) - Regular Plan  - Dividend Payout</t>
  </si>
  <si>
    <t>AXISCBDPD</t>
  </si>
  <si>
    <t>Axis Capital Builder Fund - Series 1 (1540 Days) - Regular Plan  - Growth</t>
  </si>
  <si>
    <t>AXISCBGPG</t>
  </si>
  <si>
    <t>DSP BlackRock A C E Fund - Series 2 - Regular Plan - Growth Option</t>
  </si>
  <si>
    <t>DACE2RG</t>
  </si>
  <si>
    <t>DSP BlackRock A C E Fund - Series 2 - Regular Plan - Dividend Payout Option</t>
  </si>
  <si>
    <t>DACE2RDP</t>
  </si>
  <si>
    <t>DSP BlackRock A C E Fund - Series 2 - Direct Plan - Growth Option</t>
  </si>
  <si>
    <t>DACE2DG</t>
  </si>
  <si>
    <t>DSP BlackRock A C E Fund - Series 2 - Direct Plan - Dividend Payout  Option</t>
  </si>
  <si>
    <t>DACE2DDP</t>
  </si>
  <si>
    <t>ADITYA BIRLA SUN LIFE RESURGENT INDIA FUND - SERIES 6- REGULAR PLAN- GROWTH</t>
  </si>
  <si>
    <t>ABSLRIF6RG</t>
  </si>
  <si>
    <t>ADITYA BIRLA SUN LIFE RESURGENT INDIA FUND - SERIES 6- REGULAR PLAN- DIVIDEND PAYOUT</t>
  </si>
  <si>
    <t>ABSLRIF6RD</t>
  </si>
  <si>
    <t>ADITYA BIRLA SUN LIFE RESURGENT INDIA FUND - SERIES 6- DIRECT PLAN- GROWTH</t>
  </si>
  <si>
    <t>ABSLRIF6DG</t>
  </si>
  <si>
    <t>ADITYA BIRLA SUN LIFE RESURGENT INDIA FUND - SERIES 6- DIRECT PLAN- DIVIDEND PAYOUT</t>
  </si>
  <si>
    <t>ABSLRIF6DD</t>
  </si>
  <si>
    <t>Aditya Birla Sun Life Resurgent India Fund - Series 7 - Regular Plan - Growth Option</t>
  </si>
  <si>
    <t>ABSLRIF7RG</t>
  </si>
  <si>
    <t>Aditya Birla Sun Life Resurgent India Fund - Series 7 - Regular Plan - Dividend Payout</t>
  </si>
  <si>
    <t>ABSLRIF7RD</t>
  </si>
  <si>
    <t>Aditya Birla Sun Life Resurgent India Fund - Series 7 - Direct Plan - Growth Option</t>
  </si>
  <si>
    <t>ABSLRIF7DG</t>
  </si>
  <si>
    <t>Aditya Birla Sun Life Resurgent India Fund - Series 7 - Direct Plan - Dividend Payout</t>
  </si>
  <si>
    <t>ABSLRIF7DD</t>
  </si>
  <si>
    <t>IndInfravit Trust</t>
  </si>
  <si>
    <t>INDINFR</t>
  </si>
  <si>
    <t>ICICI Prudential Bharat Consumption Fund - Series 2 - Cumulative Option</t>
  </si>
  <si>
    <t>IPRU3095</t>
  </si>
  <si>
    <t>ICICI Prudential Bharat Consumption Fund - Series 2 - Dividend Option</t>
  </si>
  <si>
    <t>IPRU3096</t>
  </si>
  <si>
    <t>ICICI Prudential Bharat Consumption Fund - Series 2 - Direct Plan Cumulative Option</t>
  </si>
  <si>
    <t>IPRU9297</t>
  </si>
  <si>
    <t>ICICI Prudential Bharat Consumption Fund - Series 2 - Direct Plan Dividend Option</t>
  </si>
  <si>
    <t>IPRU9298</t>
  </si>
  <si>
    <t>ICICI Prudential S&amp;P BSE 500 ETF</t>
  </si>
  <si>
    <t>ICICI500</t>
  </si>
  <si>
    <t>Kotak India Growth Fund Series 5 - Regular Plan - Growth Option</t>
  </si>
  <si>
    <t>KTKIND5RG</t>
  </si>
  <si>
    <t>Kotak India Growth Fund Series 5 - Regular Plan - Dividend Option</t>
  </si>
  <si>
    <t>KTKIND5RD</t>
  </si>
  <si>
    <t>Kotak India Growth Fund Series 5 - Direct Plan - Growth Option</t>
  </si>
  <si>
    <t>KTKIND5DG</t>
  </si>
  <si>
    <t>Kotak India Growth Fund Series 5 - Direct Plan - Dividend Option</t>
  </si>
  <si>
    <t>KTKIND5DD</t>
  </si>
  <si>
    <t>ICICI Prudential Bharat Consumption Fund  - Series 3 - Cumulative Option</t>
  </si>
  <si>
    <t>IPRU3143</t>
  </si>
  <si>
    <t>ICICI Prudential Bharat Consumption Fund  - Series 3 - Dividend Payout Option</t>
  </si>
  <si>
    <t>IPRU3144</t>
  </si>
  <si>
    <t>ICICI Prudential Bharat Consumption Fund  - Series 3 -  Direct Plan - Cumulative Option</t>
  </si>
  <si>
    <t>IPRU9345</t>
  </si>
  <si>
    <t>ICICI Prudential Bharat Consumption Fund  - Series 3 - Direct Plan - Dividend Payout Option</t>
  </si>
  <si>
    <t>IPRU9346</t>
  </si>
  <si>
    <t>Tata Vaue Fund Series 1 - Regular Plan - Dividend Payout Option</t>
  </si>
  <si>
    <t>TVF1D</t>
  </si>
  <si>
    <t>Tata Vaue Fund Series 1 - Direct Plan - Dividend Payout Option</t>
  </si>
  <si>
    <t>TVF1DZ</t>
  </si>
  <si>
    <t>Tata Vaue Fund Series 1 - Regular Plan - Growth Option</t>
  </si>
  <si>
    <t>TVF1G</t>
  </si>
  <si>
    <t>Tata Vaue Fund Series 1 - Direct Plan - Growth Option</t>
  </si>
  <si>
    <t>TVF1GZ</t>
  </si>
  <si>
    <t>IDFC Equity Opportunity - Series 6 - Regular Plan - Growth Option</t>
  </si>
  <si>
    <t>IDFCEOS6RG</t>
  </si>
  <si>
    <t>IDFC Equity Opportunity - Series 6 - Regular Plan - Dividend Payout  Option</t>
  </si>
  <si>
    <t>IDFCEOS6RD</t>
  </si>
  <si>
    <t>IDFC Equity Opportunity - Series 6 - Direct Plan - Growth Option</t>
  </si>
  <si>
    <t>IDFCEOS6DG</t>
  </si>
  <si>
    <t>IDFC Equity Opportunity - Series 6 - Direct Plan - Dividend Payout Option</t>
  </si>
  <si>
    <t>IDFCEOS6DD</t>
  </si>
  <si>
    <t>TATA Value Fund Series  2 - Regular Plan  - Dividend Payout Option</t>
  </si>
  <si>
    <t>TVF2D</t>
  </si>
  <si>
    <t>TATA Value Fund Series  2 - Direct Plan  - Dividend Payout Option</t>
  </si>
  <si>
    <t>TVF2DZ</t>
  </si>
  <si>
    <t>TATA Value Fund Series  2 - Regular  Plan  - Growth Option</t>
  </si>
  <si>
    <t>TVF2G</t>
  </si>
  <si>
    <t>TATA Value Fund Series  2 - Direct Plan  - Growth Option</t>
  </si>
  <si>
    <t>TVF2GZ</t>
  </si>
  <si>
    <t>ICICI PRU Bharat Consumption Fund - Sr 4 - Cumulative</t>
  </si>
  <si>
    <t>IPRU3168</t>
  </si>
  <si>
    <t>ICICI PRU Bharat Consumption Fund - Sr 4 - Dividend Payout Option</t>
  </si>
  <si>
    <t>IPRU3169</t>
  </si>
  <si>
    <t>ICICI PRU Bharat Consumption Fund - Sr 4 - Direct Plan Cumulative</t>
  </si>
  <si>
    <t>IPRU9370</t>
  </si>
  <si>
    <t>ICICI PRU Bharat Consumption Fund - Sr 4 - Direct Plan Dividend Payout</t>
  </si>
  <si>
    <t>IPRU9371</t>
  </si>
  <si>
    <t>ICICI Prudential Nifty Next 50 ETF</t>
  </si>
  <si>
    <t>ICICINXT50</t>
  </si>
  <si>
    <t>Kotak India Growth Fund Series 7 - Regular Plan - Growth Option</t>
  </si>
  <si>
    <t>KTKIND7RG</t>
  </si>
  <si>
    <t>Kotak India Growth Fund Series 7 - Regular Plan - Dividend Option</t>
  </si>
  <si>
    <t>KTKIND7RD</t>
  </si>
  <si>
    <t>Kotak India Growth Fund Series 7 - Direct Plan - Growth Option</t>
  </si>
  <si>
    <t>KTKIND7DG</t>
  </si>
  <si>
    <t>Kotak India Growth Fund Series 7 - Direct Plan - Dividend Option</t>
  </si>
  <si>
    <t>KTKIND7DD</t>
  </si>
  <si>
    <t>SBI - ETF - SENSEX NEXT 50</t>
  </si>
  <si>
    <t>SETFSN50</t>
  </si>
  <si>
    <t>NIPPON INDIA MUTUAL FUND  INDIA OPPT FD  SR A RG GWTH31JN22</t>
  </si>
  <si>
    <t>NIOSAG</t>
  </si>
  <si>
    <t>NIPPON INDIA MUTUAL FUND  INDIA OPPT FD  SR A RG DVP31JN22</t>
  </si>
  <si>
    <t>NIOSAD</t>
  </si>
  <si>
    <t>NIPPON INDIA MUTUAL FUND  INDIA OPPT FD  SR A DR GWTH31JN22</t>
  </si>
  <si>
    <t>NIOSADG</t>
  </si>
  <si>
    <t>NIPPON INDIA MUTUAL FUND  INDIA OPPT FD  SR A DR DVP31JN22</t>
  </si>
  <si>
    <t>NIOSADD</t>
  </si>
  <si>
    <t>MIRAE ASSET NIFTY 50 ETF (MAN50ETF)</t>
  </si>
  <si>
    <t>MAN50ETF</t>
  </si>
  <si>
    <t>ICICI Prudential Bharat Consumption Fund - Series 5 - Cumulative Option</t>
  </si>
  <si>
    <t>IPRU3218</t>
  </si>
  <si>
    <t>ICICI Prudential Bharat Consumption Fund - Series 5 - Dividend Payout Option</t>
  </si>
  <si>
    <t>IPRU3219</t>
  </si>
  <si>
    <t>ICICI Prudential Bharat Consumption Fund - Series 5 -  Direct Plan - Cumulative Option</t>
  </si>
  <si>
    <t>IPRU9420</t>
  </si>
  <si>
    <t>ICICI Prudential Bharat Consumption Fund - Series 5 -  Direct Plan - Dividend Payout  Option</t>
  </si>
  <si>
    <t>IPRU9421</t>
  </si>
  <si>
    <t>Aditya Birla Sun Life Nifty Next 50 ETF</t>
  </si>
  <si>
    <t>ABSLNN50ET</t>
  </si>
  <si>
    <t>Axis&amp;#160;Capital&amp;#160;Builder&amp;#160;Fund&amp;#160;-&amp;#160;Series&amp;#160;4&amp;#160;(1582&amp;#160;days)&amp;#160;-</t>
  </si>
  <si>
    <t>AXISCCDID</t>
  </si>
  <si>
    <t>Axis&amp;#160;Capital&amp;#160;Builder&amp;#160;Fund&amp;#160;-&amp;#160;Series&amp;#160;4&amp;#160;(1582&amp;#160;days)&amp;#160;-Direct&amp;#160;Plan&amp;#160;-&amp;#160;Growth&amp;#160;Option</t>
  </si>
  <si>
    <t>AXISCCDGG</t>
  </si>
  <si>
    <t>Axis&amp;#160;Capital&amp;#160;Builder&amp;#160;Fund&amp;#160;-&amp;#160;Series&amp;#160;4&amp;#160;(1582&amp;#160;days)&amp;#160;-Regular&amp;#160;Plan&amp;#160;-&amp;#160;Dividend&amp;#160;Payout&amp;#160;Option</t>
  </si>
  <si>
    <t>AXISCCDPD</t>
  </si>
  <si>
    <t>Axis&amp;#160;Capital&amp;#160;Builder&amp;#160;Fund&amp;#160;-&amp;#160;Series&amp;#160;4&amp;#160;(1582&amp;#160;days)&amp;#160;- Regular&amp;#160;Plan&amp;#160;-&amp;#160;Growth&amp;#160;Option</t>
  </si>
  <si>
    <t>AXISCCGPG</t>
  </si>
  <si>
    <t>UTI S&amp;P BSE Sensex Next 50 ETF</t>
  </si>
  <si>
    <t>UTISXN50</t>
  </si>
  <si>
    <t>India Infrastructure Trust</t>
  </si>
  <si>
    <t>INFRATRUST</t>
  </si>
  <si>
    <t>Parshva Enterprises Ltd</t>
  </si>
  <si>
    <t>PARSHVA</t>
  </si>
  <si>
    <t>Anand Rayons Ltd</t>
  </si>
  <si>
    <t>ARL</t>
  </si>
  <si>
    <t>Earum Pharmaceuticals Ltd</t>
  </si>
  <si>
    <t>EARUM</t>
  </si>
  <si>
    <t>SBC Exports Ltd</t>
  </si>
  <si>
    <t>SBC</t>
  </si>
  <si>
    <t>IndiaMART InterMESH Ltd</t>
  </si>
  <si>
    <t>INDIAMART</t>
  </si>
  <si>
    <t>City Pulse Multiplex Ltd</t>
  </si>
  <si>
    <t>CPML</t>
  </si>
  <si>
    <t>SK International Export Ltd</t>
  </si>
  <si>
    <t>SKIEL</t>
  </si>
  <si>
    <t>DCM Nouvelle Ltd</t>
  </si>
  <si>
    <t>DCMNVL</t>
  </si>
  <si>
    <t>ICICI Prudential Bank ETF</t>
  </si>
  <si>
    <t>ICICIBANKN</t>
  </si>
  <si>
    <t>NIPPON INDIA ETF SENSEX NEXT 50</t>
  </si>
  <si>
    <t>NETFSNX150</t>
  </si>
  <si>
    <t>Affle (India) Ltd</t>
  </si>
  <si>
    <t>AFFLE</t>
  </si>
  <si>
    <t>Seacoast Shipping Services Ltd</t>
  </si>
  <si>
    <t>SEACOAST</t>
  </si>
  <si>
    <t>ICICI Prudential Private Banks ETF</t>
  </si>
  <si>
    <t>ICICIBANKP</t>
  </si>
  <si>
    <t>Spandana Sphoorty Financial Ltd</t>
  </si>
  <si>
    <t>SPANDANA</t>
  </si>
  <si>
    <t>Sterling and Wilson Solar Ltd</t>
  </si>
  <si>
    <t>SWSOLAR</t>
  </si>
  <si>
    <t>Transpact Enterprises Ltd</t>
  </si>
  <si>
    <t>TRANSPACT</t>
  </si>
  <si>
    <t>Alphalogic Techsys Ltd</t>
  </si>
  <si>
    <t>ALPHALOGIC</t>
  </si>
  <si>
    <t>Novateor Research Laboratories Ltd</t>
  </si>
  <si>
    <t>NOVATEOR</t>
  </si>
  <si>
    <t>IIFL Wealth Management Ltd</t>
  </si>
  <si>
    <t>IIFLWAM</t>
  </si>
  <si>
    <t>IIFL Securities Ltd</t>
  </si>
  <si>
    <t>IIFLSEC</t>
  </si>
  <si>
    <t>APM Finvest Ltd</t>
  </si>
  <si>
    <t>APMFINVEST</t>
  </si>
  <si>
    <t>Misquita Engineering Ltd</t>
  </si>
  <si>
    <t>MISQUITA</t>
  </si>
  <si>
    <t>Galactico Corporate Services Ltd</t>
  </si>
  <si>
    <t>GALACTICO</t>
  </si>
  <si>
    <t>Ellora Trading Ltd</t>
  </si>
  <si>
    <t>ELLORATRAD</t>
  </si>
  <si>
    <t>NIPPON INDIA EQUITY SAVINGS FUND - SEGREGATED PORTFOLIO 1 - DIVIDEND PLANDIVIDEND PAYOUT</t>
  </si>
  <si>
    <t>NIESSPJ</t>
  </si>
  <si>
    <t>NIPPON INDIA EQUITY SAVINGS FUND - SEGREGATED PORTFOLIO 1 - DIRECT QUARTERLY DIVIDEND PLAN REINVESTMENT</t>
  </si>
  <si>
    <t>NIESSPI</t>
  </si>
  <si>
    <t>NIPPON INDIA EQUITY SAVINGS FUND - SEGREGATED PORTFOLIO 1 - DIRECT BONUS PLAN BONUS</t>
  </si>
  <si>
    <t>NIESSPB</t>
  </si>
  <si>
    <t>NIPPON INDIA EQUITY SAVINGS FUND - SEGREGATED PORTFOLIO 1 - QUARTERLY DIVIDEND PLANDIVIDEND PAYOUT</t>
  </si>
  <si>
    <t>NIESSPO</t>
  </si>
  <si>
    <t>NIPPON INDIA EQUITY SAVINGS FUND - SEGREGATED PORTFOLIO 1 - DIRECT DIVIDEND PLAN DIVIDEND PAYOUT</t>
  </si>
  <si>
    <t>NIESSPC</t>
  </si>
  <si>
    <t>NIPPON INDIA EQUITY SAVINGS FUND - SEGREGATED PORTFOLIO 1 - QUARTERLY DIVIDEND PLAN REINVESTMENT</t>
  </si>
  <si>
    <t>NIESSPP</t>
  </si>
  <si>
    <t>NIPPON INDIA EQUITY SAVINGS FUND - SEGREGATED PORTFOLIO 1 - BONUS PLANBONUS</t>
  </si>
  <si>
    <t>NIESSPA</t>
  </si>
  <si>
    <t>NIPPON INDIA EQUITY SAVINGS FUND - SEGREGATED PORTFOLIO 1 - DIRECT MONTHLY DIVIDEND PLAN REINVESTMENT</t>
  </si>
  <si>
    <t>NIESSPG</t>
  </si>
  <si>
    <t>Gujarat Fluorochemicals Ltd</t>
  </si>
  <si>
    <t>FLUOROCHEM</t>
  </si>
  <si>
    <t>NIPPON INDIA EQUITY HYBRID FUND -&amp;#160;SEGREGATED PORTFOLIO 1- DIRECT DIVIDEND PLAN REINVESTMENT</t>
  </si>
  <si>
    <t>NIEHSPA</t>
  </si>
  <si>
    <t>NIPPON INDIA EQUITY HYBRID FUND -&amp;#160;SEGREGATED PORTFOLIO 1 - DIRECT MONTHLY DIVIDEND PLAN DIVIDEND PAYOUT</t>
  </si>
  <si>
    <t>NIEHSPB</t>
  </si>
  <si>
    <t>NIPPON INDIA EQUITY HYBRID FUND -&amp;#160;SEGREGATED PORTFOLIO 1 - DIRECT MONTHLY DIVIDEND PLAN REINVESTMENT</t>
  </si>
  <si>
    <t>NIEHSPC</t>
  </si>
  <si>
    <t>NIPPON INDIA EQUITY HYBRID FUND -&amp;#160;SEGREGATED PORTFOLIO 1 - QUARTERLY DIVIDEND PLAN REINVESTMENT</t>
  </si>
  <si>
    <t>NIEHSPF</t>
  </si>
  <si>
    <t>NIPPON INDIA EQUITY HYBRID FUND -&amp;#160;SEGREGATED PORTFOLIO 1 - DIRECT QUARTERLY DIVIDEND PLAN DIVIDEND PAYOUT</t>
  </si>
  <si>
    <t>NIEHSPI</t>
  </si>
  <si>
    <t>NIPPON INDIA EQUITY HYBRID FUND -&amp;#160;SEGREGATED PORTFOLIO 1 - DIRECT QUARTERLY DIVIDEND PLAN REINVESTMENT</t>
  </si>
  <si>
    <t>NIEHSPK</t>
  </si>
  <si>
    <t>NIPPON INDIA EQUITY HYBRID FUND -&amp;#160;SEGREGATED PORTFOLIO 1 - DIRECT DIVIDEND PLAN DIVIDEND PAYOUT</t>
  </si>
  <si>
    <t>NIEHSPM</t>
  </si>
  <si>
    <t>NIPPON INDIA EQUITY HYBRID FUND -&amp;#160;SEGREGATED PORTFOLIO 1 - MONTHLY DIVIDEND PLAN REINVESTMENT</t>
  </si>
  <si>
    <t>NIEHSPN</t>
  </si>
  <si>
    <t>Indian Railway Catering and Tourism Corporation Ltd</t>
  </si>
  <si>
    <t>IRCTC</t>
  </si>
  <si>
    <t>NIPPON INDIA EQUITY SAVINGS FUND - SEGREGATED PORTFOLIO 1 - DIRECT DIVIDEND PLAN REINVESTMENT</t>
  </si>
  <si>
    <t>NIESSPD</t>
  </si>
  <si>
    <t>NIPPON INDIA EQUITY SAVINGS FUND - SEGREGATED PORTFOLIO 1 - DIRECT GROWTH PLAN GROWTH</t>
  </si>
  <si>
    <t>NIESSPE</t>
  </si>
  <si>
    <t>NIPPON INDIA EQUITY SAVINGS FUND - SEGREGATED PORTFOLIO 1 - DIRECT MONTHLY DIVIDEND PLAN DIVIDEND PAYOUT</t>
  </si>
  <si>
    <t>NIESSPF</t>
  </si>
  <si>
    <t>NIPPON INDIA EQUITY HYBRID FUND -&amp;#160;SEGREGATED PORTFOLIO 1 - GROWTH PLAN GROWTH</t>
  </si>
  <si>
    <t>NIEHSPD</t>
  </si>
  <si>
    <t>NIPPON INDIA EQUITY SAVINGS FUND - SEGREGATED PORTFOLIO 1 - DIRECT QUARTERLY DIVIDEND PLAN DIVIDEND PAYOUT</t>
  </si>
  <si>
    <t>NIESSPH</t>
  </si>
  <si>
    <t>NIPPON INDIA EQUITY HYBRID FUND -&amp;#160;SEGREGATED PORTFOLIO 1 - QUARTERLY DIVIDEND PLAN DIVIDEND PAYOUT</t>
  </si>
  <si>
    <t>NIEHSPE</t>
  </si>
  <si>
    <t>NIPPON INDIA EQUITY SAVINGS FUND - SEGREGATED PORTFOLIO 1 - DIVIDEND PLAN REINVESTMENT</t>
  </si>
  <si>
    <t>NIESSPK</t>
  </si>
  <si>
    <t>NIPPON INDIA EQUITY HYBRID FUND -&amp;#160;SEGREGATED PORTFOLIO 1 - DIRECT GROWTH PLAN GROWTH</t>
  </si>
  <si>
    <t>NIEHSPG</t>
  </si>
  <si>
    <t>NIPPON INDIA EQUITY HYBRID FUND -&amp;#160;SEGREGATED PORTFOLIO 1 - DIVIDEND PLAN DIVIDEND PAYOUT</t>
  </si>
  <si>
    <t>NIEHSPH</t>
  </si>
  <si>
    <t>NIPPON INDIA EQUITY HYBRID FUND -&amp;#160;SEGREGATED PORTFOLIO 1 - DIVIDEND PLAN REINVESTMENT</t>
  </si>
  <si>
    <t>NIEHSPJ</t>
  </si>
  <si>
    <t>NIPPON INDIA EQUITY HYBRID FUND -&amp;#160;SEGREGATED PORTFOLIO 1 - MONTHLY DIVIDEND PLAN DIVIDEND PAYOUT</t>
  </si>
  <si>
    <t>NIEHSPL</t>
  </si>
  <si>
    <t>NIPPON INDIA EQUITY SAVINGS FUND - SEGREGATED PORTFOLIO 1 - GROWTH PLAN GROWTH</t>
  </si>
  <si>
    <t>NIESSPL</t>
  </si>
  <si>
    <t>NIPPON INDIA EQUITY SAVINGS FUND - SEGREGATED PORTFOLIO 1 - MONTHLY DIVIDEND PLANDIVIDEND PAYOUT</t>
  </si>
  <si>
    <t>NIESSPM</t>
  </si>
  <si>
    <t>NIPPON INDIA EQUITY SAVINGS FUND - SEGREGATED PORTFOLIO 1 - MONTHLY DIVIDEND PLAN REINVESTMENT</t>
  </si>
  <si>
    <t>NIESSPN</t>
  </si>
  <si>
    <t>Goblin India Ltd</t>
  </si>
  <si>
    <t>GOBLIN</t>
  </si>
  <si>
    <t>Gensol Engineering Ltd</t>
  </si>
  <si>
    <t>GENSOL</t>
  </si>
  <si>
    <t>Vishwaraj Sugar Industries Ltd</t>
  </si>
  <si>
    <t>VISHWARAJ</t>
  </si>
  <si>
    <t>Greenpanel Industries Ltd</t>
  </si>
  <si>
    <t>GREENPANEL</t>
  </si>
  <si>
    <t>Shahlon Silk Industries Ltd</t>
  </si>
  <si>
    <t>SHAHLON</t>
  </si>
  <si>
    <t>ADITYA BIRLA SUN LIFE BANKING ETF</t>
  </si>
  <si>
    <t>ABSLBANETF</t>
  </si>
  <si>
    <t>Mount Housing and Infrastructure Ltd</t>
  </si>
  <si>
    <t>MOUNT</t>
  </si>
  <si>
    <t>Anuroop Packaging Ltd</t>
  </si>
  <si>
    <t>ANUROOP</t>
  </si>
  <si>
    <t>JSG Leasing Ltd</t>
  </si>
  <si>
    <t>JSGLEASING</t>
  </si>
  <si>
    <t>CSB Bank Ltd</t>
  </si>
  <si>
    <t>CSBBANK</t>
  </si>
  <si>
    <t>Ujjivan Small Finance Bank Ltd</t>
  </si>
  <si>
    <t>UJJIVANSFB</t>
  </si>
  <si>
    <t>Somany Home Innovation Ltd</t>
  </si>
  <si>
    <t>SHIL</t>
  </si>
  <si>
    <t>Easun Capital Markets Ltd</t>
  </si>
  <si>
    <t>EASUN</t>
  </si>
  <si>
    <t>Prince Pipes and Fittings Ltd</t>
  </si>
  <si>
    <t>PRINCEPIPE</t>
  </si>
  <si>
    <t>Valencia Nutrition Ltd</t>
  </si>
  <si>
    <t>VALENCIA</t>
  </si>
  <si>
    <t>Assam Entrade Ltd</t>
  </si>
  <si>
    <t>ASSAMENT</t>
  </si>
  <si>
    <t>Gian Life Care Ltd</t>
  </si>
  <si>
    <t>GIANLIFE</t>
  </si>
  <si>
    <t>Artemis Medicare Services Ltd</t>
  </si>
  <si>
    <t>ARTEMISMED</t>
  </si>
  <si>
    <t>Sumitomo Chemical India Ltd</t>
  </si>
  <si>
    <t>SUMICHEM</t>
  </si>
  <si>
    <t>ICICI Prudential Midcap 150 ETF</t>
  </si>
  <si>
    <t>ICICIM150</t>
  </si>
  <si>
    <t>Mirae Asset Nifty Next 50 ETF (MANXT50ETF)</t>
  </si>
  <si>
    <t>MANXT50ETF</t>
  </si>
  <si>
    <t>Tranway Technologies Ltd</t>
  </si>
  <si>
    <t>TRANWAY</t>
  </si>
  <si>
    <t>Janus Corporation Ltd</t>
  </si>
  <si>
    <t>JANUSCORP</t>
  </si>
  <si>
    <t>Vardhan Capital &amp; Finance Ltd</t>
  </si>
  <si>
    <t>VARDHANCFL</t>
  </si>
  <si>
    <t>Birla Tyres Ltd</t>
  </si>
  <si>
    <t>BIRLATYRES</t>
  </si>
  <si>
    <t>Universus Photo Imagings Ltd</t>
  </si>
  <si>
    <t>UNIVPHOTO</t>
  </si>
  <si>
    <t>Chandra Bhagat Pharma Ltd</t>
  </si>
  <si>
    <t>CBPL</t>
  </si>
  <si>
    <t>ICL Organic Dairy Products Ltd</t>
  </si>
  <si>
    <t>ICLORGANIC</t>
  </si>
  <si>
    <t>Octavius Plantations Ltd</t>
  </si>
  <si>
    <t>OCTAVIUSPL</t>
  </si>
  <si>
    <t>Suven Pharmaceuticals Ltd</t>
  </si>
  <si>
    <t>SUVENPHAR</t>
  </si>
  <si>
    <t>SM Auto Stamping Ltd</t>
  </si>
  <si>
    <t>SMAUTO</t>
  </si>
  <si>
    <t>SBI Cards and Payment Services Ltd</t>
  </si>
  <si>
    <t>SBICARD</t>
  </si>
  <si>
    <t>NIPPON INDIA EQUITY SAVINGS FUND -  SEGREGATED PORTFOLIO 2 - MONTHLY DIVIDEND PLAN(Issue Price: 0.01)</t>
  </si>
  <si>
    <t>08MPD</t>
  </si>
  <si>
    <t>NIPPON INDIA EQUITY SAVINGS FUND -  SEGREGATED PORTFOLIO 2 - DIRECT DIVIDEND PLAN(Issue Price: 0.01)</t>
  </si>
  <si>
    <t>08ADR</t>
  </si>
  <si>
    <t>08MPR</t>
  </si>
  <si>
    <t>NIPPON INDIA EQUITY SAVINGS FUND -  SEGREGATED PORTFOLIO 2 - DIRECT MONTHLY DIVIDEND PLAN(Issue Price: 0.01)</t>
  </si>
  <si>
    <t>08AMD</t>
  </si>
  <si>
    <t>08AMR</t>
  </si>
  <si>
    <t>NIPPON INDIA EQUITY SAVINGS FUND -  SEGREGATED PORTFOLIO 2 - BONUS PLAN(Issue Price: 0.01)</t>
  </si>
  <si>
    <t>08BPB</t>
  </si>
  <si>
    <t>NIPPON INDIA EQUITY SAVINGS FUND -  SEGREGATED PORTFOLIO 2 - GROWTH PLAN(Issue Price: 0.01)</t>
  </si>
  <si>
    <t>08GPG</t>
  </si>
  <si>
    <t>NIPPON INDIA EQUITY SAVINGS FUND -  SEGREGATED PORTFOLIO 2 - DIRECT BONUS PLAN(Issue Price: 0.01)</t>
  </si>
  <si>
    <t>08ABB</t>
  </si>
  <si>
    <t>NIPPON INDIA EQUITY SAVINGS FUND -  SEGREGATED PORTFOLIO 2 - QUARTERLY DIVIDEND PLAN(Issue Price: 0.01)</t>
  </si>
  <si>
    <t>08QPD</t>
  </si>
  <si>
    <t>NIPPON INDIA EQUITY SAVINGS FUND -  SEGREGATED PORTFOLIO 2 - DIRECT GROWTH PLAN(Issue Price: 0.01)</t>
  </si>
  <si>
    <t>08AGG</t>
  </si>
  <si>
    <t>08QPR</t>
  </si>
  <si>
    <t>NIPPON INDIA EQUITY SAVINGS FUND -  SEGREGATED PORTFOLIO 2 - DIRECT QUARTERLY DIVIDEND PLAN(Issue Price: 0.01)</t>
  </si>
  <si>
    <t>08AQD</t>
  </si>
  <si>
    <t>NIPPON INDIA EQUITY SAVINGS FUND -  SEGREGATED PORTFOLIO 2 - DIVIDEND PLAN(Issue Price: 0.01)</t>
  </si>
  <si>
    <t>08DPD</t>
  </si>
  <si>
    <t>08AQR</t>
  </si>
  <si>
    <t>08DPR</t>
  </si>
  <si>
    <t>08ADD</t>
  </si>
  <si>
    <t>RO Jewels Ltd</t>
  </si>
  <si>
    <t>ROJL</t>
  </si>
  <si>
    <t>Cospower Engineering Ltd</t>
  </si>
  <si>
    <t>COSPOWER</t>
  </si>
  <si>
    <t>NIPPON INDIA EQUITY HYBRID FUND -  SEGREGATED PORTFOLIO 2DIVIDEND PLANDIVIDEND REINVESTMENT</t>
  </si>
  <si>
    <t>11DPR</t>
  </si>
  <si>
    <t>NIPPON INDIA EQUITY HYBRID FUND -  SEGREGATED PORTFOLIO 2GROWTH PLAN GROWTH OPTIONGROWTH</t>
  </si>
  <si>
    <t>11GPG</t>
  </si>
  <si>
    <t>NIPPON INDIA EQUITY HYBRID FUND -  SEGREGATED PORTFOLIO 2MONTHLY DIVIDEND PLANDIVIDEND PAYOUT</t>
  </si>
  <si>
    <t>11MPD</t>
  </si>
  <si>
    <t>NIPPON INDIA EQUITY HYBRID FUND -  SEGREGATED PORTFOLIO 2MONTHLY DIVIDEND PLANREINVESTMENT</t>
  </si>
  <si>
    <t>11MPR</t>
  </si>
  <si>
    <t>NIPPON INDIA EQUITY HYBRID FUND -  SEGREGATED PORTFOLIO 2QUARTERLY DIVIDEND PLANDIVIDEND PAYOUT</t>
  </si>
  <si>
    <t>11QPD</t>
  </si>
  <si>
    <t>NIPPON INDIA EQUITY HYBRID FUND -  SEGREGATED PORTFOLIO 2QUARTERLY DIVIDEND PLANREINVESTMENT</t>
  </si>
  <si>
    <t>11QPR</t>
  </si>
  <si>
    <t>NIPPON INDIA EQUITY HYBRID FUND -  SEGREGATED PORTFOLIO 2DIRECT PLAN DIVIDEND PLANDIVIDEND PAYOUT</t>
  </si>
  <si>
    <t>11ADD</t>
  </si>
  <si>
    <t>NIPPON INDIA EQUITY HYBRID FUND -  SEGREGATED PORTFOLIO 2DIRECT PLAN DIVIDEND PLANDIVIDEND REINVESTMENT</t>
  </si>
  <si>
    <t>11ADR</t>
  </si>
  <si>
    <t>NIPPON INDIA EQUITY HYBRID FUND -  SEGREGATED PORTFOLIO 2DIRECT GROWTH PLAN GROWTH OPTIONGROWTH</t>
  </si>
  <si>
    <t>11AGG</t>
  </si>
  <si>
    <t>NIPPON INDIA EQUITY HYBRID FUND -  SEGREGATED PORTFOLIO 2DIRECT MONTHLY DIVIDEND PLANDIVIDEND PAYOUT</t>
  </si>
  <si>
    <t>11AMD</t>
  </si>
  <si>
    <t>NIPPON INDIA EQUITY HYBRID FUND -  SEGREGATED PORTFOLIO 2DIRECT MONTHLY DIVIDEND PLANREINVESTMENT</t>
  </si>
  <si>
    <t>11AMR</t>
  </si>
  <si>
    <t>NIPPON INDIA EQUITY HYBRID FUND -  SEGREGATED PORTFOLIO 2DIRECT QUARTERLY DIVIDEND PLANDIVIDEND PAYOUT</t>
  </si>
  <si>
    <t>11AQD</t>
  </si>
  <si>
    <t>NIPPON INDIA EQUITY HYBRID FUND -  SEGREGATED PORTFOLIO 2DIRECT QUARTERLY DIVIDEND PLANREINVESTMENT</t>
  </si>
  <si>
    <t>11AQR</t>
  </si>
  <si>
    <t>NIPPON INDIA EQUITY HYBRID FUND -  SEGREGATED PORTFOLIO 2DIVIDEND PLANDIVIDEND PAYOUT</t>
  </si>
  <si>
    <t>11DPD</t>
  </si>
  <si>
    <t>ABB Power Products and Systems India Ltd</t>
  </si>
  <si>
    <t>POWERINDIA</t>
  </si>
  <si>
    <t>DJ Mediaprint &amp; Logistics Ltd</t>
  </si>
  <si>
    <t>DJML</t>
  </si>
  <si>
    <t>Nirmitee Robotics India Ltd</t>
  </si>
  <si>
    <t>NIRMITEE</t>
  </si>
  <si>
    <t>Natural Biocon (India) Ltd</t>
  </si>
  <si>
    <t>NATURAL</t>
  </si>
  <si>
    <t>Bhartia Bachat Ltd</t>
  </si>
  <si>
    <t>BHARTIA</t>
  </si>
  <si>
    <t>Billwin Industries Ltd</t>
  </si>
  <si>
    <t>BILLWIN</t>
  </si>
  <si>
    <t>Aarti Surfactants Ltd</t>
  </si>
  <si>
    <t>AARTISURF</t>
  </si>
  <si>
    <t>Bonlon Industries Ltd</t>
  </si>
  <si>
    <t>BONLON</t>
  </si>
  <si>
    <t>Borosil Ltd</t>
  </si>
  <si>
    <t>BOROLTD</t>
  </si>
  <si>
    <t>Rossari Biotech Ltd</t>
  </si>
  <si>
    <t>ROSSARI</t>
  </si>
  <si>
    <t>NDR Auto Components Ltd</t>
  </si>
  <si>
    <t>NDRAUTO</t>
  </si>
  <si>
    <t>Mindspace Business Parks REIT</t>
  </si>
  <si>
    <t>MINDSPACE</t>
  </si>
  <si>
    <t>Suratwwala Business Group Ltd</t>
  </si>
  <si>
    <t>SBGLP</t>
  </si>
  <si>
    <t>&amp;#160;ICICI Prudential Alpha Low Vol 30 ETF&amp;#160;</t>
  </si>
  <si>
    <t>ICICIALPLV</t>
  </si>
  <si>
    <t>Max Healthcare Institute Ltd</t>
  </si>
  <si>
    <t>MAXHEALTH</t>
  </si>
  <si>
    <t>ICICI Prudential IT ETF</t>
  </si>
  <si>
    <t>ICICITECH</t>
  </si>
  <si>
    <t>Trekkingtoes.com Ltd</t>
  </si>
  <si>
    <t>HIPPOCABS</t>
  </si>
  <si>
    <t>Max India Ltd</t>
  </si>
  <si>
    <t>HDFC Banking ETF</t>
  </si>
  <si>
    <t>HBANKETF</t>
  </si>
  <si>
    <t>Tower Infrastructure Trust</t>
  </si>
  <si>
    <t>TOWERINFRA</t>
  </si>
  <si>
    <t>UTI Bank Exchange Traded Fund (UTI Bank ETF)</t>
  </si>
  <si>
    <t>UTIBANKETF</t>
  </si>
  <si>
    <t>Happiest Minds Technologies Ltd</t>
  </si>
  <si>
    <t>HAPPSTMNDS</t>
  </si>
  <si>
    <t>Route Mobile Ltd</t>
  </si>
  <si>
    <t>ROUTE</t>
  </si>
  <si>
    <t>Advait Infratech Ltd</t>
  </si>
  <si>
    <t>ADVAIT</t>
  </si>
  <si>
    <t>Archidply Decor Ltd</t>
  </si>
  <si>
    <t>ADL</t>
  </si>
  <si>
    <t>Computer Age Management Services Ltd</t>
  </si>
  <si>
    <t>CAMS</t>
  </si>
  <si>
    <t>Chemcon Speciality Chemicals Ltd</t>
  </si>
  <si>
    <t>CHEMCON</t>
  </si>
  <si>
    <t>SecMark Consultancy Ltd</t>
  </si>
  <si>
    <t>SECMARK</t>
  </si>
  <si>
    <t>Angel Broking Ltd</t>
  </si>
  <si>
    <t>ANGELBRKG</t>
  </si>
  <si>
    <t>Atam Valves Ltd</t>
  </si>
  <si>
    <t>ATAM</t>
  </si>
  <si>
    <t>Mazagon Dock Shipbuilders Ltd</t>
  </si>
  <si>
    <t>MAZDOCK</t>
  </si>
  <si>
    <t>UTI Asset Management Company Ltd</t>
  </si>
  <si>
    <t>UTIAMC</t>
  </si>
  <si>
    <t>G M Polyplast Ltd</t>
  </si>
  <si>
    <t>GMPL</t>
  </si>
  <si>
    <t>Likhitha Infrastructure Ltd</t>
  </si>
  <si>
    <t>LIKHITHA</t>
  </si>
  <si>
    <t>Veer Global Infraconstruction Ltd</t>
  </si>
  <si>
    <t>VGIL</t>
  </si>
  <si>
    <t>Hemisphere Properties India Ltd</t>
  </si>
  <si>
    <t>HEMIPROP</t>
  </si>
  <si>
    <t>Equitas Small Finance Bank Ltd</t>
  </si>
  <si>
    <t>EQUITASBNK</t>
  </si>
  <si>
    <t>Shine Fashions (India) Ltd</t>
  </si>
  <si>
    <t>SHINEFASH</t>
  </si>
  <si>
    <t>BARODA RAYON CORPORATION LTD</t>
  </si>
  <si>
    <t>BARODARY</t>
  </si>
  <si>
    <t>Other Textile Products</t>
  </si>
  <si>
    <t>MEDIAONE GLOBAL ENTERTAINMENT LTD</t>
  </si>
  <si>
    <t>MEDIAONE</t>
  </si>
  <si>
    <t>Film Production- Distribution &amp; Exhibition</t>
  </si>
  <si>
    <t>INDIA RADIATORS LTD</t>
  </si>
  <si>
    <t>INRADIA</t>
  </si>
  <si>
    <t>Auto Components &amp; Equipments</t>
  </si>
  <si>
    <t>PB Global Ltd</t>
  </si>
  <si>
    <t>PBGLOBAL</t>
  </si>
  <si>
    <t>Pesticides &amp; Agrochemicals</t>
  </si>
  <si>
    <t>INFOMEDIA PRESS LTD</t>
  </si>
  <si>
    <t>INFOMEDIA</t>
  </si>
  <si>
    <t>Printing &amp; Publication</t>
  </si>
  <si>
    <t>U.P.HOTELS LTD</t>
  </si>
  <si>
    <t>UPHOT</t>
  </si>
  <si>
    <t>Hotels &amp; Resorts</t>
  </si>
  <si>
    <t>PREMIER CAPITAL SERVICES LTD</t>
  </si>
  <si>
    <t>PREMCAP</t>
  </si>
  <si>
    <t>Other Electrical Equipment</t>
  </si>
  <si>
    <t>ICDS LTD</t>
  </si>
  <si>
    <t>ICDSLTD</t>
  </si>
  <si>
    <t>Saianand Commercial Limited</t>
  </si>
  <si>
    <t>SAICOM</t>
  </si>
  <si>
    <t>Trading &amp; Distributors</t>
  </si>
  <si>
    <t>ROSE MERC.LTD</t>
  </si>
  <si>
    <t>ROSEMER</t>
  </si>
  <si>
    <t>SURBHI INDUSTRIES LTD</t>
  </si>
  <si>
    <t>SURBHIN</t>
  </si>
  <si>
    <t>SHRI GANG INDUSTRIES AND ALLIED PRODUCTS LTD</t>
  </si>
  <si>
    <t>SHRIGANG</t>
  </si>
  <si>
    <t>Edible Oil</t>
  </si>
  <si>
    <t>UBE INDUSTRIES LTD</t>
  </si>
  <si>
    <t>UBEINDL</t>
  </si>
  <si>
    <t>PET PLASTICS LTD</t>
  </si>
  <si>
    <t>PETPLST</t>
  </si>
  <si>
    <t>Plastic Products - Industrial</t>
  </si>
  <si>
    <t>PANJON LTD</t>
  </si>
  <si>
    <t>PANJON</t>
  </si>
  <si>
    <t>EURO LEDER FASHION LTD</t>
  </si>
  <si>
    <t>EUROLED</t>
  </si>
  <si>
    <t>Gems- Jewellery And Watches</t>
  </si>
  <si>
    <t>DSJ keep Learning Ltd</t>
  </si>
  <si>
    <t>KEEPLEARN</t>
  </si>
  <si>
    <t>SIDDHESWARI GARMENTS LTD</t>
  </si>
  <si>
    <t>SIDDHEGA</t>
  </si>
  <si>
    <t>AADI INDUSTRIES LTD</t>
  </si>
  <si>
    <t>AADIIND</t>
  </si>
  <si>
    <t>SHAMROCK INDUSTRIAL CO.LTD</t>
  </si>
  <si>
    <t>SHAMROIN</t>
  </si>
  <si>
    <t>G.G.AUTOMOTIVE GEARS LTD</t>
  </si>
  <si>
    <t>GGAUTO</t>
  </si>
  <si>
    <t>SGN TELECOMS LTD</t>
  </si>
  <si>
    <t>SGNTE</t>
  </si>
  <si>
    <t>LCC INFOTECH LTD</t>
  </si>
  <si>
    <t>LCCINFOTEC</t>
  </si>
  <si>
    <t>E-Learning</t>
  </si>
  <si>
    <t>AMBICA AGARBATHIES &amp; AROMA INDUSTRIES LTD</t>
  </si>
  <si>
    <t>AMBICAAGAR</t>
  </si>
  <si>
    <t>Shree Hanuman Sugar &amp; Industries Ltd</t>
  </si>
  <si>
    <t>HANSUGAR</t>
  </si>
  <si>
    <t>Samrat Forgings Ltd</t>
  </si>
  <si>
    <t>SAMRATFORG</t>
  </si>
  <si>
    <t>Castings &amp; Forgings</t>
  </si>
  <si>
    <t>Gland Pharma Ltd</t>
  </si>
  <si>
    <t>GLAND</t>
  </si>
  <si>
    <t>Mirae Asset ESG Sector Leaders ETF</t>
  </si>
  <si>
    <t>MAESGETF</t>
  </si>
  <si>
    <t>Net Pix Shorts Digital Media Ltd</t>
  </si>
  <si>
    <t>NETPIX</t>
  </si>
  <si>
    <t>Restaurant Brands Asia Ltd</t>
  </si>
  <si>
    <t>RBA</t>
  </si>
  <si>
    <t>Tarc Ltd</t>
  </si>
  <si>
    <t>TARC</t>
  </si>
  <si>
    <t>Residential- Commercial Projects</t>
  </si>
  <si>
    <t>Ravinder Heights Ltd</t>
  </si>
  <si>
    <t>RVHL</t>
  </si>
  <si>
    <t>Fairchem Organics Ltd</t>
  </si>
  <si>
    <t>FAIRCHEMOR</t>
  </si>
  <si>
    <t>Mrs. Bectors Food Specialities Ltd</t>
  </si>
  <si>
    <t>BECTORFOOD</t>
  </si>
  <si>
    <t>Antony Waste Handling Cell Ltd</t>
  </si>
  <si>
    <t>AWHCL</t>
  </si>
  <si>
    <t>Waste Management</t>
  </si>
  <si>
    <t>NIPPON INDIA ETF INFRA BeES</t>
  </si>
  <si>
    <t>INFRABEES</t>
  </si>
  <si>
    <t>Rita Finance and Leasing Ltd</t>
  </si>
  <si>
    <t>RFLL</t>
  </si>
  <si>
    <t>Non Banking Financial Company (NBFC)</t>
  </si>
  <si>
    <t>Indian Railway Finance Corporation Ltd</t>
  </si>
  <si>
    <t>IRFC</t>
  </si>
  <si>
    <t>Financial Institution</t>
  </si>
  <si>
    <t>Indigo Paints Ltd</t>
  </si>
  <si>
    <t>INDIGOPNTS</t>
  </si>
  <si>
    <t>Paints</t>
  </si>
  <si>
    <t>Home First Finance Company India Ltd</t>
  </si>
  <si>
    <t>HOMEFIRST</t>
  </si>
  <si>
    <t>Housing Finance Company</t>
  </si>
  <si>
    <t>Stove Kraft Ltd</t>
  </si>
  <si>
    <t>STOVEKRAFT</t>
  </si>
  <si>
    <t>Brookfield India Real Estate Trust REIT</t>
  </si>
  <si>
    <t>BIRET</t>
  </si>
  <si>
    <t>Real Estate Investment Trusts (REITs)</t>
  </si>
  <si>
    <t>MRP Agro Ltd</t>
  </si>
  <si>
    <t>MRP</t>
  </si>
  <si>
    <t>SMC Global Securities Ltd</t>
  </si>
  <si>
    <t>SMCGLOBAL*</t>
  </si>
  <si>
    <t>Stockbroking &amp; Allied</t>
  </si>
  <si>
    <t>Nureca Ltd</t>
  </si>
  <si>
    <t>NURECA</t>
  </si>
  <si>
    <t>Medical Equipment &amp; Supplies</t>
  </si>
  <si>
    <t>RailTel Corporation of India Ltd</t>
  </si>
  <si>
    <t>RAILTEL</t>
  </si>
  <si>
    <t>Heranba Industries Ltd</t>
  </si>
  <si>
    <t>HERANBA</t>
  </si>
  <si>
    <t>Davangere Sugar Company Ltd</t>
  </si>
  <si>
    <t>DAVANGERE</t>
  </si>
  <si>
    <t>Adjia Technologies Ltd</t>
  </si>
  <si>
    <t>ADJIA</t>
  </si>
  <si>
    <t>Computers - Software &amp; Consulting</t>
  </si>
  <si>
    <t>MTAR Technologies Ltd</t>
  </si>
  <si>
    <t>MTARTECH</t>
  </si>
  <si>
    <t>Aerospace &amp; Defense</t>
  </si>
  <si>
    <t>Jubilant Ingrevia Ltd</t>
  </si>
  <si>
    <t>JUBLINGREA</t>
  </si>
  <si>
    <t>Easy Trip Planners Ltd</t>
  </si>
  <si>
    <t>EASEMYTRIP</t>
  </si>
  <si>
    <t>Tour- Travel Related Services</t>
  </si>
  <si>
    <t>Knowledge Marine &amp; Engineering Works Ltd</t>
  </si>
  <si>
    <t>KMEW</t>
  </si>
  <si>
    <t>Suumaya Corporation Ltd</t>
  </si>
  <si>
    <t>SUUMAYA</t>
  </si>
  <si>
    <t>Anupam Rasayan India Ltd</t>
  </si>
  <si>
    <t>ANURAS</t>
  </si>
  <si>
    <t>Craftsman Automation Ltd</t>
  </si>
  <si>
    <t>CRAFTSMAN</t>
  </si>
  <si>
    <t>Laxmi Organic Industries Ltd</t>
  </si>
  <si>
    <t>LXCHEM</t>
  </si>
  <si>
    <t>Kalyan Jewellers India Ltd</t>
  </si>
  <si>
    <t>KALYANKJIL</t>
  </si>
  <si>
    <t>Suryoday Small Finance Bank Ltd</t>
  </si>
  <si>
    <t>SURYODAY</t>
  </si>
  <si>
    <t>Other Bank</t>
  </si>
  <si>
    <t>Nazara Technologies Ltd</t>
  </si>
  <si>
    <t>NAZARA</t>
  </si>
  <si>
    <t>Digital Entertainment</t>
  </si>
  <si>
    <t>Suvidhaa Infoserve Ltd</t>
  </si>
  <si>
    <t>SUVIDHAA</t>
  </si>
  <si>
    <t>Financial Technology (Fintech)</t>
  </si>
  <si>
    <t>Niks Technology Ltd</t>
  </si>
  <si>
    <t>NIKSTECH</t>
  </si>
  <si>
    <t>Barbeque-Nation Hospitality Ltd</t>
  </si>
  <si>
    <t>BARBEQUE</t>
  </si>
  <si>
    <t>EKI Energy Services Ltd</t>
  </si>
  <si>
    <t>EKI</t>
  </si>
  <si>
    <t>Rajeshwari Cans Ltd</t>
  </si>
  <si>
    <t>RCAN</t>
  </si>
  <si>
    <t>Packaging</t>
  </si>
  <si>
    <t>Jetmall Spices and Masala Ltd</t>
  </si>
  <si>
    <t>JETMALL</t>
  </si>
  <si>
    <t>Macrotech Developers Ltd</t>
  </si>
  <si>
    <t>LODHA</t>
  </si>
  <si>
    <t>Deep Industries Ltd</t>
  </si>
  <si>
    <t>Offshore Support Solution Drilling</t>
  </si>
  <si>
    <t>Kuberan Global Edu Solutions Ltd</t>
  </si>
  <si>
    <t>KGES</t>
  </si>
  <si>
    <t>POWERGRID Infrastructure Investment Trust</t>
  </si>
  <si>
    <t>PGINVIT</t>
  </si>
  <si>
    <t>Power - Transmission</t>
  </si>
  <si>
    <t>Mirae Asset NYSE FANG+ ETF</t>
  </si>
  <si>
    <t>MAFANG</t>
  </si>
  <si>
    <t>ICICI Prudential Healthcare ETF</t>
  </si>
  <si>
    <t>ICICIPHARM</t>
  </si>
  <si>
    <t>Inox Wind Energy Ltd</t>
  </si>
  <si>
    <t>IWEL</t>
  </si>
  <si>
    <t>Vineet Laboratories Ltd</t>
  </si>
  <si>
    <t>VINEETLAB</t>
  </si>
  <si>
    <t>Shyam Metalics and Energy Ltd</t>
  </si>
  <si>
    <t>SHYAMMETL</t>
  </si>
  <si>
    <t>Iron &amp; Steel</t>
  </si>
  <si>
    <t>Sona BLW Precision Forgings Ltd</t>
  </si>
  <si>
    <t>SONACOMS</t>
  </si>
  <si>
    <t>Navoday Enterprises Ltd</t>
  </si>
  <si>
    <t>NAVODAYENT</t>
  </si>
  <si>
    <t>Dodla Dairy Ltd</t>
  </si>
  <si>
    <t>DODLA</t>
  </si>
  <si>
    <t>Dairy Products</t>
  </si>
  <si>
    <t>Krishna Institute of Medical Sciences Ltd</t>
  </si>
  <si>
    <t>KIMS</t>
  </si>
  <si>
    <t>Hospital</t>
  </si>
  <si>
    <t>Adeshwar Meditex Ltd</t>
  </si>
  <si>
    <t>ADESHWAR</t>
  </si>
  <si>
    <t>Healthcare Research- Analytics &amp; Technology</t>
  </si>
  <si>
    <t>Times Green Energy (India) Ltd</t>
  </si>
  <si>
    <t>TIMESGREEN</t>
  </si>
  <si>
    <t>India Pesticides Ltd</t>
  </si>
  <si>
    <t>IPL</t>
  </si>
  <si>
    <t>Focus Business Solution Ltd</t>
  </si>
  <si>
    <t>G R Infraprojects Ltd</t>
  </si>
  <si>
    <t>GRINFRA</t>
  </si>
  <si>
    <t>Civil Construction</t>
  </si>
  <si>
    <t>Clean Science and Technology Ltd</t>
  </si>
  <si>
    <t>CLEAN</t>
  </si>
  <si>
    <t>AA Plus Tradelink Ltd</t>
  </si>
  <si>
    <t>AAPLUSTRAD</t>
  </si>
  <si>
    <t>Zomato Ltd</t>
  </si>
  <si>
    <t>ZOMATO</t>
  </si>
  <si>
    <t>E-Retail/ E-Commerce</t>
  </si>
  <si>
    <t>Tatva Chintan Pharma Chem Ltd</t>
  </si>
  <si>
    <t>TATVA</t>
  </si>
  <si>
    <t>Glenmark Life Sciences Ltd</t>
  </si>
  <si>
    <t>GLS</t>
  </si>
  <si>
    <t>Mirae Asset Nifty Financial Services ETF</t>
  </si>
  <si>
    <t>MAFSETF</t>
  </si>
  <si>
    <t>Gretex Corporate Services Ltd</t>
  </si>
  <si>
    <t>GCSL</t>
  </si>
  <si>
    <t>Other Capital Market related Services</t>
  </si>
  <si>
    <t>Rolex Rings Ltd</t>
  </si>
  <si>
    <t>ROLEXRINGS</t>
  </si>
  <si>
    <t>ICICI Prudential FMCG ETF</t>
  </si>
  <si>
    <t>ICICIFMCG</t>
  </si>
  <si>
    <t>Exxaro Tiles Ltd</t>
  </si>
  <si>
    <t>EXXARO</t>
  </si>
  <si>
    <t>Furniture- Home Furnishing- Flooring</t>
  </si>
  <si>
    <t>Krsnaa Diagnostics Ltd</t>
  </si>
  <si>
    <t>KRSNAA</t>
  </si>
  <si>
    <t>Healthcare Service Provider</t>
  </si>
  <si>
    <t>Windlas Biotech Ltd</t>
  </si>
  <si>
    <t>WINDLAS</t>
  </si>
  <si>
    <t>Devyani International Ltd</t>
  </si>
  <si>
    <t>DEVYANI</t>
  </si>
  <si>
    <t>Meghmani Organics Ltd</t>
  </si>
  <si>
    <t>MOL</t>
  </si>
  <si>
    <t>Meghmani Finechem Ltd</t>
  </si>
  <si>
    <t>MFL</t>
  </si>
  <si>
    <t>CarTrade Tech Ltd</t>
  </si>
  <si>
    <t>CARTRADE</t>
  </si>
  <si>
    <t>Nuvoco Vistas Corporation Ltd</t>
  </si>
  <si>
    <t>NUVOCO</t>
  </si>
  <si>
    <t>Aptus Value Housing Finance India Ltd</t>
  </si>
  <si>
    <t>APTUS</t>
  </si>
  <si>
    <t>Chemplast Sanmar Ltd</t>
  </si>
  <si>
    <t>CHEMPLASTS</t>
  </si>
  <si>
    <t>Sharpline Broadcast Ltd</t>
  </si>
  <si>
    <t>SHARPLINE</t>
  </si>
  <si>
    <t>Advertising &amp; Media Agencies</t>
  </si>
  <si>
    <t>Aashka Hospitals Ltd</t>
  </si>
  <si>
    <t>AASHKA</t>
  </si>
  <si>
    <t>AXIS TECHNOLOGY ETF</t>
  </si>
  <si>
    <t>AXISTECETF</t>
  </si>
  <si>
    <t>AXIS HEALTHCARE ETF</t>
  </si>
  <si>
    <t>AXISHETF</t>
  </si>
  <si>
    <t>Ami Organics Ltd</t>
  </si>
  <si>
    <t>AMIORG</t>
  </si>
  <si>
    <t>Vijaya Diagnostic Centre Ltd</t>
  </si>
  <si>
    <t>VIJAYA</t>
  </si>
  <si>
    <t>Naapbooks Ltd</t>
  </si>
  <si>
    <t>NBL</t>
  </si>
  <si>
    <t>PlatinumOne Business Services Ltd</t>
  </si>
  <si>
    <t>POBS</t>
  </si>
  <si>
    <t>Business Process Outsourcing (BPO)/ Knowledge Process Outsourcing (KPO)</t>
  </si>
  <si>
    <t>AXIS CONSUMPTION ETF</t>
  </si>
  <si>
    <t>AXISCETF</t>
  </si>
  <si>
    <t>Sansera Engineering Ltd</t>
  </si>
  <si>
    <t>SANSERA</t>
  </si>
  <si>
    <t>Prevest Denpro Ltd</t>
  </si>
  <si>
    <t>PREVEST</t>
  </si>
  <si>
    <t>Markolines Traffic Controls Ltd</t>
  </si>
  <si>
    <t>MTCL</t>
  </si>
  <si>
    <t>Mirae Asset S&amp;P 500 Top 50 ETF</t>
  </si>
  <si>
    <t>MASPTOP50</t>
  </si>
  <si>
    <t>SBL Infratech Ltd</t>
  </si>
  <si>
    <t>SBLI</t>
  </si>
  <si>
    <t>Paras Defence and Space Technologies Ltd</t>
  </si>
  <si>
    <t>PARAS</t>
  </si>
  <si>
    <t>Getalong Enterprise Ltd</t>
  </si>
  <si>
    <t>GETALONG</t>
  </si>
  <si>
    <t>Trading - Textile Products</t>
  </si>
  <si>
    <t>Shri Venkatesh Refineries Ltd</t>
  </si>
  <si>
    <t>SVRL</t>
  </si>
  <si>
    <t>Aditya Birla Sun Life AMC Ltd</t>
  </si>
  <si>
    <t>ABSLAMC</t>
  </si>
  <si>
    <t>Asset Management Company</t>
  </si>
  <si>
    <t>Promax Power Ltd</t>
  </si>
  <si>
    <t>PROMAX</t>
  </si>
  <si>
    <t>Engineering- Designing &amp; Construction</t>
  </si>
  <si>
    <t>Samor Reality Ltd</t>
  </si>
  <si>
    <t>SAMOR</t>
  </si>
  <si>
    <t>Adishakti Loha and Ispat Ltd</t>
  </si>
  <si>
    <t>ADISHAKTI</t>
  </si>
  <si>
    <t>CWD Ltd</t>
  </si>
  <si>
    <t>CWD</t>
  </si>
  <si>
    <t>ICICI Prudential Consumption ETF</t>
  </si>
  <si>
    <t>ICICICONSU</t>
  </si>
  <si>
    <t>FSN E-Commerce Ventures Ltd</t>
  </si>
  <si>
    <t>NYKAA</t>
  </si>
  <si>
    <t>National Highways Infra Trust</t>
  </si>
  <si>
    <t>NHIT</t>
  </si>
  <si>
    <t>Fino Payments Bank Ltd</t>
  </si>
  <si>
    <t>FINOPB</t>
  </si>
  <si>
    <t>S.J.S. Enterprises Ltd</t>
  </si>
  <si>
    <t>SJS</t>
  </si>
  <si>
    <t>DSP Nifty 50 Equal Weight ETF</t>
  </si>
  <si>
    <t>DSPNEWETF</t>
  </si>
  <si>
    <t>Sigachi Industries Ltd</t>
  </si>
  <si>
    <t>SIGACHI</t>
  </si>
  <si>
    <t>PB Fintech Ltd</t>
  </si>
  <si>
    <t>POLICYBZR</t>
  </si>
  <si>
    <t>Suyog Gurbaxani Funicular Ropeways Ltd</t>
  </si>
  <si>
    <t>SGFRL</t>
  </si>
  <si>
    <t>One 97 Communications Ltd</t>
  </si>
  <si>
    <t>PAYTM</t>
  </si>
  <si>
    <t>Sapphire Foods India Ltd</t>
  </si>
  <si>
    <t>SAPPHIRE</t>
  </si>
  <si>
    <t>Latent View Analytics Ltd</t>
  </si>
  <si>
    <t>LATENTVIEW</t>
  </si>
  <si>
    <t>Tarsons Products Ltd</t>
  </si>
  <si>
    <t>TARSONS</t>
  </si>
  <si>
    <t>Omnipotent Industries Ltd</t>
  </si>
  <si>
    <t>OMNIPOTENT</t>
  </si>
  <si>
    <t>Refineries &amp; Marketing</t>
  </si>
  <si>
    <t>Go Fashion (India) Ltd</t>
  </si>
  <si>
    <t>GOCOLORS</t>
  </si>
  <si>
    <t>Speciality Retail</t>
  </si>
  <si>
    <t>DMR Hydroengineering &amp; Infrastructures Ltd</t>
  </si>
  <si>
    <t>DMR</t>
  </si>
  <si>
    <t>Hi-Tech Pipes Ltd</t>
  </si>
  <si>
    <t>Star Health and Allied Insurance Company Ltd</t>
  </si>
  <si>
    <t>STARHEALTH</t>
  </si>
  <si>
    <t>Tega Industries Ltd</t>
  </si>
  <si>
    <t>TEGA</t>
  </si>
  <si>
    <t>Industrial Equipments</t>
  </si>
  <si>
    <t>Mirae Asset Hang Seng TECH ETF</t>
  </si>
  <si>
    <t>MAHKTECH</t>
  </si>
  <si>
    <t>Anand Rathi Wealth Ltd</t>
  </si>
  <si>
    <t>ANANDRATHI</t>
  </si>
  <si>
    <t>Financial Products Distributor</t>
  </si>
  <si>
    <t>Zodiac Energy Ltd</t>
  </si>
  <si>
    <t>RateGain Travel Technologies Ltd</t>
  </si>
  <si>
    <t>RATEGAIN</t>
  </si>
  <si>
    <t>Shriram Properties Ltd</t>
  </si>
  <si>
    <t>SHRIRAMPPS</t>
  </si>
  <si>
    <t>Jet Freight Logistics Ltd</t>
  </si>
  <si>
    <t>Logistics Solution Provider</t>
  </si>
  <si>
    <t>C.E. Info Systems Ltd</t>
  </si>
  <si>
    <t>MAPMYINDIA</t>
  </si>
  <si>
    <t>Software Products</t>
  </si>
  <si>
    <t>Metro Brands Ltd</t>
  </si>
  <si>
    <t>METROBRAND</t>
  </si>
  <si>
    <t>Medplus Health Services Ltd</t>
  </si>
  <si>
    <t>MEDPLUS</t>
  </si>
  <si>
    <t>Pharmacy Retail</t>
  </si>
  <si>
    <t>Data Patterns (India) Ltd</t>
  </si>
  <si>
    <t>DATAPATTNS</t>
  </si>
  <si>
    <t>HP Adhesives Ltd</t>
  </si>
  <si>
    <t>HPAL</t>
  </si>
  <si>
    <t>Supriya Lifescience Ltd</t>
  </si>
  <si>
    <t>SUPRIYA</t>
  </si>
  <si>
    <t>Clara Industries Ltd</t>
  </si>
  <si>
    <t>CLARA</t>
  </si>
  <si>
    <t>Wherrelz IT Solutions Ltd</t>
  </si>
  <si>
    <t>WITS</t>
  </si>
  <si>
    <t>Motilal Oswal Nasdaq Q 50 ETF</t>
  </si>
  <si>
    <t>MONQ50</t>
  </si>
  <si>
    <t>DSP Nifty Midcap 150 Quality 50 ETF</t>
  </si>
  <si>
    <t>DSPQ50ETF</t>
  </si>
  <si>
    <t>Brandbucket Media &amp; Technology Ltd</t>
  </si>
  <si>
    <t>BRANDBUCKT</t>
  </si>
  <si>
    <t>DSP Nifty 50 ETF</t>
  </si>
  <si>
    <t>DSPN50ETF</t>
  </si>
  <si>
    <t>CMS Info Systems Ltd</t>
  </si>
  <si>
    <t>CMSINFO</t>
  </si>
  <si>
    <t>Brand Concepts Ltd</t>
  </si>
  <si>
    <t>Ascensive Educare Ltd</t>
  </si>
  <si>
    <t>ASCENSIVE</t>
  </si>
  <si>
    <t>Fabino Life Sciences Ltd</t>
  </si>
  <si>
    <t>FABINO</t>
  </si>
  <si>
    <t>Wonder Fibromats Ltd</t>
  </si>
  <si>
    <t>WFL</t>
  </si>
  <si>
    <t>ICICI Prudential Nifty Auto ETF</t>
  </si>
  <si>
    <t>ICICIAUTO</t>
  </si>
  <si>
    <t>AGS Transact Technologies Ltd</t>
  </si>
  <si>
    <t>AGSTRA</t>
  </si>
  <si>
    <t>ICICI Prudential Silver ETF</t>
  </si>
  <si>
    <t>ICICISILVE</t>
  </si>
  <si>
    <t>Alkosign Ltd</t>
  </si>
  <si>
    <t>ALKOSIGN</t>
  </si>
  <si>
    <t>Stationary</t>
  </si>
  <si>
    <t>Mirae Asset Nifty India Manufacturing ETF</t>
  </si>
  <si>
    <t>MAMFGETF</t>
  </si>
  <si>
    <t>Adani Wilmar Ltd</t>
  </si>
  <si>
    <t>AWL</t>
  </si>
  <si>
    <t>Quality RO Industries Ltd</t>
  </si>
  <si>
    <t>QRIL</t>
  </si>
  <si>
    <t>Safa Systems &amp; Technologies Ltd</t>
  </si>
  <si>
    <t>SSTL</t>
  </si>
  <si>
    <t>Dev Information Technology Ltd</t>
  </si>
  <si>
    <t>IT Enabled Services</t>
  </si>
  <si>
    <t>Vedant Fashions Ltd</t>
  </si>
  <si>
    <t>MANYAVAR</t>
  </si>
  <si>
    <t>Maruti Interior Products Ltd</t>
  </si>
  <si>
    <t>MARUTIIPL</t>
  </si>
  <si>
    <t>Motilal Oswal Nifty 200 Momentum 30 ETF</t>
  </si>
  <si>
    <t>MOMOMENTUM</t>
  </si>
  <si>
    <t>Softtech Engineers Ltd</t>
  </si>
  <si>
    <t>Aditya Birla Sun Life Silver ETF</t>
  </si>
  <si>
    <t>SILVER</t>
  </si>
  <si>
    <t>Aditya Birla Sunlife Nifty IT ETF</t>
  </si>
  <si>
    <t>TECH</t>
  </si>
  <si>
    <t>Aditya Birla Sun Life Nifty Healthcare ETF</t>
  </si>
  <si>
    <t>HEALTHY</t>
  </si>
  <si>
    <t>Aditya Birla Sun Life Nifty ETF</t>
  </si>
  <si>
    <t>BSLNIFTY</t>
  </si>
  <si>
    <t>Ekennis Software Service Ltd</t>
  </si>
  <si>
    <t>EKENNIS</t>
  </si>
  <si>
    <t>Mirae Asset Nifty Midcap 150 ETF</t>
  </si>
  <si>
    <t>MAM150ETF</t>
  </si>
  <si>
    <t>Eureka Forbes Ltd</t>
  </si>
  <si>
    <t>EUREKAFORBE</t>
  </si>
  <si>
    <t>Gateway Distriparks Ltd</t>
  </si>
  <si>
    <t>GATEWAY</t>
  </si>
  <si>
    <t>GMR Power and Urban Infra Ltd</t>
  </si>
  <si>
    <t>GMRP&amp;UI</t>
  </si>
  <si>
    <t>Bhatia Colour Chem Ltd</t>
  </si>
  <si>
    <t>BCCL</t>
  </si>
  <si>
    <t>Motherson Sumi Wiring India Ltd</t>
  </si>
  <si>
    <t>MSUMI</t>
  </si>
  <si>
    <t>Achyut Healthcare Ltd</t>
  </si>
  <si>
    <t>ACHYUT</t>
  </si>
  <si>
    <t>Evoq Remedies Ltd</t>
  </si>
  <si>
    <t>EVOQ</t>
  </si>
  <si>
    <t>Motilal Oswal S&amp;P BSE Low Volatility ETF</t>
  </si>
  <si>
    <t>MOLOWVOL</t>
  </si>
  <si>
    <t>Avro India Ltd</t>
  </si>
  <si>
    <t>AVROIND</t>
  </si>
  <si>
    <t>Plastic Products - Consumer</t>
  </si>
  <si>
    <t>Uma Exports Ltd</t>
  </si>
  <si>
    <t>UMAEXPORTS</t>
  </si>
  <si>
    <t>Veranda Learning Solutions Ltd</t>
  </si>
  <si>
    <t>VERANDA</t>
  </si>
  <si>
    <t>Sunrise Efficient Marketing Ltd</t>
  </si>
  <si>
    <t>SEML</t>
  </si>
  <si>
    <t>Dhyaani Tile and Marblez Ltd</t>
  </si>
  <si>
    <t>DHYAANI</t>
  </si>
  <si>
    <t>Hariom Pipe Industries Ltd</t>
  </si>
  <si>
    <t>HARIOMPIPE</t>
  </si>
  <si>
    <t>Eighty Jewellers Ltd</t>
  </si>
  <si>
    <t>EIGHTY</t>
  </si>
  <si>
    <t>Shashwat Furnishing Solutions Ltd</t>
  </si>
  <si>
    <t>SFSL</t>
  </si>
  <si>
    <t>Global Longlife Hospital and Research Ltd</t>
  </si>
  <si>
    <t>GLHRL</t>
  </si>
  <si>
    <t>Fone4 Communications (India) Ltd</t>
  </si>
  <si>
    <t>FONE4</t>
  </si>
  <si>
    <t>Nanavati Ventures Ltd</t>
  </si>
  <si>
    <t>NVENTURES</t>
  </si>
  <si>
    <t>Precious Metals</t>
  </si>
  <si>
    <t>Campus Activewear Ltd</t>
  </si>
  <si>
    <t>CAMPUS</t>
  </si>
  <si>
    <t>Rainbow Children's Medicare Ltd</t>
  </si>
  <si>
    <t>RAINBOW</t>
  </si>
  <si>
    <t>Silver Touch Technologies Ltd</t>
  </si>
  <si>
    <t>Life Insurance Corporation of India</t>
  </si>
  <si>
    <t>LICI</t>
  </si>
  <si>
    <t>Prudent Corporate Advisory Services Ltd</t>
  </si>
  <si>
    <t>PRUDENT</t>
  </si>
  <si>
    <t>Venus Pipes &amp; Tubes Ltd</t>
  </si>
  <si>
    <t>VENUSPIPES</t>
  </si>
  <si>
    <t>Delhivery Ltd</t>
  </si>
  <si>
    <t>DELHIVERY</t>
  </si>
  <si>
    <t>Paradeep Phosphates Ltd</t>
  </si>
  <si>
    <t>PARADEEP</t>
  </si>
  <si>
    <t>Tierra Agrotech Ltd</t>
  </si>
  <si>
    <t>TIERRA</t>
  </si>
  <si>
    <t>Ethos Ltd</t>
  </si>
  <si>
    <t>ETHOSLTD</t>
  </si>
  <si>
    <t>eMudhra Ltd</t>
  </si>
  <si>
    <t>EMUDHRA</t>
  </si>
  <si>
    <t>Aether Industries Ltd</t>
  </si>
  <si>
    <t>AETHER</t>
  </si>
  <si>
    <t>We Win Ltd</t>
  </si>
  <si>
    <t>WEWIN</t>
  </si>
  <si>
    <t>Silver Pearl Hospitality &amp; Luxury Spaces Ltd</t>
  </si>
  <si>
    <t>SILVERPRL</t>
  </si>
  <si>
    <t>Kotak Banking ETF - Dividend Payout Option</t>
  </si>
  <si>
    <t>KOTAKBKETF</t>
  </si>
  <si>
    <t>SBI-ETF NIFTY BANK</t>
  </si>
  <si>
    <t>SETFNIFBK</t>
  </si>
  <si>
    <t>SBI-ETF NIFTY 50</t>
  </si>
  <si>
    <t>SETFNIF50</t>
  </si>
  <si>
    <t>S.No</t>
  </si>
  <si>
    <t>Profit from operations</t>
  </si>
  <si>
    <t>Payables</t>
  </si>
  <si>
    <t>Other WC items</t>
  </si>
  <si>
    <t>Working capital changes</t>
  </si>
  <si>
    <t>Direct taxes</t>
  </si>
  <si>
    <t>Fixed assets purchased</t>
  </si>
  <si>
    <t>Fixed assets sold</t>
  </si>
  <si>
    <t>Investments purchased</t>
  </si>
  <si>
    <t>Investments sold</t>
  </si>
  <si>
    <t>Interest received</t>
  </si>
  <si>
    <t>Dividends received</t>
  </si>
  <si>
    <t>Investment in group cos</t>
  </si>
  <si>
    <t>Redemp n Canc of Shares</t>
  </si>
  <si>
    <t>Acquisition of companies</t>
  </si>
  <si>
    <t>Other investing items</t>
  </si>
  <si>
    <t>Proceeds from shares</t>
  </si>
  <si>
    <t>Proceeds from borrowings</t>
  </si>
  <si>
    <t>Repayment of borrowings</t>
  </si>
  <si>
    <t>Interest paid fin</t>
  </si>
  <si>
    <t>Dividends paid</t>
  </si>
  <si>
    <t>Financial liabilities</t>
  </si>
  <si>
    <t>Other financing items</t>
  </si>
  <si>
    <t>Cash from Operating Activity </t>
  </si>
  <si>
    <t>Cash from Investing Activity </t>
  </si>
  <si>
    <t>Cash from Financing Activity </t>
  </si>
  <si>
    <t>Operating Activities</t>
  </si>
  <si>
    <t>Investing Activities</t>
  </si>
  <si>
    <t>Financing Activities</t>
  </si>
  <si>
    <t>Sales Expenses% Sales</t>
  </si>
  <si>
    <t>Trend</t>
  </si>
  <si>
    <t xml:space="preserve">Mean </t>
  </si>
  <si>
    <t>Median</t>
  </si>
  <si>
    <t>EBT</t>
  </si>
  <si>
    <t>EPS</t>
  </si>
  <si>
    <t>EPS Growth</t>
  </si>
  <si>
    <t>EBT Growth</t>
  </si>
  <si>
    <t>Retained Earnings %</t>
  </si>
  <si>
    <t>Return on Equity %</t>
  </si>
  <si>
    <t>Particulars</t>
  </si>
  <si>
    <t>Regression Beta - 2 years weekly</t>
  </si>
  <si>
    <t>Date</t>
  </si>
  <si>
    <t>Closing Price</t>
  </si>
  <si>
    <t>Retruns</t>
  </si>
  <si>
    <t>ASIAN PAINTS LTD. Weekly Returns</t>
  </si>
  <si>
    <t>NIFTY Weekly Returns</t>
  </si>
  <si>
    <t>Beta Shifitng</t>
  </si>
  <si>
    <t>Levered Raw Beta</t>
  </si>
  <si>
    <t>Raw Beta Weight</t>
  </si>
  <si>
    <t xml:space="preserve">Market Beta </t>
  </si>
  <si>
    <t>Market Beta Weight</t>
  </si>
  <si>
    <t>Adjusted Beta</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</si>
  <si>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</si>
  <si>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</si>
  <si>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</si>
  <si>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</si>
  <si>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</si>
  <si>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</si>
  <si>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</si>
  <si>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</si>
  <si>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</si>
  <si>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</si>
  <si>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</si>
  <si>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</si>
  <si>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</si>
  <si>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</si>
  <si>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</si>
  <si>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</si>
  <si>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</si>
  <si>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</si>
  <si>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</si>
  <si>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</si>
  <si>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</si>
  <si>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</si>
  <si>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</si>
  <si>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X Variable 1</t>
  </si>
  <si>
    <t>Beta 1 (Slope)</t>
  </si>
  <si>
    <t>Beta 2 (Cov/Var)</t>
  </si>
  <si>
    <t>Beta 3 (Regression)</t>
  </si>
  <si>
    <t>S.No.</t>
  </si>
  <si>
    <t>Name</t>
  </si>
  <si>
    <t>CMP Rs.</t>
  </si>
  <si>
    <t>Mar Cap Rs.Cr.</t>
  </si>
  <si>
    <t>Debt Rs.Cr.</t>
  </si>
  <si>
    <t>Debt / Eq</t>
  </si>
  <si>
    <t>Asian Paints</t>
  </si>
  <si>
    <t>Berger Paints</t>
  </si>
  <si>
    <t>Kansai Nerolac</t>
  </si>
  <si>
    <t>Akzo Nobel</t>
  </si>
  <si>
    <t>Indigo Paints</t>
  </si>
  <si>
    <t>Weighted Average Cost of Capital</t>
  </si>
  <si>
    <t>All figures are in INR unless stated otherwise.</t>
  </si>
  <si>
    <t>Peer Comps</t>
  </si>
  <si>
    <t>Debt/</t>
  </si>
  <si>
    <t>Levered</t>
  </si>
  <si>
    <t>Unlevered</t>
  </si>
  <si>
    <t>Country</t>
  </si>
  <si>
    <t>Total Debt</t>
  </si>
  <si>
    <t>Total Equity</t>
  </si>
  <si>
    <r>
      <t xml:space="preserve">Tax Rate </t>
    </r>
    <r>
      <rPr>
        <vertAlign val="superscript"/>
        <sz val="11"/>
        <color theme="1"/>
        <rFont val="Calibri"/>
        <family val="2"/>
      </rPr>
      <t>1</t>
    </r>
  </si>
  <si>
    <t>Equity</t>
  </si>
  <si>
    <t>Capital</t>
  </si>
  <si>
    <r>
      <t xml:space="preserve">Beta </t>
    </r>
    <r>
      <rPr>
        <vertAlign val="superscript"/>
        <sz val="11"/>
        <color theme="1"/>
        <rFont val="Calibri"/>
        <family val="2"/>
      </rPr>
      <t>2</t>
    </r>
  </si>
  <si>
    <r>
      <t xml:space="preserve">Beta </t>
    </r>
    <r>
      <rPr>
        <vertAlign val="superscript"/>
        <sz val="11"/>
        <color theme="1"/>
        <rFont val="Calibri"/>
        <family val="2"/>
      </rPr>
      <t>3</t>
    </r>
  </si>
  <si>
    <t>India</t>
  </si>
  <si>
    <t>Average</t>
  </si>
  <si>
    <t>Cost of Debt</t>
  </si>
  <si>
    <t>Cost of Equity</t>
  </si>
  <si>
    <t>Pre-tax Cost of Debt</t>
  </si>
  <si>
    <t>Risk Free Rate</t>
  </si>
  <si>
    <t>Tax Rate</t>
  </si>
  <si>
    <t>Equity Risk Premium</t>
  </si>
  <si>
    <t>After Tax Cost of Debt</t>
  </si>
  <si>
    <r>
      <t xml:space="preserve">Levered Beta </t>
    </r>
    <r>
      <rPr>
        <vertAlign val="superscript"/>
        <sz val="11"/>
        <color theme="1"/>
        <rFont val="Calibri"/>
        <family val="2"/>
      </rPr>
      <t>4</t>
    </r>
  </si>
  <si>
    <t>Capital Structure</t>
  </si>
  <si>
    <t xml:space="preserve">Levered Beta </t>
  </si>
  <si>
    <t>Current</t>
  </si>
  <si>
    <t>Target</t>
  </si>
  <si>
    <t>Comps Median Unlevered Beta</t>
  </si>
  <si>
    <t xml:space="preserve">Target Debt/ Equity  </t>
  </si>
  <si>
    <t>Total Capitalization</t>
  </si>
  <si>
    <t>Levered Beta</t>
  </si>
  <si>
    <t>Debt / Equity</t>
  </si>
  <si>
    <t>1. Tax Rate considered as Marginal Tax Rate for the country</t>
  </si>
  <si>
    <t>2. Levered Beta is based on 5 year monthly data</t>
  </si>
  <si>
    <t>Equity Weight</t>
  </si>
  <si>
    <t>3. Unlevered Beta = Levered Beta/(1+(1-Tax Rate) x Debt/Equity)</t>
  </si>
  <si>
    <t>Debt Weight</t>
  </si>
  <si>
    <t>WACC</t>
  </si>
  <si>
    <t>Shalimar Paints</t>
  </si>
  <si>
    <t>MCON Rasayan</t>
  </si>
  <si>
    <t>Return on Markets</t>
  </si>
  <si>
    <t>Annual</t>
  </si>
  <si>
    <t>Adj Close</t>
  </si>
  <si>
    <t>NIFTY</t>
  </si>
  <si>
    <t xml:space="preserve">Company </t>
  </si>
  <si>
    <t>Beta (Slope)</t>
  </si>
  <si>
    <t>Beta (Regresion)</t>
  </si>
  <si>
    <t>Beta (Cov/Var)</t>
  </si>
  <si>
    <t>Average Return</t>
  </si>
  <si>
    <t>Dividend Yield</t>
  </si>
  <si>
    <t>Total Market Returns</t>
  </si>
  <si>
    <r>
      <t>1.25%</t>
    </r>
    <r>
      <rPr>
        <vertAlign val="superscript"/>
        <sz val="11"/>
        <color theme="1"/>
        <rFont val="Calibri"/>
        <family val="2"/>
      </rPr>
      <t>1</t>
    </r>
  </si>
  <si>
    <t xml:space="preserve">Interest Expense </t>
  </si>
  <si>
    <t>Effective Interest Rate</t>
  </si>
  <si>
    <t>Pre-Tax Cost of Debt</t>
  </si>
  <si>
    <t>Calculation of ROIC</t>
  </si>
  <si>
    <t>Equity Capital</t>
  </si>
  <si>
    <t>Long term Borrowings</t>
  </si>
  <si>
    <t>Short term Borrowings</t>
  </si>
  <si>
    <t>Lease Liabilities</t>
  </si>
  <si>
    <t>Other Borrowings</t>
  </si>
  <si>
    <t>Non controlling int</t>
  </si>
  <si>
    <t>Trade Payables</t>
  </si>
  <si>
    <t>Advance from Customers</t>
  </si>
  <si>
    <t>Other liability items</t>
  </si>
  <si>
    <t>Land</t>
  </si>
  <si>
    <t>Building</t>
  </si>
  <si>
    <t>Plant Machinery</t>
  </si>
  <si>
    <t>Equipments</t>
  </si>
  <si>
    <t>Furniture n fittings</t>
  </si>
  <si>
    <t>Vehicles</t>
  </si>
  <si>
    <t>Intangible Assets</t>
  </si>
  <si>
    <t>Other fixed assets</t>
  </si>
  <si>
    <t>Gross Block</t>
  </si>
  <si>
    <t>Accumulated Depreciation</t>
  </si>
  <si>
    <t>CWIP</t>
  </si>
  <si>
    <t>Inventories</t>
  </si>
  <si>
    <t>Cash Equivalents</t>
  </si>
  <si>
    <t>Short term loans</t>
  </si>
  <si>
    <t>Other asset items</t>
  </si>
  <si>
    <t>Trade receivables </t>
  </si>
  <si>
    <t>Other Assets </t>
  </si>
  <si>
    <t>Fixed Assets </t>
  </si>
  <si>
    <t>Other Liabilities </t>
  </si>
  <si>
    <t>Borrowings </t>
  </si>
  <si>
    <t>CASH FLOW STATEMENT</t>
  </si>
  <si>
    <t>Net Cash Flow from Financing Activing</t>
  </si>
  <si>
    <t>Net Cash Flow from Investing Activing</t>
  </si>
  <si>
    <t>Net Cash Flow from Operating Activing</t>
  </si>
  <si>
    <t>Current Assets</t>
  </si>
  <si>
    <t>Total Curent Assets</t>
  </si>
  <si>
    <t>Current Liabilities</t>
  </si>
  <si>
    <t>Total Current Liabilities</t>
  </si>
  <si>
    <t>Net Working Capital</t>
  </si>
  <si>
    <t>Non Current Assets</t>
  </si>
  <si>
    <t>Net Non Current Assets</t>
  </si>
  <si>
    <t>Invested Capital</t>
  </si>
  <si>
    <t>EBIT</t>
  </si>
  <si>
    <t>ROIC</t>
  </si>
  <si>
    <t>Calculation of Reinvestment Rate</t>
  </si>
  <si>
    <t>Net Capex</t>
  </si>
  <si>
    <t>Change in Working Capital</t>
  </si>
  <si>
    <t>Marginal Tax Rate</t>
  </si>
  <si>
    <t>EBIT(1-T)</t>
  </si>
  <si>
    <t>Reinvestment</t>
  </si>
  <si>
    <t>Reinvestment Rate</t>
  </si>
  <si>
    <t>4 Year Average</t>
  </si>
  <si>
    <t>4 Year Median</t>
  </si>
  <si>
    <t>Calculation of Growth rate</t>
  </si>
  <si>
    <t>Intrinsic Growth</t>
  </si>
  <si>
    <t>Calculation of PV of FCFF</t>
  </si>
  <si>
    <t>Less: Reinvestment Rate</t>
  </si>
  <si>
    <t>Free Cash Flow to Firm (FCFF)</t>
  </si>
  <si>
    <t>Mid Year Convention</t>
  </si>
  <si>
    <t>Discounting Factor</t>
  </si>
  <si>
    <t>PV of FCFF</t>
  </si>
  <si>
    <t>Expected Growth</t>
  </si>
  <si>
    <t>Terminal Growth</t>
  </si>
  <si>
    <t>Calculation of Terminal Value</t>
  </si>
  <si>
    <t>FCFF (n+1)</t>
  </si>
  <si>
    <t>Terminal Growth Rate</t>
  </si>
  <si>
    <t>Terminal Value</t>
  </si>
  <si>
    <t>Calculation of Equity Value per Share</t>
  </si>
  <si>
    <t>PV of Terminal Value</t>
  </si>
  <si>
    <t>Value of Operating Assets</t>
  </si>
  <si>
    <t>Add: Cash</t>
  </si>
  <si>
    <t>Less: Debt</t>
  </si>
  <si>
    <t>Value of Equity</t>
  </si>
  <si>
    <t>No of Shares</t>
  </si>
  <si>
    <t>Equity Value per Share</t>
  </si>
  <si>
    <t>Share price</t>
  </si>
  <si>
    <t>Discount/Premium</t>
  </si>
  <si>
    <t>Sensitivity Analysis - Terminmal Value</t>
  </si>
  <si>
    <t>Sensitivity Analysis - Equity Value per Share</t>
  </si>
  <si>
    <t>Amount in crores</t>
  </si>
  <si>
    <t>Comparable Company Valuation</t>
  </si>
  <si>
    <t>Market Data</t>
  </si>
  <si>
    <t>Financials</t>
  </si>
  <si>
    <t>Valuation</t>
  </si>
  <si>
    <t>Company</t>
  </si>
  <si>
    <t>Ticker</t>
  </si>
  <si>
    <t>Share Price</t>
  </si>
  <si>
    <t>Shares Outstanding</t>
  </si>
  <si>
    <t>Equity Value</t>
  </si>
  <si>
    <t>Net Debt</t>
  </si>
  <si>
    <t>Enterprise Value</t>
  </si>
  <si>
    <t>Revenue</t>
  </si>
  <si>
    <t>Net Income</t>
  </si>
  <si>
    <t>EV/Revenue</t>
  </si>
  <si>
    <t>EV/EBITDA</t>
  </si>
  <si>
    <t>P/E</t>
  </si>
  <si>
    <t>No. Eq. Shares Cr.</t>
  </si>
  <si>
    <t>Cash End Rs.Cr.</t>
  </si>
  <si>
    <t>EV Rs.Cr.</t>
  </si>
  <si>
    <t>Sales Rs.Cr.</t>
  </si>
  <si>
    <t>EV / EBITDA </t>
  </si>
  <si>
    <t>EBITDA Rs.Cr.</t>
  </si>
  <si>
    <t>Dep  Rs.Cr.</t>
  </si>
  <si>
    <t>EBIT Rs.Cr.</t>
  </si>
  <si>
    <t>ASIANPAINT.NS</t>
  </si>
  <si>
    <t>BERGEPAINT.NS</t>
  </si>
  <si>
    <t>INDIGOPNTS.NS</t>
  </si>
  <si>
    <t>MCON-SM.NS</t>
  </si>
  <si>
    <t>KANSAINER.NS</t>
  </si>
  <si>
    <t>AKZOINDIA.NS</t>
  </si>
  <si>
    <t>SHALPAINTS.NS</t>
  </si>
  <si>
    <t>NP Rs.Cr.</t>
  </si>
  <si>
    <t>High</t>
  </si>
  <si>
    <t>75th Percentile</t>
  </si>
  <si>
    <t>25th Percentile</t>
  </si>
  <si>
    <t>Low</t>
  </si>
  <si>
    <t>Asian Paints Comparable Valuation</t>
  </si>
  <si>
    <t>Implied Enterprise Value</t>
  </si>
  <si>
    <t>Implied Market Value</t>
  </si>
  <si>
    <t>Implied Value per Share</t>
  </si>
  <si>
    <t>Source: The Valuation School, Screener.in</t>
  </si>
  <si>
    <t>Return</t>
  </si>
  <si>
    <t>Sorted Returns</t>
  </si>
  <si>
    <t>Replication</t>
  </si>
  <si>
    <t>Simulated Returns</t>
  </si>
  <si>
    <t>Historical Approach</t>
  </si>
  <si>
    <t>Mean</t>
  </si>
  <si>
    <t>Std Deviation</t>
  </si>
  <si>
    <t>Min</t>
  </si>
  <si>
    <t>Max</t>
  </si>
  <si>
    <t>CMP</t>
  </si>
  <si>
    <t>Monte Carlo Simulation</t>
  </si>
  <si>
    <t>Percentile</t>
  </si>
  <si>
    <t>Confidence</t>
  </si>
  <si>
    <t>VAR %</t>
  </si>
  <si>
    <t>Stock Price</t>
  </si>
  <si>
    <t>VAR (INR)</t>
  </si>
  <si>
    <t>Calculation of Value at Risk - Asian Paints (Simulation)</t>
  </si>
  <si>
    <t>Calculation of Value at Risk - Asian Paints (Historical)</t>
  </si>
  <si>
    <t>Football Field Analysis - Data</t>
  </si>
  <si>
    <t>OpenLow</t>
  </si>
  <si>
    <t>OpenHigh</t>
  </si>
  <si>
    <t>Comps</t>
  </si>
  <si>
    <t>DCF Bear</t>
  </si>
  <si>
    <t>DCF Base</t>
  </si>
  <si>
    <t>DCF Bull</t>
  </si>
  <si>
    <t>52W H/L</t>
  </si>
  <si>
    <t>52 Week Range   (Low: INR  2,670.10, High: INR 3,422.95)</t>
  </si>
  <si>
    <t>About the Company</t>
  </si>
  <si>
    <t>Financial Summary</t>
  </si>
  <si>
    <t>Dupont Analysis - Return on Equity &amp; Return on Asset</t>
  </si>
  <si>
    <t>Return on Equity</t>
  </si>
  <si>
    <t>Return on Equity (ROE)</t>
  </si>
  <si>
    <t>Average Shareholder Equity</t>
  </si>
  <si>
    <t>ROE - DuPont Equation</t>
  </si>
  <si>
    <t>Net Profit Margin (A)</t>
  </si>
  <si>
    <t>Average Total Asset</t>
  </si>
  <si>
    <t>Asset Turnover Ratio (B)</t>
  </si>
  <si>
    <t>Equity Multiplier (C)</t>
  </si>
  <si>
    <t>Return on Equity (A*B*C)</t>
  </si>
  <si>
    <t>Return on Asset (ROA)</t>
  </si>
  <si>
    <t>ROA - DuPont Equation</t>
  </si>
  <si>
    <t>Return on Asset (A*B)</t>
  </si>
  <si>
    <t>Return on Asset</t>
  </si>
  <si>
    <t>Dupont Summary</t>
  </si>
  <si>
    <t>Recent Updates</t>
  </si>
  <si>
    <r>
      <rPr>
        <i/>
        <sz val="9"/>
        <color rgb="FFE94035"/>
        <rFont val="Calibri"/>
        <family val="2"/>
      </rPr>
      <t>Disclaimer :</t>
    </r>
    <r>
      <rPr>
        <i/>
        <sz val="9"/>
        <color rgb="FF028655"/>
        <rFont val="Calibri"/>
        <family val="2"/>
      </rPr>
      <t xml:space="preserve"> </t>
    </r>
    <r>
      <rPr>
        <i/>
        <sz val="9"/>
        <color rgb="FF000000"/>
        <rFont val="Calibri"/>
        <family val="2"/>
      </rPr>
      <t>This report is made as part of educational assignment and is meant for educational purpose only. The author of the report is not liable for any losses due to actions taken basis this report. It is advisable to consult SEBI registered reasearch analyst before making any investments</t>
    </r>
  </si>
  <si>
    <r>
      <t>Asian Paints is India's largest paints company by market share. The company's manufacturing operations encompass 15 countries of the world including India, with considerable presence in the </t>
    </r>
    <r>
      <rPr>
        <sz val="11"/>
        <rFont val="Calibri"/>
        <family val="2"/>
        <scheme val="minor"/>
      </rPr>
      <t>Indian subcontinent</t>
    </r>
    <r>
      <rPr>
        <sz val="11"/>
        <color theme="1"/>
        <rFont val="Calibri"/>
        <family val="2"/>
        <scheme val="minor"/>
      </rPr>
      <t> and the </t>
    </r>
    <r>
      <rPr>
        <sz val="11"/>
        <rFont val="Calibri"/>
        <family val="2"/>
        <scheme val="minor"/>
      </rPr>
      <t>Middle East</t>
    </r>
    <r>
      <rPr>
        <sz val="11"/>
        <color theme="1"/>
        <rFont val="Calibri"/>
        <family val="2"/>
        <scheme val="minor"/>
      </rPr>
      <t>. It has 27 paint manufacturing facilities, servicing consumers in over 60 countries. Asian Paints is also present in the Home Improvement and Décor space in India.</t>
    </r>
  </si>
  <si>
    <r>
      <rPr>
        <b/>
        <sz val="11"/>
        <color rgb="FFFF0000"/>
        <rFont val="calibri"/>
        <family val="2"/>
      </rPr>
      <t>Asian Paints Ltd</t>
    </r>
    <r>
      <rPr>
        <sz val="11"/>
        <color theme="1"/>
        <rFont val="calibri"/>
        <family val="2"/>
      </rPr>
      <t> is an Indian </t>
    </r>
    <r>
      <rPr>
        <sz val="11"/>
        <rFont val="calibri"/>
        <family val="2"/>
      </rPr>
      <t>multinational</t>
    </r>
    <r>
      <rPr>
        <sz val="11"/>
        <color theme="1"/>
        <rFont val="calibri"/>
        <family val="2"/>
      </rPr>
      <t> </t>
    </r>
    <r>
      <rPr>
        <sz val="11"/>
        <rFont val="calibri"/>
        <family val="2"/>
      </rPr>
      <t>paint</t>
    </r>
    <r>
      <rPr>
        <sz val="11"/>
        <color theme="1"/>
        <rFont val="calibri"/>
        <family val="2"/>
      </rPr>
      <t> company, headquartered in </t>
    </r>
    <r>
      <rPr>
        <sz val="11"/>
        <rFont val="calibri"/>
        <family val="2"/>
      </rPr>
      <t>Mumbai</t>
    </r>
    <r>
      <rPr>
        <sz val="11"/>
        <color theme="1"/>
        <rFont val="calibri"/>
        <family val="2"/>
      </rPr>
      <t>. The company is engaged in the business of manufacturing, selling and distribution of paints, coatings, products related to home décor, bath fittings and providing related services.</t>
    </r>
  </si>
  <si>
    <t>Althman's Z-Score Analysis</t>
  </si>
  <si>
    <t>Althman's Z-Score Analysis Calculation</t>
  </si>
  <si>
    <t>Working Capital</t>
  </si>
  <si>
    <t>Retain Earnings/ Total Assets</t>
  </si>
  <si>
    <t>EBIT/ Total Assets</t>
  </si>
  <si>
    <t>Retain Earnings/ Total Assets (B)</t>
  </si>
  <si>
    <t>EBIT/ Total Assets (C)</t>
  </si>
  <si>
    <t>Sales / Total Assets</t>
  </si>
  <si>
    <t>Altman's Z Score</t>
  </si>
  <si>
    <t>Final Score</t>
  </si>
  <si>
    <t>Financial Stability</t>
  </si>
  <si>
    <t>Working Capital/ Total Assets (A)</t>
  </si>
  <si>
    <t>Working Capital/ Total Assets</t>
  </si>
  <si>
    <t>Retianed Earnings</t>
  </si>
  <si>
    <t>Market Cap</t>
  </si>
  <si>
    <t>Market Cap / Long-Term Liabilities (D)</t>
  </si>
  <si>
    <t>Long-Term Liabilities</t>
  </si>
  <si>
    <t>Market Cap / Long-Term Liabilities</t>
  </si>
  <si>
    <t>Total Sales</t>
  </si>
  <si>
    <t>Sales / Total Assets (E)</t>
  </si>
  <si>
    <t>Altman Z-Score  Summary</t>
  </si>
  <si>
    <t>Key Financial Metrics</t>
  </si>
  <si>
    <t>Company Description</t>
  </si>
  <si>
    <r>
      <t>Asian Paints Ltd</t>
    </r>
    <r>
      <rPr>
        <sz val="11"/>
        <color theme="1"/>
        <rFont val="calibri"/>
        <family val="2"/>
      </rPr>
      <t> is an Indian </t>
    </r>
    <r>
      <rPr>
        <sz val="11"/>
        <rFont val="calibri"/>
        <family val="2"/>
      </rPr>
      <t>multinational</t>
    </r>
    <r>
      <rPr>
        <sz val="11"/>
        <color theme="1"/>
        <rFont val="calibri"/>
        <family val="2"/>
      </rPr>
      <t> </t>
    </r>
    <r>
      <rPr>
        <sz val="11"/>
        <rFont val="calibri"/>
        <family val="2"/>
      </rPr>
      <t>paint</t>
    </r>
    <r>
      <rPr>
        <sz val="11"/>
        <color theme="1"/>
        <rFont val="calibri"/>
        <family val="2"/>
      </rPr>
      <t> company, headquartered in </t>
    </r>
    <r>
      <rPr>
        <sz val="11"/>
        <rFont val="calibri"/>
        <family val="2"/>
      </rPr>
      <t>Mumbai</t>
    </r>
    <r>
      <rPr>
        <sz val="11"/>
        <color theme="1"/>
        <rFont val="calibri"/>
        <family val="2"/>
      </rPr>
      <t xml:space="preserve">. The company is engaged in the business of manufacturing, selling and distribution of paints, coatings, products related to home décor, bath fittings and providing related services. </t>
    </r>
  </si>
  <si>
    <t>SCREENER.IN</t>
  </si>
  <si>
    <t>Narration</t>
  </si>
  <si>
    <t>Trailing</t>
  </si>
  <si>
    <t>Best Case</t>
  </si>
  <si>
    <t>Worst Case</t>
  </si>
  <si>
    <t>Price to earning</t>
  </si>
  <si>
    <t>Price</t>
  </si>
  <si>
    <t>RATIOS:</t>
  </si>
  <si>
    <t>Dividend Payout</t>
  </si>
  <si>
    <t>OPM</t>
  </si>
  <si>
    <t>TRENDS:</t>
  </si>
  <si>
    <t>10 YEARS</t>
  </si>
  <si>
    <t>7 YEARS</t>
  </si>
  <si>
    <t>5 YEARS</t>
  </si>
  <si>
    <t>3 YEARS</t>
  </si>
  <si>
    <t>RECENT</t>
  </si>
  <si>
    <t>BEST</t>
  </si>
  <si>
    <t>WORST</t>
  </si>
  <si>
    <t>Price to Earning</t>
  </si>
  <si>
    <t xml:space="preserve">Total Sales </t>
  </si>
  <si>
    <t>Sales Growth YoY</t>
  </si>
  <si>
    <t>INR (Crs.)</t>
  </si>
  <si>
    <t>GPM</t>
  </si>
  <si>
    <t>Sales Growth (YoY)</t>
  </si>
  <si>
    <t>Gross Profit Margins (%)</t>
  </si>
  <si>
    <t>EBITDA Margins (%)</t>
  </si>
  <si>
    <t>EBIT Margins</t>
  </si>
  <si>
    <t>EBIT Margins (%)</t>
  </si>
  <si>
    <t>Net Profit Margins</t>
  </si>
  <si>
    <t>Net Profit Margins (%)</t>
  </si>
  <si>
    <t>Earnings Per Share (in Rs.)</t>
  </si>
  <si>
    <t xml:space="preserve">Dividend Per Share </t>
  </si>
  <si>
    <t>EPS Growth (YoY)</t>
  </si>
  <si>
    <t>Dividend per Share (in Rs.)</t>
  </si>
  <si>
    <t>Dividend Growth (YoY)</t>
  </si>
  <si>
    <t>Volume</t>
  </si>
  <si>
    <t>Share Price - 5Y</t>
  </si>
  <si>
    <t>EV/Sales</t>
  </si>
  <si>
    <t>P/B</t>
  </si>
  <si>
    <t>ROE</t>
  </si>
  <si>
    <t>ROCE</t>
  </si>
  <si>
    <t>Volume - 5Y</t>
  </si>
  <si>
    <t>Debt</t>
  </si>
  <si>
    <t>Debtors</t>
  </si>
  <si>
    <t>Return on Capital Emp</t>
  </si>
  <si>
    <t>Cash</t>
  </si>
  <si>
    <t>EV</t>
  </si>
  <si>
    <t>Book Value</t>
  </si>
  <si>
    <t>Return on Equity (%)</t>
  </si>
  <si>
    <t>Return on Capital Employed (%)</t>
  </si>
  <si>
    <t>Shareholder's name</t>
  </si>
  <si>
    <t>Life Insurance Corporation Of India</t>
  </si>
  <si>
    <t>Satyadharma Investments and Trading Company Private Ltd.</t>
  </si>
  <si>
    <t>Top 10 Shareholders</t>
  </si>
  <si>
    <t xml:space="preserve">N. Share (in Crs) </t>
  </si>
  <si>
    <t>Market Value (in Crs.)</t>
  </si>
  <si>
    <t>% Holding</t>
  </si>
  <si>
    <t>Sattva Holding and Trading Private Ltd.</t>
  </si>
  <si>
    <t>Smiti Holding and Trading Company Private Ltd.</t>
  </si>
  <si>
    <t>Siddhant Commercials Private Ltd.</t>
  </si>
  <si>
    <t>Geetanjali Trading and Investments Private Ltd.</t>
  </si>
  <si>
    <t>Elcid Investments Ltd.</t>
  </si>
  <si>
    <t>Gujarat Organics Private Ltd.</t>
  </si>
  <si>
    <t>Sudhanva Investments and Trading Company Private Ltd.</t>
  </si>
  <si>
    <t>Rupen Investment &amp; Industries Private Ltd.</t>
  </si>
  <si>
    <t xml:space="preserve">Promoters </t>
  </si>
  <si>
    <t xml:space="preserve">FIIs </t>
  </si>
  <si>
    <t xml:space="preserve">DIIs </t>
  </si>
  <si>
    <t xml:space="preserve">Government </t>
  </si>
  <si>
    <t xml:space="preserve">Public </t>
  </si>
  <si>
    <t xml:space="preserve">Others </t>
  </si>
  <si>
    <t>Shareholding Pattern</t>
  </si>
  <si>
    <t>Public  &amp; 
Government</t>
  </si>
  <si>
    <t>Share Price as on  16/08/2022</t>
  </si>
  <si>
    <t>Number of Shares O/S</t>
  </si>
  <si>
    <t>Less: Cash &amp; Equivalents</t>
  </si>
  <si>
    <t>Add: Total Debt</t>
  </si>
  <si>
    <t>Add: Minority Interests</t>
  </si>
  <si>
    <t>Minority Interests</t>
  </si>
  <si>
    <t>Managerial Remuneration</t>
  </si>
  <si>
    <t>Designation</t>
  </si>
  <si>
    <t>X of Median Salary</t>
  </si>
  <si>
    <t>Sr. No.</t>
  </si>
  <si>
    <t>Ratio to median Remuneration</t>
  </si>
  <si>
    <t>Manish Choksi</t>
  </si>
  <si>
    <t>R Seshasayee</t>
  </si>
  <si>
    <t>Amit Syngle</t>
  </si>
  <si>
    <t>R J Jeyamurugan</t>
  </si>
  <si>
    <t>Remuneration (in Rs.)</t>
  </si>
  <si>
    <t>MD &amp; CEO</t>
  </si>
  <si>
    <t>CFO &amp; CS</t>
  </si>
  <si>
    <t xml:space="preserve"> Chairman</t>
  </si>
  <si>
    <t xml:space="preserve"> Vice- Chairman</t>
  </si>
  <si>
    <t>Remuneration (in Crs.)</t>
  </si>
  <si>
    <r>
      <rPr>
        <i/>
        <sz val="10.5"/>
        <color rgb="FFE93F33"/>
        <rFont val="calibri"/>
        <family val="2"/>
      </rPr>
      <t>Note:</t>
    </r>
    <r>
      <rPr>
        <i/>
        <sz val="10.5"/>
        <color theme="1"/>
        <rFont val="calibri"/>
        <family val="2"/>
      </rPr>
      <t xml:space="preserve"> The increase in average salary of employees (other than Key Managerial Personnel) for the financial year 2023-24, as compared to financial year 2022-23 is 14.78% (including performance-based incentive) for those employees who are present throughout last &amp; current financial year.</t>
    </r>
  </si>
  <si>
    <r>
      <t xml:space="preserve">Asian Paints and Berger Paints, have announced ambitious capital expenditure (capex) plans in response to the growing presence of new entrant Birla Opus. </t>
    </r>
    <r>
      <rPr>
        <i/>
        <sz val="11"/>
        <rFont val="Calibri"/>
        <family val="2"/>
        <scheme val="minor"/>
      </rPr>
      <t>(13/08/2024)</t>
    </r>
  </si>
  <si>
    <r>
      <t xml:space="preserve">Asian Paints' management is optimistic about double-digit volume growth in FY25. This is likely to be driven by the focus on economy paints, putty and primer. </t>
    </r>
    <r>
      <rPr>
        <i/>
        <sz val="11"/>
        <color theme="1"/>
        <rFont val="Calibri"/>
        <family val="2"/>
        <scheme val="minor"/>
      </rPr>
      <t>(10/05/2024)</t>
    </r>
  </si>
  <si>
    <r>
      <t xml:space="preserve">Asian Paints has collaborated with Moonfolks to unveil a five-product range called the "Infinito System" designed to fix an array of wall problems. </t>
    </r>
    <r>
      <rPr>
        <i/>
        <sz val="11"/>
        <rFont val="Calibri"/>
        <family val="2"/>
        <scheme val="minor"/>
      </rPr>
      <t>(14/08/2024)</t>
    </r>
  </si>
  <si>
    <r>
      <t xml:space="preserve">In celebration of India’s 78th Independence Day, Asian Paints and St+art India Foundation mark 10 years of collaboration with the unveiling of ‘Dawn of Valour,’ a tribute to the Indian Defence Forces in Tawang, Arunachal Pradesh. </t>
    </r>
    <r>
      <rPr>
        <i/>
        <sz val="11"/>
        <rFont val="Calibri"/>
        <family val="2"/>
        <scheme val="minor"/>
      </rPr>
      <t>(16/08/2024)</t>
    </r>
    <r>
      <rPr>
        <sz val="11"/>
        <rFont val="Calibri"/>
        <family val="2"/>
        <scheme val="minor"/>
      </rPr>
      <t xml:space="preserve"> </t>
    </r>
  </si>
  <si>
    <t>Asian Paints launched Neo Bharat Latex Paint, venturing into a new category of paint as robust growth in the sector driven by increasing urbanization, rising disposable incomes, encouraged existing players to tap into the booming demand and lap in more market share. (15/04/2024)</t>
  </si>
  <si>
    <r>
      <t xml:space="preserve">Asian Paints gains as subsidiary signs agreements with GCPL to set up facility for manufacturing Vinyl Acetate Ethylene Emulsion (VAE) and Vinyl Acetate Monomer (VAM) at Dahej, Gujarat. </t>
    </r>
    <r>
      <rPr>
        <i/>
        <sz val="11"/>
        <rFont val="Calibri"/>
        <family val="2"/>
        <scheme val="minor"/>
      </rPr>
      <t>(07/03/2024)</t>
    </r>
  </si>
  <si>
    <r>
      <t xml:space="preserve">Asian Paints launched Neo Bharat Latex Paint, venturing into a new category of paint as robust growth in the sector driven by increasing urbanization, rising disposable incomes, encouraged existing players to tap into the booming demand and lap in more market share. </t>
    </r>
    <r>
      <rPr>
        <i/>
        <sz val="11"/>
        <rFont val="Calibri"/>
        <family val="2"/>
        <scheme val="minor"/>
      </rPr>
      <t>(15/04/2024)</t>
    </r>
  </si>
  <si>
    <r>
      <t xml:space="preserve">Asian Paints gains as subsidiary signs agreements with GCPL to set up facility for manufacturing Vinyl Acetate Ethylene Emulsion (VAE) and Vinyl Acetate Monomer (VAM) at Dahej, Gujarat. </t>
    </r>
    <r>
      <rPr>
        <i/>
        <sz val="11"/>
        <color theme="1"/>
        <rFont val="calibri"/>
        <family val="2"/>
      </rPr>
      <t>(07/03/2024)</t>
    </r>
  </si>
  <si>
    <t>4. Levered Beta = Unlevered Beta*(1+(1-Tax Rate) x Debt/Equity)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</si>
</sst>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7" formatCode="&quot;₹&quot;\ #,##0.00;&quot;₹&quot;\ \-#,##0.00"/>
    <numFmt numFmtId="43" formatCode="_ * #,##0.00_ ;_ * \-#,##0.00_ ;_ * &quot;-&quot;??_ ;_ @_ "/>
    <numFmt numFmtId="164" formatCode="[$-409]mmm\-yy;@"/>
    <numFmt numFmtId="165" formatCode="_(* #,##0.00_);_(* \(#,##0.00\);_(* &quot;-&quot;??_);_(@_)"/>
    <numFmt numFmtId="166" formatCode="&quot;₹&quot;\ #,##0.0;\(&quot;₹&quot;\ #,##0.0\);\-"/>
    <numFmt numFmtId="167" formatCode="&quot;₹&quot;\ #,##0.00"/>
    <numFmt numFmtId="168" formatCode="yyyy&quot;A&quot;"/>
    <numFmt numFmtId="169" formatCode="yyyy&quot;E&quot;"/>
    <numFmt numFmtId="170" formatCode="#,##0.0"/>
    <numFmt numFmtId="171" formatCode="0.0%"/>
    <numFmt numFmtId="172" formatCode="#,##0.00%;\(#,##0.00%\)"/>
    <numFmt numFmtId="173" formatCode="##0.00%;\(##0.00%\)"/>
    <numFmt numFmtId="174" formatCode="#,##0.00\x;\(#,##0.00\x\)"/>
    <numFmt numFmtId="175" formatCode="#,##0\ &quot;Days&quot;"/>
    <numFmt numFmtId="176" formatCode="#,##0\ &quot;Days&quot;\ ;\(#,##0\ &quot;Days&quot;\)"/>
    <numFmt numFmtId="177" formatCode="#,##0.0;\ \(#,##0.0\);\ \-"/>
    <numFmt numFmtId="178" formatCode="#,##0.0;\(#,##0.0\);\-"/>
    <numFmt numFmtId="179" formatCode="0.000%"/>
    <numFmt numFmtId="180" formatCode="mmm/yy&quot;A&quot;"/>
    <numFmt numFmtId="181" formatCode="mmm/yy&quot;F&quot;"/>
    <numFmt numFmtId="182" formatCode="0.000"/>
    <numFmt numFmtId="183" formatCode="0.00\x"/>
    <numFmt numFmtId="184" formatCode="#,##0.00;\(#,##0.00\);"/>
    <numFmt numFmtId="185" formatCode="#,##0.00\x;\(#,##0.00\x\);"/>
    <numFmt numFmtId="186" formatCode="0.0\x"/>
    <numFmt numFmtId="187" formatCode="0.00000"/>
    <numFmt numFmtId="188" formatCode="0.0"/>
    <numFmt numFmtId="189" formatCode="#,##0.00;\(#,##0.00\)\ "/>
    <numFmt numFmtId="190" formatCode="#,##0.000000000;\(#,##0.000000000\);"/>
    <numFmt numFmtId="191" formatCode="_ * #,##0.0_ ;_ * \-#,##0.0_ ;_ * &quot;-&quot;??_ ;_ @_ "/>
    <numFmt numFmtId="192" formatCode="#,##0;\(#,##0\)"/>
    <numFmt numFmtId="193" formatCode="#,##0.0\x"/>
    <numFmt numFmtId="194" formatCode="#,##0\x"/>
    <numFmt numFmtId="195" formatCode="&quot;0&quot;\1"/>
  </numFmts>
  <fonts count="5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b/>
      <sz val="11"/>
      <color theme="0"/>
      <name val="calibri"/>
      <family val="2"/>
    </font>
    <font>
      <b/>
      <sz val="11"/>
      <color theme="1"/>
      <name val="calibri"/>
      <family val="2"/>
    </font>
    <font>
      <u/>
      <sz val="11"/>
      <color theme="10"/>
      <name val="calibri"/>
      <family val="2"/>
    </font>
    <font>
      <sz val="11"/>
      <color theme="1"/>
      <name val="Calibri"/>
      <family val="2"/>
      <scheme val="minor"/>
    </font>
    <font>
      <b/>
      <sz val="10"/>
      <color theme="1"/>
      <name val="Arial"/>
      <family val="2"/>
    </font>
    <font>
      <u/>
      <sz val="10"/>
      <color theme="10"/>
      <name val="Arial"/>
      <family val="2"/>
    </font>
    <font>
      <sz val="10"/>
      <color theme="1"/>
      <name val="Arial"/>
      <family val="2"/>
    </font>
    <font>
      <sz val="11"/>
      <color theme="0"/>
      <name val="Calibri"/>
      <family val="2"/>
      <scheme val="minor"/>
    </font>
    <font>
      <b/>
      <sz val="10"/>
      <color theme="0"/>
      <name val="Arial"/>
      <family val="2"/>
    </font>
    <font>
      <sz val="10"/>
      <name val="Arial"/>
      <family val="2"/>
    </font>
    <font>
      <sz val="11"/>
      <color theme="1"/>
      <name val="Arial Narrow"/>
      <family val="2"/>
    </font>
    <font>
      <i/>
      <sz val="11"/>
      <color theme="1"/>
      <name val="calibri"/>
      <family val="2"/>
    </font>
    <font>
      <i/>
      <sz val="11"/>
      <color theme="0" tint="-0.499984740745262"/>
      <name val="calibri"/>
      <family val="2"/>
    </font>
    <font>
      <b/>
      <sz val="16"/>
      <color rgb="FFE94035"/>
      <name val="calibri"/>
      <family val="2"/>
    </font>
    <font>
      <b/>
      <sz val="11"/>
      <color rgb="FFE94035"/>
      <name val="calibri"/>
      <family val="2"/>
    </font>
    <font>
      <b/>
      <sz val="11"/>
      <color rgb="FFE93F33"/>
      <name val="Calibri"/>
      <family val="2"/>
    </font>
    <font>
      <sz val="11"/>
      <color rgb="FFFF0000"/>
      <name val="Calibri"/>
      <family val="2"/>
    </font>
    <font>
      <b/>
      <sz val="14"/>
      <color rgb="FFE94035"/>
      <name val="Calibri"/>
      <family val="2"/>
      <scheme val="minor"/>
    </font>
    <font>
      <b/>
      <sz val="11"/>
      <name val="calibri"/>
      <family val="2"/>
    </font>
    <font>
      <sz val="11"/>
      <name val="calibri"/>
      <family val="2"/>
    </font>
    <font>
      <sz val="11"/>
      <color theme="0"/>
      <name val="calibri"/>
      <family val="2"/>
    </font>
    <font>
      <i/>
      <sz val="11"/>
      <color theme="0"/>
      <name val="calibri"/>
      <family val="2"/>
    </font>
    <font>
      <b/>
      <sz val="14"/>
      <color theme="1"/>
      <name val="calibri"/>
      <family val="2"/>
    </font>
    <font>
      <sz val="14"/>
      <color theme="1"/>
      <name val="calibri"/>
      <family val="2"/>
    </font>
    <font>
      <i/>
      <sz val="10"/>
      <color theme="1"/>
      <name val="calibri"/>
      <family val="2"/>
    </font>
    <font>
      <vertAlign val="superscript"/>
      <sz val="11"/>
      <color theme="1"/>
      <name val="Calibri"/>
      <family val="2"/>
    </font>
    <font>
      <sz val="11"/>
      <color rgb="FF0070C0"/>
      <name val="calibri"/>
      <family val="2"/>
    </font>
    <font>
      <sz val="11"/>
      <color rgb="FF3333FF"/>
      <name val="calibri"/>
      <family val="2"/>
    </font>
    <font>
      <i/>
      <sz val="9"/>
      <color theme="1"/>
      <name val="calibri"/>
      <family val="2"/>
    </font>
    <font>
      <b/>
      <sz val="11"/>
      <color theme="0"/>
      <name val="Calibri"/>
      <family val="2"/>
      <scheme val="minor"/>
    </font>
    <font>
      <b/>
      <sz val="11"/>
      <color theme="1"/>
      <name val="Calibri"/>
      <family val="2"/>
      <scheme val="minor"/>
    </font>
    <font>
      <b/>
      <sz val="12"/>
      <color theme="0"/>
      <name val="calibri"/>
      <family val="2"/>
    </font>
    <font>
      <b/>
      <sz val="12"/>
      <color rgb="FFFF0000"/>
      <name val="calibri"/>
      <family val="2"/>
    </font>
    <font>
      <b/>
      <sz val="14"/>
      <color rgb="FFE94035"/>
      <name val="calibri"/>
      <family val="2"/>
    </font>
    <font>
      <b/>
      <sz val="14"/>
      <color theme="0"/>
      <name val="calibri"/>
      <family val="2"/>
    </font>
    <font>
      <b/>
      <sz val="14"/>
      <color rgb="FFE93F33"/>
      <name val="Calibri"/>
      <family val="2"/>
    </font>
    <font>
      <sz val="11"/>
      <color theme="1"/>
      <name val="Aptos"/>
      <family val="2"/>
    </font>
    <font>
      <b/>
      <sz val="18"/>
      <color rgb="FFE93F33"/>
      <name val="Calibri"/>
      <family val="2"/>
    </font>
    <font>
      <sz val="12"/>
      <color theme="1"/>
      <name val="calibri"/>
      <family val="2"/>
    </font>
    <font>
      <i/>
      <sz val="9"/>
      <color rgb="FF028655"/>
      <name val="Calibri"/>
      <family val="2"/>
    </font>
    <font>
      <i/>
      <sz val="9"/>
      <color rgb="FF000000"/>
      <name val="Calibri"/>
      <family val="2"/>
    </font>
    <font>
      <i/>
      <sz val="9"/>
      <color rgb="FFE94035"/>
      <name val="Calibri"/>
      <family val="2"/>
    </font>
    <font>
      <sz val="11"/>
      <name val="Calibri"/>
      <family val="2"/>
      <scheme val="minor"/>
    </font>
    <font>
      <b/>
      <sz val="11"/>
      <color rgb="FFFF0000"/>
      <name val="calibri"/>
      <family val="2"/>
    </font>
    <font>
      <b/>
      <sz val="16"/>
      <color rgb="FFE93F33"/>
      <name val="Calibri"/>
      <family val="2"/>
    </font>
    <font>
      <b/>
      <i/>
      <sz val="11"/>
      <color rgb="FFE94035"/>
      <name val="calibri"/>
      <family val="2"/>
    </font>
    <font>
      <b/>
      <sz val="11"/>
      <color rgb="FFFF0000"/>
      <name val="Calibri"/>
      <family val="2"/>
      <scheme val="minor"/>
    </font>
    <font>
      <i/>
      <sz val="8"/>
      <color theme="1"/>
      <name val="calibri"/>
      <family val="2"/>
    </font>
    <font>
      <i/>
      <sz val="10.5"/>
      <color theme="1"/>
      <name val="calibri"/>
      <family val="2"/>
    </font>
    <font>
      <i/>
      <sz val="10.5"/>
      <color rgb="FFE93F33"/>
      <name val="calibri"/>
      <family val="2"/>
    </font>
    <font>
      <i/>
      <sz val="10.5"/>
      <color rgb="FF202122"/>
      <name val="Calibri Light"/>
      <family val="2"/>
      <scheme val="major"/>
    </font>
    <font>
      <i/>
      <sz val="11"/>
      <name val="Calibri"/>
      <family val="2"/>
      <scheme val="minor"/>
    </font>
    <font>
      <i/>
      <sz val="11"/>
      <color theme="1"/>
      <name val="Calibri"/>
      <family val="2"/>
      <scheme val="minor"/>
    </font>
    <font>
      <b/>
      <sz val="40"/>
      <color theme="1"/>
      <name val="calibri"/>
      <family val="2"/>
    </font>
  </fonts>
  <fills count="11">
    <fill>
      <patternFill patternType="none"/>
    </fill>
    <fill>
      <patternFill patternType="gray125"/>
    </fill>
    <fill>
      <patternFill patternType="solid">
        <fgColor theme="9"/>
      </patternFill>
    </fill>
    <fill>
      <patternFill patternType="solid">
        <fgColor rgb="FFE93F33"/>
        <bgColor indexed="64"/>
      </patternFill>
    </fill>
    <fill>
      <patternFill patternType="solid">
        <fgColor rgb="FFFF7F7F"/>
        <bgColor indexed="64"/>
      </patternFill>
    </fill>
    <fill>
      <patternFill patternType="solid">
        <fgColor rgb="FFFFD6D7"/>
        <bgColor indexed="64"/>
      </patternFill>
    </fill>
    <fill>
      <patternFill patternType="solid">
        <fgColor rgb="FFE94035"/>
        <bgColor indexed="64"/>
      </patternFill>
    </fill>
    <fill>
      <patternFill patternType="solid">
        <fgColor theme="4" tint="0.39997558519241921"/>
        <bgColor indexed="65"/>
      </patternFill>
    </fill>
    <fill>
      <patternFill patternType="solid">
        <fgColor theme="6" tint="0.39997558519241921"/>
        <bgColor indexed="65"/>
      </patternFill>
    </fill>
    <fill>
      <patternFill patternType="solid">
        <fgColor rgb="FFFFFF00"/>
        <bgColor indexed="64"/>
      </patternFill>
    </fill>
    <fill>
      <patternFill patternType="solid">
        <fgColor rgb="FF0275D8"/>
        <bgColor indexed="64"/>
      </patternFill>
    </fill>
  </fills>
  <borders count="27">
    <border>
      <left/>
      <right/>
      <top/>
      <bottom/>
      <diagonal/>
    </border>
    <border>
      <left/>
      <right/>
      <top/>
      <bottom style="medium">
        <color indexed="64"/>
      </bottom>
      <diagonal/>
    </border>
    <border>
      <left/>
      <right/>
      <top/>
      <bottom style="hair">
        <color indexed="64"/>
      </bottom>
      <diagonal/>
    </border>
    <border>
      <left/>
      <right/>
      <top style="hair">
        <color indexed="64"/>
      </top>
      <bottom style="hair">
        <color indexed="64"/>
      </bottom>
      <diagonal/>
    </border>
    <border>
      <left/>
      <right/>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hair">
        <color indexed="64"/>
      </top>
      <bottom style="dotted">
        <color indexed="64"/>
      </bottom>
      <diagonal/>
    </border>
    <border>
      <left/>
      <right/>
      <top style="thin">
        <color rgb="FF002060"/>
      </top>
      <bottom/>
      <diagonal/>
    </border>
    <border>
      <left/>
      <right/>
      <top/>
      <bottom style="thin">
        <color rgb="FF002060"/>
      </bottom>
      <diagonal/>
    </border>
    <border>
      <left/>
      <right/>
      <top style="thin">
        <color auto="1"/>
      </top>
      <bottom/>
      <diagonal/>
    </border>
    <border>
      <left/>
      <right/>
      <top style="hair">
        <color auto="1"/>
      </top>
      <bottom/>
      <diagonal/>
    </border>
    <border>
      <left/>
      <right/>
      <top style="medium">
        <color indexed="64"/>
      </top>
      <bottom style="thin">
        <color indexed="64"/>
      </bottom>
      <diagonal/>
    </border>
    <border>
      <left/>
      <right/>
      <top style="dotted">
        <color indexed="64"/>
      </top>
      <bottom/>
      <diagonal/>
    </border>
    <border>
      <left/>
      <right/>
      <top style="thin">
        <color auto="1"/>
      </top>
      <bottom style="thin">
        <color auto="1"/>
      </bottom>
      <diagonal/>
    </border>
    <border>
      <left/>
      <right/>
      <top style="dotted">
        <color indexed="64"/>
      </top>
      <bottom style="thin">
        <color indexed="64"/>
      </bottom>
      <diagonal/>
    </border>
    <border>
      <left/>
      <right/>
      <top style="thin">
        <color auto="1"/>
      </top>
      <bottom style="medium">
        <color auto="1"/>
      </bottom>
      <diagonal/>
    </border>
    <border>
      <left/>
      <right/>
      <top style="medium">
        <color auto="1"/>
      </top>
      <bottom/>
      <diagonal/>
    </border>
    <border>
      <left/>
      <right/>
      <top style="hair">
        <color rgb="FF002060"/>
      </top>
      <bottom style="hair">
        <color rgb="FF002060"/>
      </bottom>
      <diagonal/>
    </border>
    <border>
      <left style="medium">
        <color auto="1"/>
      </left>
      <right/>
      <top style="medium">
        <color auto="1"/>
      </top>
      <bottom/>
      <diagonal/>
    </border>
    <border>
      <left style="medium">
        <color auto="1"/>
      </left>
      <right/>
      <top/>
      <bottom/>
      <diagonal/>
    </border>
    <border>
      <left/>
      <right/>
      <top/>
      <bottom style="thin">
        <color theme="0"/>
      </bottom>
      <diagonal/>
    </border>
    <border>
      <left/>
      <right/>
      <top style="thin">
        <color auto="1"/>
      </top>
      <bottom style="dotted">
        <color auto="1"/>
      </bottom>
      <diagonal/>
    </border>
    <border>
      <left/>
      <right/>
      <top/>
      <bottom style="medium">
        <color rgb="FFE94035"/>
      </bottom>
      <diagonal/>
    </border>
    <border>
      <left/>
      <right/>
      <top/>
      <bottom style="hair">
        <color theme="0" tint="-0.499984740745262"/>
      </bottom>
      <diagonal/>
    </border>
    <border>
      <left/>
      <right/>
      <top style="dotted">
        <color indexed="64"/>
      </top>
      <bottom style="medium">
        <color indexed="64"/>
      </bottom>
      <diagonal/>
    </border>
    <border>
      <left/>
      <right/>
      <top/>
      <bottom style="dotted">
        <color theme="0" tint="-0.499984740745262"/>
      </bottom>
      <diagonal/>
    </border>
  </borders>
  <cellStyleXfs count="11">
    <xf numFmtId="0" fontId="0" fillId="0" borderId="0"/>
    <xf numFmtId="9" fontId="3" fillId="0" borderId="0" applyFont="0" applyFill="0" applyBorder="0" applyAlignment="0" applyProtection="0"/>
    <xf numFmtId="43" fontId="7" fillId="0" borderId="0" applyFont="0" applyFill="0" applyBorder="0" applyAlignment="0" applyProtection="0"/>
    <xf numFmtId="0" fontId="6" fillId="0" borderId="0" applyNumberFormat="0" applyFill="0" applyBorder="0" applyAlignment="0" applyProtection="0">
      <alignment vertical="top"/>
      <protection locked="0"/>
    </xf>
    <xf numFmtId="0" fontId="11" fillId="2" borderId="0" applyNumberFormat="0" applyBorder="0" applyAlignment="0" applyProtection="0"/>
    <xf numFmtId="0" fontId="7" fillId="0" borderId="0"/>
    <xf numFmtId="9" fontId="7" fillId="0" borderId="0" applyFont="0" applyFill="0" applyBorder="0" applyAlignment="0" applyProtection="0"/>
    <xf numFmtId="0" fontId="14" fillId="0" borderId="0"/>
    <xf numFmtId="43" fontId="3"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cellStyleXfs>
  <cellXfs count="353">
    <xf numFmtId="0" fontId="0" fillId="0" borderId="0" xfId="0"/>
    <xf numFmtId="43" fontId="8" fillId="0" borderId="0" xfId="2" applyFont="1" applyBorder="1"/>
    <xf numFmtId="43" fontId="10" fillId="0" borderId="0" xfId="2" applyFont="1" applyBorder="1"/>
    <xf numFmtId="0" fontId="10" fillId="0" borderId="0" xfId="5" applyFont="1"/>
    <xf numFmtId="164" fontId="13" fillId="0" borderId="0" xfId="2" applyNumberFormat="1" applyFont="1" applyFill="1" applyBorder="1"/>
    <xf numFmtId="0" fontId="7" fillId="0" borderId="0" xfId="5"/>
    <xf numFmtId="9" fontId="10" fillId="0" borderId="0" xfId="6" applyFont="1" applyBorder="1"/>
    <xf numFmtId="0" fontId="14" fillId="0" borderId="0" xfId="7"/>
    <xf numFmtId="165" fontId="10" fillId="0" borderId="0" xfId="2" applyNumberFormat="1" applyFont="1" applyBorder="1"/>
    <xf numFmtId="0" fontId="5" fillId="0" borderId="0" xfId="0" applyFont="1"/>
    <xf numFmtId="166" fontId="0" fillId="0" borderId="0" xfId="0" applyNumberFormat="1"/>
    <xf numFmtId="10" fontId="0" fillId="0" borderId="0" xfId="1" applyNumberFormat="1" applyFont="1"/>
    <xf numFmtId="0" fontId="15" fillId="0" borderId="0" xfId="0" applyFont="1"/>
    <xf numFmtId="0" fontId="16" fillId="0" borderId="0" xfId="0" applyFont="1"/>
    <xf numFmtId="0" fontId="16" fillId="0" borderId="0" xfId="0" applyFont="1" applyAlignment="1">
      <alignment horizontal="right"/>
    </xf>
    <xf numFmtId="10" fontId="16" fillId="0" borderId="0" xfId="1" applyNumberFormat="1" applyFont="1"/>
    <xf numFmtId="167" fontId="0" fillId="0" borderId="0" xfId="0" applyNumberFormat="1"/>
    <xf numFmtId="0" fontId="4" fillId="0" borderId="0" xfId="0" applyFont="1"/>
    <xf numFmtId="17" fontId="4" fillId="0" borderId="0" xfId="0" applyNumberFormat="1" applyFont="1"/>
    <xf numFmtId="0" fontId="0" fillId="0" borderId="0" xfId="0" applyAlignment="1">
      <alignment horizontal="left"/>
    </xf>
    <xf numFmtId="168" fontId="0" fillId="0" borderId="0" xfId="0" applyNumberFormat="1" applyAlignment="1">
      <alignment horizontal="right"/>
    </xf>
    <xf numFmtId="170" fontId="0" fillId="0" borderId="0" xfId="0" applyNumberFormat="1"/>
    <xf numFmtId="0" fontId="5" fillId="0" borderId="0" xfId="0" applyFont="1" applyAlignment="1">
      <alignment horizontal="center"/>
    </xf>
    <xf numFmtId="0" fontId="0" fillId="0" borderId="1" xfId="0" applyBorder="1"/>
    <xf numFmtId="0" fontId="0" fillId="0" borderId="0" xfId="0" applyAlignment="1">
      <alignment horizontal="center"/>
    </xf>
    <xf numFmtId="0" fontId="7" fillId="0" borderId="0" xfId="5" applyAlignment="1">
      <alignment horizontal="center"/>
    </xf>
    <xf numFmtId="0" fontId="7" fillId="0" borderId="0" xfId="5" applyAlignment="1">
      <alignment horizontal="left"/>
    </xf>
    <xf numFmtId="0" fontId="7" fillId="0" borderId="0" xfId="5" applyAlignment="1">
      <alignment horizontal="right"/>
    </xf>
    <xf numFmtId="0" fontId="5" fillId="0" borderId="0" xfId="5" applyFont="1" applyAlignment="1">
      <alignment horizontal="center"/>
    </xf>
    <xf numFmtId="0" fontId="17" fillId="0" borderId="0" xfId="0" applyFont="1" applyAlignment="1">
      <alignment horizontal="left" vertical="center"/>
    </xf>
    <xf numFmtId="0" fontId="19" fillId="0" borderId="1" xfId="0" applyFont="1" applyBorder="1" applyAlignment="1">
      <alignment horizontal="left"/>
    </xf>
    <xf numFmtId="0" fontId="4" fillId="3" borderId="0" xfId="0" applyFont="1" applyFill="1"/>
    <xf numFmtId="17" fontId="4" fillId="3" borderId="0" xfId="0" applyNumberFormat="1" applyFont="1" applyFill="1"/>
    <xf numFmtId="17" fontId="4" fillId="3" borderId="0" xfId="0" applyNumberFormat="1" applyFont="1" applyFill="1" applyAlignment="1">
      <alignment horizontal="right"/>
    </xf>
    <xf numFmtId="0" fontId="5" fillId="4" borderId="0" xfId="0" applyFont="1" applyFill="1"/>
    <xf numFmtId="0" fontId="0" fillId="4" borderId="0" xfId="0" applyFill="1"/>
    <xf numFmtId="17" fontId="0" fillId="0" borderId="0" xfId="0" applyNumberFormat="1"/>
    <xf numFmtId="3" fontId="0" fillId="0" borderId="0" xfId="0" applyNumberFormat="1"/>
    <xf numFmtId="171" fontId="0" fillId="0" borderId="0" xfId="1" applyNumberFormat="1" applyFont="1"/>
    <xf numFmtId="0" fontId="0" fillId="0" borderId="2" xfId="0" applyBorder="1"/>
    <xf numFmtId="0" fontId="5" fillId="0" borderId="3" xfId="0" applyFont="1" applyBorder="1"/>
    <xf numFmtId="167" fontId="5" fillId="0" borderId="3" xfId="0" applyNumberFormat="1" applyFont="1" applyBorder="1"/>
    <xf numFmtId="0" fontId="5" fillId="0" borderId="2" xfId="0" applyFont="1" applyBorder="1"/>
    <xf numFmtId="167" fontId="5" fillId="0" borderId="2" xfId="0" applyNumberFormat="1" applyFont="1" applyBorder="1"/>
    <xf numFmtId="166" fontId="5" fillId="0" borderId="2" xfId="0" applyNumberFormat="1" applyFont="1" applyBorder="1"/>
    <xf numFmtId="0" fontId="4" fillId="3" borderId="0" xfId="0" applyFont="1" applyFill="1" applyAlignment="1">
      <alignment horizontal="right"/>
    </xf>
    <xf numFmtId="172" fontId="0" fillId="0" borderId="0" xfId="1" applyNumberFormat="1" applyFont="1"/>
    <xf numFmtId="172" fontId="0" fillId="0" borderId="0" xfId="0" applyNumberFormat="1"/>
    <xf numFmtId="173" fontId="0" fillId="0" borderId="0" xfId="1" applyNumberFormat="1" applyFont="1"/>
    <xf numFmtId="174" fontId="0" fillId="0" borderId="0" xfId="1" applyNumberFormat="1" applyFont="1"/>
    <xf numFmtId="174" fontId="0" fillId="0" borderId="0" xfId="0" applyNumberFormat="1"/>
    <xf numFmtId="175" fontId="0" fillId="0" borderId="0" xfId="1" applyNumberFormat="1" applyFont="1"/>
    <xf numFmtId="175" fontId="0" fillId="0" borderId="0" xfId="0" applyNumberFormat="1"/>
    <xf numFmtId="43" fontId="5" fillId="0" borderId="0" xfId="0" applyNumberFormat="1" applyFont="1"/>
    <xf numFmtId="43" fontId="0" fillId="0" borderId="0" xfId="0" applyNumberFormat="1"/>
    <xf numFmtId="172" fontId="5" fillId="0" borderId="0" xfId="0" applyNumberFormat="1" applyFont="1"/>
    <xf numFmtId="0" fontId="20" fillId="0" borderId="0" xfId="0" applyFont="1" applyAlignment="1">
      <alignment horizontal="right"/>
    </xf>
    <xf numFmtId="0" fontId="20" fillId="0" borderId="0" xfId="0" applyFont="1"/>
    <xf numFmtId="0" fontId="21" fillId="0" borderId="0" xfId="0" applyFont="1"/>
    <xf numFmtId="0" fontId="23" fillId="0" borderId="0" xfId="0" applyFont="1"/>
    <xf numFmtId="0" fontId="22" fillId="0" borderId="4" xfId="0" applyFont="1" applyBorder="1"/>
    <xf numFmtId="0" fontId="22" fillId="0" borderId="4" xfId="0" applyFont="1" applyBorder="1" applyAlignment="1">
      <alignment horizontal="right"/>
    </xf>
    <xf numFmtId="0" fontId="5" fillId="0" borderId="4" xfId="0" applyFont="1" applyBorder="1"/>
    <xf numFmtId="17" fontId="5" fillId="0" borderId="4" xfId="0" applyNumberFormat="1" applyFont="1" applyBorder="1"/>
    <xf numFmtId="0" fontId="0" fillId="0" borderId="5" xfId="0" applyBorder="1"/>
    <xf numFmtId="0" fontId="5" fillId="0" borderId="6" xfId="0" applyFont="1" applyBorder="1"/>
    <xf numFmtId="172" fontId="0" fillId="0" borderId="5" xfId="1" applyNumberFormat="1" applyFont="1" applyBorder="1"/>
    <xf numFmtId="172" fontId="0" fillId="0" borderId="5" xfId="0" applyNumberFormat="1" applyBorder="1"/>
    <xf numFmtId="174" fontId="0" fillId="0" borderId="5" xfId="1" applyNumberFormat="1" applyFont="1" applyBorder="1"/>
    <xf numFmtId="174" fontId="0" fillId="0" borderId="5" xfId="0" applyNumberFormat="1" applyBorder="1"/>
    <xf numFmtId="176" fontId="0" fillId="0" borderId="5" xfId="1" applyNumberFormat="1" applyFont="1" applyBorder="1"/>
    <xf numFmtId="176" fontId="0" fillId="0" borderId="5" xfId="0" applyNumberFormat="1" applyBorder="1"/>
    <xf numFmtId="0" fontId="16" fillId="0" borderId="5" xfId="0" applyFont="1" applyBorder="1"/>
    <xf numFmtId="10" fontId="16" fillId="0" borderId="5" xfId="1" applyNumberFormat="1" applyFont="1" applyBorder="1"/>
    <xf numFmtId="0" fontId="5" fillId="0" borderId="5" xfId="0" applyFont="1" applyBorder="1"/>
    <xf numFmtId="167" fontId="5" fillId="0" borderId="5" xfId="0" applyNumberFormat="1" applyFont="1" applyBorder="1"/>
    <xf numFmtId="166" fontId="5" fillId="0" borderId="5" xfId="0" applyNumberFormat="1" applyFont="1" applyBorder="1"/>
    <xf numFmtId="166" fontId="0" fillId="0" borderId="5" xfId="0" applyNumberFormat="1" applyBorder="1"/>
    <xf numFmtId="0" fontId="0" fillId="0" borderId="7" xfId="0" applyBorder="1"/>
    <xf numFmtId="14" fontId="0" fillId="0" borderId="0" xfId="0" applyNumberFormat="1"/>
    <xf numFmtId="14" fontId="0" fillId="0" borderId="0" xfId="0" applyNumberFormat="1" applyAlignment="1">
      <alignment horizontal="left"/>
    </xf>
    <xf numFmtId="2" fontId="0" fillId="0" borderId="0" xfId="0" applyNumberFormat="1"/>
    <xf numFmtId="2" fontId="5" fillId="0" borderId="6" xfId="0" applyNumberFormat="1" applyFont="1" applyBorder="1"/>
    <xf numFmtId="2" fontId="0" fillId="0" borderId="5" xfId="0" applyNumberFormat="1" applyBorder="1"/>
    <xf numFmtId="0" fontId="24" fillId="0" borderId="0" xfId="0" applyFont="1"/>
    <xf numFmtId="0" fontId="25" fillId="0" borderId="0" xfId="0" applyFont="1" applyAlignment="1">
      <alignment horizontal="centerContinuous"/>
    </xf>
    <xf numFmtId="0" fontId="25" fillId="0" borderId="0" xfId="0" applyFont="1" applyAlignment="1">
      <alignment horizontal="center"/>
    </xf>
    <xf numFmtId="0" fontId="0" fillId="0" borderId="0" xfId="0" applyAlignment="1">
      <alignment horizontal="right"/>
    </xf>
    <xf numFmtId="0" fontId="5" fillId="0" borderId="0" xfId="0" applyFont="1" applyAlignment="1">
      <alignment horizontal="left"/>
    </xf>
    <xf numFmtId="0" fontId="28" fillId="0" borderId="0" xfId="0" applyFont="1"/>
    <xf numFmtId="0" fontId="0" fillId="0" borderId="8" xfId="0" applyBorder="1"/>
    <xf numFmtId="0" fontId="0" fillId="0" borderId="8" xfId="0" applyBorder="1" applyAlignment="1">
      <alignment horizontal="right"/>
    </xf>
    <xf numFmtId="0" fontId="0" fillId="0" borderId="9" xfId="0" applyBorder="1" applyAlignment="1">
      <alignment vertical="top"/>
    </xf>
    <xf numFmtId="0" fontId="0" fillId="0" borderId="9" xfId="0" applyBorder="1" applyAlignment="1">
      <alignment horizontal="right" vertical="top"/>
    </xf>
    <xf numFmtId="0" fontId="30" fillId="0" borderId="0" xfId="0" applyFont="1"/>
    <xf numFmtId="9" fontId="30" fillId="0" borderId="0" xfId="0" applyNumberFormat="1" applyFont="1"/>
    <xf numFmtId="2" fontId="0" fillId="5" borderId="0" xfId="0" applyNumberFormat="1" applyFill="1"/>
    <xf numFmtId="10" fontId="0" fillId="5" borderId="0" xfId="1" applyNumberFormat="1" applyFont="1" applyFill="1"/>
    <xf numFmtId="0" fontId="0" fillId="5" borderId="0" xfId="0" applyFill="1"/>
    <xf numFmtId="0" fontId="0" fillId="5" borderId="0" xfId="0" applyFill="1" applyAlignment="1">
      <alignment horizontal="left"/>
    </xf>
    <xf numFmtId="169" fontId="0" fillId="5" borderId="0" xfId="0" applyNumberFormat="1" applyFill="1" applyAlignment="1">
      <alignment horizontal="right"/>
    </xf>
    <xf numFmtId="170" fontId="0" fillId="5" borderId="0" xfId="0" applyNumberFormat="1" applyFill="1"/>
    <xf numFmtId="173" fontId="0" fillId="5" borderId="0" xfId="1" applyNumberFormat="1" applyFont="1" applyFill="1"/>
    <xf numFmtId="0" fontId="5" fillId="0" borderId="10" xfId="0" applyFont="1" applyBorder="1"/>
    <xf numFmtId="10" fontId="0" fillId="0" borderId="10" xfId="1" applyNumberFormat="1" applyFont="1" applyBorder="1"/>
    <xf numFmtId="2" fontId="0" fillId="0" borderId="10" xfId="0" applyNumberFormat="1" applyBorder="1"/>
    <xf numFmtId="10" fontId="0" fillId="0" borderId="4" xfId="1" applyNumberFormat="1" applyFont="1" applyBorder="1"/>
    <xf numFmtId="2" fontId="0" fillId="0" borderId="4" xfId="0" applyNumberFormat="1" applyBorder="1"/>
    <xf numFmtId="0" fontId="0" fillId="0" borderId="4" xfId="0" applyBorder="1"/>
    <xf numFmtId="10" fontId="0" fillId="0" borderId="0" xfId="0" applyNumberFormat="1"/>
    <xf numFmtId="10" fontId="0" fillId="0" borderId="0" xfId="0" applyNumberFormat="1" applyAlignment="1">
      <alignment horizontal="right"/>
    </xf>
    <xf numFmtId="0" fontId="0" fillId="0" borderId="11" xfId="0" applyBorder="1"/>
    <xf numFmtId="0" fontId="5" fillId="0" borderId="4" xfId="0" applyFont="1" applyBorder="1" applyAlignment="1">
      <alignment horizontal="right"/>
    </xf>
    <xf numFmtId="10" fontId="0" fillId="0" borderId="0" xfId="1" applyNumberFormat="1" applyFont="1" applyBorder="1"/>
    <xf numFmtId="10" fontId="0" fillId="0" borderId="11" xfId="1" applyNumberFormat="1" applyFont="1" applyBorder="1"/>
    <xf numFmtId="10" fontId="0" fillId="0" borderId="11" xfId="0" applyNumberFormat="1" applyBorder="1"/>
    <xf numFmtId="0" fontId="32" fillId="0" borderId="0" xfId="0" applyFont="1"/>
    <xf numFmtId="10" fontId="0" fillId="0" borderId="0" xfId="1" applyNumberFormat="1" applyFont="1" applyFill="1" applyBorder="1"/>
    <xf numFmtId="4" fontId="5" fillId="0" borderId="0" xfId="0" applyNumberFormat="1" applyFont="1"/>
    <xf numFmtId="4" fontId="0" fillId="0" borderId="0" xfId="0" applyNumberFormat="1"/>
    <xf numFmtId="0" fontId="24" fillId="3" borderId="0" xfId="0" applyFont="1" applyFill="1"/>
    <xf numFmtId="0" fontId="5" fillId="0" borderId="4" xfId="0" applyFont="1" applyBorder="1" applyAlignment="1">
      <alignment horizontal="left"/>
    </xf>
    <xf numFmtId="0" fontId="0" fillId="0" borderId="0" xfId="0" applyAlignment="1">
      <alignment wrapText="1"/>
    </xf>
    <xf numFmtId="2" fontId="0" fillId="0" borderId="0" xfId="0" applyNumberFormat="1" applyAlignment="1">
      <alignment horizontal="right"/>
    </xf>
    <xf numFmtId="0" fontId="15" fillId="0" borderId="12" xfId="0" applyFont="1" applyBorder="1" applyAlignment="1">
      <alignment horizontal="center"/>
    </xf>
    <xf numFmtId="0" fontId="15" fillId="0" borderId="12" xfId="0" applyFont="1" applyBorder="1" applyAlignment="1">
      <alignment horizontal="centerContinuous"/>
    </xf>
    <xf numFmtId="2" fontId="5" fillId="0" borderId="4" xfId="0" applyNumberFormat="1" applyFont="1" applyBorder="1"/>
    <xf numFmtId="172" fontId="0" fillId="0" borderId="0" xfId="0" applyNumberFormat="1" applyAlignment="1">
      <alignment horizontal="right"/>
    </xf>
    <xf numFmtId="0" fontId="5" fillId="5" borderId="0" xfId="0" applyFont="1" applyFill="1"/>
    <xf numFmtId="10" fontId="5" fillId="5" borderId="0" xfId="0" applyNumberFormat="1" applyFont="1" applyFill="1"/>
    <xf numFmtId="10" fontId="0" fillId="5" borderId="11" xfId="1" applyNumberFormat="1" applyFont="1" applyFill="1" applyBorder="1"/>
    <xf numFmtId="10" fontId="0" fillId="5" borderId="0" xfId="0" applyNumberFormat="1" applyFill="1"/>
    <xf numFmtId="0" fontId="4" fillId="3" borderId="0" xfId="0" applyFont="1" applyFill="1" applyAlignment="1">
      <alignment horizontal="center"/>
    </xf>
    <xf numFmtId="0" fontId="3" fillId="0" borderId="0" xfId="0" applyFont="1"/>
    <xf numFmtId="17" fontId="5" fillId="0" borderId="0" xfId="0" applyNumberFormat="1" applyFont="1"/>
    <xf numFmtId="0" fontId="3" fillId="0" borderId="5" xfId="0" applyFont="1" applyBorder="1"/>
    <xf numFmtId="0" fontId="0" fillId="0" borderId="6" xfId="0" applyBorder="1"/>
    <xf numFmtId="10" fontId="0" fillId="0" borderId="6" xfId="1" applyNumberFormat="1" applyFont="1" applyBorder="1"/>
    <xf numFmtId="10" fontId="23" fillId="0" borderId="0" xfId="1" applyNumberFormat="1" applyFont="1"/>
    <xf numFmtId="10" fontId="30" fillId="0" borderId="0" xfId="0" applyNumberFormat="1" applyFont="1" applyAlignment="1">
      <alignment horizontal="right"/>
    </xf>
    <xf numFmtId="170" fontId="23" fillId="0" borderId="0" xfId="0" applyNumberFormat="1" applyFont="1"/>
    <xf numFmtId="10" fontId="23" fillId="0" borderId="0" xfId="0" applyNumberFormat="1" applyFont="1"/>
    <xf numFmtId="10" fontId="0" fillId="0" borderId="5" xfId="0" applyNumberFormat="1" applyBorder="1"/>
    <xf numFmtId="2" fontId="0" fillId="5" borderId="5" xfId="0" applyNumberFormat="1" applyFill="1" applyBorder="1" applyAlignment="1">
      <alignment horizontal="right"/>
    </xf>
    <xf numFmtId="164" fontId="12" fillId="6" borderId="0" xfId="2" applyNumberFormat="1" applyFont="1" applyFill="1" applyBorder="1"/>
    <xf numFmtId="164" fontId="12" fillId="6" borderId="0" xfId="5" applyNumberFormat="1" applyFont="1" applyFill="1" applyAlignment="1">
      <alignment horizontal="center"/>
    </xf>
    <xf numFmtId="0" fontId="26" fillId="6" borderId="0" xfId="0" applyFont="1" applyFill="1"/>
    <xf numFmtId="0" fontId="27" fillId="6" borderId="0" xfId="0" applyFont="1" applyFill="1"/>
    <xf numFmtId="0" fontId="0" fillId="6" borderId="0" xfId="0" applyFill="1"/>
    <xf numFmtId="0" fontId="4" fillId="6" borderId="0" xfId="0" applyFont="1" applyFill="1"/>
    <xf numFmtId="0" fontId="24" fillId="6" borderId="0" xfId="0" applyFont="1" applyFill="1"/>
    <xf numFmtId="17" fontId="4" fillId="6" borderId="0" xfId="0" applyNumberFormat="1" applyFont="1" applyFill="1"/>
    <xf numFmtId="17" fontId="4" fillId="0" borderId="5" xfId="0" applyNumberFormat="1" applyFont="1" applyBorder="1"/>
    <xf numFmtId="0" fontId="0" fillId="0" borderId="13" xfId="0" applyBorder="1"/>
    <xf numFmtId="0" fontId="5" fillId="0" borderId="14" xfId="0" applyFont="1" applyBorder="1"/>
    <xf numFmtId="177" fontId="0" fillId="0" borderId="5" xfId="0" applyNumberFormat="1" applyBorder="1"/>
    <xf numFmtId="177" fontId="0" fillId="0" borderId="0" xfId="0" applyNumberFormat="1"/>
    <xf numFmtId="177" fontId="0" fillId="0" borderId="13" xfId="0" applyNumberFormat="1" applyBorder="1"/>
    <xf numFmtId="177" fontId="5" fillId="0" borderId="14" xfId="0" applyNumberFormat="1" applyFont="1" applyBorder="1"/>
    <xf numFmtId="177" fontId="5" fillId="0" borderId="5" xfId="0" applyNumberFormat="1" applyFont="1" applyBorder="1"/>
    <xf numFmtId="177" fontId="0" fillId="0" borderId="4" xfId="0" applyNumberFormat="1" applyBorder="1"/>
    <xf numFmtId="177" fontId="5" fillId="0" borderId="0" xfId="0" applyNumberFormat="1" applyFont="1"/>
    <xf numFmtId="177" fontId="0" fillId="0" borderId="6" xfId="0" applyNumberFormat="1" applyBorder="1"/>
    <xf numFmtId="0" fontId="0" fillId="0" borderId="15" xfId="0" applyBorder="1"/>
    <xf numFmtId="177" fontId="0" fillId="0" borderId="15" xfId="0" applyNumberFormat="1" applyBorder="1"/>
    <xf numFmtId="0" fontId="5" fillId="0" borderId="16" xfId="0" applyFont="1" applyBorder="1"/>
    <xf numFmtId="0" fontId="0" fillId="0" borderId="16" xfId="0" applyBorder="1"/>
    <xf numFmtId="0" fontId="0" fillId="0" borderId="10" xfId="0" applyBorder="1"/>
    <xf numFmtId="177" fontId="5" fillId="0" borderId="10" xfId="0" applyNumberFormat="1" applyFont="1" applyBorder="1"/>
    <xf numFmtId="177" fontId="5" fillId="0" borderId="16" xfId="0" applyNumberFormat="1" applyFont="1" applyBorder="1"/>
    <xf numFmtId="170" fontId="5" fillId="0" borderId="16" xfId="0" applyNumberFormat="1" applyFont="1" applyBorder="1"/>
    <xf numFmtId="10" fontId="5" fillId="0" borderId="16" xfId="1" applyNumberFormat="1" applyFont="1" applyBorder="1"/>
    <xf numFmtId="0" fontId="0" fillId="0" borderId="17" xfId="0" applyBorder="1"/>
    <xf numFmtId="0" fontId="0" fillId="0" borderId="18" xfId="0" applyBorder="1"/>
    <xf numFmtId="10" fontId="31" fillId="0" borderId="18" xfId="0" applyNumberFormat="1" applyFont="1" applyBorder="1"/>
    <xf numFmtId="178" fontId="23" fillId="0" borderId="18" xfId="0" applyNumberFormat="1" applyFont="1" applyBorder="1"/>
    <xf numFmtId="10" fontId="5" fillId="0" borderId="16" xfId="0" applyNumberFormat="1" applyFont="1" applyBorder="1"/>
    <xf numFmtId="10" fontId="0" fillId="0" borderId="18" xfId="0" applyNumberFormat="1" applyBorder="1"/>
    <xf numFmtId="179" fontId="0" fillId="0" borderId="16" xfId="0" applyNumberFormat="1" applyBorder="1"/>
    <xf numFmtId="0" fontId="0" fillId="3" borderId="0" xfId="0" applyFill="1"/>
    <xf numFmtId="180" fontId="4" fillId="3" borderId="0" xfId="0" applyNumberFormat="1" applyFont="1" applyFill="1"/>
    <xf numFmtId="181" fontId="4" fillId="3" borderId="0" xfId="0" applyNumberFormat="1" applyFont="1" applyFill="1"/>
    <xf numFmtId="0" fontId="0" fillId="5" borderId="6" xfId="0" applyFill="1" applyBorder="1"/>
    <xf numFmtId="0" fontId="0" fillId="5" borderId="16" xfId="0" applyFill="1" applyBorder="1"/>
    <xf numFmtId="43" fontId="0" fillId="5" borderId="6" xfId="0" applyNumberFormat="1" applyFill="1" applyBorder="1"/>
    <xf numFmtId="164" fontId="12" fillId="3" borderId="0" xfId="2" applyNumberFormat="1" applyFont="1" applyFill="1" applyBorder="1"/>
    <xf numFmtId="164" fontId="12" fillId="3" borderId="0" xfId="5" applyNumberFormat="1" applyFont="1" applyFill="1" applyAlignment="1">
      <alignment horizontal="center"/>
    </xf>
    <xf numFmtId="9" fontId="0" fillId="5" borderId="6" xfId="0" applyNumberFormat="1" applyFill="1" applyBorder="1"/>
    <xf numFmtId="43" fontId="0" fillId="0" borderId="6" xfId="0" applyNumberFormat="1" applyBorder="1"/>
    <xf numFmtId="10" fontId="0" fillId="5" borderId="6" xfId="0" applyNumberFormat="1" applyFill="1" applyBorder="1"/>
    <xf numFmtId="9" fontId="0" fillId="0" borderId="6" xfId="0" applyNumberFormat="1" applyBorder="1"/>
    <xf numFmtId="10" fontId="0" fillId="0" borderId="6" xfId="0" applyNumberFormat="1" applyBorder="1"/>
    <xf numFmtId="182" fontId="0" fillId="0" borderId="18" xfId="0" applyNumberFormat="1" applyBorder="1"/>
    <xf numFmtId="0" fontId="33" fillId="3" borderId="0" xfId="0" applyFont="1" applyFill="1"/>
    <xf numFmtId="0" fontId="34" fillId="0" borderId="16" xfId="0" applyFont="1" applyBorder="1"/>
    <xf numFmtId="43" fontId="34" fillId="0" borderId="16" xfId="0" applyNumberFormat="1" applyFont="1" applyBorder="1"/>
    <xf numFmtId="183" fontId="0" fillId="0" borderId="0" xfId="1" applyNumberFormat="1" applyFont="1" applyFill="1"/>
    <xf numFmtId="43" fontId="5" fillId="0" borderId="16" xfId="0" applyNumberFormat="1" applyFont="1" applyBorder="1"/>
    <xf numFmtId="43" fontId="34" fillId="0" borderId="0" xfId="0" applyNumberFormat="1" applyFont="1"/>
    <xf numFmtId="0" fontId="33" fillId="0" borderId="0" xfId="0" applyFont="1"/>
    <xf numFmtId="10" fontId="5" fillId="0" borderId="0" xfId="0" applyNumberFormat="1" applyFont="1" applyAlignment="1">
      <alignment wrapText="1"/>
    </xf>
    <xf numFmtId="9" fontId="0" fillId="0" borderId="0" xfId="0" applyNumberFormat="1" applyAlignment="1">
      <alignment wrapText="1"/>
    </xf>
    <xf numFmtId="4" fontId="0" fillId="0" borderId="19" xfId="0" applyNumberFormat="1" applyBorder="1" applyAlignment="1">
      <alignment wrapText="1"/>
    </xf>
    <xf numFmtId="4" fontId="0" fillId="0" borderId="17" xfId="0" applyNumberFormat="1" applyBorder="1" applyAlignment="1">
      <alignment wrapText="1"/>
    </xf>
    <xf numFmtId="4" fontId="0" fillId="0" borderId="20" xfId="0" applyNumberFormat="1" applyBorder="1" applyAlignment="1">
      <alignment wrapText="1"/>
    </xf>
    <xf numFmtId="4" fontId="0" fillId="0" borderId="0" xfId="0" applyNumberFormat="1" applyAlignment="1">
      <alignment wrapText="1"/>
    </xf>
    <xf numFmtId="43" fontId="24" fillId="0" borderId="0" xfId="0" applyNumberFormat="1" applyFont="1" applyAlignment="1">
      <alignment wrapText="1"/>
    </xf>
    <xf numFmtId="4" fontId="0" fillId="5" borderId="0" xfId="0" applyNumberFormat="1" applyFill="1" applyAlignment="1">
      <alignment wrapText="1"/>
    </xf>
    <xf numFmtId="0" fontId="4" fillId="3" borderId="0" xfId="0" applyFont="1" applyFill="1" applyAlignment="1">
      <alignment horizontal="left"/>
    </xf>
    <xf numFmtId="0" fontId="4" fillId="3" borderId="0" xfId="0" applyFont="1" applyFill="1" applyAlignment="1">
      <alignment horizontal="right" wrapText="1"/>
    </xf>
    <xf numFmtId="0" fontId="36" fillId="0" borderId="4" xfId="0" applyFont="1" applyBorder="1"/>
    <xf numFmtId="0" fontId="15" fillId="0" borderId="4" xfId="0" applyFont="1" applyBorder="1"/>
    <xf numFmtId="184" fontId="0" fillId="0" borderId="0" xfId="0" applyNumberFormat="1" applyAlignment="1">
      <alignment horizontal="right"/>
    </xf>
    <xf numFmtId="184" fontId="0" fillId="0" borderId="0" xfId="0" applyNumberFormat="1"/>
    <xf numFmtId="0" fontId="4" fillId="0" borderId="0" xfId="0" applyFont="1" applyAlignment="1">
      <alignment horizontal="left"/>
    </xf>
    <xf numFmtId="0" fontId="4" fillId="0" borderId="0" xfId="0" applyFont="1" applyAlignment="1">
      <alignment horizontal="right"/>
    </xf>
    <xf numFmtId="2" fontId="22" fillId="0" borderId="0" xfId="0" applyNumberFormat="1" applyFont="1" applyAlignment="1">
      <alignment horizontal="left"/>
    </xf>
    <xf numFmtId="2" fontId="22" fillId="0" borderId="0" xfId="0" applyNumberFormat="1" applyFont="1" applyAlignment="1">
      <alignment horizontal="right" wrapText="1"/>
    </xf>
    <xf numFmtId="2" fontId="22" fillId="0" borderId="0" xfId="0" applyNumberFormat="1" applyFont="1" applyAlignment="1">
      <alignment horizontal="right"/>
    </xf>
    <xf numFmtId="0" fontId="23" fillId="5" borderId="6" xfId="0" applyFont="1" applyFill="1" applyBorder="1"/>
    <xf numFmtId="184" fontId="23" fillId="5" borderId="6" xfId="0" applyNumberFormat="1" applyFont="1" applyFill="1" applyBorder="1"/>
    <xf numFmtId="185" fontId="23" fillId="5" borderId="6" xfId="0" applyNumberFormat="1" applyFont="1" applyFill="1" applyBorder="1"/>
    <xf numFmtId="0" fontId="23" fillId="0" borderId="6" xfId="0" applyFont="1" applyBorder="1"/>
    <xf numFmtId="184" fontId="23" fillId="0" borderId="6" xfId="0" applyNumberFormat="1" applyFont="1" applyBorder="1"/>
    <xf numFmtId="185" fontId="23" fillId="0" borderId="6" xfId="0" applyNumberFormat="1" applyFont="1" applyBorder="1"/>
    <xf numFmtId="0" fontId="0" fillId="5" borderId="18" xfId="0" applyFill="1" applyBorder="1"/>
    <xf numFmtId="0" fontId="5" fillId="5" borderId="18" xfId="0" applyFont="1" applyFill="1" applyBorder="1"/>
    <xf numFmtId="185" fontId="0" fillId="5" borderId="18" xfId="0" applyNumberFormat="1" applyFill="1" applyBorder="1"/>
    <xf numFmtId="185" fontId="5" fillId="5" borderId="18" xfId="0" applyNumberFormat="1" applyFont="1" applyFill="1" applyBorder="1"/>
    <xf numFmtId="0" fontId="4" fillId="3" borderId="9" xfId="0" applyFont="1" applyFill="1" applyBorder="1"/>
    <xf numFmtId="0" fontId="5" fillId="5" borderId="14" xfId="0" applyFont="1" applyFill="1" applyBorder="1"/>
    <xf numFmtId="0" fontId="0" fillId="5" borderId="14" xfId="0" applyFill="1" applyBorder="1"/>
    <xf numFmtId="184" fontId="0" fillId="0" borderId="6" xfId="0" applyNumberFormat="1" applyBorder="1"/>
    <xf numFmtId="4" fontId="0" fillId="0" borderId="6" xfId="0" applyNumberFormat="1" applyBorder="1"/>
    <xf numFmtId="184" fontId="0" fillId="5" borderId="14" xfId="0" applyNumberFormat="1" applyFill="1" applyBorder="1"/>
    <xf numFmtId="187" fontId="0" fillId="0" borderId="0" xfId="0" applyNumberFormat="1"/>
    <xf numFmtId="0" fontId="0" fillId="0" borderId="14" xfId="0" applyBorder="1"/>
    <xf numFmtId="4" fontId="0" fillId="0" borderId="6" xfId="1" applyNumberFormat="1" applyFont="1" applyBorder="1"/>
    <xf numFmtId="0" fontId="5" fillId="0" borderId="14" xfId="0" applyFont="1" applyBorder="1" applyAlignment="1">
      <alignment horizontal="left"/>
    </xf>
    <xf numFmtId="0" fontId="5" fillId="0" borderId="14" xfId="0" applyFont="1" applyBorder="1" applyAlignment="1">
      <alignment horizontal="right"/>
    </xf>
    <xf numFmtId="172" fontId="0" fillId="0" borderId="22" xfId="0" applyNumberFormat="1" applyBorder="1"/>
    <xf numFmtId="171" fontId="0" fillId="0" borderId="6" xfId="0" applyNumberFormat="1" applyBorder="1" applyAlignment="1">
      <alignment horizontal="left"/>
    </xf>
    <xf numFmtId="171" fontId="0" fillId="0" borderId="6" xfId="0" applyNumberFormat="1" applyBorder="1"/>
    <xf numFmtId="172" fontId="0" fillId="0" borderId="6" xfId="0" applyNumberFormat="1" applyBorder="1"/>
    <xf numFmtId="189" fontId="0" fillId="0" borderId="6" xfId="0" applyNumberFormat="1" applyBorder="1"/>
    <xf numFmtId="9" fontId="0" fillId="0" borderId="6" xfId="0" applyNumberFormat="1" applyBorder="1" applyAlignment="1">
      <alignment horizontal="left"/>
    </xf>
    <xf numFmtId="190" fontId="0" fillId="0" borderId="0" xfId="0" applyNumberFormat="1"/>
    <xf numFmtId="188" fontId="0" fillId="0" borderId="0" xfId="0" applyNumberFormat="1"/>
    <xf numFmtId="1" fontId="0" fillId="0" borderId="0" xfId="0" applyNumberFormat="1"/>
    <xf numFmtId="171" fontId="0" fillId="0" borderId="5" xfId="0" applyNumberFormat="1" applyBorder="1" applyAlignment="1">
      <alignment horizontal="left"/>
    </xf>
    <xf numFmtId="171" fontId="0" fillId="0" borderId="5" xfId="0" applyNumberFormat="1" applyBorder="1"/>
    <xf numFmtId="4" fontId="0" fillId="0" borderId="5" xfId="0" applyNumberFormat="1" applyBorder="1"/>
    <xf numFmtId="189" fontId="0" fillId="0" borderId="5" xfId="0" applyNumberFormat="1" applyBorder="1"/>
    <xf numFmtId="7" fontId="0" fillId="0" borderId="0" xfId="0" applyNumberFormat="1"/>
    <xf numFmtId="7" fontId="0" fillId="5" borderId="0" xfId="0" applyNumberFormat="1" applyFill="1"/>
    <xf numFmtId="0" fontId="17" fillId="0" borderId="0" xfId="0" applyFont="1" applyAlignment="1">
      <alignment horizontal="left" vertical="center" indent="1"/>
    </xf>
    <xf numFmtId="0" fontId="37" fillId="0" borderId="0" xfId="0" applyFont="1"/>
    <xf numFmtId="4" fontId="10" fillId="0" borderId="0" xfId="5" applyNumberFormat="1" applyFont="1"/>
    <xf numFmtId="0" fontId="0" fillId="0" borderId="23" xfId="0" applyBorder="1" applyAlignment="1">
      <alignment horizontal="left" indent="1"/>
    </xf>
    <xf numFmtId="0" fontId="0" fillId="0" borderId="23" xfId="0" applyBorder="1"/>
    <xf numFmtId="0" fontId="19" fillId="0" borderId="23" xfId="0" applyFont="1" applyBorder="1" applyAlignment="1">
      <alignment horizontal="left"/>
    </xf>
    <xf numFmtId="0" fontId="38" fillId="6" borderId="0" xfId="0" applyFont="1" applyFill="1"/>
    <xf numFmtId="0" fontId="18" fillId="0" borderId="23" xfId="0" applyFont="1" applyBorder="1" applyAlignment="1">
      <alignment horizontal="left"/>
    </xf>
    <xf numFmtId="0" fontId="0" fillId="0" borderId="23" xfId="0" applyBorder="1" applyAlignment="1">
      <alignment horizontal="left"/>
    </xf>
    <xf numFmtId="0" fontId="39" fillId="0" borderId="0" xfId="0" applyFont="1"/>
    <xf numFmtId="0" fontId="40" fillId="0" borderId="0" xfId="0" applyFont="1" applyAlignment="1">
      <alignment horizontal="justify" vertical="center"/>
    </xf>
    <xf numFmtId="0" fontId="0" fillId="0" borderId="0" xfId="0" applyAlignment="1">
      <alignment horizontal="left" indent="1"/>
    </xf>
    <xf numFmtId="10" fontId="5" fillId="5" borderId="0" xfId="1" applyNumberFormat="1" applyFont="1" applyFill="1"/>
    <xf numFmtId="186" fontId="5" fillId="5" borderId="0" xfId="1" applyNumberFormat="1" applyFont="1" applyFill="1"/>
    <xf numFmtId="0" fontId="37" fillId="0" borderId="0" xfId="0" applyFont="1" applyAlignment="1">
      <alignment vertical="center" readingOrder="1"/>
    </xf>
    <xf numFmtId="185" fontId="5" fillId="5" borderId="0" xfId="0" applyNumberFormat="1" applyFont="1" applyFill="1"/>
    <xf numFmtId="4" fontId="5" fillId="5" borderId="0" xfId="1" applyNumberFormat="1" applyFont="1" applyFill="1"/>
    <xf numFmtId="0" fontId="49" fillId="0" borderId="0" xfId="0" applyFont="1" applyAlignment="1">
      <alignment horizontal="right"/>
    </xf>
    <xf numFmtId="0" fontId="0" fillId="0" borderId="0" xfId="0" applyAlignment="1">
      <alignment vertical="top"/>
    </xf>
    <xf numFmtId="0" fontId="5" fillId="9" borderId="0" xfId="0" applyFont="1" applyFill="1" applyAlignment="1">
      <alignment vertical="top" wrapText="1"/>
    </xf>
    <xf numFmtId="0" fontId="34" fillId="0" borderId="0" xfId="0" applyFont="1"/>
    <xf numFmtId="0" fontId="50" fillId="0" borderId="0" xfId="0" applyFont="1"/>
    <xf numFmtId="0" fontId="33" fillId="10" borderId="0" xfId="0" applyFont="1" applyFill="1"/>
    <xf numFmtId="164" fontId="33" fillId="10" borderId="0" xfId="0" applyNumberFormat="1" applyFont="1" applyFill="1" applyAlignment="1">
      <alignment horizontal="center"/>
    </xf>
    <xf numFmtId="0" fontId="33" fillId="10" borderId="0" xfId="0" applyFont="1" applyFill="1" applyAlignment="1">
      <alignment horizontal="center"/>
    </xf>
    <xf numFmtId="43" fontId="34" fillId="0" borderId="0" xfId="8" applyFont="1" applyBorder="1"/>
    <xf numFmtId="43" fontId="2" fillId="0" borderId="0" xfId="8" applyFont="1" applyBorder="1"/>
    <xf numFmtId="9" fontId="2" fillId="0" borderId="0" xfId="8" applyNumberFormat="1" applyFont="1" applyBorder="1"/>
    <xf numFmtId="43" fontId="33" fillId="7" borderId="0" xfId="9" applyNumberFormat="1" applyFont="1" applyBorder="1"/>
    <xf numFmtId="43" fontId="33" fillId="8" borderId="0" xfId="10" applyNumberFormat="1" applyFont="1" applyBorder="1"/>
    <xf numFmtId="10" fontId="34" fillId="0" borderId="0" xfId="0" applyNumberFormat="1" applyFont="1"/>
    <xf numFmtId="0" fontId="51" fillId="0" borderId="0" xfId="0" applyFont="1"/>
    <xf numFmtId="43" fontId="0" fillId="0" borderId="0" xfId="8" applyFont="1" applyBorder="1" applyAlignment="1">
      <alignment horizontal="center"/>
    </xf>
    <xf numFmtId="43" fontId="34" fillId="0" borderId="0" xfId="8" applyFont="1" applyBorder="1" applyAlignment="1">
      <alignment horizontal="center"/>
    </xf>
    <xf numFmtId="43" fontId="0" fillId="0" borderId="0" xfId="8" applyFont="1" applyBorder="1"/>
    <xf numFmtId="9" fontId="34" fillId="0" borderId="0" xfId="1" applyFont="1" applyBorder="1"/>
    <xf numFmtId="10" fontId="0" fillId="0" borderId="0" xfId="1" applyNumberFormat="1" applyFont="1" applyAlignment="1">
      <alignment horizontal="right"/>
    </xf>
    <xf numFmtId="188" fontId="0" fillId="0" borderId="0" xfId="0" applyNumberFormat="1" applyAlignment="1">
      <alignment horizontal="right"/>
    </xf>
    <xf numFmtId="0" fontId="5" fillId="0" borderId="1" xfId="0" applyFont="1" applyBorder="1"/>
    <xf numFmtId="0" fontId="0" fillId="0" borderId="0" xfId="0" applyAlignment="1">
      <alignment horizontal="left" wrapText="1"/>
    </xf>
    <xf numFmtId="191" fontId="0" fillId="0" borderId="6" xfId="0" applyNumberFormat="1" applyBorder="1"/>
    <xf numFmtId="0" fontId="15" fillId="0" borderId="6" xfId="0" applyFont="1" applyBorder="1"/>
    <xf numFmtId="10" fontId="15" fillId="0" borderId="6" xfId="0" applyNumberFormat="1" applyFont="1" applyBorder="1"/>
    <xf numFmtId="172" fontId="15" fillId="0" borderId="6" xfId="0" applyNumberFormat="1" applyFont="1" applyBorder="1"/>
    <xf numFmtId="185" fontId="0" fillId="0" borderId="6" xfId="0" applyNumberFormat="1" applyBorder="1"/>
    <xf numFmtId="192" fontId="0" fillId="0" borderId="6" xfId="0" applyNumberFormat="1" applyBorder="1"/>
    <xf numFmtId="1" fontId="0" fillId="0" borderId="6" xfId="0" applyNumberFormat="1" applyBorder="1"/>
    <xf numFmtId="12" fontId="0" fillId="0" borderId="0" xfId="0" applyNumberFormat="1"/>
    <xf numFmtId="193" fontId="0" fillId="0" borderId="0" xfId="0" applyNumberFormat="1"/>
    <xf numFmtId="0" fontId="0" fillId="0" borderId="6" xfId="0" applyBorder="1" applyAlignment="1">
      <alignment horizontal="right"/>
    </xf>
    <xf numFmtId="192" fontId="0" fillId="0" borderId="5" xfId="0" applyNumberFormat="1" applyBorder="1"/>
    <xf numFmtId="192" fontId="5" fillId="0" borderId="25" xfId="0" applyNumberFormat="1" applyFont="1" applyBorder="1"/>
    <xf numFmtId="0" fontId="46" fillId="0" borderId="0" xfId="0" applyFont="1" applyAlignment="1">
      <alignment vertical="top" wrapText="1"/>
    </xf>
    <xf numFmtId="0" fontId="46" fillId="0" borderId="0" xfId="0" applyFont="1" applyAlignment="1">
      <alignment wrapText="1"/>
    </xf>
    <xf numFmtId="0" fontId="2" fillId="0" borderId="0" xfId="0" applyFont="1" applyAlignment="1">
      <alignment wrapText="1"/>
    </xf>
    <xf numFmtId="0" fontId="0" fillId="0" borderId="26" xfId="0" applyBorder="1"/>
    <xf numFmtId="0" fontId="20" fillId="3" borderId="0" xfId="0" applyFont="1" applyFill="1"/>
    <xf numFmtId="195" fontId="57" fillId="0" borderId="0" xfId="0" applyNumberFormat="1" applyFont="1" applyAlignment="1">
      <alignment horizontal="left"/>
    </xf>
    <xf numFmtId="10" fontId="34" fillId="0" borderId="0" xfId="1" applyNumberFormat="1" applyFont="1" applyBorder="1"/>
    <xf numFmtId="0" fontId="54" fillId="0" borderId="0" xfId="0" applyFont="1" applyAlignment="1">
      <alignment vertical="center" wrapText="1"/>
    </xf>
    <xf numFmtId="0" fontId="4" fillId="3" borderId="0" xfId="0" applyFont="1" applyFill="1"/>
    <xf numFmtId="0" fontId="43" fillId="0" borderId="0" xfId="0" applyFont="1" applyAlignment="1">
      <alignment wrapText="1" readingOrder="1"/>
    </xf>
    <xf numFmtId="0" fontId="46" fillId="0" borderId="6" xfId="0" applyFont="1" applyBorder="1" applyAlignment="1">
      <alignment wrapText="1"/>
    </xf>
    <xf numFmtId="0" fontId="0" fillId="0" borderId="6" xfId="0" applyBorder="1" applyAlignment="1">
      <alignment wrapText="1"/>
    </xf>
    <xf numFmtId="0" fontId="2" fillId="0" borderId="6" xfId="0" applyFont="1" applyBorder="1" applyAlignment="1">
      <alignment vertical="top" wrapText="1"/>
    </xf>
    <xf numFmtId="0" fontId="0" fillId="0" borderId="6" xfId="0" applyBorder="1" applyAlignment="1">
      <alignment horizontal="left"/>
    </xf>
    <xf numFmtId="0" fontId="0" fillId="0" borderId="6" xfId="0" applyBorder="1"/>
    <xf numFmtId="0" fontId="5" fillId="0" borderId="25" xfId="0" applyFont="1" applyBorder="1"/>
    <xf numFmtId="0" fontId="0" fillId="0" borderId="5" xfId="0" applyBorder="1" applyAlignment="1">
      <alignment horizontal="left" indent="1"/>
    </xf>
    <xf numFmtId="0" fontId="0" fillId="0" borderId="6" xfId="0" applyBorder="1" applyAlignment="1">
      <alignment horizontal="left" indent="1"/>
    </xf>
    <xf numFmtId="170" fontId="0" fillId="0" borderId="6" xfId="0" applyNumberFormat="1" applyBorder="1"/>
    <xf numFmtId="194" fontId="0" fillId="0" borderId="6" xfId="0" applyNumberFormat="1" applyBorder="1"/>
    <xf numFmtId="0" fontId="52" fillId="0" borderId="13" xfId="0" applyFont="1" applyBorder="1" applyAlignment="1">
      <alignment horizontal="left" wrapText="1"/>
    </xf>
    <xf numFmtId="0" fontId="52" fillId="0" borderId="0" xfId="0" applyFont="1" applyAlignment="1">
      <alignment horizontal="left" wrapText="1"/>
    </xf>
    <xf numFmtId="0" fontId="5" fillId="0" borderId="25" xfId="0" applyFont="1" applyBorder="1" applyAlignment="1">
      <alignment horizontal="left" indent="1"/>
    </xf>
    <xf numFmtId="0" fontId="0" fillId="0" borderId="0" xfId="0"/>
    <xf numFmtId="17" fontId="4" fillId="3" borderId="0" xfId="0" applyNumberFormat="1" applyFont="1" applyFill="1" applyAlignment="1">
      <alignment horizontal="left"/>
    </xf>
    <xf numFmtId="17" fontId="4" fillId="3" borderId="0" xfId="0" applyNumberFormat="1" applyFont="1" applyFill="1" applyAlignment="1">
      <alignment horizontal="right"/>
    </xf>
    <xf numFmtId="0" fontId="4" fillId="3" borderId="0" xfId="0" applyFont="1" applyFill="1" applyAlignment="1">
      <alignment horizontal="center"/>
    </xf>
    <xf numFmtId="0" fontId="0" fillId="0" borderId="24" xfId="0" applyBorder="1" applyAlignment="1">
      <alignment vertical="top" wrapText="1"/>
    </xf>
    <xf numFmtId="17" fontId="4" fillId="3" borderId="0" xfId="0" applyNumberFormat="1" applyFont="1" applyFill="1" applyAlignment="1">
      <alignment horizontal="center"/>
    </xf>
    <xf numFmtId="17" fontId="4" fillId="3" borderId="0" xfId="0" applyNumberFormat="1" applyFont="1" applyFill="1"/>
    <xf numFmtId="43" fontId="9" fillId="0" borderId="0" xfId="3" applyNumberFormat="1" applyFont="1" applyBorder="1" applyAlignment="1" applyProtection="1">
      <alignment horizontal="center"/>
    </xf>
    <xf numFmtId="43" fontId="12" fillId="2" borderId="0" xfId="4" applyNumberFormat="1" applyFont="1" applyBorder="1" applyAlignment="1">
      <alignment horizontal="center"/>
    </xf>
    <xf numFmtId="0" fontId="5" fillId="0" borderId="0" xfId="0" applyFont="1" applyAlignment="1">
      <alignment horizontal="center"/>
    </xf>
    <xf numFmtId="0" fontId="43" fillId="0" borderId="0" xfId="0" applyFont="1" applyAlignment="1">
      <alignment vertical="top" wrapText="1" readingOrder="1"/>
    </xf>
    <xf numFmtId="0" fontId="35" fillId="3" borderId="0" xfId="0" applyFont="1" applyFill="1" applyAlignment="1">
      <alignment horizontal="center"/>
    </xf>
    <xf numFmtId="0" fontId="33" fillId="3" borderId="0" xfId="0" applyFont="1" applyFill="1" applyAlignment="1">
      <alignment horizontal="center"/>
    </xf>
    <xf numFmtId="0" fontId="4" fillId="3" borderId="21" xfId="0" applyFont="1" applyFill="1" applyBorder="1" applyAlignment="1">
      <alignment horizontal="center"/>
    </xf>
    <xf numFmtId="0" fontId="0" fillId="6" borderId="0" xfId="0" applyFill="1"/>
    <xf numFmtId="0" fontId="35" fillId="6" borderId="0" xfId="0" applyFont="1" applyFill="1" applyAlignment="1">
      <alignment horizontal="center"/>
    </xf>
    <xf numFmtId="0" fontId="42" fillId="6" borderId="0" xfId="0" applyFont="1" applyFill="1" applyAlignment="1">
      <alignment horizontal="center"/>
    </xf>
    <xf numFmtId="0" fontId="0" fillId="0" borderId="0" xfId="0" applyAlignment="1">
      <alignment horizontal="justify" vertical="top"/>
    </xf>
    <xf numFmtId="0" fontId="3" fillId="0" borderId="0" xfId="0" applyFont="1" applyAlignment="1">
      <alignment horizontal="justify" vertical="top"/>
    </xf>
    <xf numFmtId="0" fontId="41" fillId="0" borderId="0" xfId="0" applyFont="1" applyAlignment="1">
      <alignment horizontal="center" vertical="center" readingOrder="1"/>
    </xf>
    <xf numFmtId="0" fontId="5" fillId="0" borderId="0" xfId="0" applyFont="1" applyAlignment="1">
      <alignment horizontal="left" vertical="top" wrapText="1"/>
    </xf>
    <xf numFmtId="0" fontId="2" fillId="0" borderId="0" xfId="0" applyFont="1" applyAlignment="1">
      <alignment horizontal="left" vertical="top" wrapText="1"/>
    </xf>
    <xf numFmtId="0" fontId="48" fillId="0" borderId="0" xfId="0" applyFont="1" applyAlignment="1">
      <alignment horizontal="center"/>
    </xf>
  </cellXfs>
  <cellStyles count="11">
    <cellStyle name="60% - Accent1" xfId="9" builtinId="32"/>
    <cellStyle name="60% - Accent3" xfId="10" builtinId="40"/>
    <cellStyle name="Accent6 2" xfId="4" xr:uid="{BBDB2BF0-232B-4C01-AC19-E13AE7790424}"/>
    <cellStyle name="Comma" xfId="8" builtinId="3"/>
    <cellStyle name="Comma 2" xfId="2" xr:uid="{177753BF-8FC0-47C2-A09D-659D00B32ED6}"/>
    <cellStyle name="Hyperlink 2" xfId="3" xr:uid="{7C8B96FE-EF46-46CA-837F-CBE11AA9368D}"/>
    <cellStyle name="Normal" xfId="0" builtinId="0"/>
    <cellStyle name="Normal 2" xfId="7" xr:uid="{2080FAEF-89A5-4CB3-B948-0E63B4C07C78}"/>
    <cellStyle name="Normal 3" xfId="5" xr:uid="{D9D406C4-520E-4DB0-A06B-D346019C8727}"/>
    <cellStyle name="Percent" xfId="1" builtinId="5"/>
    <cellStyle name="Percent 3" xfId="6" xr:uid="{7B1B12B2-B1C6-4898-946F-9C0F047CCCB8}"/>
  </cellStyles>
  <dxfs count="19">
    <dxf>
      <font>
        <b/>
        <i val="0"/>
        <color theme="0"/>
      </font>
      <fill>
        <patternFill>
          <bgColor theme="5"/>
        </patternFill>
      </fill>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rgb="FF0275D8"/>
        </patternFill>
      </fill>
      <alignment horizontal="center" vertical="bottom" textRotation="0" wrapText="0" relative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numFmt numFmtId="164" formatCode="[$-409]mmm\-yy;@"/>
      <fill>
        <patternFill patternType="solid">
          <fgColor theme="4"/>
          <bgColor rgb="FF0275D8"/>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rgb="FF0275D8"/>
        </patternFill>
      </fill>
      <border diagonalUp="0" diagonalDown="0" outline="0">
        <left/>
        <right/>
        <top/>
        <bottom/>
      </border>
    </dxf>
    <dxf>
      <font>
        <b/>
        <i val="0"/>
        <strike val="0"/>
        <condense val="0"/>
        <extend val="0"/>
        <outline val="0"/>
        <shadow val="0"/>
        <u val="none"/>
        <vertAlign val="baseline"/>
        <sz val="11"/>
        <color theme="0"/>
        <name val="Calibri"/>
        <scheme val="minor"/>
      </font>
      <fill>
        <patternFill patternType="solid">
          <fgColor theme="4"/>
          <bgColor rgb="FF0275D8"/>
        </patternFill>
      </fill>
      <alignment horizontal="center" vertical="bottom" textRotation="0" wrapText="0" relativeIndent="0" justifyLastLine="0" shrinkToFit="0" readingOrder="0"/>
    </dxf>
  </dxfs>
  <tableStyles count="0" defaultTableStyle="TableStyleMedium2" defaultPivotStyle="PivotStyleLight16"/>
  <colors>
    <mruColors>
      <color rgb="FFE93F33"/>
      <color rgb="FFFF0000"/>
      <color rgb="FFFF847F"/>
      <color rgb="FFE94035"/>
      <color rgb="FFFF5252"/>
      <color rgb="FFFF7F7F"/>
      <color rgb="FFA70000"/>
      <color rgb="FFFF7B7B"/>
      <color rgb="FFFFBABA"/>
      <color rgb="FFFFD6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5400094218992"/>
          <c:y val="0.16994272623138604"/>
          <c:w val="0.85409826730238603"/>
          <c:h val="0.72376509637326258"/>
        </c:manualLayout>
      </c:layout>
      <c:lineChart>
        <c:grouping val="standard"/>
        <c:varyColors val="0"/>
        <c:ser>
          <c:idx val="0"/>
          <c:order val="0"/>
          <c:spPr>
            <a:ln w="28575" cap="rnd">
              <a:solidFill>
                <a:srgbClr val="E93F33"/>
              </a:solidFill>
              <a:round/>
            </a:ln>
            <a:effectLst/>
          </c:spPr>
          <c:marker>
            <c:symbol val="none"/>
          </c:marker>
          <c:cat>
            <c:numRef>
              <c:f>'Input Sheet'!$E$6:$E$1240</c:f>
              <c:numCache>
                <c:formatCode>m/d/yyyy</c:formatCode>
                <c:ptCount val="1235"/>
                <c:pt idx="0">
                  <c:v>43693</c:v>
                </c:pt>
                <c:pt idx="1">
                  <c:v>43696</c:v>
                </c:pt>
                <c:pt idx="2">
                  <c:v>43697</c:v>
                </c:pt>
                <c:pt idx="3">
                  <c:v>43698</c:v>
                </c:pt>
                <c:pt idx="4">
                  <c:v>43699</c:v>
                </c:pt>
                <c:pt idx="5">
                  <c:v>43700</c:v>
                </c:pt>
                <c:pt idx="6">
                  <c:v>43703</c:v>
                </c:pt>
                <c:pt idx="7">
                  <c:v>43704</c:v>
                </c:pt>
                <c:pt idx="8">
                  <c:v>43705</c:v>
                </c:pt>
                <c:pt idx="9">
                  <c:v>43706</c:v>
                </c:pt>
                <c:pt idx="10">
                  <c:v>43707</c:v>
                </c:pt>
                <c:pt idx="11">
                  <c:v>43711</c:v>
                </c:pt>
                <c:pt idx="12">
                  <c:v>43712</c:v>
                </c:pt>
                <c:pt idx="13">
                  <c:v>43713</c:v>
                </c:pt>
                <c:pt idx="14">
                  <c:v>43714</c:v>
                </c:pt>
                <c:pt idx="15">
                  <c:v>43717</c:v>
                </c:pt>
                <c:pt idx="16">
                  <c:v>43719</c:v>
                </c:pt>
                <c:pt idx="17">
                  <c:v>43720</c:v>
                </c:pt>
                <c:pt idx="18">
                  <c:v>43721</c:v>
                </c:pt>
                <c:pt idx="19">
                  <c:v>43724</c:v>
                </c:pt>
                <c:pt idx="20">
                  <c:v>43725</c:v>
                </c:pt>
                <c:pt idx="21">
                  <c:v>43726</c:v>
                </c:pt>
                <c:pt idx="22">
                  <c:v>43727</c:v>
                </c:pt>
                <c:pt idx="23">
                  <c:v>43728</c:v>
                </c:pt>
                <c:pt idx="24">
                  <c:v>43731</c:v>
                </c:pt>
                <c:pt idx="25">
                  <c:v>43732</c:v>
                </c:pt>
                <c:pt idx="26">
                  <c:v>43733</c:v>
                </c:pt>
                <c:pt idx="27">
                  <c:v>43734</c:v>
                </c:pt>
                <c:pt idx="28">
                  <c:v>43735</c:v>
                </c:pt>
                <c:pt idx="29">
                  <c:v>43738</c:v>
                </c:pt>
                <c:pt idx="30">
                  <c:v>43739</c:v>
                </c:pt>
                <c:pt idx="31">
                  <c:v>43741</c:v>
                </c:pt>
                <c:pt idx="32">
                  <c:v>43742</c:v>
                </c:pt>
                <c:pt idx="33">
                  <c:v>43745</c:v>
                </c:pt>
                <c:pt idx="34">
                  <c:v>43747</c:v>
                </c:pt>
                <c:pt idx="35">
                  <c:v>43748</c:v>
                </c:pt>
                <c:pt idx="36">
                  <c:v>43749</c:v>
                </c:pt>
                <c:pt idx="37">
                  <c:v>43752</c:v>
                </c:pt>
                <c:pt idx="38">
                  <c:v>43753</c:v>
                </c:pt>
                <c:pt idx="39">
                  <c:v>43755</c:v>
                </c:pt>
                <c:pt idx="40">
                  <c:v>43756</c:v>
                </c:pt>
                <c:pt idx="41">
                  <c:v>43760</c:v>
                </c:pt>
                <c:pt idx="42">
                  <c:v>43761</c:v>
                </c:pt>
                <c:pt idx="43">
                  <c:v>43762</c:v>
                </c:pt>
                <c:pt idx="44">
                  <c:v>43763</c:v>
                </c:pt>
                <c:pt idx="45">
                  <c:v>43765</c:v>
                </c:pt>
                <c:pt idx="46">
                  <c:v>43767</c:v>
                </c:pt>
                <c:pt idx="47">
                  <c:v>43768</c:v>
                </c:pt>
                <c:pt idx="48">
                  <c:v>43769</c:v>
                </c:pt>
                <c:pt idx="49">
                  <c:v>43770</c:v>
                </c:pt>
                <c:pt idx="50">
                  <c:v>43773</c:v>
                </c:pt>
                <c:pt idx="51">
                  <c:v>43774</c:v>
                </c:pt>
                <c:pt idx="52">
                  <c:v>43775</c:v>
                </c:pt>
                <c:pt idx="53">
                  <c:v>43776</c:v>
                </c:pt>
                <c:pt idx="54">
                  <c:v>43777</c:v>
                </c:pt>
                <c:pt idx="55">
                  <c:v>43780</c:v>
                </c:pt>
                <c:pt idx="56">
                  <c:v>43782</c:v>
                </c:pt>
                <c:pt idx="57">
                  <c:v>43783</c:v>
                </c:pt>
                <c:pt idx="58">
                  <c:v>43784</c:v>
                </c:pt>
                <c:pt idx="59">
                  <c:v>43787</c:v>
                </c:pt>
                <c:pt idx="60">
                  <c:v>43788</c:v>
                </c:pt>
                <c:pt idx="61">
                  <c:v>43789</c:v>
                </c:pt>
                <c:pt idx="62">
                  <c:v>43790</c:v>
                </c:pt>
                <c:pt idx="63">
                  <c:v>43791</c:v>
                </c:pt>
                <c:pt idx="64">
                  <c:v>43794</c:v>
                </c:pt>
                <c:pt idx="65">
                  <c:v>43795</c:v>
                </c:pt>
                <c:pt idx="66">
                  <c:v>43796</c:v>
                </c:pt>
                <c:pt idx="67">
                  <c:v>43797</c:v>
                </c:pt>
                <c:pt idx="68">
                  <c:v>43798</c:v>
                </c:pt>
                <c:pt idx="69">
                  <c:v>43801</c:v>
                </c:pt>
                <c:pt idx="70">
                  <c:v>43802</c:v>
                </c:pt>
                <c:pt idx="71">
                  <c:v>43803</c:v>
                </c:pt>
                <c:pt idx="72">
                  <c:v>43804</c:v>
                </c:pt>
                <c:pt idx="73">
                  <c:v>43805</c:v>
                </c:pt>
                <c:pt idx="74">
                  <c:v>43808</c:v>
                </c:pt>
                <c:pt idx="75">
                  <c:v>43809</c:v>
                </c:pt>
                <c:pt idx="76">
                  <c:v>43810</c:v>
                </c:pt>
                <c:pt idx="77">
                  <c:v>43811</c:v>
                </c:pt>
                <c:pt idx="78">
                  <c:v>43812</c:v>
                </c:pt>
                <c:pt idx="79">
                  <c:v>43815</c:v>
                </c:pt>
                <c:pt idx="80">
                  <c:v>43816</c:v>
                </c:pt>
                <c:pt idx="81">
                  <c:v>43817</c:v>
                </c:pt>
                <c:pt idx="82">
                  <c:v>43818</c:v>
                </c:pt>
                <c:pt idx="83">
                  <c:v>43819</c:v>
                </c:pt>
                <c:pt idx="84">
                  <c:v>43822</c:v>
                </c:pt>
                <c:pt idx="85">
                  <c:v>43823</c:v>
                </c:pt>
                <c:pt idx="86">
                  <c:v>43825</c:v>
                </c:pt>
                <c:pt idx="87">
                  <c:v>43826</c:v>
                </c:pt>
                <c:pt idx="88">
                  <c:v>43829</c:v>
                </c:pt>
                <c:pt idx="89">
                  <c:v>43830</c:v>
                </c:pt>
                <c:pt idx="90">
                  <c:v>43831</c:v>
                </c:pt>
                <c:pt idx="91">
                  <c:v>43832</c:v>
                </c:pt>
                <c:pt idx="92">
                  <c:v>43833</c:v>
                </c:pt>
                <c:pt idx="93">
                  <c:v>43836</c:v>
                </c:pt>
                <c:pt idx="94">
                  <c:v>43837</c:v>
                </c:pt>
                <c:pt idx="95">
                  <c:v>43838</c:v>
                </c:pt>
                <c:pt idx="96">
                  <c:v>43839</c:v>
                </c:pt>
                <c:pt idx="97">
                  <c:v>43840</c:v>
                </c:pt>
                <c:pt idx="98">
                  <c:v>43843</c:v>
                </c:pt>
                <c:pt idx="99">
                  <c:v>43844</c:v>
                </c:pt>
                <c:pt idx="100">
                  <c:v>43845</c:v>
                </c:pt>
                <c:pt idx="101">
                  <c:v>43846</c:v>
                </c:pt>
                <c:pt idx="102">
                  <c:v>43847</c:v>
                </c:pt>
                <c:pt idx="103">
                  <c:v>43850</c:v>
                </c:pt>
                <c:pt idx="104">
                  <c:v>43851</c:v>
                </c:pt>
                <c:pt idx="105">
                  <c:v>43852</c:v>
                </c:pt>
                <c:pt idx="106">
                  <c:v>43853</c:v>
                </c:pt>
                <c:pt idx="107">
                  <c:v>43854</c:v>
                </c:pt>
                <c:pt idx="108">
                  <c:v>43857</c:v>
                </c:pt>
                <c:pt idx="109">
                  <c:v>43858</c:v>
                </c:pt>
                <c:pt idx="110">
                  <c:v>43859</c:v>
                </c:pt>
                <c:pt idx="111">
                  <c:v>43860</c:v>
                </c:pt>
                <c:pt idx="112">
                  <c:v>43861</c:v>
                </c:pt>
                <c:pt idx="113">
                  <c:v>43864</c:v>
                </c:pt>
                <c:pt idx="114">
                  <c:v>43865</c:v>
                </c:pt>
                <c:pt idx="115">
                  <c:v>43866</c:v>
                </c:pt>
                <c:pt idx="116">
                  <c:v>43867</c:v>
                </c:pt>
                <c:pt idx="117">
                  <c:v>43868</c:v>
                </c:pt>
                <c:pt idx="118">
                  <c:v>43871</c:v>
                </c:pt>
                <c:pt idx="119">
                  <c:v>43872</c:v>
                </c:pt>
                <c:pt idx="120">
                  <c:v>43873</c:v>
                </c:pt>
                <c:pt idx="121">
                  <c:v>43874</c:v>
                </c:pt>
                <c:pt idx="122">
                  <c:v>43875</c:v>
                </c:pt>
                <c:pt idx="123">
                  <c:v>43878</c:v>
                </c:pt>
                <c:pt idx="124">
                  <c:v>43879</c:v>
                </c:pt>
                <c:pt idx="125">
                  <c:v>43880</c:v>
                </c:pt>
                <c:pt idx="126">
                  <c:v>43881</c:v>
                </c:pt>
                <c:pt idx="127">
                  <c:v>43885</c:v>
                </c:pt>
                <c:pt idx="128">
                  <c:v>43886</c:v>
                </c:pt>
                <c:pt idx="129">
                  <c:v>43887</c:v>
                </c:pt>
                <c:pt idx="130">
                  <c:v>43888</c:v>
                </c:pt>
                <c:pt idx="131">
                  <c:v>43889</c:v>
                </c:pt>
                <c:pt idx="132">
                  <c:v>43892</c:v>
                </c:pt>
                <c:pt idx="133">
                  <c:v>43893</c:v>
                </c:pt>
                <c:pt idx="134">
                  <c:v>43894</c:v>
                </c:pt>
                <c:pt idx="135">
                  <c:v>43895</c:v>
                </c:pt>
                <c:pt idx="136">
                  <c:v>43896</c:v>
                </c:pt>
                <c:pt idx="137">
                  <c:v>43899</c:v>
                </c:pt>
                <c:pt idx="138">
                  <c:v>43901</c:v>
                </c:pt>
                <c:pt idx="139">
                  <c:v>43902</c:v>
                </c:pt>
                <c:pt idx="140">
                  <c:v>43903</c:v>
                </c:pt>
                <c:pt idx="141">
                  <c:v>43906</c:v>
                </c:pt>
                <c:pt idx="142">
                  <c:v>43907</c:v>
                </c:pt>
                <c:pt idx="143">
                  <c:v>43908</c:v>
                </c:pt>
                <c:pt idx="144">
                  <c:v>43909</c:v>
                </c:pt>
                <c:pt idx="145">
                  <c:v>43910</c:v>
                </c:pt>
                <c:pt idx="146">
                  <c:v>43913</c:v>
                </c:pt>
                <c:pt idx="147">
                  <c:v>43914</c:v>
                </c:pt>
                <c:pt idx="148">
                  <c:v>43915</c:v>
                </c:pt>
                <c:pt idx="149">
                  <c:v>43916</c:v>
                </c:pt>
                <c:pt idx="150">
                  <c:v>43917</c:v>
                </c:pt>
                <c:pt idx="151">
                  <c:v>43920</c:v>
                </c:pt>
                <c:pt idx="152">
                  <c:v>43921</c:v>
                </c:pt>
                <c:pt idx="153">
                  <c:v>43922</c:v>
                </c:pt>
                <c:pt idx="154">
                  <c:v>43924</c:v>
                </c:pt>
                <c:pt idx="155">
                  <c:v>43928</c:v>
                </c:pt>
                <c:pt idx="156">
                  <c:v>43929</c:v>
                </c:pt>
                <c:pt idx="157">
                  <c:v>43930</c:v>
                </c:pt>
                <c:pt idx="158">
                  <c:v>43934</c:v>
                </c:pt>
                <c:pt idx="159">
                  <c:v>43936</c:v>
                </c:pt>
                <c:pt idx="160">
                  <c:v>43937</c:v>
                </c:pt>
                <c:pt idx="161">
                  <c:v>43938</c:v>
                </c:pt>
                <c:pt idx="162">
                  <c:v>43941</c:v>
                </c:pt>
                <c:pt idx="163">
                  <c:v>43942</c:v>
                </c:pt>
                <c:pt idx="164">
                  <c:v>43943</c:v>
                </c:pt>
                <c:pt idx="165">
                  <c:v>43944</c:v>
                </c:pt>
                <c:pt idx="166">
                  <c:v>43945</c:v>
                </c:pt>
                <c:pt idx="167">
                  <c:v>43948</c:v>
                </c:pt>
                <c:pt idx="168">
                  <c:v>43949</c:v>
                </c:pt>
                <c:pt idx="169">
                  <c:v>43950</c:v>
                </c:pt>
                <c:pt idx="170">
                  <c:v>43951</c:v>
                </c:pt>
                <c:pt idx="171">
                  <c:v>43955</c:v>
                </c:pt>
                <c:pt idx="172">
                  <c:v>43956</c:v>
                </c:pt>
                <c:pt idx="173">
                  <c:v>43957</c:v>
                </c:pt>
                <c:pt idx="174">
                  <c:v>43958</c:v>
                </c:pt>
                <c:pt idx="175">
                  <c:v>43959</c:v>
                </c:pt>
                <c:pt idx="176">
                  <c:v>43962</c:v>
                </c:pt>
                <c:pt idx="177">
                  <c:v>43963</c:v>
                </c:pt>
                <c:pt idx="178">
                  <c:v>43964</c:v>
                </c:pt>
                <c:pt idx="179">
                  <c:v>43965</c:v>
                </c:pt>
                <c:pt idx="180">
                  <c:v>43966</c:v>
                </c:pt>
                <c:pt idx="181">
                  <c:v>43969</c:v>
                </c:pt>
                <c:pt idx="182">
                  <c:v>43970</c:v>
                </c:pt>
                <c:pt idx="183">
                  <c:v>43971</c:v>
                </c:pt>
                <c:pt idx="184">
                  <c:v>43972</c:v>
                </c:pt>
                <c:pt idx="185">
                  <c:v>43973</c:v>
                </c:pt>
                <c:pt idx="186">
                  <c:v>43977</c:v>
                </c:pt>
                <c:pt idx="187">
                  <c:v>43978</c:v>
                </c:pt>
                <c:pt idx="188">
                  <c:v>43979</c:v>
                </c:pt>
                <c:pt idx="189">
                  <c:v>43980</c:v>
                </c:pt>
                <c:pt idx="190">
                  <c:v>43983</c:v>
                </c:pt>
                <c:pt idx="191">
                  <c:v>43984</c:v>
                </c:pt>
                <c:pt idx="192">
                  <c:v>43985</c:v>
                </c:pt>
                <c:pt idx="193">
                  <c:v>43986</c:v>
                </c:pt>
                <c:pt idx="194">
                  <c:v>43987</c:v>
                </c:pt>
                <c:pt idx="195">
                  <c:v>43990</c:v>
                </c:pt>
                <c:pt idx="196">
                  <c:v>43991</c:v>
                </c:pt>
                <c:pt idx="197">
                  <c:v>43992</c:v>
                </c:pt>
                <c:pt idx="198">
                  <c:v>43993</c:v>
                </c:pt>
                <c:pt idx="199">
                  <c:v>43994</c:v>
                </c:pt>
                <c:pt idx="200">
                  <c:v>43997</c:v>
                </c:pt>
                <c:pt idx="201">
                  <c:v>43998</c:v>
                </c:pt>
                <c:pt idx="202">
                  <c:v>43999</c:v>
                </c:pt>
                <c:pt idx="203">
                  <c:v>44000</c:v>
                </c:pt>
                <c:pt idx="204">
                  <c:v>44001</c:v>
                </c:pt>
                <c:pt idx="205">
                  <c:v>44004</c:v>
                </c:pt>
                <c:pt idx="206">
                  <c:v>44005</c:v>
                </c:pt>
                <c:pt idx="207">
                  <c:v>44006</c:v>
                </c:pt>
                <c:pt idx="208">
                  <c:v>44007</c:v>
                </c:pt>
                <c:pt idx="209">
                  <c:v>44008</c:v>
                </c:pt>
                <c:pt idx="210">
                  <c:v>44011</c:v>
                </c:pt>
                <c:pt idx="211">
                  <c:v>44012</c:v>
                </c:pt>
                <c:pt idx="212">
                  <c:v>44013</c:v>
                </c:pt>
                <c:pt idx="213">
                  <c:v>44014</c:v>
                </c:pt>
                <c:pt idx="214">
                  <c:v>44015</c:v>
                </c:pt>
                <c:pt idx="215">
                  <c:v>44018</c:v>
                </c:pt>
                <c:pt idx="216">
                  <c:v>44019</c:v>
                </c:pt>
                <c:pt idx="217">
                  <c:v>44020</c:v>
                </c:pt>
                <c:pt idx="218">
                  <c:v>44021</c:v>
                </c:pt>
                <c:pt idx="219">
                  <c:v>44022</c:v>
                </c:pt>
                <c:pt idx="220">
                  <c:v>44025</c:v>
                </c:pt>
                <c:pt idx="221">
                  <c:v>44026</c:v>
                </c:pt>
                <c:pt idx="222">
                  <c:v>44027</c:v>
                </c:pt>
                <c:pt idx="223">
                  <c:v>44028</c:v>
                </c:pt>
                <c:pt idx="224">
                  <c:v>44029</c:v>
                </c:pt>
                <c:pt idx="225">
                  <c:v>44032</c:v>
                </c:pt>
                <c:pt idx="226">
                  <c:v>44033</c:v>
                </c:pt>
                <c:pt idx="227">
                  <c:v>44034</c:v>
                </c:pt>
                <c:pt idx="228">
                  <c:v>44035</c:v>
                </c:pt>
                <c:pt idx="229">
                  <c:v>44036</c:v>
                </c:pt>
                <c:pt idx="230">
                  <c:v>44039</c:v>
                </c:pt>
                <c:pt idx="231">
                  <c:v>44040</c:v>
                </c:pt>
                <c:pt idx="232">
                  <c:v>44041</c:v>
                </c:pt>
                <c:pt idx="233">
                  <c:v>44042</c:v>
                </c:pt>
                <c:pt idx="234">
                  <c:v>44043</c:v>
                </c:pt>
                <c:pt idx="235">
                  <c:v>44046</c:v>
                </c:pt>
                <c:pt idx="236">
                  <c:v>44047</c:v>
                </c:pt>
                <c:pt idx="237">
                  <c:v>44048</c:v>
                </c:pt>
                <c:pt idx="238">
                  <c:v>44049</c:v>
                </c:pt>
                <c:pt idx="239">
                  <c:v>44050</c:v>
                </c:pt>
                <c:pt idx="240">
                  <c:v>44053</c:v>
                </c:pt>
                <c:pt idx="241">
                  <c:v>44054</c:v>
                </c:pt>
                <c:pt idx="242">
                  <c:v>44055</c:v>
                </c:pt>
                <c:pt idx="243">
                  <c:v>44056</c:v>
                </c:pt>
                <c:pt idx="244">
                  <c:v>44057</c:v>
                </c:pt>
                <c:pt idx="245">
                  <c:v>44060</c:v>
                </c:pt>
                <c:pt idx="246">
                  <c:v>44061</c:v>
                </c:pt>
                <c:pt idx="247">
                  <c:v>44062</c:v>
                </c:pt>
                <c:pt idx="248">
                  <c:v>44063</c:v>
                </c:pt>
                <c:pt idx="249">
                  <c:v>44064</c:v>
                </c:pt>
                <c:pt idx="250">
                  <c:v>44067</c:v>
                </c:pt>
                <c:pt idx="251">
                  <c:v>44068</c:v>
                </c:pt>
                <c:pt idx="252">
                  <c:v>44069</c:v>
                </c:pt>
                <c:pt idx="253">
                  <c:v>44070</c:v>
                </c:pt>
                <c:pt idx="254">
                  <c:v>44071</c:v>
                </c:pt>
                <c:pt idx="255">
                  <c:v>44074</c:v>
                </c:pt>
                <c:pt idx="256">
                  <c:v>44075</c:v>
                </c:pt>
                <c:pt idx="257">
                  <c:v>44076</c:v>
                </c:pt>
                <c:pt idx="258">
                  <c:v>44077</c:v>
                </c:pt>
                <c:pt idx="259">
                  <c:v>44078</c:v>
                </c:pt>
                <c:pt idx="260">
                  <c:v>44081</c:v>
                </c:pt>
                <c:pt idx="261">
                  <c:v>44082</c:v>
                </c:pt>
                <c:pt idx="262">
                  <c:v>44083</c:v>
                </c:pt>
                <c:pt idx="263">
                  <c:v>44084</c:v>
                </c:pt>
                <c:pt idx="264">
                  <c:v>44085</c:v>
                </c:pt>
                <c:pt idx="265">
                  <c:v>44088</c:v>
                </c:pt>
                <c:pt idx="266">
                  <c:v>44089</c:v>
                </c:pt>
                <c:pt idx="267">
                  <c:v>44090</c:v>
                </c:pt>
                <c:pt idx="268">
                  <c:v>44091</c:v>
                </c:pt>
                <c:pt idx="269">
                  <c:v>44092</c:v>
                </c:pt>
                <c:pt idx="270">
                  <c:v>44095</c:v>
                </c:pt>
                <c:pt idx="271">
                  <c:v>44096</c:v>
                </c:pt>
                <c:pt idx="272">
                  <c:v>44097</c:v>
                </c:pt>
                <c:pt idx="273">
                  <c:v>44098</c:v>
                </c:pt>
                <c:pt idx="274">
                  <c:v>44099</c:v>
                </c:pt>
                <c:pt idx="275">
                  <c:v>44102</c:v>
                </c:pt>
                <c:pt idx="276">
                  <c:v>44103</c:v>
                </c:pt>
                <c:pt idx="277">
                  <c:v>44104</c:v>
                </c:pt>
                <c:pt idx="278">
                  <c:v>44105</c:v>
                </c:pt>
                <c:pt idx="279">
                  <c:v>44109</c:v>
                </c:pt>
                <c:pt idx="280">
                  <c:v>44110</c:v>
                </c:pt>
                <c:pt idx="281">
                  <c:v>44111</c:v>
                </c:pt>
                <c:pt idx="282">
                  <c:v>44112</c:v>
                </c:pt>
                <c:pt idx="283">
                  <c:v>44113</c:v>
                </c:pt>
                <c:pt idx="284">
                  <c:v>44116</c:v>
                </c:pt>
                <c:pt idx="285">
                  <c:v>44117</c:v>
                </c:pt>
                <c:pt idx="286">
                  <c:v>44118</c:v>
                </c:pt>
                <c:pt idx="287">
                  <c:v>44119</c:v>
                </c:pt>
                <c:pt idx="288">
                  <c:v>44120</c:v>
                </c:pt>
                <c:pt idx="289">
                  <c:v>44123</c:v>
                </c:pt>
                <c:pt idx="290">
                  <c:v>44124</c:v>
                </c:pt>
                <c:pt idx="291">
                  <c:v>44125</c:v>
                </c:pt>
                <c:pt idx="292">
                  <c:v>44126</c:v>
                </c:pt>
                <c:pt idx="293">
                  <c:v>44127</c:v>
                </c:pt>
                <c:pt idx="294">
                  <c:v>44130</c:v>
                </c:pt>
                <c:pt idx="295">
                  <c:v>44131</c:v>
                </c:pt>
                <c:pt idx="296">
                  <c:v>44132</c:v>
                </c:pt>
                <c:pt idx="297">
                  <c:v>44133</c:v>
                </c:pt>
                <c:pt idx="298">
                  <c:v>44134</c:v>
                </c:pt>
                <c:pt idx="299">
                  <c:v>44137</c:v>
                </c:pt>
                <c:pt idx="300">
                  <c:v>44138</c:v>
                </c:pt>
                <c:pt idx="301">
                  <c:v>44139</c:v>
                </c:pt>
                <c:pt idx="302">
                  <c:v>44140</c:v>
                </c:pt>
                <c:pt idx="303">
                  <c:v>44141</c:v>
                </c:pt>
                <c:pt idx="304">
                  <c:v>44144</c:v>
                </c:pt>
                <c:pt idx="305">
                  <c:v>44145</c:v>
                </c:pt>
                <c:pt idx="306">
                  <c:v>44146</c:v>
                </c:pt>
                <c:pt idx="307">
                  <c:v>44147</c:v>
                </c:pt>
                <c:pt idx="308">
                  <c:v>44148</c:v>
                </c:pt>
                <c:pt idx="309">
                  <c:v>44149</c:v>
                </c:pt>
                <c:pt idx="310">
                  <c:v>44152</c:v>
                </c:pt>
                <c:pt idx="311">
                  <c:v>44153</c:v>
                </c:pt>
                <c:pt idx="312">
                  <c:v>44154</c:v>
                </c:pt>
                <c:pt idx="313">
                  <c:v>44155</c:v>
                </c:pt>
                <c:pt idx="314">
                  <c:v>44158</c:v>
                </c:pt>
                <c:pt idx="315">
                  <c:v>44159</c:v>
                </c:pt>
                <c:pt idx="316">
                  <c:v>44160</c:v>
                </c:pt>
                <c:pt idx="317">
                  <c:v>44161</c:v>
                </c:pt>
                <c:pt idx="318">
                  <c:v>44162</c:v>
                </c:pt>
                <c:pt idx="319">
                  <c:v>44166</c:v>
                </c:pt>
                <c:pt idx="320">
                  <c:v>44167</c:v>
                </c:pt>
                <c:pt idx="321">
                  <c:v>44168</c:v>
                </c:pt>
                <c:pt idx="322">
                  <c:v>44169</c:v>
                </c:pt>
                <c:pt idx="323">
                  <c:v>44172</c:v>
                </c:pt>
                <c:pt idx="324">
                  <c:v>44173</c:v>
                </c:pt>
                <c:pt idx="325">
                  <c:v>44174</c:v>
                </c:pt>
                <c:pt idx="326">
                  <c:v>44175</c:v>
                </c:pt>
                <c:pt idx="327">
                  <c:v>44176</c:v>
                </c:pt>
                <c:pt idx="328">
                  <c:v>44179</c:v>
                </c:pt>
                <c:pt idx="329">
                  <c:v>44180</c:v>
                </c:pt>
                <c:pt idx="330">
                  <c:v>44181</c:v>
                </c:pt>
                <c:pt idx="331">
                  <c:v>44182</c:v>
                </c:pt>
                <c:pt idx="332">
                  <c:v>44183</c:v>
                </c:pt>
                <c:pt idx="333">
                  <c:v>44186</c:v>
                </c:pt>
                <c:pt idx="334">
                  <c:v>44187</c:v>
                </c:pt>
                <c:pt idx="335">
                  <c:v>44188</c:v>
                </c:pt>
                <c:pt idx="336">
                  <c:v>44189</c:v>
                </c:pt>
                <c:pt idx="337">
                  <c:v>44193</c:v>
                </c:pt>
                <c:pt idx="338">
                  <c:v>44194</c:v>
                </c:pt>
                <c:pt idx="339">
                  <c:v>44195</c:v>
                </c:pt>
                <c:pt idx="340">
                  <c:v>44196</c:v>
                </c:pt>
                <c:pt idx="341">
                  <c:v>44197</c:v>
                </c:pt>
                <c:pt idx="342">
                  <c:v>44200</c:v>
                </c:pt>
                <c:pt idx="343">
                  <c:v>44201</c:v>
                </c:pt>
                <c:pt idx="344">
                  <c:v>44202</c:v>
                </c:pt>
                <c:pt idx="345">
                  <c:v>44203</c:v>
                </c:pt>
                <c:pt idx="346">
                  <c:v>44204</c:v>
                </c:pt>
                <c:pt idx="347">
                  <c:v>44207</c:v>
                </c:pt>
                <c:pt idx="348">
                  <c:v>44208</c:v>
                </c:pt>
                <c:pt idx="349">
                  <c:v>44209</c:v>
                </c:pt>
                <c:pt idx="350">
                  <c:v>44210</c:v>
                </c:pt>
                <c:pt idx="351">
                  <c:v>44211</c:v>
                </c:pt>
                <c:pt idx="352">
                  <c:v>44214</c:v>
                </c:pt>
                <c:pt idx="353">
                  <c:v>44215</c:v>
                </c:pt>
                <c:pt idx="354">
                  <c:v>44216</c:v>
                </c:pt>
                <c:pt idx="355">
                  <c:v>44217</c:v>
                </c:pt>
                <c:pt idx="356">
                  <c:v>44218</c:v>
                </c:pt>
                <c:pt idx="357">
                  <c:v>44221</c:v>
                </c:pt>
                <c:pt idx="358">
                  <c:v>44223</c:v>
                </c:pt>
                <c:pt idx="359">
                  <c:v>44224</c:v>
                </c:pt>
                <c:pt idx="360">
                  <c:v>44225</c:v>
                </c:pt>
                <c:pt idx="361">
                  <c:v>44228</c:v>
                </c:pt>
                <c:pt idx="362">
                  <c:v>44229</c:v>
                </c:pt>
                <c:pt idx="363">
                  <c:v>44230</c:v>
                </c:pt>
                <c:pt idx="364">
                  <c:v>44231</c:v>
                </c:pt>
                <c:pt idx="365">
                  <c:v>44232</c:v>
                </c:pt>
                <c:pt idx="366">
                  <c:v>44235</c:v>
                </c:pt>
                <c:pt idx="367">
                  <c:v>44236</c:v>
                </c:pt>
                <c:pt idx="368">
                  <c:v>44237</c:v>
                </c:pt>
                <c:pt idx="369">
                  <c:v>44238</c:v>
                </c:pt>
                <c:pt idx="370">
                  <c:v>44239</c:v>
                </c:pt>
                <c:pt idx="371">
                  <c:v>44242</c:v>
                </c:pt>
                <c:pt idx="372">
                  <c:v>44243</c:v>
                </c:pt>
                <c:pt idx="373">
                  <c:v>44244</c:v>
                </c:pt>
                <c:pt idx="374">
                  <c:v>44245</c:v>
                </c:pt>
                <c:pt idx="375">
                  <c:v>44246</c:v>
                </c:pt>
                <c:pt idx="376">
                  <c:v>44249</c:v>
                </c:pt>
                <c:pt idx="377">
                  <c:v>44250</c:v>
                </c:pt>
                <c:pt idx="378">
                  <c:v>44251</c:v>
                </c:pt>
                <c:pt idx="379">
                  <c:v>44252</c:v>
                </c:pt>
                <c:pt idx="380">
                  <c:v>44253</c:v>
                </c:pt>
                <c:pt idx="381">
                  <c:v>44256</c:v>
                </c:pt>
                <c:pt idx="382">
                  <c:v>44257</c:v>
                </c:pt>
                <c:pt idx="383">
                  <c:v>44258</c:v>
                </c:pt>
                <c:pt idx="384">
                  <c:v>44259</c:v>
                </c:pt>
                <c:pt idx="385">
                  <c:v>44260</c:v>
                </c:pt>
                <c:pt idx="386">
                  <c:v>44263</c:v>
                </c:pt>
                <c:pt idx="387">
                  <c:v>44264</c:v>
                </c:pt>
                <c:pt idx="388">
                  <c:v>44265</c:v>
                </c:pt>
                <c:pt idx="389">
                  <c:v>44267</c:v>
                </c:pt>
                <c:pt idx="390">
                  <c:v>44270</c:v>
                </c:pt>
                <c:pt idx="391">
                  <c:v>44271</c:v>
                </c:pt>
                <c:pt idx="392">
                  <c:v>44272</c:v>
                </c:pt>
                <c:pt idx="393">
                  <c:v>44273</c:v>
                </c:pt>
                <c:pt idx="394">
                  <c:v>44274</c:v>
                </c:pt>
                <c:pt idx="395">
                  <c:v>44277</c:v>
                </c:pt>
                <c:pt idx="396">
                  <c:v>44278</c:v>
                </c:pt>
                <c:pt idx="397">
                  <c:v>44279</c:v>
                </c:pt>
                <c:pt idx="398">
                  <c:v>44280</c:v>
                </c:pt>
                <c:pt idx="399">
                  <c:v>44281</c:v>
                </c:pt>
                <c:pt idx="400">
                  <c:v>44285</c:v>
                </c:pt>
                <c:pt idx="401">
                  <c:v>44286</c:v>
                </c:pt>
                <c:pt idx="402">
                  <c:v>44287</c:v>
                </c:pt>
                <c:pt idx="403">
                  <c:v>44291</c:v>
                </c:pt>
                <c:pt idx="404">
                  <c:v>44292</c:v>
                </c:pt>
                <c:pt idx="405">
                  <c:v>44293</c:v>
                </c:pt>
                <c:pt idx="406">
                  <c:v>44294</c:v>
                </c:pt>
                <c:pt idx="407">
                  <c:v>44295</c:v>
                </c:pt>
                <c:pt idx="408">
                  <c:v>44298</c:v>
                </c:pt>
                <c:pt idx="409">
                  <c:v>44299</c:v>
                </c:pt>
                <c:pt idx="410">
                  <c:v>44301</c:v>
                </c:pt>
                <c:pt idx="411">
                  <c:v>44302</c:v>
                </c:pt>
                <c:pt idx="412">
                  <c:v>44305</c:v>
                </c:pt>
                <c:pt idx="413">
                  <c:v>44306</c:v>
                </c:pt>
                <c:pt idx="414">
                  <c:v>44308</c:v>
                </c:pt>
                <c:pt idx="415">
                  <c:v>44309</c:v>
                </c:pt>
                <c:pt idx="416">
                  <c:v>44312</c:v>
                </c:pt>
                <c:pt idx="417">
                  <c:v>44313</c:v>
                </c:pt>
                <c:pt idx="418">
                  <c:v>44314</c:v>
                </c:pt>
                <c:pt idx="419">
                  <c:v>44315</c:v>
                </c:pt>
                <c:pt idx="420">
                  <c:v>44316</c:v>
                </c:pt>
                <c:pt idx="421">
                  <c:v>44319</c:v>
                </c:pt>
                <c:pt idx="422">
                  <c:v>44320</c:v>
                </c:pt>
                <c:pt idx="423">
                  <c:v>44321</c:v>
                </c:pt>
                <c:pt idx="424">
                  <c:v>44322</c:v>
                </c:pt>
                <c:pt idx="425">
                  <c:v>44323</c:v>
                </c:pt>
                <c:pt idx="426">
                  <c:v>44326</c:v>
                </c:pt>
                <c:pt idx="427">
                  <c:v>44327</c:v>
                </c:pt>
                <c:pt idx="428">
                  <c:v>44328</c:v>
                </c:pt>
                <c:pt idx="429">
                  <c:v>44330</c:v>
                </c:pt>
                <c:pt idx="430">
                  <c:v>44333</c:v>
                </c:pt>
                <c:pt idx="431">
                  <c:v>44334</c:v>
                </c:pt>
                <c:pt idx="432">
                  <c:v>44335</c:v>
                </c:pt>
                <c:pt idx="433">
                  <c:v>44336</c:v>
                </c:pt>
                <c:pt idx="434">
                  <c:v>44337</c:v>
                </c:pt>
                <c:pt idx="435">
                  <c:v>44340</c:v>
                </c:pt>
                <c:pt idx="436">
                  <c:v>44341</c:v>
                </c:pt>
                <c:pt idx="437">
                  <c:v>44342</c:v>
                </c:pt>
                <c:pt idx="438">
                  <c:v>44343</c:v>
                </c:pt>
                <c:pt idx="439">
                  <c:v>44344</c:v>
                </c:pt>
                <c:pt idx="440">
                  <c:v>44347</c:v>
                </c:pt>
                <c:pt idx="441">
                  <c:v>44348</c:v>
                </c:pt>
                <c:pt idx="442">
                  <c:v>44349</c:v>
                </c:pt>
                <c:pt idx="443">
                  <c:v>44350</c:v>
                </c:pt>
                <c:pt idx="444">
                  <c:v>44351</c:v>
                </c:pt>
                <c:pt idx="445">
                  <c:v>44354</c:v>
                </c:pt>
                <c:pt idx="446">
                  <c:v>44355</c:v>
                </c:pt>
                <c:pt idx="447">
                  <c:v>44356</c:v>
                </c:pt>
                <c:pt idx="448">
                  <c:v>44357</c:v>
                </c:pt>
                <c:pt idx="449">
                  <c:v>44358</c:v>
                </c:pt>
                <c:pt idx="450">
                  <c:v>44361</c:v>
                </c:pt>
                <c:pt idx="451">
                  <c:v>44362</c:v>
                </c:pt>
                <c:pt idx="452">
                  <c:v>44363</c:v>
                </c:pt>
                <c:pt idx="453">
                  <c:v>44364</c:v>
                </c:pt>
                <c:pt idx="454">
                  <c:v>44365</c:v>
                </c:pt>
                <c:pt idx="455">
                  <c:v>44368</c:v>
                </c:pt>
                <c:pt idx="456">
                  <c:v>44369</c:v>
                </c:pt>
                <c:pt idx="457">
                  <c:v>44370</c:v>
                </c:pt>
                <c:pt idx="458">
                  <c:v>44371</c:v>
                </c:pt>
                <c:pt idx="459">
                  <c:v>44372</c:v>
                </c:pt>
                <c:pt idx="460">
                  <c:v>44375</c:v>
                </c:pt>
                <c:pt idx="461">
                  <c:v>44376</c:v>
                </c:pt>
                <c:pt idx="462">
                  <c:v>44377</c:v>
                </c:pt>
                <c:pt idx="463">
                  <c:v>44378</c:v>
                </c:pt>
                <c:pt idx="464">
                  <c:v>44379</c:v>
                </c:pt>
                <c:pt idx="465">
                  <c:v>44382</c:v>
                </c:pt>
                <c:pt idx="466">
                  <c:v>44383</c:v>
                </c:pt>
                <c:pt idx="467">
                  <c:v>44384</c:v>
                </c:pt>
                <c:pt idx="468">
                  <c:v>44385</c:v>
                </c:pt>
                <c:pt idx="469">
                  <c:v>44386</c:v>
                </c:pt>
                <c:pt idx="470">
                  <c:v>44389</c:v>
                </c:pt>
                <c:pt idx="471">
                  <c:v>44390</c:v>
                </c:pt>
                <c:pt idx="472">
                  <c:v>44391</c:v>
                </c:pt>
                <c:pt idx="473">
                  <c:v>44392</c:v>
                </c:pt>
                <c:pt idx="474">
                  <c:v>44393</c:v>
                </c:pt>
                <c:pt idx="475">
                  <c:v>44396</c:v>
                </c:pt>
                <c:pt idx="476">
                  <c:v>44397</c:v>
                </c:pt>
                <c:pt idx="477">
                  <c:v>44399</c:v>
                </c:pt>
                <c:pt idx="478">
                  <c:v>44400</c:v>
                </c:pt>
                <c:pt idx="479">
                  <c:v>44403</c:v>
                </c:pt>
                <c:pt idx="480">
                  <c:v>44404</c:v>
                </c:pt>
                <c:pt idx="481">
                  <c:v>44405</c:v>
                </c:pt>
                <c:pt idx="482">
                  <c:v>44406</c:v>
                </c:pt>
                <c:pt idx="483">
                  <c:v>44407</c:v>
                </c:pt>
                <c:pt idx="484">
                  <c:v>44410</c:v>
                </c:pt>
                <c:pt idx="485">
                  <c:v>44411</c:v>
                </c:pt>
                <c:pt idx="486">
                  <c:v>44412</c:v>
                </c:pt>
                <c:pt idx="487">
                  <c:v>44413</c:v>
                </c:pt>
                <c:pt idx="488">
                  <c:v>44414</c:v>
                </c:pt>
                <c:pt idx="489">
                  <c:v>44417</c:v>
                </c:pt>
                <c:pt idx="490">
                  <c:v>44418</c:v>
                </c:pt>
                <c:pt idx="491">
                  <c:v>44419</c:v>
                </c:pt>
                <c:pt idx="492">
                  <c:v>44420</c:v>
                </c:pt>
                <c:pt idx="493">
                  <c:v>44421</c:v>
                </c:pt>
                <c:pt idx="494">
                  <c:v>44424</c:v>
                </c:pt>
                <c:pt idx="495">
                  <c:v>44425</c:v>
                </c:pt>
                <c:pt idx="496">
                  <c:v>44426</c:v>
                </c:pt>
                <c:pt idx="497">
                  <c:v>44428</c:v>
                </c:pt>
                <c:pt idx="498">
                  <c:v>44431</c:v>
                </c:pt>
                <c:pt idx="499">
                  <c:v>44432</c:v>
                </c:pt>
                <c:pt idx="500">
                  <c:v>44433</c:v>
                </c:pt>
                <c:pt idx="501">
                  <c:v>44434</c:v>
                </c:pt>
                <c:pt idx="502">
                  <c:v>44435</c:v>
                </c:pt>
                <c:pt idx="503">
                  <c:v>44438</c:v>
                </c:pt>
                <c:pt idx="504">
                  <c:v>44439</c:v>
                </c:pt>
                <c:pt idx="505">
                  <c:v>44440</c:v>
                </c:pt>
                <c:pt idx="506">
                  <c:v>44441</c:v>
                </c:pt>
                <c:pt idx="507">
                  <c:v>44442</c:v>
                </c:pt>
                <c:pt idx="508">
                  <c:v>44445</c:v>
                </c:pt>
                <c:pt idx="509">
                  <c:v>44446</c:v>
                </c:pt>
                <c:pt idx="510">
                  <c:v>44447</c:v>
                </c:pt>
                <c:pt idx="511">
                  <c:v>44448</c:v>
                </c:pt>
                <c:pt idx="512">
                  <c:v>44452</c:v>
                </c:pt>
                <c:pt idx="513">
                  <c:v>44453</c:v>
                </c:pt>
                <c:pt idx="514">
                  <c:v>44454</c:v>
                </c:pt>
                <c:pt idx="515">
                  <c:v>44455</c:v>
                </c:pt>
                <c:pt idx="516">
                  <c:v>44456</c:v>
                </c:pt>
                <c:pt idx="517">
                  <c:v>44459</c:v>
                </c:pt>
                <c:pt idx="518">
                  <c:v>44460</c:v>
                </c:pt>
                <c:pt idx="519">
                  <c:v>44461</c:v>
                </c:pt>
                <c:pt idx="520">
                  <c:v>44462</c:v>
                </c:pt>
                <c:pt idx="521">
                  <c:v>44463</c:v>
                </c:pt>
                <c:pt idx="522">
                  <c:v>44466</c:v>
                </c:pt>
                <c:pt idx="523">
                  <c:v>44467</c:v>
                </c:pt>
                <c:pt idx="524">
                  <c:v>44468</c:v>
                </c:pt>
                <c:pt idx="525">
                  <c:v>44469</c:v>
                </c:pt>
                <c:pt idx="526">
                  <c:v>44470</c:v>
                </c:pt>
                <c:pt idx="527">
                  <c:v>44473</c:v>
                </c:pt>
                <c:pt idx="528">
                  <c:v>44474</c:v>
                </c:pt>
                <c:pt idx="529">
                  <c:v>44475</c:v>
                </c:pt>
                <c:pt idx="530">
                  <c:v>44476</c:v>
                </c:pt>
                <c:pt idx="531">
                  <c:v>44477</c:v>
                </c:pt>
                <c:pt idx="532">
                  <c:v>44480</c:v>
                </c:pt>
                <c:pt idx="533">
                  <c:v>44481</c:v>
                </c:pt>
                <c:pt idx="534">
                  <c:v>44482</c:v>
                </c:pt>
                <c:pt idx="535">
                  <c:v>44483</c:v>
                </c:pt>
                <c:pt idx="536">
                  <c:v>44487</c:v>
                </c:pt>
                <c:pt idx="537">
                  <c:v>44488</c:v>
                </c:pt>
                <c:pt idx="538">
                  <c:v>44489</c:v>
                </c:pt>
                <c:pt idx="539">
                  <c:v>44490</c:v>
                </c:pt>
                <c:pt idx="540">
                  <c:v>44491</c:v>
                </c:pt>
                <c:pt idx="541">
                  <c:v>44494</c:v>
                </c:pt>
                <c:pt idx="542">
                  <c:v>44495</c:v>
                </c:pt>
                <c:pt idx="543">
                  <c:v>44496</c:v>
                </c:pt>
                <c:pt idx="544">
                  <c:v>44497</c:v>
                </c:pt>
                <c:pt idx="545">
                  <c:v>44498</c:v>
                </c:pt>
                <c:pt idx="546">
                  <c:v>44501</c:v>
                </c:pt>
                <c:pt idx="547">
                  <c:v>44502</c:v>
                </c:pt>
                <c:pt idx="548">
                  <c:v>44503</c:v>
                </c:pt>
                <c:pt idx="549">
                  <c:v>44504</c:v>
                </c:pt>
                <c:pt idx="550">
                  <c:v>44508</c:v>
                </c:pt>
                <c:pt idx="551">
                  <c:v>44509</c:v>
                </c:pt>
                <c:pt idx="552">
                  <c:v>44510</c:v>
                </c:pt>
                <c:pt idx="553">
                  <c:v>44511</c:v>
                </c:pt>
                <c:pt idx="554">
                  <c:v>44512</c:v>
                </c:pt>
                <c:pt idx="555">
                  <c:v>44515</c:v>
                </c:pt>
                <c:pt idx="556">
                  <c:v>44516</c:v>
                </c:pt>
                <c:pt idx="557">
                  <c:v>44517</c:v>
                </c:pt>
                <c:pt idx="558">
                  <c:v>44518</c:v>
                </c:pt>
                <c:pt idx="559">
                  <c:v>44522</c:v>
                </c:pt>
                <c:pt idx="560">
                  <c:v>44523</c:v>
                </c:pt>
                <c:pt idx="561">
                  <c:v>44524</c:v>
                </c:pt>
                <c:pt idx="562">
                  <c:v>44525</c:v>
                </c:pt>
                <c:pt idx="563">
                  <c:v>44526</c:v>
                </c:pt>
                <c:pt idx="564">
                  <c:v>44529</c:v>
                </c:pt>
                <c:pt idx="565">
                  <c:v>44530</c:v>
                </c:pt>
                <c:pt idx="566">
                  <c:v>44531</c:v>
                </c:pt>
                <c:pt idx="567">
                  <c:v>44532</c:v>
                </c:pt>
                <c:pt idx="568">
                  <c:v>44533</c:v>
                </c:pt>
                <c:pt idx="569">
                  <c:v>44536</c:v>
                </c:pt>
                <c:pt idx="570">
                  <c:v>44537</c:v>
                </c:pt>
                <c:pt idx="571">
                  <c:v>44538</c:v>
                </c:pt>
                <c:pt idx="572">
                  <c:v>44539</c:v>
                </c:pt>
                <c:pt idx="573">
                  <c:v>44540</c:v>
                </c:pt>
                <c:pt idx="574">
                  <c:v>44543</c:v>
                </c:pt>
                <c:pt idx="575">
                  <c:v>44544</c:v>
                </c:pt>
                <c:pt idx="576">
                  <c:v>44545</c:v>
                </c:pt>
                <c:pt idx="577">
                  <c:v>44546</c:v>
                </c:pt>
                <c:pt idx="578">
                  <c:v>44547</c:v>
                </c:pt>
                <c:pt idx="579">
                  <c:v>44550</c:v>
                </c:pt>
                <c:pt idx="580">
                  <c:v>44551</c:v>
                </c:pt>
                <c:pt idx="581">
                  <c:v>44552</c:v>
                </c:pt>
                <c:pt idx="582">
                  <c:v>44553</c:v>
                </c:pt>
                <c:pt idx="583">
                  <c:v>44554</c:v>
                </c:pt>
                <c:pt idx="584">
                  <c:v>44557</c:v>
                </c:pt>
                <c:pt idx="585">
                  <c:v>44558</c:v>
                </c:pt>
                <c:pt idx="586">
                  <c:v>44559</c:v>
                </c:pt>
                <c:pt idx="587">
                  <c:v>44560</c:v>
                </c:pt>
                <c:pt idx="588">
                  <c:v>44561</c:v>
                </c:pt>
                <c:pt idx="589">
                  <c:v>44564</c:v>
                </c:pt>
                <c:pt idx="590">
                  <c:v>44565</c:v>
                </c:pt>
                <c:pt idx="591">
                  <c:v>44566</c:v>
                </c:pt>
                <c:pt idx="592">
                  <c:v>44567</c:v>
                </c:pt>
                <c:pt idx="593">
                  <c:v>44568</c:v>
                </c:pt>
                <c:pt idx="594">
                  <c:v>44571</c:v>
                </c:pt>
                <c:pt idx="595">
                  <c:v>44572</c:v>
                </c:pt>
                <c:pt idx="596">
                  <c:v>44573</c:v>
                </c:pt>
                <c:pt idx="597">
                  <c:v>44574</c:v>
                </c:pt>
                <c:pt idx="598">
                  <c:v>44575</c:v>
                </c:pt>
                <c:pt idx="599">
                  <c:v>44578</c:v>
                </c:pt>
                <c:pt idx="600">
                  <c:v>44579</c:v>
                </c:pt>
                <c:pt idx="601">
                  <c:v>44580</c:v>
                </c:pt>
                <c:pt idx="602">
                  <c:v>44581</c:v>
                </c:pt>
                <c:pt idx="603">
                  <c:v>44582</c:v>
                </c:pt>
                <c:pt idx="604">
                  <c:v>44585</c:v>
                </c:pt>
                <c:pt idx="605">
                  <c:v>44586</c:v>
                </c:pt>
                <c:pt idx="606">
                  <c:v>44588</c:v>
                </c:pt>
                <c:pt idx="607">
                  <c:v>44589</c:v>
                </c:pt>
                <c:pt idx="608">
                  <c:v>44592</c:v>
                </c:pt>
                <c:pt idx="609">
                  <c:v>44593</c:v>
                </c:pt>
                <c:pt idx="610">
                  <c:v>44594</c:v>
                </c:pt>
                <c:pt idx="611">
                  <c:v>44595</c:v>
                </c:pt>
                <c:pt idx="612">
                  <c:v>44596</c:v>
                </c:pt>
                <c:pt idx="613">
                  <c:v>44599</c:v>
                </c:pt>
                <c:pt idx="614">
                  <c:v>44600</c:v>
                </c:pt>
                <c:pt idx="615">
                  <c:v>44601</c:v>
                </c:pt>
                <c:pt idx="616">
                  <c:v>44602</c:v>
                </c:pt>
                <c:pt idx="617">
                  <c:v>44603</c:v>
                </c:pt>
                <c:pt idx="618">
                  <c:v>44606</c:v>
                </c:pt>
                <c:pt idx="619">
                  <c:v>44607</c:v>
                </c:pt>
                <c:pt idx="620">
                  <c:v>44608</c:v>
                </c:pt>
                <c:pt idx="621">
                  <c:v>44609</c:v>
                </c:pt>
                <c:pt idx="622">
                  <c:v>44610</c:v>
                </c:pt>
                <c:pt idx="623">
                  <c:v>44613</c:v>
                </c:pt>
                <c:pt idx="624">
                  <c:v>44614</c:v>
                </c:pt>
                <c:pt idx="625">
                  <c:v>44615</c:v>
                </c:pt>
                <c:pt idx="626">
                  <c:v>44616</c:v>
                </c:pt>
                <c:pt idx="627">
                  <c:v>44617</c:v>
                </c:pt>
                <c:pt idx="628">
                  <c:v>44620</c:v>
                </c:pt>
                <c:pt idx="629">
                  <c:v>44622</c:v>
                </c:pt>
                <c:pt idx="630">
                  <c:v>44623</c:v>
                </c:pt>
                <c:pt idx="631">
                  <c:v>44624</c:v>
                </c:pt>
                <c:pt idx="632">
                  <c:v>44627</c:v>
                </c:pt>
                <c:pt idx="633">
                  <c:v>44628</c:v>
                </c:pt>
                <c:pt idx="634">
                  <c:v>44629</c:v>
                </c:pt>
                <c:pt idx="635">
                  <c:v>44630</c:v>
                </c:pt>
                <c:pt idx="636">
                  <c:v>44631</c:v>
                </c:pt>
                <c:pt idx="637">
                  <c:v>44634</c:v>
                </c:pt>
                <c:pt idx="638">
                  <c:v>44635</c:v>
                </c:pt>
                <c:pt idx="639">
                  <c:v>44636</c:v>
                </c:pt>
                <c:pt idx="640">
                  <c:v>44637</c:v>
                </c:pt>
                <c:pt idx="641">
                  <c:v>44641</c:v>
                </c:pt>
                <c:pt idx="642">
                  <c:v>44642</c:v>
                </c:pt>
                <c:pt idx="643">
                  <c:v>44643</c:v>
                </c:pt>
                <c:pt idx="644">
                  <c:v>44644</c:v>
                </c:pt>
                <c:pt idx="645">
                  <c:v>44645</c:v>
                </c:pt>
                <c:pt idx="646">
                  <c:v>44648</c:v>
                </c:pt>
                <c:pt idx="647">
                  <c:v>44649</c:v>
                </c:pt>
                <c:pt idx="648">
                  <c:v>44650</c:v>
                </c:pt>
                <c:pt idx="649">
                  <c:v>44651</c:v>
                </c:pt>
                <c:pt idx="650">
                  <c:v>44652</c:v>
                </c:pt>
                <c:pt idx="651">
                  <c:v>44655</c:v>
                </c:pt>
                <c:pt idx="652">
                  <c:v>44656</c:v>
                </c:pt>
                <c:pt idx="653">
                  <c:v>44657</c:v>
                </c:pt>
                <c:pt idx="654">
                  <c:v>44658</c:v>
                </c:pt>
                <c:pt idx="655">
                  <c:v>44659</c:v>
                </c:pt>
                <c:pt idx="656">
                  <c:v>44662</c:v>
                </c:pt>
                <c:pt idx="657">
                  <c:v>44663</c:v>
                </c:pt>
                <c:pt idx="658">
                  <c:v>44664</c:v>
                </c:pt>
                <c:pt idx="659">
                  <c:v>44669</c:v>
                </c:pt>
                <c:pt idx="660">
                  <c:v>44670</c:v>
                </c:pt>
                <c:pt idx="661">
                  <c:v>44671</c:v>
                </c:pt>
                <c:pt idx="662">
                  <c:v>44672</c:v>
                </c:pt>
                <c:pt idx="663">
                  <c:v>44673</c:v>
                </c:pt>
                <c:pt idx="664">
                  <c:v>44676</c:v>
                </c:pt>
                <c:pt idx="665">
                  <c:v>44677</c:v>
                </c:pt>
                <c:pt idx="666">
                  <c:v>44678</c:v>
                </c:pt>
                <c:pt idx="667">
                  <c:v>44679</c:v>
                </c:pt>
                <c:pt idx="668">
                  <c:v>44680</c:v>
                </c:pt>
                <c:pt idx="669">
                  <c:v>44683</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44783</c:v>
                </c:pt>
                <c:pt idx="740">
                  <c:v>44784</c:v>
                </c:pt>
                <c:pt idx="741">
                  <c:v>44785</c:v>
                </c:pt>
                <c:pt idx="742">
                  <c:v>44789</c:v>
                </c:pt>
                <c:pt idx="743">
                  <c:v>44790</c:v>
                </c:pt>
                <c:pt idx="744">
                  <c:v>44791</c:v>
                </c:pt>
                <c:pt idx="745">
                  <c:v>44792</c:v>
                </c:pt>
                <c:pt idx="746">
                  <c:v>44795</c:v>
                </c:pt>
                <c:pt idx="747">
                  <c:v>44796</c:v>
                </c:pt>
                <c:pt idx="748">
                  <c:v>44797</c:v>
                </c:pt>
                <c:pt idx="749">
                  <c:v>44798</c:v>
                </c:pt>
                <c:pt idx="750">
                  <c:v>44799</c:v>
                </c:pt>
                <c:pt idx="751">
                  <c:v>44802</c:v>
                </c:pt>
                <c:pt idx="752">
                  <c:v>44803</c:v>
                </c:pt>
                <c:pt idx="753">
                  <c:v>44805</c:v>
                </c:pt>
                <c:pt idx="754">
                  <c:v>44806</c:v>
                </c:pt>
                <c:pt idx="755">
                  <c:v>44809</c:v>
                </c:pt>
                <c:pt idx="756">
                  <c:v>44810</c:v>
                </c:pt>
                <c:pt idx="757">
                  <c:v>44811</c:v>
                </c:pt>
                <c:pt idx="758">
                  <c:v>44812</c:v>
                </c:pt>
                <c:pt idx="759">
                  <c:v>44813</c:v>
                </c:pt>
                <c:pt idx="760">
                  <c:v>44816</c:v>
                </c:pt>
                <c:pt idx="761">
                  <c:v>44817</c:v>
                </c:pt>
                <c:pt idx="762">
                  <c:v>44818</c:v>
                </c:pt>
                <c:pt idx="763">
                  <c:v>44819</c:v>
                </c:pt>
                <c:pt idx="764">
                  <c:v>44820</c:v>
                </c:pt>
                <c:pt idx="765">
                  <c:v>44823</c:v>
                </c:pt>
                <c:pt idx="766">
                  <c:v>44824</c:v>
                </c:pt>
                <c:pt idx="767">
                  <c:v>44825</c:v>
                </c:pt>
                <c:pt idx="768">
                  <c:v>44826</c:v>
                </c:pt>
                <c:pt idx="769">
                  <c:v>44827</c:v>
                </c:pt>
                <c:pt idx="770">
                  <c:v>44830</c:v>
                </c:pt>
                <c:pt idx="771">
                  <c:v>44831</c:v>
                </c:pt>
                <c:pt idx="772">
                  <c:v>44832</c:v>
                </c:pt>
                <c:pt idx="773">
                  <c:v>44833</c:v>
                </c:pt>
                <c:pt idx="774">
                  <c:v>44834</c:v>
                </c:pt>
                <c:pt idx="775">
                  <c:v>44837</c:v>
                </c:pt>
                <c:pt idx="776">
                  <c:v>44838</c:v>
                </c:pt>
                <c:pt idx="777">
                  <c:v>44840</c:v>
                </c:pt>
                <c:pt idx="778">
                  <c:v>44841</c:v>
                </c:pt>
                <c:pt idx="779">
                  <c:v>44844</c:v>
                </c:pt>
                <c:pt idx="780">
                  <c:v>44845</c:v>
                </c:pt>
                <c:pt idx="781">
                  <c:v>44846</c:v>
                </c:pt>
                <c:pt idx="782">
                  <c:v>44847</c:v>
                </c:pt>
                <c:pt idx="783">
                  <c:v>44848</c:v>
                </c:pt>
                <c:pt idx="784">
                  <c:v>44851</c:v>
                </c:pt>
                <c:pt idx="785">
                  <c:v>44852</c:v>
                </c:pt>
                <c:pt idx="786">
                  <c:v>44853</c:v>
                </c:pt>
                <c:pt idx="787">
                  <c:v>44854</c:v>
                </c:pt>
                <c:pt idx="788">
                  <c:v>44855</c:v>
                </c:pt>
                <c:pt idx="789">
                  <c:v>44858</c:v>
                </c:pt>
                <c:pt idx="790">
                  <c:v>44859</c:v>
                </c:pt>
                <c:pt idx="791">
                  <c:v>44861</c:v>
                </c:pt>
                <c:pt idx="792">
                  <c:v>44862</c:v>
                </c:pt>
                <c:pt idx="793">
                  <c:v>44865</c:v>
                </c:pt>
                <c:pt idx="794">
                  <c:v>44866</c:v>
                </c:pt>
                <c:pt idx="795">
                  <c:v>44867</c:v>
                </c:pt>
                <c:pt idx="796">
                  <c:v>44868</c:v>
                </c:pt>
                <c:pt idx="797">
                  <c:v>44869</c:v>
                </c:pt>
                <c:pt idx="798">
                  <c:v>44872</c:v>
                </c:pt>
                <c:pt idx="799">
                  <c:v>44874</c:v>
                </c:pt>
                <c:pt idx="800">
                  <c:v>44875</c:v>
                </c:pt>
                <c:pt idx="801">
                  <c:v>44876</c:v>
                </c:pt>
                <c:pt idx="802">
                  <c:v>44879</c:v>
                </c:pt>
                <c:pt idx="803">
                  <c:v>44880</c:v>
                </c:pt>
                <c:pt idx="804">
                  <c:v>44881</c:v>
                </c:pt>
                <c:pt idx="805">
                  <c:v>44882</c:v>
                </c:pt>
                <c:pt idx="806">
                  <c:v>44883</c:v>
                </c:pt>
                <c:pt idx="807">
                  <c:v>44886</c:v>
                </c:pt>
                <c:pt idx="808">
                  <c:v>44887</c:v>
                </c:pt>
                <c:pt idx="809">
                  <c:v>44888</c:v>
                </c:pt>
                <c:pt idx="810">
                  <c:v>44889</c:v>
                </c:pt>
                <c:pt idx="811">
                  <c:v>44890</c:v>
                </c:pt>
                <c:pt idx="812">
                  <c:v>44893</c:v>
                </c:pt>
                <c:pt idx="813">
                  <c:v>44894</c:v>
                </c:pt>
                <c:pt idx="814">
                  <c:v>44895</c:v>
                </c:pt>
                <c:pt idx="815">
                  <c:v>44896</c:v>
                </c:pt>
                <c:pt idx="816">
                  <c:v>44897</c:v>
                </c:pt>
                <c:pt idx="817">
                  <c:v>44900</c:v>
                </c:pt>
                <c:pt idx="818">
                  <c:v>44901</c:v>
                </c:pt>
                <c:pt idx="819">
                  <c:v>44902</c:v>
                </c:pt>
                <c:pt idx="820">
                  <c:v>44903</c:v>
                </c:pt>
                <c:pt idx="821">
                  <c:v>44904</c:v>
                </c:pt>
                <c:pt idx="822">
                  <c:v>44907</c:v>
                </c:pt>
                <c:pt idx="823">
                  <c:v>44908</c:v>
                </c:pt>
                <c:pt idx="824">
                  <c:v>44909</c:v>
                </c:pt>
                <c:pt idx="825">
                  <c:v>44910</c:v>
                </c:pt>
                <c:pt idx="826">
                  <c:v>44911</c:v>
                </c:pt>
                <c:pt idx="827">
                  <c:v>44914</c:v>
                </c:pt>
                <c:pt idx="828">
                  <c:v>44915</c:v>
                </c:pt>
                <c:pt idx="829">
                  <c:v>44916</c:v>
                </c:pt>
                <c:pt idx="830">
                  <c:v>44917</c:v>
                </c:pt>
                <c:pt idx="831">
                  <c:v>44918</c:v>
                </c:pt>
                <c:pt idx="832">
                  <c:v>44921</c:v>
                </c:pt>
                <c:pt idx="833">
                  <c:v>44922</c:v>
                </c:pt>
                <c:pt idx="834">
                  <c:v>44923</c:v>
                </c:pt>
                <c:pt idx="835">
                  <c:v>44924</c:v>
                </c:pt>
                <c:pt idx="836">
                  <c:v>44925</c:v>
                </c:pt>
                <c:pt idx="837">
                  <c:v>44928</c:v>
                </c:pt>
                <c:pt idx="838">
                  <c:v>44929</c:v>
                </c:pt>
                <c:pt idx="839">
                  <c:v>44930</c:v>
                </c:pt>
                <c:pt idx="840">
                  <c:v>44931</c:v>
                </c:pt>
                <c:pt idx="841">
                  <c:v>44932</c:v>
                </c:pt>
                <c:pt idx="842">
                  <c:v>44935</c:v>
                </c:pt>
                <c:pt idx="843">
                  <c:v>44936</c:v>
                </c:pt>
                <c:pt idx="844">
                  <c:v>44937</c:v>
                </c:pt>
                <c:pt idx="845">
                  <c:v>44938</c:v>
                </c:pt>
                <c:pt idx="846">
                  <c:v>44939</c:v>
                </c:pt>
                <c:pt idx="847">
                  <c:v>44942</c:v>
                </c:pt>
                <c:pt idx="848">
                  <c:v>44943</c:v>
                </c:pt>
                <c:pt idx="849">
                  <c:v>44944</c:v>
                </c:pt>
                <c:pt idx="850">
                  <c:v>44945</c:v>
                </c:pt>
                <c:pt idx="851">
                  <c:v>44946</c:v>
                </c:pt>
                <c:pt idx="852">
                  <c:v>44949</c:v>
                </c:pt>
                <c:pt idx="853">
                  <c:v>44950</c:v>
                </c:pt>
                <c:pt idx="854">
                  <c:v>44951</c:v>
                </c:pt>
                <c:pt idx="855">
                  <c:v>44953</c:v>
                </c:pt>
                <c:pt idx="856">
                  <c:v>44956</c:v>
                </c:pt>
                <c:pt idx="857">
                  <c:v>44957</c:v>
                </c:pt>
                <c:pt idx="858">
                  <c:v>44958</c:v>
                </c:pt>
                <c:pt idx="859">
                  <c:v>44959</c:v>
                </c:pt>
                <c:pt idx="860">
                  <c:v>44960</c:v>
                </c:pt>
                <c:pt idx="861">
                  <c:v>44963</c:v>
                </c:pt>
                <c:pt idx="862">
                  <c:v>44964</c:v>
                </c:pt>
                <c:pt idx="863">
                  <c:v>44965</c:v>
                </c:pt>
                <c:pt idx="864">
                  <c:v>44966</c:v>
                </c:pt>
                <c:pt idx="865">
                  <c:v>44967</c:v>
                </c:pt>
                <c:pt idx="866">
                  <c:v>44970</c:v>
                </c:pt>
                <c:pt idx="867">
                  <c:v>44971</c:v>
                </c:pt>
                <c:pt idx="868">
                  <c:v>44972</c:v>
                </c:pt>
                <c:pt idx="869">
                  <c:v>44973</c:v>
                </c:pt>
                <c:pt idx="870">
                  <c:v>44974</c:v>
                </c:pt>
                <c:pt idx="871">
                  <c:v>44977</c:v>
                </c:pt>
                <c:pt idx="872">
                  <c:v>44978</c:v>
                </c:pt>
                <c:pt idx="873">
                  <c:v>44979</c:v>
                </c:pt>
                <c:pt idx="874">
                  <c:v>44980</c:v>
                </c:pt>
                <c:pt idx="875">
                  <c:v>44981</c:v>
                </c:pt>
                <c:pt idx="876">
                  <c:v>44984</c:v>
                </c:pt>
                <c:pt idx="877">
                  <c:v>44985</c:v>
                </c:pt>
                <c:pt idx="878">
                  <c:v>44986</c:v>
                </c:pt>
                <c:pt idx="879">
                  <c:v>44987</c:v>
                </c:pt>
                <c:pt idx="880">
                  <c:v>44988</c:v>
                </c:pt>
                <c:pt idx="881">
                  <c:v>44991</c:v>
                </c:pt>
                <c:pt idx="882">
                  <c:v>44993</c:v>
                </c:pt>
                <c:pt idx="883">
                  <c:v>44994</c:v>
                </c:pt>
                <c:pt idx="884">
                  <c:v>44995</c:v>
                </c:pt>
                <c:pt idx="885">
                  <c:v>44998</c:v>
                </c:pt>
                <c:pt idx="886">
                  <c:v>44999</c:v>
                </c:pt>
                <c:pt idx="887">
                  <c:v>45000</c:v>
                </c:pt>
                <c:pt idx="888">
                  <c:v>45001</c:v>
                </c:pt>
                <c:pt idx="889">
                  <c:v>45002</c:v>
                </c:pt>
                <c:pt idx="890">
                  <c:v>45005</c:v>
                </c:pt>
                <c:pt idx="891">
                  <c:v>45006</c:v>
                </c:pt>
                <c:pt idx="892">
                  <c:v>45007</c:v>
                </c:pt>
                <c:pt idx="893">
                  <c:v>45008</c:v>
                </c:pt>
                <c:pt idx="894">
                  <c:v>45009</c:v>
                </c:pt>
                <c:pt idx="895">
                  <c:v>45012</c:v>
                </c:pt>
                <c:pt idx="896">
                  <c:v>45013</c:v>
                </c:pt>
                <c:pt idx="897">
                  <c:v>45014</c:v>
                </c:pt>
                <c:pt idx="898">
                  <c:v>45016</c:v>
                </c:pt>
                <c:pt idx="899">
                  <c:v>45019</c:v>
                </c:pt>
                <c:pt idx="900">
                  <c:v>45021</c:v>
                </c:pt>
                <c:pt idx="901">
                  <c:v>45022</c:v>
                </c:pt>
                <c:pt idx="902">
                  <c:v>45026</c:v>
                </c:pt>
                <c:pt idx="903">
                  <c:v>45027</c:v>
                </c:pt>
                <c:pt idx="904">
                  <c:v>45028</c:v>
                </c:pt>
                <c:pt idx="905">
                  <c:v>45029</c:v>
                </c:pt>
                <c:pt idx="906">
                  <c:v>45033</c:v>
                </c:pt>
                <c:pt idx="907">
                  <c:v>45034</c:v>
                </c:pt>
                <c:pt idx="908">
                  <c:v>45035</c:v>
                </c:pt>
                <c:pt idx="909">
                  <c:v>45036</c:v>
                </c:pt>
                <c:pt idx="910">
                  <c:v>45037</c:v>
                </c:pt>
                <c:pt idx="911">
                  <c:v>45040</c:v>
                </c:pt>
                <c:pt idx="912">
                  <c:v>45041</c:v>
                </c:pt>
                <c:pt idx="913">
                  <c:v>45042</c:v>
                </c:pt>
                <c:pt idx="914">
                  <c:v>45043</c:v>
                </c:pt>
                <c:pt idx="915">
                  <c:v>45044</c:v>
                </c:pt>
                <c:pt idx="916">
                  <c:v>45048</c:v>
                </c:pt>
                <c:pt idx="917">
                  <c:v>45049</c:v>
                </c:pt>
                <c:pt idx="918">
                  <c:v>45050</c:v>
                </c:pt>
                <c:pt idx="919">
                  <c:v>45051</c:v>
                </c:pt>
                <c:pt idx="920">
                  <c:v>45054</c:v>
                </c:pt>
                <c:pt idx="921">
                  <c:v>45055</c:v>
                </c:pt>
                <c:pt idx="922">
                  <c:v>45056</c:v>
                </c:pt>
                <c:pt idx="923">
                  <c:v>45057</c:v>
                </c:pt>
                <c:pt idx="924">
                  <c:v>45058</c:v>
                </c:pt>
                <c:pt idx="925">
                  <c:v>45061</c:v>
                </c:pt>
                <c:pt idx="926">
                  <c:v>45062</c:v>
                </c:pt>
                <c:pt idx="927">
                  <c:v>45063</c:v>
                </c:pt>
                <c:pt idx="928">
                  <c:v>45064</c:v>
                </c:pt>
                <c:pt idx="929">
                  <c:v>45065</c:v>
                </c:pt>
                <c:pt idx="930">
                  <c:v>45068</c:v>
                </c:pt>
                <c:pt idx="931">
                  <c:v>45069</c:v>
                </c:pt>
                <c:pt idx="932">
                  <c:v>45070</c:v>
                </c:pt>
                <c:pt idx="933">
                  <c:v>45071</c:v>
                </c:pt>
                <c:pt idx="934">
                  <c:v>45072</c:v>
                </c:pt>
                <c:pt idx="935">
                  <c:v>45075</c:v>
                </c:pt>
                <c:pt idx="936">
                  <c:v>45076</c:v>
                </c:pt>
                <c:pt idx="937">
                  <c:v>45077</c:v>
                </c:pt>
                <c:pt idx="938">
                  <c:v>45078</c:v>
                </c:pt>
                <c:pt idx="939">
                  <c:v>45079</c:v>
                </c:pt>
                <c:pt idx="940">
                  <c:v>45082</c:v>
                </c:pt>
                <c:pt idx="941">
                  <c:v>45083</c:v>
                </c:pt>
                <c:pt idx="942">
                  <c:v>45084</c:v>
                </c:pt>
                <c:pt idx="943">
                  <c:v>45085</c:v>
                </c:pt>
                <c:pt idx="944">
                  <c:v>45086</c:v>
                </c:pt>
                <c:pt idx="945">
                  <c:v>45089</c:v>
                </c:pt>
                <c:pt idx="946">
                  <c:v>45090</c:v>
                </c:pt>
                <c:pt idx="947">
                  <c:v>45091</c:v>
                </c:pt>
                <c:pt idx="948">
                  <c:v>45092</c:v>
                </c:pt>
                <c:pt idx="949">
                  <c:v>45093</c:v>
                </c:pt>
                <c:pt idx="950">
                  <c:v>45096</c:v>
                </c:pt>
                <c:pt idx="951">
                  <c:v>45097</c:v>
                </c:pt>
                <c:pt idx="952">
                  <c:v>45098</c:v>
                </c:pt>
                <c:pt idx="953">
                  <c:v>45099</c:v>
                </c:pt>
                <c:pt idx="954">
                  <c:v>45100</c:v>
                </c:pt>
                <c:pt idx="955">
                  <c:v>45103</c:v>
                </c:pt>
                <c:pt idx="956">
                  <c:v>45104</c:v>
                </c:pt>
                <c:pt idx="957">
                  <c:v>45105</c:v>
                </c:pt>
                <c:pt idx="958">
                  <c:v>45107</c:v>
                </c:pt>
                <c:pt idx="959">
                  <c:v>45110</c:v>
                </c:pt>
                <c:pt idx="960">
                  <c:v>45111</c:v>
                </c:pt>
                <c:pt idx="961">
                  <c:v>45112</c:v>
                </c:pt>
                <c:pt idx="962">
                  <c:v>45113</c:v>
                </c:pt>
                <c:pt idx="963">
                  <c:v>45114</c:v>
                </c:pt>
                <c:pt idx="964">
                  <c:v>45117</c:v>
                </c:pt>
                <c:pt idx="965">
                  <c:v>45118</c:v>
                </c:pt>
                <c:pt idx="966">
                  <c:v>45119</c:v>
                </c:pt>
                <c:pt idx="967">
                  <c:v>45120</c:v>
                </c:pt>
                <c:pt idx="968">
                  <c:v>45121</c:v>
                </c:pt>
                <c:pt idx="969">
                  <c:v>45124</c:v>
                </c:pt>
                <c:pt idx="970">
                  <c:v>45125</c:v>
                </c:pt>
                <c:pt idx="971">
                  <c:v>45126</c:v>
                </c:pt>
                <c:pt idx="972">
                  <c:v>45127</c:v>
                </c:pt>
                <c:pt idx="973">
                  <c:v>45128</c:v>
                </c:pt>
                <c:pt idx="974">
                  <c:v>45131</c:v>
                </c:pt>
                <c:pt idx="975">
                  <c:v>45132</c:v>
                </c:pt>
                <c:pt idx="976">
                  <c:v>45133</c:v>
                </c:pt>
                <c:pt idx="977">
                  <c:v>45134</c:v>
                </c:pt>
                <c:pt idx="978">
                  <c:v>45135</c:v>
                </c:pt>
                <c:pt idx="979">
                  <c:v>45138</c:v>
                </c:pt>
                <c:pt idx="980">
                  <c:v>45139</c:v>
                </c:pt>
                <c:pt idx="981">
                  <c:v>45140</c:v>
                </c:pt>
                <c:pt idx="982">
                  <c:v>45141</c:v>
                </c:pt>
                <c:pt idx="983">
                  <c:v>45142</c:v>
                </c:pt>
                <c:pt idx="984">
                  <c:v>45145</c:v>
                </c:pt>
                <c:pt idx="985">
                  <c:v>45146</c:v>
                </c:pt>
                <c:pt idx="986">
                  <c:v>45147</c:v>
                </c:pt>
                <c:pt idx="987">
                  <c:v>45148</c:v>
                </c:pt>
                <c:pt idx="988">
                  <c:v>45149</c:v>
                </c:pt>
                <c:pt idx="989">
                  <c:v>45152</c:v>
                </c:pt>
                <c:pt idx="990">
                  <c:v>45154</c:v>
                </c:pt>
                <c:pt idx="991">
                  <c:v>45155</c:v>
                </c:pt>
                <c:pt idx="992">
                  <c:v>45156</c:v>
                </c:pt>
                <c:pt idx="993">
                  <c:v>45159</c:v>
                </c:pt>
                <c:pt idx="994">
                  <c:v>45160</c:v>
                </c:pt>
                <c:pt idx="995">
                  <c:v>45161</c:v>
                </c:pt>
                <c:pt idx="996">
                  <c:v>45162</c:v>
                </c:pt>
                <c:pt idx="997">
                  <c:v>45163</c:v>
                </c:pt>
                <c:pt idx="998">
                  <c:v>45166</c:v>
                </c:pt>
                <c:pt idx="999">
                  <c:v>45167</c:v>
                </c:pt>
                <c:pt idx="1000">
                  <c:v>45168</c:v>
                </c:pt>
                <c:pt idx="1001">
                  <c:v>45169</c:v>
                </c:pt>
                <c:pt idx="1002">
                  <c:v>45170</c:v>
                </c:pt>
                <c:pt idx="1003">
                  <c:v>45173</c:v>
                </c:pt>
                <c:pt idx="1004">
                  <c:v>45174</c:v>
                </c:pt>
                <c:pt idx="1005">
                  <c:v>45175</c:v>
                </c:pt>
                <c:pt idx="1006">
                  <c:v>45176</c:v>
                </c:pt>
                <c:pt idx="1007">
                  <c:v>45177</c:v>
                </c:pt>
                <c:pt idx="1008">
                  <c:v>45180</c:v>
                </c:pt>
                <c:pt idx="1009">
                  <c:v>45181</c:v>
                </c:pt>
                <c:pt idx="1010">
                  <c:v>45182</c:v>
                </c:pt>
                <c:pt idx="1011">
                  <c:v>45183</c:v>
                </c:pt>
                <c:pt idx="1012">
                  <c:v>45184</c:v>
                </c:pt>
                <c:pt idx="1013">
                  <c:v>45187</c:v>
                </c:pt>
                <c:pt idx="1014">
                  <c:v>45189</c:v>
                </c:pt>
                <c:pt idx="1015">
                  <c:v>45190</c:v>
                </c:pt>
                <c:pt idx="1016">
                  <c:v>45191</c:v>
                </c:pt>
                <c:pt idx="1017">
                  <c:v>45194</c:v>
                </c:pt>
                <c:pt idx="1018">
                  <c:v>45195</c:v>
                </c:pt>
                <c:pt idx="1019">
                  <c:v>45196</c:v>
                </c:pt>
                <c:pt idx="1020">
                  <c:v>45197</c:v>
                </c:pt>
                <c:pt idx="1021">
                  <c:v>45198</c:v>
                </c:pt>
                <c:pt idx="1022">
                  <c:v>45202</c:v>
                </c:pt>
                <c:pt idx="1023">
                  <c:v>45203</c:v>
                </c:pt>
                <c:pt idx="1024">
                  <c:v>45204</c:v>
                </c:pt>
                <c:pt idx="1025">
                  <c:v>45205</c:v>
                </c:pt>
                <c:pt idx="1026">
                  <c:v>45208</c:v>
                </c:pt>
                <c:pt idx="1027">
                  <c:v>45209</c:v>
                </c:pt>
                <c:pt idx="1028">
                  <c:v>45210</c:v>
                </c:pt>
                <c:pt idx="1029">
                  <c:v>45211</c:v>
                </c:pt>
                <c:pt idx="1030">
                  <c:v>45212</c:v>
                </c:pt>
                <c:pt idx="1031">
                  <c:v>45215</c:v>
                </c:pt>
                <c:pt idx="1032">
                  <c:v>45216</c:v>
                </c:pt>
                <c:pt idx="1033">
                  <c:v>45217</c:v>
                </c:pt>
                <c:pt idx="1034">
                  <c:v>45218</c:v>
                </c:pt>
                <c:pt idx="1035">
                  <c:v>45219</c:v>
                </c:pt>
                <c:pt idx="1036">
                  <c:v>45222</c:v>
                </c:pt>
                <c:pt idx="1037">
                  <c:v>45224</c:v>
                </c:pt>
                <c:pt idx="1038">
                  <c:v>45225</c:v>
                </c:pt>
                <c:pt idx="1039">
                  <c:v>45226</c:v>
                </c:pt>
                <c:pt idx="1040">
                  <c:v>45229</c:v>
                </c:pt>
                <c:pt idx="1041">
                  <c:v>45230</c:v>
                </c:pt>
                <c:pt idx="1042">
                  <c:v>45231</c:v>
                </c:pt>
                <c:pt idx="1043">
                  <c:v>45232</c:v>
                </c:pt>
                <c:pt idx="1044">
                  <c:v>45233</c:v>
                </c:pt>
                <c:pt idx="1045">
                  <c:v>45236</c:v>
                </c:pt>
                <c:pt idx="1046">
                  <c:v>45237</c:v>
                </c:pt>
                <c:pt idx="1047">
                  <c:v>45238</c:v>
                </c:pt>
                <c:pt idx="1048">
                  <c:v>45239</c:v>
                </c:pt>
                <c:pt idx="1049">
                  <c:v>45240</c:v>
                </c:pt>
                <c:pt idx="1050">
                  <c:v>45243</c:v>
                </c:pt>
                <c:pt idx="1051">
                  <c:v>45245</c:v>
                </c:pt>
                <c:pt idx="1052">
                  <c:v>45246</c:v>
                </c:pt>
                <c:pt idx="1053">
                  <c:v>45247</c:v>
                </c:pt>
                <c:pt idx="1054">
                  <c:v>45250</c:v>
                </c:pt>
                <c:pt idx="1055">
                  <c:v>45251</c:v>
                </c:pt>
                <c:pt idx="1056">
                  <c:v>45252</c:v>
                </c:pt>
                <c:pt idx="1057">
                  <c:v>45253</c:v>
                </c:pt>
                <c:pt idx="1058">
                  <c:v>45254</c:v>
                </c:pt>
                <c:pt idx="1059">
                  <c:v>45258</c:v>
                </c:pt>
                <c:pt idx="1060">
                  <c:v>45259</c:v>
                </c:pt>
                <c:pt idx="1061">
                  <c:v>45260</c:v>
                </c:pt>
                <c:pt idx="1062">
                  <c:v>45261</c:v>
                </c:pt>
                <c:pt idx="1063">
                  <c:v>45264</c:v>
                </c:pt>
                <c:pt idx="1064">
                  <c:v>45265</c:v>
                </c:pt>
                <c:pt idx="1065">
                  <c:v>45266</c:v>
                </c:pt>
                <c:pt idx="1066">
                  <c:v>45267</c:v>
                </c:pt>
                <c:pt idx="1067">
                  <c:v>45268</c:v>
                </c:pt>
                <c:pt idx="1068">
                  <c:v>45271</c:v>
                </c:pt>
                <c:pt idx="1069">
                  <c:v>45272</c:v>
                </c:pt>
                <c:pt idx="1070">
                  <c:v>45273</c:v>
                </c:pt>
                <c:pt idx="1071">
                  <c:v>45274</c:v>
                </c:pt>
                <c:pt idx="1072">
                  <c:v>45275</c:v>
                </c:pt>
                <c:pt idx="1073">
                  <c:v>45278</c:v>
                </c:pt>
                <c:pt idx="1074">
                  <c:v>45279</c:v>
                </c:pt>
                <c:pt idx="1075">
                  <c:v>45280</c:v>
                </c:pt>
                <c:pt idx="1076">
                  <c:v>45281</c:v>
                </c:pt>
                <c:pt idx="1077">
                  <c:v>45282</c:v>
                </c:pt>
                <c:pt idx="1078">
                  <c:v>45286</c:v>
                </c:pt>
                <c:pt idx="1079">
                  <c:v>45287</c:v>
                </c:pt>
                <c:pt idx="1080">
                  <c:v>45288</c:v>
                </c:pt>
                <c:pt idx="1081">
                  <c:v>45289</c:v>
                </c:pt>
                <c:pt idx="1082">
                  <c:v>45292</c:v>
                </c:pt>
                <c:pt idx="1083">
                  <c:v>45293</c:v>
                </c:pt>
                <c:pt idx="1084">
                  <c:v>45294</c:v>
                </c:pt>
                <c:pt idx="1085">
                  <c:v>45295</c:v>
                </c:pt>
                <c:pt idx="1086">
                  <c:v>45296</c:v>
                </c:pt>
                <c:pt idx="1087">
                  <c:v>45299</c:v>
                </c:pt>
                <c:pt idx="1088">
                  <c:v>45300</c:v>
                </c:pt>
                <c:pt idx="1089">
                  <c:v>45301</c:v>
                </c:pt>
                <c:pt idx="1090">
                  <c:v>45302</c:v>
                </c:pt>
                <c:pt idx="1091">
                  <c:v>45303</c:v>
                </c:pt>
                <c:pt idx="1092">
                  <c:v>45306</c:v>
                </c:pt>
                <c:pt idx="1093">
                  <c:v>45307</c:v>
                </c:pt>
                <c:pt idx="1094">
                  <c:v>45308</c:v>
                </c:pt>
                <c:pt idx="1095">
                  <c:v>45309</c:v>
                </c:pt>
                <c:pt idx="1096">
                  <c:v>45310</c:v>
                </c:pt>
                <c:pt idx="1097">
                  <c:v>45314</c:v>
                </c:pt>
                <c:pt idx="1098">
                  <c:v>45315</c:v>
                </c:pt>
                <c:pt idx="1099">
                  <c:v>45316</c:v>
                </c:pt>
                <c:pt idx="1100">
                  <c:v>45320</c:v>
                </c:pt>
                <c:pt idx="1101">
                  <c:v>45321</c:v>
                </c:pt>
                <c:pt idx="1102">
                  <c:v>45322</c:v>
                </c:pt>
                <c:pt idx="1103">
                  <c:v>45323</c:v>
                </c:pt>
                <c:pt idx="1104">
                  <c:v>45324</c:v>
                </c:pt>
                <c:pt idx="1105">
                  <c:v>45327</c:v>
                </c:pt>
                <c:pt idx="1106">
                  <c:v>45328</c:v>
                </c:pt>
                <c:pt idx="1107">
                  <c:v>45329</c:v>
                </c:pt>
                <c:pt idx="1108">
                  <c:v>45330</c:v>
                </c:pt>
                <c:pt idx="1109">
                  <c:v>45331</c:v>
                </c:pt>
                <c:pt idx="1110">
                  <c:v>45334</c:v>
                </c:pt>
                <c:pt idx="1111">
                  <c:v>45335</c:v>
                </c:pt>
                <c:pt idx="1112">
                  <c:v>45336</c:v>
                </c:pt>
                <c:pt idx="1113">
                  <c:v>45337</c:v>
                </c:pt>
                <c:pt idx="1114">
                  <c:v>45338</c:v>
                </c:pt>
                <c:pt idx="1115">
                  <c:v>45341</c:v>
                </c:pt>
                <c:pt idx="1116">
                  <c:v>45342</c:v>
                </c:pt>
                <c:pt idx="1117">
                  <c:v>45343</c:v>
                </c:pt>
                <c:pt idx="1118">
                  <c:v>45344</c:v>
                </c:pt>
                <c:pt idx="1119">
                  <c:v>45345</c:v>
                </c:pt>
                <c:pt idx="1120">
                  <c:v>45348</c:v>
                </c:pt>
                <c:pt idx="1121">
                  <c:v>45349</c:v>
                </c:pt>
                <c:pt idx="1122">
                  <c:v>45350</c:v>
                </c:pt>
                <c:pt idx="1123">
                  <c:v>45351</c:v>
                </c:pt>
                <c:pt idx="1124">
                  <c:v>45352</c:v>
                </c:pt>
                <c:pt idx="1125">
                  <c:v>45355</c:v>
                </c:pt>
                <c:pt idx="1126">
                  <c:v>45356</c:v>
                </c:pt>
                <c:pt idx="1127">
                  <c:v>45357</c:v>
                </c:pt>
                <c:pt idx="1128">
                  <c:v>45358</c:v>
                </c:pt>
                <c:pt idx="1129">
                  <c:v>45362</c:v>
                </c:pt>
                <c:pt idx="1130">
                  <c:v>45363</c:v>
                </c:pt>
                <c:pt idx="1131">
                  <c:v>45364</c:v>
                </c:pt>
                <c:pt idx="1132">
                  <c:v>45365</c:v>
                </c:pt>
                <c:pt idx="1133">
                  <c:v>45366</c:v>
                </c:pt>
                <c:pt idx="1134">
                  <c:v>45369</c:v>
                </c:pt>
                <c:pt idx="1135">
                  <c:v>45370</c:v>
                </c:pt>
                <c:pt idx="1136">
                  <c:v>45371</c:v>
                </c:pt>
                <c:pt idx="1137">
                  <c:v>45372</c:v>
                </c:pt>
                <c:pt idx="1138">
                  <c:v>45373</c:v>
                </c:pt>
                <c:pt idx="1139">
                  <c:v>45377</c:v>
                </c:pt>
                <c:pt idx="1140">
                  <c:v>45378</c:v>
                </c:pt>
                <c:pt idx="1141">
                  <c:v>45379</c:v>
                </c:pt>
                <c:pt idx="1142">
                  <c:v>45383</c:v>
                </c:pt>
                <c:pt idx="1143">
                  <c:v>45384</c:v>
                </c:pt>
                <c:pt idx="1144">
                  <c:v>45385</c:v>
                </c:pt>
                <c:pt idx="1145">
                  <c:v>45386</c:v>
                </c:pt>
                <c:pt idx="1146">
                  <c:v>45387</c:v>
                </c:pt>
                <c:pt idx="1147">
                  <c:v>45390</c:v>
                </c:pt>
                <c:pt idx="1148">
                  <c:v>45391</c:v>
                </c:pt>
                <c:pt idx="1149">
                  <c:v>45392</c:v>
                </c:pt>
                <c:pt idx="1150">
                  <c:v>45394</c:v>
                </c:pt>
                <c:pt idx="1151">
                  <c:v>45397</c:v>
                </c:pt>
                <c:pt idx="1152">
                  <c:v>45398</c:v>
                </c:pt>
                <c:pt idx="1153">
                  <c:v>45400</c:v>
                </c:pt>
                <c:pt idx="1154">
                  <c:v>45401</c:v>
                </c:pt>
                <c:pt idx="1155">
                  <c:v>45404</c:v>
                </c:pt>
                <c:pt idx="1156">
                  <c:v>45405</c:v>
                </c:pt>
                <c:pt idx="1157">
                  <c:v>45406</c:v>
                </c:pt>
                <c:pt idx="1158">
                  <c:v>45407</c:v>
                </c:pt>
                <c:pt idx="1159">
                  <c:v>45408</c:v>
                </c:pt>
                <c:pt idx="1160">
                  <c:v>45411</c:v>
                </c:pt>
                <c:pt idx="1161">
                  <c:v>45412</c:v>
                </c:pt>
                <c:pt idx="1162">
                  <c:v>45414</c:v>
                </c:pt>
                <c:pt idx="1163">
                  <c:v>45415</c:v>
                </c:pt>
                <c:pt idx="1164">
                  <c:v>45418</c:v>
                </c:pt>
                <c:pt idx="1165">
                  <c:v>45419</c:v>
                </c:pt>
                <c:pt idx="1166">
                  <c:v>45420</c:v>
                </c:pt>
                <c:pt idx="1167">
                  <c:v>45421</c:v>
                </c:pt>
                <c:pt idx="1168">
                  <c:v>45422</c:v>
                </c:pt>
                <c:pt idx="1169">
                  <c:v>45425</c:v>
                </c:pt>
                <c:pt idx="1170">
                  <c:v>45426</c:v>
                </c:pt>
                <c:pt idx="1171">
                  <c:v>45427</c:v>
                </c:pt>
                <c:pt idx="1172">
                  <c:v>45428</c:v>
                </c:pt>
                <c:pt idx="1173">
                  <c:v>45429</c:v>
                </c:pt>
                <c:pt idx="1174">
                  <c:v>45433</c:v>
                </c:pt>
                <c:pt idx="1175">
                  <c:v>45434</c:v>
                </c:pt>
                <c:pt idx="1176">
                  <c:v>45435</c:v>
                </c:pt>
                <c:pt idx="1177">
                  <c:v>45436</c:v>
                </c:pt>
                <c:pt idx="1178">
                  <c:v>45439</c:v>
                </c:pt>
                <c:pt idx="1179">
                  <c:v>45440</c:v>
                </c:pt>
                <c:pt idx="1180">
                  <c:v>45441</c:v>
                </c:pt>
                <c:pt idx="1181">
                  <c:v>45442</c:v>
                </c:pt>
                <c:pt idx="1182">
                  <c:v>45443</c:v>
                </c:pt>
                <c:pt idx="1183">
                  <c:v>45446</c:v>
                </c:pt>
                <c:pt idx="1184">
                  <c:v>45447</c:v>
                </c:pt>
                <c:pt idx="1185">
                  <c:v>45448</c:v>
                </c:pt>
                <c:pt idx="1186">
                  <c:v>45449</c:v>
                </c:pt>
                <c:pt idx="1187">
                  <c:v>45450</c:v>
                </c:pt>
                <c:pt idx="1188">
                  <c:v>45453</c:v>
                </c:pt>
                <c:pt idx="1189">
                  <c:v>45454</c:v>
                </c:pt>
                <c:pt idx="1190">
                  <c:v>45455</c:v>
                </c:pt>
                <c:pt idx="1191">
                  <c:v>45456</c:v>
                </c:pt>
                <c:pt idx="1192">
                  <c:v>45457</c:v>
                </c:pt>
                <c:pt idx="1193">
                  <c:v>45461</c:v>
                </c:pt>
                <c:pt idx="1194">
                  <c:v>45462</c:v>
                </c:pt>
                <c:pt idx="1195">
                  <c:v>45463</c:v>
                </c:pt>
                <c:pt idx="1196">
                  <c:v>45464</c:v>
                </c:pt>
                <c:pt idx="1197">
                  <c:v>45467</c:v>
                </c:pt>
                <c:pt idx="1198">
                  <c:v>45468</c:v>
                </c:pt>
                <c:pt idx="1199">
                  <c:v>45469</c:v>
                </c:pt>
                <c:pt idx="1200">
                  <c:v>45470</c:v>
                </c:pt>
                <c:pt idx="1201">
                  <c:v>45471</c:v>
                </c:pt>
                <c:pt idx="1202">
                  <c:v>45474</c:v>
                </c:pt>
                <c:pt idx="1203">
                  <c:v>45475</c:v>
                </c:pt>
                <c:pt idx="1204">
                  <c:v>45476</c:v>
                </c:pt>
                <c:pt idx="1205">
                  <c:v>45477</c:v>
                </c:pt>
                <c:pt idx="1206">
                  <c:v>45478</c:v>
                </c:pt>
                <c:pt idx="1207">
                  <c:v>45481</c:v>
                </c:pt>
                <c:pt idx="1208">
                  <c:v>45482</c:v>
                </c:pt>
                <c:pt idx="1209">
                  <c:v>45483</c:v>
                </c:pt>
                <c:pt idx="1210">
                  <c:v>45484</c:v>
                </c:pt>
                <c:pt idx="1211">
                  <c:v>45485</c:v>
                </c:pt>
                <c:pt idx="1212">
                  <c:v>45488</c:v>
                </c:pt>
                <c:pt idx="1213">
                  <c:v>45489</c:v>
                </c:pt>
                <c:pt idx="1214">
                  <c:v>45491</c:v>
                </c:pt>
                <c:pt idx="1215">
                  <c:v>45492</c:v>
                </c:pt>
                <c:pt idx="1216">
                  <c:v>45495</c:v>
                </c:pt>
                <c:pt idx="1217">
                  <c:v>45496</c:v>
                </c:pt>
                <c:pt idx="1218">
                  <c:v>45497</c:v>
                </c:pt>
                <c:pt idx="1219">
                  <c:v>45498</c:v>
                </c:pt>
                <c:pt idx="1220">
                  <c:v>45499</c:v>
                </c:pt>
                <c:pt idx="1221">
                  <c:v>45502</c:v>
                </c:pt>
                <c:pt idx="1222">
                  <c:v>45503</c:v>
                </c:pt>
                <c:pt idx="1223">
                  <c:v>45504</c:v>
                </c:pt>
                <c:pt idx="1224">
                  <c:v>45505</c:v>
                </c:pt>
                <c:pt idx="1225">
                  <c:v>45506</c:v>
                </c:pt>
                <c:pt idx="1226">
                  <c:v>45509</c:v>
                </c:pt>
                <c:pt idx="1227">
                  <c:v>45510</c:v>
                </c:pt>
                <c:pt idx="1228">
                  <c:v>45511</c:v>
                </c:pt>
                <c:pt idx="1229">
                  <c:v>45512</c:v>
                </c:pt>
                <c:pt idx="1230">
                  <c:v>45513</c:v>
                </c:pt>
                <c:pt idx="1231">
                  <c:v>45516</c:v>
                </c:pt>
                <c:pt idx="1232">
                  <c:v>45517</c:v>
                </c:pt>
                <c:pt idx="1233">
                  <c:v>45518</c:v>
                </c:pt>
                <c:pt idx="1234">
                  <c:v>45520</c:v>
                </c:pt>
              </c:numCache>
            </c:numRef>
          </c:cat>
          <c:val>
            <c:numRef>
              <c:f>'Input Sheet'!$F$6:$F$1240</c:f>
              <c:numCache>
                <c:formatCode>0.00</c:formatCode>
                <c:ptCount val="1235"/>
                <c:pt idx="0">
                  <c:v>1535.4498289999999</c:v>
                </c:pt>
                <c:pt idx="1">
                  <c:v>1524.8767089999999</c:v>
                </c:pt>
                <c:pt idx="2">
                  <c:v>1533.2391359999999</c:v>
                </c:pt>
                <c:pt idx="3">
                  <c:v>1527.4720460000001</c:v>
                </c:pt>
                <c:pt idx="4">
                  <c:v>1509.2574460000001</c:v>
                </c:pt>
                <c:pt idx="5">
                  <c:v>1519.061768</c:v>
                </c:pt>
                <c:pt idx="6">
                  <c:v>1535.5458980000001</c:v>
                </c:pt>
                <c:pt idx="7">
                  <c:v>1537.372314</c:v>
                </c:pt>
                <c:pt idx="8">
                  <c:v>1540.9285890000001</c:v>
                </c:pt>
                <c:pt idx="9">
                  <c:v>1552.5589600000001</c:v>
                </c:pt>
                <c:pt idx="10">
                  <c:v>1553.4720460000001</c:v>
                </c:pt>
                <c:pt idx="11">
                  <c:v>1515.553345</c:v>
                </c:pt>
                <c:pt idx="12">
                  <c:v>1475.567871</c:v>
                </c:pt>
                <c:pt idx="13">
                  <c:v>1460.765625</c:v>
                </c:pt>
                <c:pt idx="14">
                  <c:v>1472.924438</c:v>
                </c:pt>
                <c:pt idx="15">
                  <c:v>1480.806274</c:v>
                </c:pt>
                <c:pt idx="16">
                  <c:v>1500.847168</c:v>
                </c:pt>
                <c:pt idx="17">
                  <c:v>1480.5180660000001</c:v>
                </c:pt>
                <c:pt idx="18">
                  <c:v>1488.111328</c:v>
                </c:pt>
                <c:pt idx="19">
                  <c:v>1462.255371</c:v>
                </c:pt>
                <c:pt idx="20">
                  <c:v>1471.4829099999999</c:v>
                </c:pt>
                <c:pt idx="21">
                  <c:v>1487.6785890000001</c:v>
                </c:pt>
                <c:pt idx="22">
                  <c:v>1493.590332</c:v>
                </c:pt>
                <c:pt idx="23">
                  <c:v>1606.1450199999999</c:v>
                </c:pt>
                <c:pt idx="24">
                  <c:v>1732.7818600000001</c:v>
                </c:pt>
                <c:pt idx="25">
                  <c:v>1697.361938</c:v>
                </c:pt>
                <c:pt idx="26">
                  <c:v>1683.8092039999999</c:v>
                </c:pt>
                <c:pt idx="27">
                  <c:v>1702.215698</c:v>
                </c:pt>
                <c:pt idx="28">
                  <c:v>1707.3582759999999</c:v>
                </c:pt>
                <c:pt idx="29">
                  <c:v>1693.7574460000001</c:v>
                </c:pt>
                <c:pt idx="30">
                  <c:v>1697.554077</c:v>
                </c:pt>
                <c:pt idx="31">
                  <c:v>1681.0699460000001</c:v>
                </c:pt>
                <c:pt idx="32">
                  <c:v>1657.472534</c:v>
                </c:pt>
                <c:pt idx="33">
                  <c:v>1658.193481</c:v>
                </c:pt>
                <c:pt idx="34">
                  <c:v>1704.618774</c:v>
                </c:pt>
                <c:pt idx="35">
                  <c:v>1709.569092</c:v>
                </c:pt>
                <c:pt idx="36">
                  <c:v>1720.766846</c:v>
                </c:pt>
                <c:pt idx="37">
                  <c:v>1728.889038</c:v>
                </c:pt>
                <c:pt idx="38">
                  <c:v>1733.1180420000001</c:v>
                </c:pt>
                <c:pt idx="39">
                  <c:v>1741.961182</c:v>
                </c:pt>
                <c:pt idx="40">
                  <c:v>1746.2382809999999</c:v>
                </c:pt>
                <c:pt idx="41">
                  <c:v>1711.1069339999999</c:v>
                </c:pt>
                <c:pt idx="42">
                  <c:v>1698.803711</c:v>
                </c:pt>
                <c:pt idx="43">
                  <c:v>1721.007202</c:v>
                </c:pt>
                <c:pt idx="44">
                  <c:v>1726.5820309999999</c:v>
                </c:pt>
                <c:pt idx="45">
                  <c:v>1723.0257570000001</c:v>
                </c:pt>
                <c:pt idx="46">
                  <c:v>1743.8352050000001</c:v>
                </c:pt>
                <c:pt idx="47">
                  <c:v>1753.850342</c:v>
                </c:pt>
                <c:pt idx="48">
                  <c:v>1742.583374</c:v>
                </c:pt>
                <c:pt idx="49">
                  <c:v>1700.935303</c:v>
                </c:pt>
                <c:pt idx="50">
                  <c:v>1719.761475</c:v>
                </c:pt>
                <c:pt idx="51">
                  <c:v>1727.416626</c:v>
                </c:pt>
                <c:pt idx="52">
                  <c:v>1731.027832</c:v>
                </c:pt>
                <c:pt idx="53">
                  <c:v>1759.2910159999999</c:v>
                </c:pt>
                <c:pt idx="54">
                  <c:v>1728.3797609999999</c:v>
                </c:pt>
                <c:pt idx="55">
                  <c:v>1708.253784</c:v>
                </c:pt>
                <c:pt idx="56">
                  <c:v>1704.883423</c:v>
                </c:pt>
                <c:pt idx="57">
                  <c:v>1706.2314449999999</c:v>
                </c:pt>
                <c:pt idx="58">
                  <c:v>1695.494263</c:v>
                </c:pt>
                <c:pt idx="59">
                  <c:v>1674.5982670000001</c:v>
                </c:pt>
                <c:pt idx="60">
                  <c:v>1657.6016850000001</c:v>
                </c:pt>
                <c:pt idx="61">
                  <c:v>1659.6721190000001</c:v>
                </c:pt>
                <c:pt idx="62">
                  <c:v>1656.638794</c:v>
                </c:pt>
                <c:pt idx="63">
                  <c:v>1620.4313959999999</c:v>
                </c:pt>
                <c:pt idx="64">
                  <c:v>1647.3460689999999</c:v>
                </c:pt>
                <c:pt idx="65">
                  <c:v>1646.9609379999999</c:v>
                </c:pt>
                <c:pt idx="66">
                  <c:v>1651.8240969999999</c:v>
                </c:pt>
                <c:pt idx="67">
                  <c:v>1651.1016850000001</c:v>
                </c:pt>
                <c:pt idx="68">
                  <c:v>1642.9646</c:v>
                </c:pt>
                <c:pt idx="69">
                  <c:v>1673.8758539999999</c:v>
                </c:pt>
                <c:pt idx="70">
                  <c:v>1672.1427000000001</c:v>
                </c:pt>
                <c:pt idx="71">
                  <c:v>1656.590698</c:v>
                </c:pt>
                <c:pt idx="72">
                  <c:v>1652.3054199999999</c:v>
                </c:pt>
                <c:pt idx="73">
                  <c:v>1653.0758060000001</c:v>
                </c:pt>
                <c:pt idx="74">
                  <c:v>1662.416626</c:v>
                </c:pt>
                <c:pt idx="75">
                  <c:v>1649.705322</c:v>
                </c:pt>
                <c:pt idx="76">
                  <c:v>1673.827759</c:v>
                </c:pt>
                <c:pt idx="77">
                  <c:v>1685.8165280000001</c:v>
                </c:pt>
                <c:pt idx="78">
                  <c:v>1679.3648679999999</c:v>
                </c:pt>
                <c:pt idx="79">
                  <c:v>1667.327759</c:v>
                </c:pt>
                <c:pt idx="80">
                  <c:v>1680.7611079999999</c:v>
                </c:pt>
                <c:pt idx="81">
                  <c:v>1712.5870359999999</c:v>
                </c:pt>
                <c:pt idx="82">
                  <c:v>1736.3242190000001</c:v>
                </c:pt>
                <c:pt idx="83">
                  <c:v>1732.6166989999999</c:v>
                </c:pt>
                <c:pt idx="84">
                  <c:v>1740.6092530000001</c:v>
                </c:pt>
                <c:pt idx="85">
                  <c:v>1736.661255</c:v>
                </c:pt>
                <c:pt idx="86">
                  <c:v>1742.583374</c:v>
                </c:pt>
                <c:pt idx="87">
                  <c:v>1745.135376</c:v>
                </c:pt>
                <c:pt idx="88">
                  <c:v>1735.5538329999999</c:v>
                </c:pt>
                <c:pt idx="89">
                  <c:v>1718.846558</c:v>
                </c:pt>
                <c:pt idx="90">
                  <c:v>1726.7910159999999</c:v>
                </c:pt>
                <c:pt idx="91">
                  <c:v>1724.3355710000001</c:v>
                </c:pt>
                <c:pt idx="92">
                  <c:v>1686.5389399999999</c:v>
                </c:pt>
                <c:pt idx="93">
                  <c:v>1643.9277340000001</c:v>
                </c:pt>
                <c:pt idx="94">
                  <c:v>1660.5389399999999</c:v>
                </c:pt>
                <c:pt idx="95">
                  <c:v>1664.775879</c:v>
                </c:pt>
                <c:pt idx="96">
                  <c:v>1706.9057620000001</c:v>
                </c:pt>
                <c:pt idx="97">
                  <c:v>1726.165039</c:v>
                </c:pt>
                <c:pt idx="98">
                  <c:v>1738.0577390000001</c:v>
                </c:pt>
                <c:pt idx="99">
                  <c:v>1751.7797849999999</c:v>
                </c:pt>
                <c:pt idx="100">
                  <c:v>1774.0242920000001</c:v>
                </c:pt>
                <c:pt idx="101">
                  <c:v>1767.1875</c:v>
                </c:pt>
                <c:pt idx="102">
                  <c:v>1762.276245</c:v>
                </c:pt>
                <c:pt idx="103">
                  <c:v>1780.283813</c:v>
                </c:pt>
                <c:pt idx="104">
                  <c:v>1743.6910399999999</c:v>
                </c:pt>
                <c:pt idx="105">
                  <c:v>1713.357544</c:v>
                </c:pt>
                <c:pt idx="106">
                  <c:v>1710.3240969999999</c:v>
                </c:pt>
                <c:pt idx="107">
                  <c:v>1720.6279300000001</c:v>
                </c:pt>
                <c:pt idx="108">
                  <c:v>1722.1204829999999</c:v>
                </c:pt>
                <c:pt idx="109">
                  <c:v>1713.213013</c:v>
                </c:pt>
                <c:pt idx="110">
                  <c:v>1730.4019780000001</c:v>
                </c:pt>
                <c:pt idx="111">
                  <c:v>1738.1539310000001</c:v>
                </c:pt>
                <c:pt idx="112">
                  <c:v>1729.150024</c:v>
                </c:pt>
                <c:pt idx="113">
                  <c:v>1798.4837649999999</c:v>
                </c:pt>
                <c:pt idx="114">
                  <c:v>1821.2578129999999</c:v>
                </c:pt>
                <c:pt idx="115">
                  <c:v>1804.1171879999999</c:v>
                </c:pt>
                <c:pt idx="116">
                  <c:v>1788.0356449999999</c:v>
                </c:pt>
                <c:pt idx="117">
                  <c:v>1789.865112</c:v>
                </c:pt>
                <c:pt idx="118">
                  <c:v>1800.2651370000001</c:v>
                </c:pt>
                <c:pt idx="119">
                  <c:v>1808.5466309999999</c:v>
                </c:pt>
                <c:pt idx="120">
                  <c:v>1823.56897</c:v>
                </c:pt>
                <c:pt idx="121">
                  <c:v>1804.646606</c:v>
                </c:pt>
                <c:pt idx="122">
                  <c:v>1807.5356449999999</c:v>
                </c:pt>
                <c:pt idx="123">
                  <c:v>1811.7246090000001</c:v>
                </c:pt>
                <c:pt idx="124">
                  <c:v>1794.6317140000001</c:v>
                </c:pt>
                <c:pt idx="125">
                  <c:v>1815.0948490000001</c:v>
                </c:pt>
                <c:pt idx="126">
                  <c:v>1774.0242920000001</c:v>
                </c:pt>
                <c:pt idx="127">
                  <c:v>1751.5874020000001</c:v>
                </c:pt>
                <c:pt idx="128">
                  <c:v>1758.4724120000001</c:v>
                </c:pt>
                <c:pt idx="129">
                  <c:v>1759.0020750000001</c:v>
                </c:pt>
                <c:pt idx="130">
                  <c:v>1775.517212</c:v>
                </c:pt>
                <c:pt idx="131">
                  <c:v>1731.365112</c:v>
                </c:pt>
                <c:pt idx="132">
                  <c:v>1720.6279300000001</c:v>
                </c:pt>
                <c:pt idx="133">
                  <c:v>1740.8348390000001</c:v>
                </c:pt>
                <c:pt idx="134">
                  <c:v>1786.66272</c:v>
                </c:pt>
                <c:pt idx="135">
                  <c:v>1812.2836910000001</c:v>
                </c:pt>
                <c:pt idx="136">
                  <c:v>1815.1843260000001</c:v>
                </c:pt>
                <c:pt idx="137">
                  <c:v>1805.2261960000001</c:v>
                </c:pt>
                <c:pt idx="138">
                  <c:v>1820.4053960000001</c:v>
                </c:pt>
                <c:pt idx="139">
                  <c:v>1782.215332</c:v>
                </c:pt>
                <c:pt idx="140">
                  <c:v>1738.0791019999999</c:v>
                </c:pt>
                <c:pt idx="141">
                  <c:v>1627.570068</c:v>
                </c:pt>
                <c:pt idx="142">
                  <c:v>1674.171509</c:v>
                </c:pt>
                <c:pt idx="143">
                  <c:v>1564.5323490000001</c:v>
                </c:pt>
                <c:pt idx="144">
                  <c:v>1548.0961910000001</c:v>
                </c:pt>
                <c:pt idx="145">
                  <c:v>1685.1450199999999</c:v>
                </c:pt>
                <c:pt idx="146">
                  <c:v>1448.7539059999999</c:v>
                </c:pt>
                <c:pt idx="147">
                  <c:v>1474.278442</c:v>
                </c:pt>
                <c:pt idx="148">
                  <c:v>1540.3131100000001</c:v>
                </c:pt>
                <c:pt idx="149">
                  <c:v>1563.3238530000001</c:v>
                </c:pt>
                <c:pt idx="150">
                  <c:v>1550.9483640000001</c:v>
                </c:pt>
                <c:pt idx="151">
                  <c:v>1542.053467</c:v>
                </c:pt>
                <c:pt idx="152">
                  <c:v>1611.2304690000001</c:v>
                </c:pt>
                <c:pt idx="153">
                  <c:v>1550.0297849999999</c:v>
                </c:pt>
                <c:pt idx="154">
                  <c:v>1470.459351</c:v>
                </c:pt>
                <c:pt idx="155">
                  <c:v>1569.9467770000001</c:v>
                </c:pt>
                <c:pt idx="156">
                  <c:v>1555.589111</c:v>
                </c:pt>
                <c:pt idx="157">
                  <c:v>1596.58313</c:v>
                </c:pt>
                <c:pt idx="158">
                  <c:v>1625.1046140000001</c:v>
                </c:pt>
                <c:pt idx="159">
                  <c:v>1661.2158199999999</c:v>
                </c:pt>
                <c:pt idx="160">
                  <c:v>1685.290039</c:v>
                </c:pt>
                <c:pt idx="161">
                  <c:v>1698.0040280000001</c:v>
                </c:pt>
                <c:pt idx="162">
                  <c:v>1673.0595699999999</c:v>
                </c:pt>
                <c:pt idx="163">
                  <c:v>1668.757202</c:v>
                </c:pt>
                <c:pt idx="164">
                  <c:v>1752.8718260000001</c:v>
                </c:pt>
                <c:pt idx="165">
                  <c:v>1761.2349850000001</c:v>
                </c:pt>
                <c:pt idx="166">
                  <c:v>1766.939331</c:v>
                </c:pt>
                <c:pt idx="167">
                  <c:v>1789.950073</c:v>
                </c:pt>
                <c:pt idx="168">
                  <c:v>1763.8939210000001</c:v>
                </c:pt>
                <c:pt idx="169">
                  <c:v>1708.8808590000001</c:v>
                </c:pt>
                <c:pt idx="170">
                  <c:v>1700.3726810000001</c:v>
                </c:pt>
                <c:pt idx="171">
                  <c:v>1621.1888429999999</c:v>
                </c:pt>
                <c:pt idx="172">
                  <c:v>1565.4508060000001</c:v>
                </c:pt>
                <c:pt idx="173">
                  <c:v>1557.2329099999999</c:v>
                </c:pt>
                <c:pt idx="174">
                  <c:v>1541.4251710000001</c:v>
                </c:pt>
                <c:pt idx="175">
                  <c:v>1526.052246</c:v>
                </c:pt>
                <c:pt idx="176">
                  <c:v>1517.544189</c:v>
                </c:pt>
                <c:pt idx="177">
                  <c:v>1472.828125</c:v>
                </c:pt>
                <c:pt idx="178">
                  <c:v>1511.453125</c:v>
                </c:pt>
                <c:pt idx="179">
                  <c:v>1471.9095460000001</c:v>
                </c:pt>
                <c:pt idx="180">
                  <c:v>1501.4464109999999</c:v>
                </c:pt>
                <c:pt idx="181">
                  <c:v>1451.315918</c:v>
                </c:pt>
                <c:pt idx="182">
                  <c:v>1454.071533</c:v>
                </c:pt>
                <c:pt idx="183">
                  <c:v>1450.3009030000001</c:v>
                </c:pt>
                <c:pt idx="184">
                  <c:v>1522.0882570000001</c:v>
                </c:pt>
                <c:pt idx="185">
                  <c:v>1564.2423100000001</c:v>
                </c:pt>
                <c:pt idx="186">
                  <c:v>1575.7960210000001</c:v>
                </c:pt>
                <c:pt idx="187">
                  <c:v>1565.740845</c:v>
                </c:pt>
                <c:pt idx="188">
                  <c:v>1589.089966</c:v>
                </c:pt>
                <c:pt idx="189">
                  <c:v>1627.2799070000001</c:v>
                </c:pt>
                <c:pt idx="190">
                  <c:v>1637.093384</c:v>
                </c:pt>
                <c:pt idx="191">
                  <c:v>1652.611206</c:v>
                </c:pt>
                <c:pt idx="192">
                  <c:v>1659.6207280000001</c:v>
                </c:pt>
                <c:pt idx="193">
                  <c:v>1579.5667719999999</c:v>
                </c:pt>
                <c:pt idx="194">
                  <c:v>1584.2073969999999</c:v>
                </c:pt>
                <c:pt idx="195">
                  <c:v>1580.0500489999999</c:v>
                </c:pt>
                <c:pt idx="196">
                  <c:v>1587.5914310000001</c:v>
                </c:pt>
                <c:pt idx="197">
                  <c:v>1581.693726</c:v>
                </c:pt>
                <c:pt idx="198">
                  <c:v>1557.184448</c:v>
                </c:pt>
                <c:pt idx="199">
                  <c:v>1583.0473629999999</c:v>
                </c:pt>
                <c:pt idx="200">
                  <c:v>1564.5323490000001</c:v>
                </c:pt>
                <c:pt idx="201">
                  <c:v>1567.916138</c:v>
                </c:pt>
                <c:pt idx="202">
                  <c:v>1542.4884030000001</c:v>
                </c:pt>
                <c:pt idx="203">
                  <c:v>1544.8088379999999</c:v>
                </c:pt>
                <c:pt idx="204">
                  <c:v>1568.6898189999999</c:v>
                </c:pt>
                <c:pt idx="205">
                  <c:v>1597.356567</c:v>
                </c:pt>
                <c:pt idx="206">
                  <c:v>1628.0535890000001</c:v>
                </c:pt>
                <c:pt idx="207">
                  <c:v>1689.30249</c:v>
                </c:pt>
                <c:pt idx="208">
                  <c:v>1632.9842530000001</c:v>
                </c:pt>
                <c:pt idx="209">
                  <c:v>1630.8088379999999</c:v>
                </c:pt>
                <c:pt idx="210">
                  <c:v>1635.8363039999999</c:v>
                </c:pt>
                <c:pt idx="211">
                  <c:v>1631.485596</c:v>
                </c:pt>
                <c:pt idx="212">
                  <c:v>1632.017456</c:v>
                </c:pt>
                <c:pt idx="213">
                  <c:v>1630.5189210000001</c:v>
                </c:pt>
                <c:pt idx="214">
                  <c:v>1639.413818</c:v>
                </c:pt>
                <c:pt idx="215">
                  <c:v>1652.1759030000001</c:v>
                </c:pt>
                <c:pt idx="216">
                  <c:v>1687.8522949999999</c:v>
                </c:pt>
                <c:pt idx="217">
                  <c:v>1630.325439</c:v>
                </c:pt>
                <c:pt idx="218">
                  <c:v>1660.2973629999999</c:v>
                </c:pt>
                <c:pt idx="219">
                  <c:v>1647.0035399999999</c:v>
                </c:pt>
                <c:pt idx="220">
                  <c:v>1649.0821530000001</c:v>
                </c:pt>
                <c:pt idx="221">
                  <c:v>1632.404297</c:v>
                </c:pt>
                <c:pt idx="222">
                  <c:v>1616.209717</c:v>
                </c:pt>
                <c:pt idx="223">
                  <c:v>1637.045044</c:v>
                </c:pt>
                <c:pt idx="224">
                  <c:v>1660.9257809999999</c:v>
                </c:pt>
                <c:pt idx="225">
                  <c:v>1693.5081789999999</c:v>
                </c:pt>
                <c:pt idx="226">
                  <c:v>1667.065308</c:v>
                </c:pt>
                <c:pt idx="227">
                  <c:v>1639.510376</c:v>
                </c:pt>
                <c:pt idx="228">
                  <c:v>1671.9764399999999</c:v>
                </c:pt>
                <c:pt idx="229">
                  <c:v>1656.735596</c:v>
                </c:pt>
                <c:pt idx="230">
                  <c:v>1720.699707</c:v>
                </c:pt>
                <c:pt idx="231">
                  <c:v>1702.7974850000001</c:v>
                </c:pt>
                <c:pt idx="232">
                  <c:v>1683.9273679999999</c:v>
                </c:pt>
                <c:pt idx="233">
                  <c:v>1687.0239260000001</c:v>
                </c:pt>
                <c:pt idx="234">
                  <c:v>1660.0740969999999</c:v>
                </c:pt>
                <c:pt idx="235">
                  <c:v>1650.396851</c:v>
                </c:pt>
                <c:pt idx="236">
                  <c:v>1658.5738530000001</c:v>
                </c:pt>
                <c:pt idx="237">
                  <c:v>1660.8482670000001</c:v>
                </c:pt>
                <c:pt idx="238">
                  <c:v>1671.7346190000001</c:v>
                </c:pt>
                <c:pt idx="239">
                  <c:v>1747.8919679999999</c:v>
                </c:pt>
                <c:pt idx="240">
                  <c:v>1724.764038</c:v>
                </c:pt>
                <c:pt idx="241">
                  <c:v>1731.7314449999999</c:v>
                </c:pt>
                <c:pt idx="242">
                  <c:v>1739.1826169999999</c:v>
                </c:pt>
                <c:pt idx="243">
                  <c:v>1744.3114009999999</c:v>
                </c:pt>
                <c:pt idx="244">
                  <c:v>1744.3114009999999</c:v>
                </c:pt>
                <c:pt idx="245">
                  <c:v>1777.358154</c:v>
                </c:pt>
                <c:pt idx="246">
                  <c:v>1813.549683</c:v>
                </c:pt>
                <c:pt idx="247">
                  <c:v>1824.7749020000001</c:v>
                </c:pt>
                <c:pt idx="248">
                  <c:v>1814.3238530000001</c:v>
                </c:pt>
                <c:pt idx="249">
                  <c:v>1894.739014</c:v>
                </c:pt>
                <c:pt idx="250">
                  <c:v>1898.755005</c:v>
                </c:pt>
                <c:pt idx="251">
                  <c:v>1935.9626459999999</c:v>
                </c:pt>
                <c:pt idx="252">
                  <c:v>1907.7060550000001</c:v>
                </c:pt>
                <c:pt idx="253">
                  <c:v>1918.44751</c:v>
                </c:pt>
                <c:pt idx="254">
                  <c:v>1894.8358149999999</c:v>
                </c:pt>
                <c:pt idx="255">
                  <c:v>1837.7418210000001</c:v>
                </c:pt>
                <c:pt idx="256">
                  <c:v>1915.3507079999999</c:v>
                </c:pt>
                <c:pt idx="257">
                  <c:v>1881.142822</c:v>
                </c:pt>
                <c:pt idx="258">
                  <c:v>1914.0928960000001</c:v>
                </c:pt>
                <c:pt idx="259">
                  <c:v>1893.142456</c:v>
                </c:pt>
                <c:pt idx="260">
                  <c:v>1918.060303</c:v>
                </c:pt>
                <c:pt idx="261">
                  <c:v>1897.0133060000001</c:v>
                </c:pt>
                <c:pt idx="262">
                  <c:v>1915.109009</c:v>
                </c:pt>
                <c:pt idx="263">
                  <c:v>1990.105225</c:v>
                </c:pt>
                <c:pt idx="264">
                  <c:v>1970.1704099999999</c:v>
                </c:pt>
                <c:pt idx="265">
                  <c:v>1965.5737300000001</c:v>
                </c:pt>
                <c:pt idx="266">
                  <c:v>1952.365112</c:v>
                </c:pt>
                <c:pt idx="267">
                  <c:v>1947.091064</c:v>
                </c:pt>
                <c:pt idx="268">
                  <c:v>1943.075073</c:v>
                </c:pt>
                <c:pt idx="269">
                  <c:v>1962.86438</c:v>
                </c:pt>
                <c:pt idx="270">
                  <c:v>1908.81897</c:v>
                </c:pt>
                <c:pt idx="271">
                  <c:v>1874.9013669999999</c:v>
                </c:pt>
                <c:pt idx="272">
                  <c:v>1883.658936</c:v>
                </c:pt>
                <c:pt idx="273">
                  <c:v>1856.3698730000001</c:v>
                </c:pt>
                <c:pt idx="274">
                  <c:v>1863.3857419999999</c:v>
                </c:pt>
                <c:pt idx="275">
                  <c:v>1882.739746</c:v>
                </c:pt>
                <c:pt idx="276">
                  <c:v>1896.6258539999999</c:v>
                </c:pt>
                <c:pt idx="277">
                  <c:v>1922.221436</c:v>
                </c:pt>
                <c:pt idx="278">
                  <c:v>1974.5251459999999</c:v>
                </c:pt>
                <c:pt idx="279">
                  <c:v>1962.4772949999999</c:v>
                </c:pt>
                <c:pt idx="280">
                  <c:v>2022.473999</c:v>
                </c:pt>
                <c:pt idx="281">
                  <c:v>2036.9898679999999</c:v>
                </c:pt>
                <c:pt idx="282">
                  <c:v>2021.1678469999999</c:v>
                </c:pt>
                <c:pt idx="283">
                  <c:v>1984.3472899999999</c:v>
                </c:pt>
                <c:pt idx="284">
                  <c:v>2010.716919</c:v>
                </c:pt>
                <c:pt idx="285">
                  <c:v>1997.943237</c:v>
                </c:pt>
                <c:pt idx="286">
                  <c:v>2004.42688</c:v>
                </c:pt>
                <c:pt idx="287">
                  <c:v>2022.9094239999999</c:v>
                </c:pt>
                <c:pt idx="288">
                  <c:v>1994.604736</c:v>
                </c:pt>
                <c:pt idx="289">
                  <c:v>2003.2172849999999</c:v>
                </c:pt>
                <c:pt idx="290">
                  <c:v>2050.0532229999999</c:v>
                </c:pt>
                <c:pt idx="291">
                  <c:v>2045.9895019999999</c:v>
                </c:pt>
                <c:pt idx="292">
                  <c:v>2032.0543210000001</c:v>
                </c:pt>
                <c:pt idx="293">
                  <c:v>2051.7465820000002</c:v>
                </c:pt>
                <c:pt idx="294">
                  <c:v>2013.2326660000001</c:v>
                </c:pt>
                <c:pt idx="295">
                  <c:v>2126.79126</c:v>
                </c:pt>
                <c:pt idx="296">
                  <c:v>2092.967529</c:v>
                </c:pt>
                <c:pt idx="297">
                  <c:v>2156.8354490000002</c:v>
                </c:pt>
                <c:pt idx="298">
                  <c:v>2143.3159179999998</c:v>
                </c:pt>
                <c:pt idx="299">
                  <c:v>2105.857422</c:v>
                </c:pt>
                <c:pt idx="300">
                  <c:v>2088.2185060000002</c:v>
                </c:pt>
                <c:pt idx="301">
                  <c:v>2102.5620119999999</c:v>
                </c:pt>
                <c:pt idx="302">
                  <c:v>2169.2895509999998</c:v>
                </c:pt>
                <c:pt idx="303">
                  <c:v>2140.9411620000001</c:v>
                </c:pt>
                <c:pt idx="304">
                  <c:v>2156.5927729999999</c:v>
                </c:pt>
                <c:pt idx="305">
                  <c:v>2131.9277339999999</c:v>
                </c:pt>
                <c:pt idx="306">
                  <c:v>2114.4343260000001</c:v>
                </c:pt>
                <c:pt idx="307">
                  <c:v>2104.8398440000001</c:v>
                </c:pt>
                <c:pt idx="308">
                  <c:v>2112.7382809999999</c:v>
                </c:pt>
                <c:pt idx="309">
                  <c:v>2117.2451169999999</c:v>
                </c:pt>
                <c:pt idx="310">
                  <c:v>2120.2009280000002</c:v>
                </c:pt>
                <c:pt idx="311">
                  <c:v>2128.0507809999999</c:v>
                </c:pt>
                <c:pt idx="312">
                  <c:v>2095.0512699999999</c:v>
                </c:pt>
                <c:pt idx="313">
                  <c:v>2099.751221</c:v>
                </c:pt>
                <c:pt idx="314">
                  <c:v>2118.8439939999998</c:v>
                </c:pt>
                <c:pt idx="315">
                  <c:v>2139.8266600000002</c:v>
                </c:pt>
                <c:pt idx="316">
                  <c:v>2087.8791500000002</c:v>
                </c:pt>
                <c:pt idx="317">
                  <c:v>2088.8486330000001</c:v>
                </c:pt>
                <c:pt idx="318">
                  <c:v>2146.9985350000002</c:v>
                </c:pt>
                <c:pt idx="319">
                  <c:v>2161.2934570000002</c:v>
                </c:pt>
                <c:pt idx="320">
                  <c:v>2244.4484859999998</c:v>
                </c:pt>
                <c:pt idx="321">
                  <c:v>2337.0522460000002</c:v>
                </c:pt>
                <c:pt idx="322">
                  <c:v>2363.5590820000002</c:v>
                </c:pt>
                <c:pt idx="323">
                  <c:v>2396.3171390000002</c:v>
                </c:pt>
                <c:pt idx="324">
                  <c:v>2363.7048340000001</c:v>
                </c:pt>
                <c:pt idx="325">
                  <c:v>2444.533203</c:v>
                </c:pt>
                <c:pt idx="326">
                  <c:v>2448.1674800000001</c:v>
                </c:pt>
                <c:pt idx="327">
                  <c:v>2443.2250979999999</c:v>
                </c:pt>
                <c:pt idx="328">
                  <c:v>2469.5859380000002</c:v>
                </c:pt>
                <c:pt idx="329">
                  <c:v>2449.524414</c:v>
                </c:pt>
                <c:pt idx="330">
                  <c:v>2502.8286130000001</c:v>
                </c:pt>
                <c:pt idx="331">
                  <c:v>2495.656982</c:v>
                </c:pt>
                <c:pt idx="332">
                  <c:v>2521.29126</c:v>
                </c:pt>
                <c:pt idx="333">
                  <c:v>2475.8857419999999</c:v>
                </c:pt>
                <c:pt idx="334">
                  <c:v>2520.6127929999998</c:v>
                </c:pt>
                <c:pt idx="335">
                  <c:v>2561.0756839999999</c:v>
                </c:pt>
                <c:pt idx="336">
                  <c:v>2566.5998540000001</c:v>
                </c:pt>
                <c:pt idx="337">
                  <c:v>2601.1508789999998</c:v>
                </c:pt>
                <c:pt idx="338">
                  <c:v>2613.6530760000001</c:v>
                </c:pt>
                <c:pt idx="339">
                  <c:v>2650.09375</c:v>
                </c:pt>
                <c:pt idx="340">
                  <c:v>2679.265625</c:v>
                </c:pt>
                <c:pt idx="341">
                  <c:v>2689.9748540000001</c:v>
                </c:pt>
                <c:pt idx="342">
                  <c:v>2668.798828</c:v>
                </c:pt>
                <c:pt idx="343">
                  <c:v>2707.711182</c:v>
                </c:pt>
                <c:pt idx="344">
                  <c:v>2718.8564449999999</c:v>
                </c:pt>
                <c:pt idx="345">
                  <c:v>2706.1601559999999</c:v>
                </c:pt>
                <c:pt idx="346">
                  <c:v>2756.9926759999998</c:v>
                </c:pt>
                <c:pt idx="347">
                  <c:v>2761.4509280000002</c:v>
                </c:pt>
                <c:pt idx="348">
                  <c:v>2636.6708979999999</c:v>
                </c:pt>
                <c:pt idx="349">
                  <c:v>2620.3403320000002</c:v>
                </c:pt>
                <c:pt idx="350">
                  <c:v>2581.7670899999998</c:v>
                </c:pt>
                <c:pt idx="351">
                  <c:v>2511.0178219999998</c:v>
                </c:pt>
                <c:pt idx="352">
                  <c:v>2508.4011230000001</c:v>
                </c:pt>
                <c:pt idx="353">
                  <c:v>2563.4985350000002</c:v>
                </c:pt>
                <c:pt idx="354">
                  <c:v>2614.0888669999999</c:v>
                </c:pt>
                <c:pt idx="355">
                  <c:v>2632.6003420000002</c:v>
                </c:pt>
                <c:pt idx="356">
                  <c:v>2516.5910640000002</c:v>
                </c:pt>
                <c:pt idx="357">
                  <c:v>2436.4406739999999</c:v>
                </c:pt>
                <c:pt idx="358">
                  <c:v>2361.475586</c:v>
                </c:pt>
                <c:pt idx="359">
                  <c:v>2366.4179690000001</c:v>
                </c:pt>
                <c:pt idx="360">
                  <c:v>2333.1274410000001</c:v>
                </c:pt>
                <c:pt idx="361">
                  <c:v>2372.3303219999998</c:v>
                </c:pt>
                <c:pt idx="362">
                  <c:v>2387.6911620000001</c:v>
                </c:pt>
                <c:pt idx="363">
                  <c:v>2377.9997560000002</c:v>
                </c:pt>
                <c:pt idx="364">
                  <c:v>2327.7482909999999</c:v>
                </c:pt>
                <c:pt idx="365">
                  <c:v>2303.470703</c:v>
                </c:pt>
                <c:pt idx="366">
                  <c:v>2342.3344729999999</c:v>
                </c:pt>
                <c:pt idx="367">
                  <c:v>2429.5598140000002</c:v>
                </c:pt>
                <c:pt idx="368">
                  <c:v>2433.1938479999999</c:v>
                </c:pt>
                <c:pt idx="369">
                  <c:v>2428.2509770000001</c:v>
                </c:pt>
                <c:pt idx="370">
                  <c:v>2409.4497070000002</c:v>
                </c:pt>
                <c:pt idx="371">
                  <c:v>2381.0039059999999</c:v>
                </c:pt>
                <c:pt idx="372">
                  <c:v>2374.7045899999998</c:v>
                </c:pt>
                <c:pt idx="373">
                  <c:v>2314.5190429999998</c:v>
                </c:pt>
                <c:pt idx="374">
                  <c:v>2394.57251</c:v>
                </c:pt>
                <c:pt idx="375">
                  <c:v>2341.9467770000001</c:v>
                </c:pt>
                <c:pt idx="376">
                  <c:v>2313.4533689999998</c:v>
                </c:pt>
                <c:pt idx="377">
                  <c:v>2299.0607909999999</c:v>
                </c:pt>
                <c:pt idx="378">
                  <c:v>2288.5458979999999</c:v>
                </c:pt>
                <c:pt idx="379">
                  <c:v>2300.563232</c:v>
                </c:pt>
                <c:pt idx="380">
                  <c:v>2206.9902339999999</c:v>
                </c:pt>
                <c:pt idx="381">
                  <c:v>2289.4663089999999</c:v>
                </c:pt>
                <c:pt idx="382">
                  <c:v>2316.6997070000002</c:v>
                </c:pt>
                <c:pt idx="383">
                  <c:v>2328.039307</c:v>
                </c:pt>
                <c:pt idx="384">
                  <c:v>2342.5766600000002</c:v>
                </c:pt>
                <c:pt idx="385">
                  <c:v>2313.501953</c:v>
                </c:pt>
                <c:pt idx="386">
                  <c:v>2309.2370609999998</c:v>
                </c:pt>
                <c:pt idx="387">
                  <c:v>2348.0041500000002</c:v>
                </c:pt>
                <c:pt idx="388">
                  <c:v>2356.9689939999998</c:v>
                </c:pt>
                <c:pt idx="389">
                  <c:v>2327.3125</c:v>
                </c:pt>
                <c:pt idx="390">
                  <c:v>2282.391357</c:v>
                </c:pt>
                <c:pt idx="391">
                  <c:v>2392.4887699999999</c:v>
                </c:pt>
                <c:pt idx="392">
                  <c:v>2348.2460940000001</c:v>
                </c:pt>
                <c:pt idx="393">
                  <c:v>2330.4133299999999</c:v>
                </c:pt>
                <c:pt idx="394">
                  <c:v>2336.906982</c:v>
                </c:pt>
                <c:pt idx="395">
                  <c:v>2350.9116210000002</c:v>
                </c:pt>
                <c:pt idx="396">
                  <c:v>2335.986328</c:v>
                </c:pt>
                <c:pt idx="397">
                  <c:v>2368.2109380000002</c:v>
                </c:pt>
                <c:pt idx="398">
                  <c:v>2328.1362300000001</c:v>
                </c:pt>
                <c:pt idx="399">
                  <c:v>2427.911865</c:v>
                </c:pt>
                <c:pt idx="400">
                  <c:v>2498.5642090000001</c:v>
                </c:pt>
                <c:pt idx="401">
                  <c:v>2459.1672359999998</c:v>
                </c:pt>
                <c:pt idx="402">
                  <c:v>2473.0751949999999</c:v>
                </c:pt>
                <c:pt idx="403">
                  <c:v>2433.241943</c:v>
                </c:pt>
                <c:pt idx="404">
                  <c:v>2531.0798340000001</c:v>
                </c:pt>
                <c:pt idx="405">
                  <c:v>2547.555664</c:v>
                </c:pt>
                <c:pt idx="406">
                  <c:v>2568.9260250000002</c:v>
                </c:pt>
                <c:pt idx="407">
                  <c:v>2549.688232</c:v>
                </c:pt>
                <c:pt idx="408">
                  <c:v>2521.969971</c:v>
                </c:pt>
                <c:pt idx="409">
                  <c:v>2491.4409179999998</c:v>
                </c:pt>
                <c:pt idx="410">
                  <c:v>2507.9172359999998</c:v>
                </c:pt>
                <c:pt idx="411">
                  <c:v>2581.5734859999998</c:v>
                </c:pt>
                <c:pt idx="412">
                  <c:v>2492.6040039999998</c:v>
                </c:pt>
                <c:pt idx="413">
                  <c:v>2474.91626</c:v>
                </c:pt>
                <c:pt idx="414">
                  <c:v>2433.8237300000001</c:v>
                </c:pt>
                <c:pt idx="415">
                  <c:v>2440.3171390000002</c:v>
                </c:pt>
                <c:pt idx="416">
                  <c:v>2479.0351559999999</c:v>
                </c:pt>
                <c:pt idx="417">
                  <c:v>2494.9785160000001</c:v>
                </c:pt>
                <c:pt idx="418">
                  <c:v>2533.9389649999998</c:v>
                </c:pt>
                <c:pt idx="419">
                  <c:v>2532.8725589999999</c:v>
                </c:pt>
                <c:pt idx="420">
                  <c:v>2458.1982419999999</c:v>
                </c:pt>
                <c:pt idx="421">
                  <c:v>2502.5375979999999</c:v>
                </c:pt>
                <c:pt idx="422">
                  <c:v>2507.383789</c:v>
                </c:pt>
                <c:pt idx="423">
                  <c:v>2488.4846189999998</c:v>
                </c:pt>
                <c:pt idx="424">
                  <c:v>2470.4584960000002</c:v>
                </c:pt>
                <c:pt idx="425">
                  <c:v>2472.9782709999999</c:v>
                </c:pt>
                <c:pt idx="426">
                  <c:v>2478.11499</c:v>
                </c:pt>
                <c:pt idx="427">
                  <c:v>2477.4365229999999</c:v>
                </c:pt>
                <c:pt idx="428">
                  <c:v>2477.3879390000002</c:v>
                </c:pt>
                <c:pt idx="429">
                  <c:v>2688.9572750000002</c:v>
                </c:pt>
                <c:pt idx="430">
                  <c:v>2696.9528810000002</c:v>
                </c:pt>
                <c:pt idx="431">
                  <c:v>2734.7990719999998</c:v>
                </c:pt>
                <c:pt idx="432">
                  <c:v>2729.0327149999998</c:v>
                </c:pt>
                <c:pt idx="433">
                  <c:v>2707.953125</c:v>
                </c:pt>
                <c:pt idx="434">
                  <c:v>2745.1691890000002</c:v>
                </c:pt>
                <c:pt idx="435">
                  <c:v>2732.2790530000002</c:v>
                </c:pt>
                <c:pt idx="436">
                  <c:v>2824.5441890000002</c:v>
                </c:pt>
                <c:pt idx="437">
                  <c:v>2850.9057619999999</c:v>
                </c:pt>
                <c:pt idx="438">
                  <c:v>2858.41626</c:v>
                </c:pt>
                <c:pt idx="439">
                  <c:v>2850.033203</c:v>
                </c:pt>
                <c:pt idx="440">
                  <c:v>2885.6984859999998</c:v>
                </c:pt>
                <c:pt idx="441">
                  <c:v>2840.6323240000002</c:v>
                </c:pt>
                <c:pt idx="442">
                  <c:v>2814.173828</c:v>
                </c:pt>
                <c:pt idx="443">
                  <c:v>2844.8486330000001</c:v>
                </c:pt>
                <c:pt idx="444">
                  <c:v>2834.7204590000001</c:v>
                </c:pt>
                <c:pt idx="445">
                  <c:v>2842.6672359999998</c:v>
                </c:pt>
                <c:pt idx="446">
                  <c:v>2836.0285640000002</c:v>
                </c:pt>
                <c:pt idx="447">
                  <c:v>2852.7954100000002</c:v>
                </c:pt>
                <c:pt idx="448">
                  <c:v>2873.7844239999999</c:v>
                </c:pt>
                <c:pt idx="449">
                  <c:v>2879.2873540000001</c:v>
                </c:pt>
                <c:pt idx="450">
                  <c:v>2873.1022950000001</c:v>
                </c:pt>
                <c:pt idx="451">
                  <c:v>2962.9997560000002</c:v>
                </c:pt>
                <c:pt idx="452">
                  <c:v>2940.1115719999998</c:v>
                </c:pt>
                <c:pt idx="453">
                  <c:v>2980.6286620000001</c:v>
                </c:pt>
                <c:pt idx="454">
                  <c:v>2967.869385</c:v>
                </c:pt>
                <c:pt idx="455">
                  <c:v>2988.6635740000002</c:v>
                </c:pt>
                <c:pt idx="456">
                  <c:v>2932.4172359999998</c:v>
                </c:pt>
                <c:pt idx="457">
                  <c:v>2909.5778810000002</c:v>
                </c:pt>
                <c:pt idx="458">
                  <c:v>2964.022461</c:v>
                </c:pt>
                <c:pt idx="459">
                  <c:v>2925.6965329999998</c:v>
                </c:pt>
                <c:pt idx="460">
                  <c:v>2905.2922359999998</c:v>
                </c:pt>
                <c:pt idx="461">
                  <c:v>2923.3588869999999</c:v>
                </c:pt>
                <c:pt idx="462">
                  <c:v>2914.7885740000002</c:v>
                </c:pt>
                <c:pt idx="463">
                  <c:v>2942.9360350000002</c:v>
                </c:pt>
                <c:pt idx="464">
                  <c:v>2926.7680660000001</c:v>
                </c:pt>
                <c:pt idx="465">
                  <c:v>2936.3129880000001</c:v>
                </c:pt>
                <c:pt idx="466">
                  <c:v>2924.3330080000001</c:v>
                </c:pt>
                <c:pt idx="467">
                  <c:v>2960.954346</c:v>
                </c:pt>
                <c:pt idx="468">
                  <c:v>2949.461182</c:v>
                </c:pt>
                <c:pt idx="469">
                  <c:v>2932.2221679999998</c:v>
                </c:pt>
                <c:pt idx="470">
                  <c:v>2921.3142090000001</c:v>
                </c:pt>
                <c:pt idx="471">
                  <c:v>2915.9084469999998</c:v>
                </c:pt>
                <c:pt idx="472">
                  <c:v>2923.7973630000001</c:v>
                </c:pt>
                <c:pt idx="473">
                  <c:v>2905.9252929999998</c:v>
                </c:pt>
                <c:pt idx="474">
                  <c:v>2911.476807</c:v>
                </c:pt>
                <c:pt idx="475">
                  <c:v>2904.3183589999999</c:v>
                </c:pt>
                <c:pt idx="476">
                  <c:v>3076.8073730000001</c:v>
                </c:pt>
                <c:pt idx="477">
                  <c:v>3025.8691410000001</c:v>
                </c:pt>
                <c:pt idx="478">
                  <c:v>3003.468018</c:v>
                </c:pt>
                <c:pt idx="479">
                  <c:v>2981.5048830000001</c:v>
                </c:pt>
                <c:pt idx="480">
                  <c:v>2949.8022460000002</c:v>
                </c:pt>
                <c:pt idx="481">
                  <c:v>2925.8916020000001</c:v>
                </c:pt>
                <c:pt idx="482">
                  <c:v>2919.414307</c:v>
                </c:pt>
                <c:pt idx="483">
                  <c:v>2881.429932</c:v>
                </c:pt>
                <c:pt idx="484">
                  <c:v>2896.623779</c:v>
                </c:pt>
                <c:pt idx="485">
                  <c:v>2948.1953130000002</c:v>
                </c:pt>
                <c:pt idx="486">
                  <c:v>2940.0139159999999</c:v>
                </c:pt>
                <c:pt idx="487">
                  <c:v>2910.6000979999999</c:v>
                </c:pt>
                <c:pt idx="488">
                  <c:v>2889.2216800000001</c:v>
                </c:pt>
                <c:pt idx="489">
                  <c:v>2914.6423340000001</c:v>
                </c:pt>
                <c:pt idx="490">
                  <c:v>2899.6430660000001</c:v>
                </c:pt>
                <c:pt idx="491">
                  <c:v>2895.2116700000001</c:v>
                </c:pt>
                <c:pt idx="492">
                  <c:v>2898.0358890000002</c:v>
                </c:pt>
                <c:pt idx="493">
                  <c:v>2910.892578</c:v>
                </c:pt>
                <c:pt idx="494">
                  <c:v>2894.0427249999998</c:v>
                </c:pt>
                <c:pt idx="495">
                  <c:v>2936.8000489999999</c:v>
                </c:pt>
                <c:pt idx="496">
                  <c:v>2923.4077149999998</c:v>
                </c:pt>
                <c:pt idx="497">
                  <c:v>3031.907471</c:v>
                </c:pt>
                <c:pt idx="498">
                  <c:v>2997.3317870000001</c:v>
                </c:pt>
                <c:pt idx="499">
                  <c:v>2966.6518550000001</c:v>
                </c:pt>
                <c:pt idx="500">
                  <c:v>2958.9575199999999</c:v>
                </c:pt>
                <c:pt idx="501">
                  <c:v>2960.5158689999998</c:v>
                </c:pt>
                <c:pt idx="502">
                  <c:v>2957.7404790000001</c:v>
                </c:pt>
                <c:pt idx="503">
                  <c:v>3027.8168949999999</c:v>
                </c:pt>
                <c:pt idx="504">
                  <c:v>3118.0063479999999</c:v>
                </c:pt>
                <c:pt idx="505">
                  <c:v>3216.766357</c:v>
                </c:pt>
                <c:pt idx="506">
                  <c:v>3215.6464839999999</c:v>
                </c:pt>
                <c:pt idx="507">
                  <c:v>3251.8779300000001</c:v>
                </c:pt>
                <c:pt idx="508">
                  <c:v>3229.2326659999999</c:v>
                </c:pt>
                <c:pt idx="509">
                  <c:v>3249.3942870000001</c:v>
                </c:pt>
                <c:pt idx="510">
                  <c:v>3249.735107</c:v>
                </c:pt>
                <c:pt idx="511">
                  <c:v>3259.2314449999999</c:v>
                </c:pt>
                <c:pt idx="512">
                  <c:v>3279.392578</c:v>
                </c:pt>
                <c:pt idx="513">
                  <c:v>3274.9609380000002</c:v>
                </c:pt>
                <c:pt idx="514">
                  <c:v>3265.0266109999998</c:v>
                </c:pt>
                <c:pt idx="515">
                  <c:v>3255.0920409999999</c:v>
                </c:pt>
                <c:pt idx="516">
                  <c:v>3217.0585940000001</c:v>
                </c:pt>
                <c:pt idx="517">
                  <c:v>3186.3789059999999</c:v>
                </c:pt>
                <c:pt idx="518">
                  <c:v>3223.0483399999998</c:v>
                </c:pt>
                <c:pt idx="519">
                  <c:v>3231.132568</c:v>
                </c:pt>
                <c:pt idx="520">
                  <c:v>3234.2004390000002</c:v>
                </c:pt>
                <c:pt idx="521">
                  <c:v>3358.8198240000002</c:v>
                </c:pt>
                <c:pt idx="522">
                  <c:v>3341.3364259999998</c:v>
                </c:pt>
                <c:pt idx="523">
                  <c:v>3291.713135</c:v>
                </c:pt>
                <c:pt idx="524">
                  <c:v>3236.5378420000002</c:v>
                </c:pt>
                <c:pt idx="525">
                  <c:v>3160.1789549999999</c:v>
                </c:pt>
                <c:pt idx="526">
                  <c:v>3095.118164</c:v>
                </c:pt>
                <c:pt idx="527">
                  <c:v>3118.25</c:v>
                </c:pt>
                <c:pt idx="528">
                  <c:v>3170.0161130000001</c:v>
                </c:pt>
                <c:pt idx="529">
                  <c:v>3128.6223140000002</c:v>
                </c:pt>
                <c:pt idx="530">
                  <c:v>3205.1762699999999</c:v>
                </c:pt>
                <c:pt idx="531">
                  <c:v>3220.8081050000001</c:v>
                </c:pt>
                <c:pt idx="532">
                  <c:v>3219.9807129999999</c:v>
                </c:pt>
                <c:pt idx="533">
                  <c:v>3236.732422</c:v>
                </c:pt>
                <c:pt idx="534">
                  <c:v>3236.9765630000002</c:v>
                </c:pt>
                <c:pt idx="535">
                  <c:v>3211.945068</c:v>
                </c:pt>
                <c:pt idx="536">
                  <c:v>3157.111328</c:v>
                </c:pt>
                <c:pt idx="537">
                  <c:v>3100.8642580000001</c:v>
                </c:pt>
                <c:pt idx="538">
                  <c:v>3087.0832519999999</c:v>
                </c:pt>
                <c:pt idx="539">
                  <c:v>2923.8461910000001</c:v>
                </c:pt>
                <c:pt idx="540">
                  <c:v>2904.7563479999999</c:v>
                </c:pt>
                <c:pt idx="541">
                  <c:v>2842.0820309999999</c:v>
                </c:pt>
                <c:pt idx="542">
                  <c:v>2892.4841310000002</c:v>
                </c:pt>
                <c:pt idx="543">
                  <c:v>3014.0839839999999</c:v>
                </c:pt>
                <c:pt idx="544">
                  <c:v>3038.7548830000001</c:v>
                </c:pt>
                <c:pt idx="545">
                  <c:v>3022.9575199999999</c:v>
                </c:pt>
                <c:pt idx="546">
                  <c:v>3044.1179200000001</c:v>
                </c:pt>
                <c:pt idx="547">
                  <c:v>3026.126953</c:v>
                </c:pt>
                <c:pt idx="548">
                  <c:v>3091.7521969999998</c:v>
                </c:pt>
                <c:pt idx="549">
                  <c:v>3080.6357419999999</c:v>
                </c:pt>
                <c:pt idx="550">
                  <c:v>3059.9145509999998</c:v>
                </c:pt>
                <c:pt idx="551">
                  <c:v>3066.8862300000001</c:v>
                </c:pt>
                <c:pt idx="552">
                  <c:v>3030.9536130000001</c:v>
                </c:pt>
                <c:pt idx="553">
                  <c:v>2987.2680660000001</c:v>
                </c:pt>
                <c:pt idx="554">
                  <c:v>3045.1904300000001</c:v>
                </c:pt>
                <c:pt idx="555">
                  <c:v>3089.8503420000002</c:v>
                </c:pt>
                <c:pt idx="556">
                  <c:v>3073.273682</c:v>
                </c:pt>
                <c:pt idx="557">
                  <c:v>3149.8691410000001</c:v>
                </c:pt>
                <c:pt idx="558">
                  <c:v>3146.553711</c:v>
                </c:pt>
                <c:pt idx="559">
                  <c:v>3180.0976559999999</c:v>
                </c:pt>
                <c:pt idx="560">
                  <c:v>3106.2814939999998</c:v>
                </c:pt>
                <c:pt idx="561">
                  <c:v>3078.4418949999999</c:v>
                </c:pt>
                <c:pt idx="562">
                  <c:v>3066.0090329999998</c:v>
                </c:pt>
                <c:pt idx="563">
                  <c:v>3064.8876949999999</c:v>
                </c:pt>
                <c:pt idx="564">
                  <c:v>3066.0578609999998</c:v>
                </c:pt>
                <c:pt idx="565">
                  <c:v>3065.423828</c:v>
                </c:pt>
                <c:pt idx="566">
                  <c:v>3060.0610350000002</c:v>
                </c:pt>
                <c:pt idx="567">
                  <c:v>3101.4545899999998</c:v>
                </c:pt>
                <c:pt idx="568">
                  <c:v>3033.0498050000001</c:v>
                </c:pt>
                <c:pt idx="569">
                  <c:v>2962.695557</c:v>
                </c:pt>
                <c:pt idx="570">
                  <c:v>2954.9433589999999</c:v>
                </c:pt>
                <c:pt idx="571">
                  <c:v>3031.148682</c:v>
                </c:pt>
                <c:pt idx="572">
                  <c:v>3099.6015630000002</c:v>
                </c:pt>
                <c:pt idx="573">
                  <c:v>3201.452393</c:v>
                </c:pt>
                <c:pt idx="574">
                  <c:v>3198.2348630000001</c:v>
                </c:pt>
                <c:pt idx="575">
                  <c:v>3215.4458009999998</c:v>
                </c:pt>
                <c:pt idx="576">
                  <c:v>3219.7846679999998</c:v>
                </c:pt>
                <c:pt idx="577">
                  <c:v>3216.5185550000001</c:v>
                </c:pt>
                <c:pt idx="578">
                  <c:v>3162.984375</c:v>
                </c:pt>
                <c:pt idx="579">
                  <c:v>3158.8403320000002</c:v>
                </c:pt>
                <c:pt idx="580">
                  <c:v>3189.9465329999998</c:v>
                </c:pt>
                <c:pt idx="581">
                  <c:v>3198.47876</c:v>
                </c:pt>
                <c:pt idx="582">
                  <c:v>3186.5820309999999</c:v>
                </c:pt>
                <c:pt idx="583">
                  <c:v>3203.061768</c:v>
                </c:pt>
                <c:pt idx="584">
                  <c:v>3190.9702149999998</c:v>
                </c:pt>
                <c:pt idx="585">
                  <c:v>3284.3864749999998</c:v>
                </c:pt>
                <c:pt idx="586">
                  <c:v>3283.6547850000002</c:v>
                </c:pt>
                <c:pt idx="587">
                  <c:v>3281.9482419999999</c:v>
                </c:pt>
                <c:pt idx="588">
                  <c:v>3298.7692870000001</c:v>
                </c:pt>
                <c:pt idx="589">
                  <c:v>3337.2377929999998</c:v>
                </c:pt>
                <c:pt idx="590">
                  <c:v>3373.219482</c:v>
                </c:pt>
                <c:pt idx="591">
                  <c:v>3439.040039</c:v>
                </c:pt>
                <c:pt idx="592">
                  <c:v>3427.1921390000002</c:v>
                </c:pt>
                <c:pt idx="593">
                  <c:v>3487.3081050000001</c:v>
                </c:pt>
                <c:pt idx="594">
                  <c:v>3465.0751949999999</c:v>
                </c:pt>
                <c:pt idx="595">
                  <c:v>3450.6923830000001</c:v>
                </c:pt>
                <c:pt idx="596">
                  <c:v>3455.6166990000002</c:v>
                </c:pt>
                <c:pt idx="597">
                  <c:v>3370.2453609999998</c:v>
                </c:pt>
                <c:pt idx="598">
                  <c:v>3280.680664</c:v>
                </c:pt>
                <c:pt idx="599">
                  <c:v>3294.576172</c:v>
                </c:pt>
                <c:pt idx="600">
                  <c:v>3289.749268</c:v>
                </c:pt>
                <c:pt idx="601">
                  <c:v>3198.7707519999999</c:v>
                </c:pt>
                <c:pt idx="602">
                  <c:v>3224.123779</c:v>
                </c:pt>
                <c:pt idx="603">
                  <c:v>3193.3591310000002</c:v>
                </c:pt>
                <c:pt idx="604">
                  <c:v>3076.6376949999999</c:v>
                </c:pt>
                <c:pt idx="605">
                  <c:v>3068.788086</c:v>
                </c:pt>
                <c:pt idx="606">
                  <c:v>3039.3884280000002</c:v>
                </c:pt>
                <c:pt idx="607">
                  <c:v>3033.4401859999998</c:v>
                </c:pt>
                <c:pt idx="608">
                  <c:v>3073.8098140000002</c:v>
                </c:pt>
                <c:pt idx="609">
                  <c:v>3116.7153320000002</c:v>
                </c:pt>
                <c:pt idx="610">
                  <c:v>3118.1286620000001</c:v>
                </c:pt>
                <c:pt idx="611">
                  <c:v>3123.2971189999998</c:v>
                </c:pt>
                <c:pt idx="612">
                  <c:v>3156.109375</c:v>
                </c:pt>
                <c:pt idx="613">
                  <c:v>3095.7014159999999</c:v>
                </c:pt>
                <c:pt idx="614">
                  <c:v>3136.3151859999998</c:v>
                </c:pt>
                <c:pt idx="615">
                  <c:v>3148.0161130000001</c:v>
                </c:pt>
                <c:pt idx="616">
                  <c:v>3158.1577149999998</c:v>
                </c:pt>
                <c:pt idx="617">
                  <c:v>3136.2661130000001</c:v>
                </c:pt>
                <c:pt idx="618">
                  <c:v>3065.2290039999998</c:v>
                </c:pt>
                <c:pt idx="619">
                  <c:v>3183.3642580000001</c:v>
                </c:pt>
                <c:pt idx="620">
                  <c:v>3171.906982</c:v>
                </c:pt>
                <c:pt idx="621">
                  <c:v>3184.5832519999999</c:v>
                </c:pt>
                <c:pt idx="622">
                  <c:v>3177.367432</c:v>
                </c:pt>
                <c:pt idx="623">
                  <c:v>3170.7365719999998</c:v>
                </c:pt>
                <c:pt idx="624">
                  <c:v>3146.8461910000001</c:v>
                </c:pt>
                <c:pt idx="625">
                  <c:v>3156.6459960000002</c:v>
                </c:pt>
                <c:pt idx="626">
                  <c:v>2992.6801759999998</c:v>
                </c:pt>
                <c:pt idx="627">
                  <c:v>3041.5822750000002</c:v>
                </c:pt>
                <c:pt idx="628">
                  <c:v>3095.6523440000001</c:v>
                </c:pt>
                <c:pt idx="629">
                  <c:v>2953.578125</c:v>
                </c:pt>
                <c:pt idx="630">
                  <c:v>2800.4360350000002</c:v>
                </c:pt>
                <c:pt idx="631">
                  <c:v>2670.0139159999999</c:v>
                </c:pt>
                <c:pt idx="632">
                  <c:v>2641.0532229999999</c:v>
                </c:pt>
                <c:pt idx="633">
                  <c:v>2655.6313479999999</c:v>
                </c:pt>
                <c:pt idx="634">
                  <c:v>2803.4104000000002</c:v>
                </c:pt>
                <c:pt idx="635">
                  <c:v>2840.3183589999999</c:v>
                </c:pt>
                <c:pt idx="636">
                  <c:v>2859.0405270000001</c:v>
                </c:pt>
                <c:pt idx="637">
                  <c:v>2889.0744629999999</c:v>
                </c:pt>
                <c:pt idx="638">
                  <c:v>2912.818115</c:v>
                </c:pt>
                <c:pt idx="639">
                  <c:v>2966.3034670000002</c:v>
                </c:pt>
                <c:pt idx="640">
                  <c:v>3058.5495609999998</c:v>
                </c:pt>
                <c:pt idx="641">
                  <c:v>2969.9602049999999</c:v>
                </c:pt>
                <c:pt idx="642">
                  <c:v>2975.225586</c:v>
                </c:pt>
                <c:pt idx="643">
                  <c:v>2941.7307129999999</c:v>
                </c:pt>
                <c:pt idx="644">
                  <c:v>2950.0678710000002</c:v>
                </c:pt>
                <c:pt idx="645">
                  <c:v>2971.1303710000002</c:v>
                </c:pt>
                <c:pt idx="646">
                  <c:v>2952.1154790000001</c:v>
                </c:pt>
                <c:pt idx="647">
                  <c:v>2966.888672</c:v>
                </c:pt>
                <c:pt idx="648">
                  <c:v>3004.869385</c:v>
                </c:pt>
                <c:pt idx="649">
                  <c:v>3003.3088379999999</c:v>
                </c:pt>
                <c:pt idx="650">
                  <c:v>3036.6577149999998</c:v>
                </c:pt>
                <c:pt idx="651">
                  <c:v>3040.4121089999999</c:v>
                </c:pt>
                <c:pt idx="652">
                  <c:v>3062.6450199999999</c:v>
                </c:pt>
                <c:pt idx="653">
                  <c:v>3075.5166020000001</c:v>
                </c:pt>
                <c:pt idx="654">
                  <c:v>3076.4916990000002</c:v>
                </c:pt>
                <c:pt idx="655">
                  <c:v>3126.4660640000002</c:v>
                </c:pt>
                <c:pt idx="656">
                  <c:v>3078.8803710000002</c:v>
                </c:pt>
                <c:pt idx="657">
                  <c:v>3050.7973630000001</c:v>
                </c:pt>
                <c:pt idx="658">
                  <c:v>3003.9914549999999</c:v>
                </c:pt>
                <c:pt idx="659">
                  <c:v>2946.3623050000001</c:v>
                </c:pt>
                <c:pt idx="660">
                  <c:v>2916.767578</c:v>
                </c:pt>
                <c:pt idx="661">
                  <c:v>3006.283203</c:v>
                </c:pt>
                <c:pt idx="662">
                  <c:v>3079.6606449999999</c:v>
                </c:pt>
                <c:pt idx="663">
                  <c:v>3085.657471</c:v>
                </c:pt>
                <c:pt idx="664">
                  <c:v>3052.6987300000001</c:v>
                </c:pt>
                <c:pt idx="665">
                  <c:v>3047.8718260000001</c:v>
                </c:pt>
                <c:pt idx="666">
                  <c:v>3070.0070799999999</c:v>
                </c:pt>
                <c:pt idx="667">
                  <c:v>3166.88501</c:v>
                </c:pt>
                <c:pt idx="668">
                  <c:v>3156.6459960000002</c:v>
                </c:pt>
                <c:pt idx="669">
                  <c:v>3120.3715820000002</c:v>
                </c:pt>
                <c:pt idx="670">
                  <c:v>3023.6892090000001</c:v>
                </c:pt>
                <c:pt idx="671">
                  <c:v>2999.9934079999998</c:v>
                </c:pt>
                <c:pt idx="672">
                  <c:v>2941.1940920000002</c:v>
                </c:pt>
                <c:pt idx="673">
                  <c:v>2930.468018</c:v>
                </c:pt>
                <c:pt idx="674">
                  <c:v>3009.5498050000001</c:v>
                </c:pt>
                <c:pt idx="675">
                  <c:v>2977.6635740000002</c:v>
                </c:pt>
                <c:pt idx="676">
                  <c:v>2964.304443</c:v>
                </c:pt>
                <c:pt idx="677">
                  <c:v>2987.7558589999999</c:v>
                </c:pt>
                <c:pt idx="678">
                  <c:v>2925.2509770000001</c:v>
                </c:pt>
                <c:pt idx="679">
                  <c:v>2974.1044919999999</c:v>
                </c:pt>
                <c:pt idx="680">
                  <c:v>3022.9575199999999</c:v>
                </c:pt>
                <c:pt idx="681">
                  <c:v>2971.0815429999998</c:v>
                </c:pt>
                <c:pt idx="682">
                  <c:v>3032.5627439999998</c:v>
                </c:pt>
                <c:pt idx="683">
                  <c:v>3095.2136230000001</c:v>
                </c:pt>
                <c:pt idx="684">
                  <c:v>3010.0373540000001</c:v>
                </c:pt>
                <c:pt idx="685">
                  <c:v>2767.4282229999999</c:v>
                </c:pt>
                <c:pt idx="686">
                  <c:v>2769.476318</c:v>
                </c:pt>
                <c:pt idx="687">
                  <c:v>2764.3083499999998</c:v>
                </c:pt>
                <c:pt idx="688">
                  <c:v>2773.2304690000001</c:v>
                </c:pt>
                <c:pt idx="689">
                  <c:v>2788.4907229999999</c:v>
                </c:pt>
                <c:pt idx="690">
                  <c:v>2781.5187989999999</c:v>
                </c:pt>
                <c:pt idx="691">
                  <c:v>2836.1743160000001</c:v>
                </c:pt>
                <c:pt idx="692">
                  <c:v>2815.0629880000001</c:v>
                </c:pt>
                <c:pt idx="693">
                  <c:v>2747.3410640000002</c:v>
                </c:pt>
                <c:pt idx="694">
                  <c:v>2676.4013669999999</c:v>
                </c:pt>
                <c:pt idx="695">
                  <c:v>2637.8842770000001</c:v>
                </c:pt>
                <c:pt idx="696">
                  <c:v>2635.0402829999998</c:v>
                </c:pt>
                <c:pt idx="697">
                  <c:v>2656.5673830000001</c:v>
                </c:pt>
                <c:pt idx="698">
                  <c:v>2609.4921880000002</c:v>
                </c:pt>
                <c:pt idx="699">
                  <c:v>2584.6303710000002</c:v>
                </c:pt>
                <c:pt idx="700">
                  <c:v>2609.8842770000001</c:v>
                </c:pt>
                <c:pt idx="701">
                  <c:v>2606.255615</c:v>
                </c:pt>
                <c:pt idx="702">
                  <c:v>2530.4938959999999</c:v>
                </c:pt>
                <c:pt idx="703">
                  <c:v>2609.443115</c:v>
                </c:pt>
                <c:pt idx="704">
                  <c:v>2626.7526859999998</c:v>
                </c:pt>
                <c:pt idx="705">
                  <c:v>2614.9841310000002</c:v>
                </c:pt>
                <c:pt idx="706">
                  <c:v>2705.064453</c:v>
                </c:pt>
                <c:pt idx="707">
                  <c:v>2707.7124020000001</c:v>
                </c:pt>
                <c:pt idx="708">
                  <c:v>2766.6057129999999</c:v>
                </c:pt>
                <c:pt idx="709">
                  <c:v>2673.975586</c:v>
                </c:pt>
                <c:pt idx="710">
                  <c:v>2645.8283689999998</c:v>
                </c:pt>
                <c:pt idx="711">
                  <c:v>2643.2783199999999</c:v>
                </c:pt>
                <c:pt idx="712">
                  <c:v>2719.7265630000002</c:v>
                </c:pt>
                <c:pt idx="713">
                  <c:v>2736.5463869999999</c:v>
                </c:pt>
                <c:pt idx="714">
                  <c:v>2713.3029790000001</c:v>
                </c:pt>
                <c:pt idx="715">
                  <c:v>2806.2766109999998</c:v>
                </c:pt>
                <c:pt idx="716">
                  <c:v>2835.6984859999998</c:v>
                </c:pt>
                <c:pt idx="717">
                  <c:v>2824.3222660000001</c:v>
                </c:pt>
                <c:pt idx="718">
                  <c:v>2876.5463869999999</c:v>
                </c:pt>
                <c:pt idx="719">
                  <c:v>2837.4638669999999</c:v>
                </c:pt>
                <c:pt idx="720">
                  <c:v>2884.539307</c:v>
                </c:pt>
                <c:pt idx="721">
                  <c:v>2882.5285640000002</c:v>
                </c:pt>
                <c:pt idx="722">
                  <c:v>2920.7775879999999</c:v>
                </c:pt>
                <c:pt idx="723">
                  <c:v>2959.713135</c:v>
                </c:pt>
                <c:pt idx="724">
                  <c:v>2960.938721</c:v>
                </c:pt>
                <c:pt idx="725">
                  <c:v>2948.532471</c:v>
                </c:pt>
                <c:pt idx="726">
                  <c:v>3007.033203</c:v>
                </c:pt>
                <c:pt idx="727">
                  <c:v>3008.3081050000001</c:v>
                </c:pt>
                <c:pt idx="728">
                  <c:v>3045.13501</c:v>
                </c:pt>
                <c:pt idx="729">
                  <c:v>3048.6164549999999</c:v>
                </c:pt>
                <c:pt idx="730">
                  <c:v>3124.672607</c:v>
                </c:pt>
                <c:pt idx="731">
                  <c:v>3209.3588869999999</c:v>
                </c:pt>
                <c:pt idx="732">
                  <c:v>3269.5268550000001</c:v>
                </c:pt>
                <c:pt idx="733">
                  <c:v>3260.5041500000002</c:v>
                </c:pt>
                <c:pt idx="734">
                  <c:v>3330.7250979999999</c:v>
                </c:pt>
                <c:pt idx="735">
                  <c:v>3373.3869629999999</c:v>
                </c:pt>
                <c:pt idx="736">
                  <c:v>3393.8354490000002</c:v>
                </c:pt>
                <c:pt idx="737">
                  <c:v>3406.9770509999998</c:v>
                </c:pt>
                <c:pt idx="738">
                  <c:v>3391.8247070000002</c:v>
                </c:pt>
                <c:pt idx="739">
                  <c:v>3345.9260250000002</c:v>
                </c:pt>
                <c:pt idx="740">
                  <c:v>3339.6003420000002</c:v>
                </c:pt>
                <c:pt idx="741">
                  <c:v>3361.814453</c:v>
                </c:pt>
                <c:pt idx="742">
                  <c:v>3433.5551759999998</c:v>
                </c:pt>
                <c:pt idx="743">
                  <c:v>3455.8176269999999</c:v>
                </c:pt>
                <c:pt idx="744">
                  <c:v>3467.2436520000001</c:v>
                </c:pt>
                <c:pt idx="745">
                  <c:v>3415.460693</c:v>
                </c:pt>
                <c:pt idx="746">
                  <c:v>3285.21875</c:v>
                </c:pt>
                <c:pt idx="747">
                  <c:v>3291.9370119999999</c:v>
                </c:pt>
                <c:pt idx="748">
                  <c:v>3313.7583009999998</c:v>
                </c:pt>
                <c:pt idx="749">
                  <c:v>3297.7231449999999</c:v>
                </c:pt>
                <c:pt idx="750">
                  <c:v>3259.5234380000002</c:v>
                </c:pt>
                <c:pt idx="751">
                  <c:v>3278.8439939999998</c:v>
                </c:pt>
                <c:pt idx="752">
                  <c:v>3326.2629390000002</c:v>
                </c:pt>
                <c:pt idx="753">
                  <c:v>3380.1538089999999</c:v>
                </c:pt>
                <c:pt idx="754">
                  <c:v>3364.9528810000002</c:v>
                </c:pt>
                <c:pt idx="755">
                  <c:v>3358.8232419999999</c:v>
                </c:pt>
                <c:pt idx="756">
                  <c:v>3329.8422850000002</c:v>
                </c:pt>
                <c:pt idx="757">
                  <c:v>3334.8439939999998</c:v>
                </c:pt>
                <c:pt idx="758">
                  <c:v>3383.6845699999999</c:v>
                </c:pt>
                <c:pt idx="759">
                  <c:v>3375.5444339999999</c:v>
                </c:pt>
                <c:pt idx="760">
                  <c:v>3366.0803219999998</c:v>
                </c:pt>
                <c:pt idx="761">
                  <c:v>3356.2729490000002</c:v>
                </c:pt>
                <c:pt idx="762">
                  <c:v>3372.7004390000002</c:v>
                </c:pt>
                <c:pt idx="763">
                  <c:v>3329.9892580000001</c:v>
                </c:pt>
                <c:pt idx="764">
                  <c:v>3258.5427249999998</c:v>
                </c:pt>
                <c:pt idx="765">
                  <c:v>3252.3642580000001</c:v>
                </c:pt>
                <c:pt idx="766">
                  <c:v>3327.8315429999998</c:v>
                </c:pt>
                <c:pt idx="767">
                  <c:v>3291.397461</c:v>
                </c:pt>
                <c:pt idx="768">
                  <c:v>3369.8073730000001</c:v>
                </c:pt>
                <c:pt idx="769">
                  <c:v>3329.8422850000002</c:v>
                </c:pt>
                <c:pt idx="770">
                  <c:v>3371.8176269999999</c:v>
                </c:pt>
                <c:pt idx="771">
                  <c:v>3403.7895509999998</c:v>
                </c:pt>
                <c:pt idx="772">
                  <c:v>3501.8630370000001</c:v>
                </c:pt>
                <c:pt idx="773">
                  <c:v>3319.59375</c:v>
                </c:pt>
                <c:pt idx="774">
                  <c:v>3278.0593260000001</c:v>
                </c:pt>
                <c:pt idx="775">
                  <c:v>3239.27124</c:v>
                </c:pt>
                <c:pt idx="776">
                  <c:v>3273.4497070000002</c:v>
                </c:pt>
                <c:pt idx="777">
                  <c:v>3264.819336</c:v>
                </c:pt>
                <c:pt idx="778">
                  <c:v>3279.2854000000002</c:v>
                </c:pt>
                <c:pt idx="779">
                  <c:v>3214.8020019999999</c:v>
                </c:pt>
                <c:pt idx="780">
                  <c:v>3235.1523440000001</c:v>
                </c:pt>
                <c:pt idx="781">
                  <c:v>3185.625</c:v>
                </c:pt>
                <c:pt idx="782">
                  <c:v>3147.1801759999998</c:v>
                </c:pt>
                <c:pt idx="783">
                  <c:v>3124.1328130000002</c:v>
                </c:pt>
                <c:pt idx="784">
                  <c:v>3136</c:v>
                </c:pt>
                <c:pt idx="785">
                  <c:v>3163.7058109999998</c:v>
                </c:pt>
                <c:pt idx="786">
                  <c:v>3150.8579100000002</c:v>
                </c:pt>
                <c:pt idx="787">
                  <c:v>3080.3920899999998</c:v>
                </c:pt>
                <c:pt idx="788">
                  <c:v>3032.8264159999999</c:v>
                </c:pt>
                <c:pt idx="789">
                  <c:v>3061.5129390000002</c:v>
                </c:pt>
                <c:pt idx="790">
                  <c:v>3025.470703</c:v>
                </c:pt>
                <c:pt idx="791">
                  <c:v>2984.8195799999999</c:v>
                </c:pt>
                <c:pt idx="792">
                  <c:v>2994.5778810000002</c:v>
                </c:pt>
                <c:pt idx="793">
                  <c:v>3052.2299800000001</c:v>
                </c:pt>
                <c:pt idx="794">
                  <c:v>3103.0070799999999</c:v>
                </c:pt>
                <c:pt idx="795">
                  <c:v>3075.9978030000002</c:v>
                </c:pt>
                <c:pt idx="796">
                  <c:v>3085.2304690000001</c:v>
                </c:pt>
                <c:pt idx="797">
                  <c:v>3124.5656739999999</c:v>
                </c:pt>
                <c:pt idx="798">
                  <c:v>3048.154297</c:v>
                </c:pt>
                <c:pt idx="799">
                  <c:v>3031.4086910000001</c:v>
                </c:pt>
                <c:pt idx="800">
                  <c:v>2990.7963869999999</c:v>
                </c:pt>
                <c:pt idx="801">
                  <c:v>3000.8632809999999</c:v>
                </c:pt>
                <c:pt idx="802">
                  <c:v>2998.7028810000002</c:v>
                </c:pt>
                <c:pt idx="803">
                  <c:v>3024.3371579999998</c:v>
                </c:pt>
                <c:pt idx="804">
                  <c:v>3028.0200199999999</c:v>
                </c:pt>
                <c:pt idx="805">
                  <c:v>3016.7746579999998</c:v>
                </c:pt>
                <c:pt idx="806">
                  <c:v>3040.248047</c:v>
                </c:pt>
                <c:pt idx="807">
                  <c:v>3040.0512699999999</c:v>
                </c:pt>
                <c:pt idx="808">
                  <c:v>3048.4487300000001</c:v>
                </c:pt>
                <c:pt idx="809">
                  <c:v>3045.4533689999998</c:v>
                </c:pt>
                <c:pt idx="810">
                  <c:v>3059.6945799999999</c:v>
                </c:pt>
                <c:pt idx="811">
                  <c:v>3052.671875</c:v>
                </c:pt>
                <c:pt idx="812">
                  <c:v>3094.9536130000001</c:v>
                </c:pt>
                <c:pt idx="813">
                  <c:v>3079.091797</c:v>
                </c:pt>
                <c:pt idx="814">
                  <c:v>3118.4760740000002</c:v>
                </c:pt>
                <c:pt idx="815">
                  <c:v>3122.601318</c:v>
                </c:pt>
                <c:pt idx="816">
                  <c:v>3087.341797</c:v>
                </c:pt>
                <c:pt idx="817">
                  <c:v>3100.5520019999999</c:v>
                </c:pt>
                <c:pt idx="818">
                  <c:v>3105.2661130000001</c:v>
                </c:pt>
                <c:pt idx="819">
                  <c:v>3168.9096679999998</c:v>
                </c:pt>
                <c:pt idx="820">
                  <c:v>3163.9497070000002</c:v>
                </c:pt>
                <c:pt idx="821">
                  <c:v>3169.3515630000002</c:v>
                </c:pt>
                <c:pt idx="822">
                  <c:v>3109.8332519999999</c:v>
                </c:pt>
                <c:pt idx="823">
                  <c:v>3121.766357</c:v>
                </c:pt>
                <c:pt idx="824">
                  <c:v>3089.7971189999998</c:v>
                </c:pt>
                <c:pt idx="825">
                  <c:v>3074.7214359999998</c:v>
                </c:pt>
                <c:pt idx="826">
                  <c:v>3001.3547359999998</c:v>
                </c:pt>
                <c:pt idx="827">
                  <c:v>3025.9575199999999</c:v>
                </c:pt>
                <c:pt idx="828">
                  <c:v>3027.1359859999998</c:v>
                </c:pt>
                <c:pt idx="829">
                  <c:v>3014.8591310000002</c:v>
                </c:pt>
                <c:pt idx="830">
                  <c:v>3033.4221189999998</c:v>
                </c:pt>
                <c:pt idx="831">
                  <c:v>3003.3190920000002</c:v>
                </c:pt>
                <c:pt idx="832">
                  <c:v>3001.5021969999998</c:v>
                </c:pt>
                <c:pt idx="833">
                  <c:v>3057.0427249999998</c:v>
                </c:pt>
                <c:pt idx="834">
                  <c:v>3067.9445799999999</c:v>
                </c:pt>
                <c:pt idx="835">
                  <c:v>3059.546875</c:v>
                </c:pt>
                <c:pt idx="836">
                  <c:v>3032.7834469999998</c:v>
                </c:pt>
                <c:pt idx="837">
                  <c:v>2992.8591310000002</c:v>
                </c:pt>
                <c:pt idx="838">
                  <c:v>2974.1982419999999</c:v>
                </c:pt>
                <c:pt idx="839">
                  <c:v>2963.0017090000001</c:v>
                </c:pt>
                <c:pt idx="840">
                  <c:v>2950.7250979999999</c:v>
                </c:pt>
                <c:pt idx="841">
                  <c:v>2925.2380370000001</c:v>
                </c:pt>
                <c:pt idx="842">
                  <c:v>2930.8852539999998</c:v>
                </c:pt>
                <c:pt idx="843">
                  <c:v>2907.5102539999998</c:v>
                </c:pt>
                <c:pt idx="844">
                  <c:v>2887.9160160000001</c:v>
                </c:pt>
                <c:pt idx="845">
                  <c:v>2863.9028320000002</c:v>
                </c:pt>
                <c:pt idx="846">
                  <c:v>2857.2238769999999</c:v>
                </c:pt>
                <c:pt idx="847">
                  <c:v>2864.0009770000001</c:v>
                </c:pt>
                <c:pt idx="848">
                  <c:v>2888.4072270000001</c:v>
                </c:pt>
                <c:pt idx="849">
                  <c:v>2892.6796880000002</c:v>
                </c:pt>
                <c:pt idx="850">
                  <c:v>2814.991211</c:v>
                </c:pt>
                <c:pt idx="851">
                  <c:v>2738.040039</c:v>
                </c:pt>
                <c:pt idx="852">
                  <c:v>2734.7497560000002</c:v>
                </c:pt>
                <c:pt idx="853">
                  <c:v>2760.4328609999998</c:v>
                </c:pt>
                <c:pt idx="854">
                  <c:v>2725.4682619999999</c:v>
                </c:pt>
                <c:pt idx="855">
                  <c:v>2674.0529790000001</c:v>
                </c:pt>
                <c:pt idx="856">
                  <c:v>2716.8256839999999</c:v>
                </c:pt>
                <c:pt idx="857">
                  <c:v>2677.1960450000001</c:v>
                </c:pt>
                <c:pt idx="858">
                  <c:v>2694.7763669999999</c:v>
                </c:pt>
                <c:pt idx="859">
                  <c:v>2657.3559570000002</c:v>
                </c:pt>
                <c:pt idx="860">
                  <c:v>2711.1291500000002</c:v>
                </c:pt>
                <c:pt idx="861">
                  <c:v>2705.0397950000001</c:v>
                </c:pt>
                <c:pt idx="862">
                  <c:v>2708.8210450000001</c:v>
                </c:pt>
                <c:pt idx="863">
                  <c:v>2716.236328</c:v>
                </c:pt>
                <c:pt idx="864">
                  <c:v>2764.3615719999998</c:v>
                </c:pt>
                <c:pt idx="865">
                  <c:v>2754.5402829999998</c:v>
                </c:pt>
                <c:pt idx="866">
                  <c:v>2740.9372560000002</c:v>
                </c:pt>
                <c:pt idx="867">
                  <c:v>2727.4326169999999</c:v>
                </c:pt>
                <c:pt idx="868">
                  <c:v>2736.4194339999999</c:v>
                </c:pt>
                <c:pt idx="869">
                  <c:v>2755.8659670000002</c:v>
                </c:pt>
                <c:pt idx="870">
                  <c:v>2783.0227049999999</c:v>
                </c:pt>
                <c:pt idx="871">
                  <c:v>2775.1159670000002</c:v>
                </c:pt>
                <c:pt idx="872">
                  <c:v>2766.8171390000002</c:v>
                </c:pt>
                <c:pt idx="873">
                  <c:v>2746.0444339999999</c:v>
                </c:pt>
                <c:pt idx="874">
                  <c:v>2657.6508789999998</c:v>
                </c:pt>
                <c:pt idx="875">
                  <c:v>2689.6201169999999</c:v>
                </c:pt>
                <c:pt idx="876">
                  <c:v>2700.8164059999999</c:v>
                </c:pt>
                <c:pt idx="877">
                  <c:v>2778.3083499999998</c:v>
                </c:pt>
                <c:pt idx="878">
                  <c:v>2790.1921390000002</c:v>
                </c:pt>
                <c:pt idx="879">
                  <c:v>2783.3171390000002</c:v>
                </c:pt>
                <c:pt idx="880">
                  <c:v>2778.357422</c:v>
                </c:pt>
                <c:pt idx="881">
                  <c:v>2813.4204100000002</c:v>
                </c:pt>
                <c:pt idx="882">
                  <c:v>2808.5095209999999</c:v>
                </c:pt>
                <c:pt idx="883">
                  <c:v>2802.6166990000002</c:v>
                </c:pt>
                <c:pt idx="884">
                  <c:v>2779.6831050000001</c:v>
                </c:pt>
                <c:pt idx="885">
                  <c:v>2734.5043949999999</c:v>
                </c:pt>
                <c:pt idx="886">
                  <c:v>2696.5935060000002</c:v>
                </c:pt>
                <c:pt idx="887">
                  <c:v>2776.9328609999998</c:v>
                </c:pt>
                <c:pt idx="888">
                  <c:v>2841.6079100000002</c:v>
                </c:pt>
                <c:pt idx="889">
                  <c:v>2811.5539549999999</c:v>
                </c:pt>
                <c:pt idx="890">
                  <c:v>2804.1877439999998</c:v>
                </c:pt>
                <c:pt idx="891">
                  <c:v>2788.4243160000001</c:v>
                </c:pt>
                <c:pt idx="892">
                  <c:v>2789.1611330000001</c:v>
                </c:pt>
                <c:pt idx="893">
                  <c:v>2747.861328</c:v>
                </c:pt>
                <c:pt idx="894">
                  <c:v>2748.548828</c:v>
                </c:pt>
                <c:pt idx="895">
                  <c:v>2753.7053219999998</c:v>
                </c:pt>
                <c:pt idx="896">
                  <c:v>2734.7497560000002</c:v>
                </c:pt>
                <c:pt idx="897">
                  <c:v>2721.048828</c:v>
                </c:pt>
                <c:pt idx="898">
                  <c:v>2712.3566890000002</c:v>
                </c:pt>
                <c:pt idx="899">
                  <c:v>2727.4326169999999</c:v>
                </c:pt>
                <c:pt idx="900">
                  <c:v>2758.3703609999998</c:v>
                </c:pt>
                <c:pt idx="901">
                  <c:v>2759.6967770000001</c:v>
                </c:pt>
                <c:pt idx="902">
                  <c:v>2726.7944339999999</c:v>
                </c:pt>
                <c:pt idx="903">
                  <c:v>2704.6469729999999</c:v>
                </c:pt>
                <c:pt idx="904">
                  <c:v>2737.008789</c:v>
                </c:pt>
                <c:pt idx="905">
                  <c:v>2759.5979000000002</c:v>
                </c:pt>
                <c:pt idx="906">
                  <c:v>2792.3530270000001</c:v>
                </c:pt>
                <c:pt idx="907">
                  <c:v>2803.6477049999999</c:v>
                </c:pt>
                <c:pt idx="908">
                  <c:v>2759.5490719999998</c:v>
                </c:pt>
                <c:pt idx="909">
                  <c:v>2793.0895999999998</c:v>
                </c:pt>
                <c:pt idx="910">
                  <c:v>2830.6567380000001</c:v>
                </c:pt>
                <c:pt idx="911">
                  <c:v>2839.4960940000001</c:v>
                </c:pt>
                <c:pt idx="912">
                  <c:v>2846.2729490000002</c:v>
                </c:pt>
                <c:pt idx="913">
                  <c:v>2858.0588379999999</c:v>
                </c:pt>
                <c:pt idx="914">
                  <c:v>2848.1879880000001</c:v>
                </c:pt>
                <c:pt idx="915">
                  <c:v>2850.5454100000002</c:v>
                </c:pt>
                <c:pt idx="916">
                  <c:v>2847.7954100000002</c:v>
                </c:pt>
                <c:pt idx="917">
                  <c:v>2877.406982</c:v>
                </c:pt>
                <c:pt idx="918">
                  <c:v>2929.608643</c:v>
                </c:pt>
                <c:pt idx="919">
                  <c:v>2959.171143</c:v>
                </c:pt>
                <c:pt idx="920">
                  <c:v>2965.5551759999998</c:v>
                </c:pt>
                <c:pt idx="921">
                  <c:v>2980.6311040000001</c:v>
                </c:pt>
                <c:pt idx="922">
                  <c:v>2987.1135250000002</c:v>
                </c:pt>
                <c:pt idx="923">
                  <c:v>3083.7080080000001</c:v>
                </c:pt>
                <c:pt idx="924">
                  <c:v>3075.2126459999999</c:v>
                </c:pt>
                <c:pt idx="925">
                  <c:v>3076.0961910000001</c:v>
                </c:pt>
                <c:pt idx="926">
                  <c:v>3082.0876459999999</c:v>
                </c:pt>
                <c:pt idx="927">
                  <c:v>3037.2521969999998</c:v>
                </c:pt>
                <c:pt idx="928">
                  <c:v>3053.5561520000001</c:v>
                </c:pt>
                <c:pt idx="929">
                  <c:v>3029.3947750000002</c:v>
                </c:pt>
                <c:pt idx="930">
                  <c:v>3029.836914</c:v>
                </c:pt>
                <c:pt idx="931">
                  <c:v>3064.8999020000001</c:v>
                </c:pt>
                <c:pt idx="932">
                  <c:v>3046.1408689999998</c:v>
                </c:pt>
                <c:pt idx="933">
                  <c:v>3067.7973630000001</c:v>
                </c:pt>
                <c:pt idx="934">
                  <c:v>3072.560547</c:v>
                </c:pt>
                <c:pt idx="935">
                  <c:v>3081.3999020000001</c:v>
                </c:pt>
                <c:pt idx="936">
                  <c:v>3088.2749020000001</c:v>
                </c:pt>
                <c:pt idx="937">
                  <c:v>3135.9582519999999</c:v>
                </c:pt>
                <c:pt idx="938">
                  <c:v>3182.8559570000002</c:v>
                </c:pt>
                <c:pt idx="939">
                  <c:v>3179.4677729999999</c:v>
                </c:pt>
                <c:pt idx="940">
                  <c:v>3142.6372070000002</c:v>
                </c:pt>
                <c:pt idx="941">
                  <c:v>3155.405029</c:v>
                </c:pt>
                <c:pt idx="942">
                  <c:v>3167.23999</c:v>
                </c:pt>
                <c:pt idx="943">
                  <c:v>3154.913818</c:v>
                </c:pt>
                <c:pt idx="944">
                  <c:v>3144.5822750000002</c:v>
                </c:pt>
                <c:pt idx="945">
                  <c:v>3158.6213379999999</c:v>
                </c:pt>
                <c:pt idx="946">
                  <c:v>3225.9514159999999</c:v>
                </c:pt>
                <c:pt idx="947">
                  <c:v>3233.2182619999999</c:v>
                </c:pt>
                <c:pt idx="948">
                  <c:v>3257.0952149999998</c:v>
                </c:pt>
                <c:pt idx="949">
                  <c:v>3279.3408199999999</c:v>
                </c:pt>
                <c:pt idx="950">
                  <c:v>3272.2714839999999</c:v>
                </c:pt>
                <c:pt idx="951">
                  <c:v>3281.1696780000002</c:v>
                </c:pt>
                <c:pt idx="952">
                  <c:v>3278.599365</c:v>
                </c:pt>
                <c:pt idx="953">
                  <c:v>3211.3188479999999</c:v>
                </c:pt>
                <c:pt idx="954">
                  <c:v>3260.4072270000001</c:v>
                </c:pt>
                <c:pt idx="955">
                  <c:v>3270.7390140000002</c:v>
                </c:pt>
                <c:pt idx="956">
                  <c:v>3288.3872070000002</c:v>
                </c:pt>
                <c:pt idx="957">
                  <c:v>3310.3854980000001</c:v>
                </c:pt>
                <c:pt idx="958">
                  <c:v>3324.0295409999999</c:v>
                </c:pt>
                <c:pt idx="959">
                  <c:v>3320.7172850000002</c:v>
                </c:pt>
                <c:pt idx="960">
                  <c:v>3309.841797</c:v>
                </c:pt>
                <c:pt idx="961">
                  <c:v>3336.2397460000002</c:v>
                </c:pt>
                <c:pt idx="962">
                  <c:v>3360.9570309999999</c:v>
                </c:pt>
                <c:pt idx="963">
                  <c:v>3305.8869629999999</c:v>
                </c:pt>
                <c:pt idx="964">
                  <c:v>3305.343018</c:v>
                </c:pt>
                <c:pt idx="965">
                  <c:v>3354.1845699999999</c:v>
                </c:pt>
                <c:pt idx="966">
                  <c:v>3368.2241210000002</c:v>
                </c:pt>
                <c:pt idx="967">
                  <c:v>3360.116943</c:v>
                </c:pt>
                <c:pt idx="968">
                  <c:v>3390.9638669999999</c:v>
                </c:pt>
                <c:pt idx="969">
                  <c:v>3421.2670899999998</c:v>
                </c:pt>
                <c:pt idx="970">
                  <c:v>3473.7172850000002</c:v>
                </c:pt>
                <c:pt idx="971">
                  <c:v>3474.9038089999999</c:v>
                </c:pt>
                <c:pt idx="972">
                  <c:v>3486.1254880000001</c:v>
                </c:pt>
                <c:pt idx="973">
                  <c:v>3477.9191890000002</c:v>
                </c:pt>
                <c:pt idx="974">
                  <c:v>3503.6252439999998</c:v>
                </c:pt>
                <c:pt idx="975">
                  <c:v>3361.9458009999998</c:v>
                </c:pt>
                <c:pt idx="976">
                  <c:v>3334.8557129999999</c:v>
                </c:pt>
                <c:pt idx="977">
                  <c:v>3331.2963869999999</c:v>
                </c:pt>
                <c:pt idx="978">
                  <c:v>3352.3554690000001</c:v>
                </c:pt>
                <c:pt idx="979">
                  <c:v>3339.1567380000001</c:v>
                </c:pt>
                <c:pt idx="980">
                  <c:v>3305.1455080000001</c:v>
                </c:pt>
                <c:pt idx="981">
                  <c:v>3324.8698730000001</c:v>
                </c:pt>
                <c:pt idx="982">
                  <c:v>3298.6201169999999</c:v>
                </c:pt>
                <c:pt idx="983">
                  <c:v>3301.8828130000002</c:v>
                </c:pt>
                <c:pt idx="984">
                  <c:v>3305.1948240000002</c:v>
                </c:pt>
                <c:pt idx="985">
                  <c:v>3310.1879880000001</c:v>
                </c:pt>
                <c:pt idx="986">
                  <c:v>3293.3305660000001</c:v>
                </c:pt>
                <c:pt idx="987">
                  <c:v>3201.283203</c:v>
                </c:pt>
                <c:pt idx="988">
                  <c:v>3149.3278810000002</c:v>
                </c:pt>
                <c:pt idx="989">
                  <c:v>3166.3828130000002</c:v>
                </c:pt>
                <c:pt idx="990">
                  <c:v>3157.929443</c:v>
                </c:pt>
                <c:pt idx="991">
                  <c:v>3147.2517090000001</c:v>
                </c:pt>
                <c:pt idx="992">
                  <c:v>3127.774414</c:v>
                </c:pt>
                <c:pt idx="993">
                  <c:v>3146.3122560000002</c:v>
                </c:pt>
                <c:pt idx="994">
                  <c:v>3143.7416990000002</c:v>
                </c:pt>
                <c:pt idx="995">
                  <c:v>3132.9650879999999</c:v>
                </c:pt>
                <c:pt idx="996">
                  <c:v>3189.1225589999999</c:v>
                </c:pt>
                <c:pt idx="997">
                  <c:v>3222.4414059999999</c:v>
                </c:pt>
                <c:pt idx="998">
                  <c:v>3222.836914</c:v>
                </c:pt>
                <c:pt idx="999">
                  <c:v>3248.5427249999998</c:v>
                </c:pt>
                <c:pt idx="1000">
                  <c:v>3257.4411620000001</c:v>
                </c:pt>
                <c:pt idx="1001">
                  <c:v>3219.2778320000002</c:v>
                </c:pt>
                <c:pt idx="1002">
                  <c:v>3222.688721</c:v>
                </c:pt>
                <c:pt idx="1003">
                  <c:v>3198.9602049999999</c:v>
                </c:pt>
                <c:pt idx="1004">
                  <c:v>3186.8488769999999</c:v>
                </c:pt>
                <c:pt idx="1005">
                  <c:v>3188.8259280000002</c:v>
                </c:pt>
                <c:pt idx="1006">
                  <c:v>3209.6381839999999</c:v>
                </c:pt>
                <c:pt idx="1007">
                  <c:v>3201.431885</c:v>
                </c:pt>
                <c:pt idx="1008">
                  <c:v>3222.5402829999998</c:v>
                </c:pt>
                <c:pt idx="1009">
                  <c:v>3220.0192870000001</c:v>
                </c:pt>
                <c:pt idx="1010">
                  <c:v>3240.6828609999998</c:v>
                </c:pt>
                <c:pt idx="1011">
                  <c:v>3203.6069339999999</c:v>
                </c:pt>
                <c:pt idx="1012">
                  <c:v>3160.5</c:v>
                </c:pt>
                <c:pt idx="1013">
                  <c:v>3170.0410160000001</c:v>
                </c:pt>
                <c:pt idx="1014">
                  <c:v>3178</c:v>
                </c:pt>
                <c:pt idx="1015">
                  <c:v>3207.5122070000002</c:v>
                </c:pt>
                <c:pt idx="1016">
                  <c:v>3237.8156739999999</c:v>
                </c:pt>
                <c:pt idx="1017">
                  <c:v>3285.6682129999999</c:v>
                </c:pt>
                <c:pt idx="1018">
                  <c:v>3255.5627439999998</c:v>
                </c:pt>
                <c:pt idx="1019">
                  <c:v>3264.4609380000002</c:v>
                </c:pt>
                <c:pt idx="1020">
                  <c:v>3134.4975589999999</c:v>
                </c:pt>
                <c:pt idx="1021">
                  <c:v>3125.3027339999999</c:v>
                </c:pt>
                <c:pt idx="1022">
                  <c:v>3131.0371089999999</c:v>
                </c:pt>
                <c:pt idx="1023">
                  <c:v>3134.05249</c:v>
                </c:pt>
                <c:pt idx="1024">
                  <c:v>3169.9914549999999</c:v>
                </c:pt>
                <c:pt idx="1025">
                  <c:v>3159.610107</c:v>
                </c:pt>
                <c:pt idx="1026">
                  <c:v>3117.1459960000002</c:v>
                </c:pt>
                <c:pt idx="1027">
                  <c:v>3115.860596</c:v>
                </c:pt>
                <c:pt idx="1028">
                  <c:v>3128.1201169999999</c:v>
                </c:pt>
                <c:pt idx="1029">
                  <c:v>3123.3745119999999</c:v>
                </c:pt>
                <c:pt idx="1030">
                  <c:v>3113.1911620000001</c:v>
                </c:pt>
                <c:pt idx="1031">
                  <c:v>3076.8566890000002</c:v>
                </c:pt>
                <c:pt idx="1032">
                  <c:v>3078.3395999999998</c:v>
                </c:pt>
                <c:pt idx="1033">
                  <c:v>3061.4331050000001</c:v>
                </c:pt>
                <c:pt idx="1034">
                  <c:v>3066.7226559999999</c:v>
                </c:pt>
                <c:pt idx="1035">
                  <c:v>3070.7270509999998</c:v>
                </c:pt>
                <c:pt idx="1036">
                  <c:v>3037.2595209999999</c:v>
                </c:pt>
                <c:pt idx="1037">
                  <c:v>3026.186279</c:v>
                </c:pt>
                <c:pt idx="1038">
                  <c:v>2926.8229980000001</c:v>
                </c:pt>
                <c:pt idx="1039">
                  <c:v>2921.7309570000002</c:v>
                </c:pt>
                <c:pt idx="1040">
                  <c:v>2933.546143</c:v>
                </c:pt>
                <c:pt idx="1041">
                  <c:v>2961.82251</c:v>
                </c:pt>
                <c:pt idx="1042">
                  <c:v>2901.3640140000002</c:v>
                </c:pt>
                <c:pt idx="1043">
                  <c:v>2921.9780270000001</c:v>
                </c:pt>
                <c:pt idx="1044">
                  <c:v>2949.3139649999998</c:v>
                </c:pt>
                <c:pt idx="1045">
                  <c:v>3000.2707519999999</c:v>
                </c:pt>
                <c:pt idx="1046">
                  <c:v>3004.281982</c:v>
                </c:pt>
                <c:pt idx="1047">
                  <c:v>3065.5888669999999</c:v>
                </c:pt>
                <c:pt idx="1048">
                  <c:v>3050.6828609999998</c:v>
                </c:pt>
                <c:pt idx="1049">
                  <c:v>3046.9689939999998</c:v>
                </c:pt>
                <c:pt idx="1050">
                  <c:v>3056.03125</c:v>
                </c:pt>
                <c:pt idx="1051">
                  <c:v>3086.3378910000001</c:v>
                </c:pt>
                <c:pt idx="1052">
                  <c:v>3100.3029790000001</c:v>
                </c:pt>
                <c:pt idx="1053">
                  <c:v>3138.5329590000001</c:v>
                </c:pt>
                <c:pt idx="1054">
                  <c:v>3110.2565920000002</c:v>
                </c:pt>
                <c:pt idx="1055">
                  <c:v>3103.2246089999999</c:v>
                </c:pt>
                <c:pt idx="1056">
                  <c:v>3102.9770509999998</c:v>
                </c:pt>
                <c:pt idx="1057">
                  <c:v>3093.023193</c:v>
                </c:pt>
                <c:pt idx="1058">
                  <c:v>3106.0966800000001</c:v>
                </c:pt>
                <c:pt idx="1059">
                  <c:v>3118.179932</c:v>
                </c:pt>
                <c:pt idx="1060">
                  <c:v>3118.179932</c:v>
                </c:pt>
                <c:pt idx="1061">
                  <c:v>3090.0024410000001</c:v>
                </c:pt>
                <c:pt idx="1062">
                  <c:v>3142.9897460000002</c:v>
                </c:pt>
                <c:pt idx="1063">
                  <c:v>3163.9372560000002</c:v>
                </c:pt>
                <c:pt idx="1064">
                  <c:v>3195.3334960000002</c:v>
                </c:pt>
                <c:pt idx="1065">
                  <c:v>3221.3813479999999</c:v>
                </c:pt>
                <c:pt idx="1066">
                  <c:v>3220.638672</c:v>
                </c:pt>
                <c:pt idx="1067">
                  <c:v>3201.0283199999999</c:v>
                </c:pt>
                <c:pt idx="1068">
                  <c:v>3202.0187989999999</c:v>
                </c:pt>
                <c:pt idx="1069">
                  <c:v>3193.8479000000002</c:v>
                </c:pt>
                <c:pt idx="1070">
                  <c:v>3212.5666500000002</c:v>
                </c:pt>
                <c:pt idx="1071">
                  <c:v>3210.288818</c:v>
                </c:pt>
                <c:pt idx="1072">
                  <c:v>3282.1433109999998</c:v>
                </c:pt>
                <c:pt idx="1073">
                  <c:v>3300.1196289999998</c:v>
                </c:pt>
                <c:pt idx="1074">
                  <c:v>3304.0812989999999</c:v>
                </c:pt>
                <c:pt idx="1075">
                  <c:v>3265.5539549999999</c:v>
                </c:pt>
                <c:pt idx="1076">
                  <c:v>3271.2983399999998</c:v>
                </c:pt>
                <c:pt idx="1077">
                  <c:v>3309.2810060000002</c:v>
                </c:pt>
                <c:pt idx="1078">
                  <c:v>3350.9279790000001</c:v>
                </c:pt>
                <c:pt idx="1079">
                  <c:v>3371.8256839999999</c:v>
                </c:pt>
                <c:pt idx="1080">
                  <c:v>3364.6948240000002</c:v>
                </c:pt>
                <c:pt idx="1081">
                  <c:v>3369.7954100000002</c:v>
                </c:pt>
                <c:pt idx="1082">
                  <c:v>3363.5559079999998</c:v>
                </c:pt>
                <c:pt idx="1083">
                  <c:v>3358.851318</c:v>
                </c:pt>
                <c:pt idx="1084">
                  <c:v>3341.2714839999999</c:v>
                </c:pt>
                <c:pt idx="1085">
                  <c:v>3347.560547</c:v>
                </c:pt>
                <c:pt idx="1086">
                  <c:v>3323.3945309999999</c:v>
                </c:pt>
                <c:pt idx="1087">
                  <c:v>3266.7919919999999</c:v>
                </c:pt>
                <c:pt idx="1088">
                  <c:v>3236.188232</c:v>
                </c:pt>
                <c:pt idx="1089">
                  <c:v>3255.3527829999998</c:v>
                </c:pt>
                <c:pt idx="1090">
                  <c:v>3256.6896969999998</c:v>
                </c:pt>
                <c:pt idx="1091">
                  <c:v>3246.389404</c:v>
                </c:pt>
                <c:pt idx="1092">
                  <c:v>3242.5266109999998</c:v>
                </c:pt>
                <c:pt idx="1093">
                  <c:v>3265.3063959999999</c:v>
                </c:pt>
                <c:pt idx="1094">
                  <c:v>3211.2297359999998</c:v>
                </c:pt>
                <c:pt idx="1095">
                  <c:v>3133.5314939999998</c:v>
                </c:pt>
                <c:pt idx="1096">
                  <c:v>3135.5124510000001</c:v>
                </c:pt>
                <c:pt idx="1097">
                  <c:v>3025.4272460000002</c:v>
                </c:pt>
                <c:pt idx="1098">
                  <c:v>2970.7067870000001</c:v>
                </c:pt>
                <c:pt idx="1099">
                  <c:v>2920.938232</c:v>
                </c:pt>
                <c:pt idx="1100">
                  <c:v>2947.5310060000002</c:v>
                </c:pt>
                <c:pt idx="1101">
                  <c:v>2925.7915039999998</c:v>
                </c:pt>
                <c:pt idx="1102">
                  <c:v>2929.505615</c:v>
                </c:pt>
                <c:pt idx="1103">
                  <c:v>2901.2785640000002</c:v>
                </c:pt>
                <c:pt idx="1104">
                  <c:v>2908.1621089999999</c:v>
                </c:pt>
                <c:pt idx="1105">
                  <c:v>2889.3935550000001</c:v>
                </c:pt>
                <c:pt idx="1106">
                  <c:v>2902.8632809999999</c:v>
                </c:pt>
                <c:pt idx="1107">
                  <c:v>2952.5820309999999</c:v>
                </c:pt>
                <c:pt idx="1108">
                  <c:v>2901.5263669999999</c:v>
                </c:pt>
                <c:pt idx="1109">
                  <c:v>2923.3647460000002</c:v>
                </c:pt>
                <c:pt idx="1110">
                  <c:v>2925.494385</c:v>
                </c:pt>
                <c:pt idx="1111">
                  <c:v>2943.123779</c:v>
                </c:pt>
                <c:pt idx="1112">
                  <c:v>2947.8776859999998</c:v>
                </c:pt>
                <c:pt idx="1113">
                  <c:v>2987.6430660000001</c:v>
                </c:pt>
                <c:pt idx="1114">
                  <c:v>2979.0756839999999</c:v>
                </c:pt>
                <c:pt idx="1115">
                  <c:v>2969.3698730000001</c:v>
                </c:pt>
                <c:pt idx="1116">
                  <c:v>2982.7897950000001</c:v>
                </c:pt>
                <c:pt idx="1117">
                  <c:v>2973.0344239999999</c:v>
                </c:pt>
                <c:pt idx="1118">
                  <c:v>2988.4846189999998</c:v>
                </c:pt>
                <c:pt idx="1119">
                  <c:v>2957.336182</c:v>
                </c:pt>
                <c:pt idx="1120">
                  <c:v>2840.9621579999998</c:v>
                </c:pt>
                <c:pt idx="1121">
                  <c:v>2832.147461</c:v>
                </c:pt>
                <c:pt idx="1122">
                  <c:v>2767.5722660000001</c:v>
                </c:pt>
                <c:pt idx="1123">
                  <c:v>2794.858154</c:v>
                </c:pt>
                <c:pt idx="1124">
                  <c:v>2804.6137699999999</c:v>
                </c:pt>
                <c:pt idx="1125">
                  <c:v>2804.6137699999999</c:v>
                </c:pt>
                <c:pt idx="1126">
                  <c:v>2793.3725589999999</c:v>
                </c:pt>
                <c:pt idx="1127">
                  <c:v>2800.2065429999998</c:v>
                </c:pt>
                <c:pt idx="1128">
                  <c:v>2843.0419919999999</c:v>
                </c:pt>
                <c:pt idx="1129">
                  <c:v>2849.2817380000001</c:v>
                </c:pt>
                <c:pt idx="1130">
                  <c:v>2848.5883789999998</c:v>
                </c:pt>
                <c:pt idx="1131">
                  <c:v>2832.7416990000002</c:v>
                </c:pt>
                <c:pt idx="1132">
                  <c:v>2864.5341800000001</c:v>
                </c:pt>
                <c:pt idx="1133">
                  <c:v>2840.0708009999998</c:v>
                </c:pt>
                <c:pt idx="1134">
                  <c:v>2819.2224120000001</c:v>
                </c:pt>
                <c:pt idx="1135">
                  <c:v>2788.1235350000002</c:v>
                </c:pt>
                <c:pt idx="1136">
                  <c:v>2797.829346</c:v>
                </c:pt>
                <c:pt idx="1137">
                  <c:v>2794.1152339999999</c:v>
                </c:pt>
                <c:pt idx="1138">
                  <c:v>2814.2705080000001</c:v>
                </c:pt>
                <c:pt idx="1139">
                  <c:v>2787.6777339999999</c:v>
                </c:pt>
                <c:pt idx="1140">
                  <c:v>2803.375732</c:v>
                </c:pt>
                <c:pt idx="1141">
                  <c:v>2819.4702149999998</c:v>
                </c:pt>
                <c:pt idx="1142">
                  <c:v>2843.4877929999998</c:v>
                </c:pt>
                <c:pt idx="1143">
                  <c:v>2846.656982</c:v>
                </c:pt>
                <c:pt idx="1144">
                  <c:v>2841.85376</c:v>
                </c:pt>
                <c:pt idx="1145">
                  <c:v>2890.3344729999999</c:v>
                </c:pt>
                <c:pt idx="1146">
                  <c:v>2855.8183589999999</c:v>
                </c:pt>
                <c:pt idx="1147">
                  <c:v>2864.2863769999999</c:v>
                </c:pt>
                <c:pt idx="1148">
                  <c:v>2829.7702640000002</c:v>
                </c:pt>
                <c:pt idx="1149">
                  <c:v>2868.9909670000002</c:v>
                </c:pt>
                <c:pt idx="1150">
                  <c:v>2827.1457519999999</c:v>
                </c:pt>
                <c:pt idx="1151">
                  <c:v>2817.142578</c:v>
                </c:pt>
                <c:pt idx="1152">
                  <c:v>2802.880615</c:v>
                </c:pt>
                <c:pt idx="1153">
                  <c:v>2780.7941890000002</c:v>
                </c:pt>
                <c:pt idx="1154">
                  <c:v>2781.6362300000001</c:v>
                </c:pt>
                <c:pt idx="1155">
                  <c:v>2814.6171880000002</c:v>
                </c:pt>
                <c:pt idx="1156">
                  <c:v>2847.3503420000002</c:v>
                </c:pt>
                <c:pt idx="1157">
                  <c:v>2840.2687989999999</c:v>
                </c:pt>
                <c:pt idx="1158">
                  <c:v>2834.029297</c:v>
                </c:pt>
                <c:pt idx="1159">
                  <c:v>2816.8950199999999</c:v>
                </c:pt>
                <c:pt idx="1160">
                  <c:v>2840.7145999999998</c:v>
                </c:pt>
                <c:pt idx="1161">
                  <c:v>2848.3405760000001</c:v>
                </c:pt>
                <c:pt idx="1162">
                  <c:v>2946.8872070000002</c:v>
                </c:pt>
                <c:pt idx="1163">
                  <c:v>2901.6748050000001</c:v>
                </c:pt>
                <c:pt idx="1164">
                  <c:v>2904.0517580000001</c:v>
                </c:pt>
                <c:pt idx="1165">
                  <c:v>2885.0852049999999</c:v>
                </c:pt>
                <c:pt idx="1166">
                  <c:v>2816.0532229999999</c:v>
                </c:pt>
                <c:pt idx="1167">
                  <c:v>2684.1296390000002</c:v>
                </c:pt>
                <c:pt idx="1168">
                  <c:v>2744.6936040000001</c:v>
                </c:pt>
                <c:pt idx="1169">
                  <c:v>2851.6586910000001</c:v>
                </c:pt>
                <c:pt idx="1170">
                  <c:v>2838.6840820000002</c:v>
                </c:pt>
                <c:pt idx="1171">
                  <c:v>2786.7368160000001</c:v>
                </c:pt>
                <c:pt idx="1172">
                  <c:v>2787.0834960000002</c:v>
                </c:pt>
                <c:pt idx="1173">
                  <c:v>2782.9731449999999</c:v>
                </c:pt>
                <c:pt idx="1174">
                  <c:v>2824.4716800000001</c:v>
                </c:pt>
                <c:pt idx="1175">
                  <c:v>2858.0964359999998</c:v>
                </c:pt>
                <c:pt idx="1176">
                  <c:v>2875.923828</c:v>
                </c:pt>
                <c:pt idx="1177">
                  <c:v>2847.201904</c:v>
                </c:pt>
                <c:pt idx="1178">
                  <c:v>2844.7753910000001</c:v>
                </c:pt>
                <c:pt idx="1179">
                  <c:v>2883.30249</c:v>
                </c:pt>
                <c:pt idx="1180">
                  <c:v>2872.3583979999999</c:v>
                </c:pt>
                <c:pt idx="1181">
                  <c:v>2856.0659179999998</c:v>
                </c:pt>
                <c:pt idx="1182">
                  <c:v>2853.5898440000001</c:v>
                </c:pt>
                <c:pt idx="1183">
                  <c:v>2838.9812010000001</c:v>
                </c:pt>
                <c:pt idx="1184">
                  <c:v>2830.265625</c:v>
                </c:pt>
                <c:pt idx="1185">
                  <c:v>2933.368164</c:v>
                </c:pt>
                <c:pt idx="1186">
                  <c:v>2876.9638669999999</c:v>
                </c:pt>
                <c:pt idx="1187">
                  <c:v>2899.6442870000001</c:v>
                </c:pt>
                <c:pt idx="1188">
                  <c:v>2909.4001459999999</c:v>
                </c:pt>
                <c:pt idx="1189">
                  <c:v>2902.4499510000001</c:v>
                </c:pt>
                <c:pt idx="1190">
                  <c:v>2905.8000489999999</c:v>
                </c:pt>
                <c:pt idx="1191">
                  <c:v>2910</c:v>
                </c:pt>
                <c:pt idx="1192">
                  <c:v>2921.6000979999999</c:v>
                </c:pt>
                <c:pt idx="1193">
                  <c:v>2918.5</c:v>
                </c:pt>
                <c:pt idx="1194">
                  <c:v>2891.6999510000001</c:v>
                </c:pt>
                <c:pt idx="1195">
                  <c:v>2915.5</c:v>
                </c:pt>
                <c:pt idx="1196">
                  <c:v>2890.8500979999999</c:v>
                </c:pt>
                <c:pt idx="1197">
                  <c:v>2896.0500489999999</c:v>
                </c:pt>
                <c:pt idx="1198">
                  <c:v>2858.4499510000001</c:v>
                </c:pt>
                <c:pt idx="1199">
                  <c:v>2863.3500979999999</c:v>
                </c:pt>
                <c:pt idx="1200">
                  <c:v>2880.8500979999999</c:v>
                </c:pt>
                <c:pt idx="1201">
                  <c:v>2917.0500489999999</c:v>
                </c:pt>
                <c:pt idx="1202">
                  <c:v>2927.8000489999999</c:v>
                </c:pt>
                <c:pt idx="1203">
                  <c:v>2925.6000979999999</c:v>
                </c:pt>
                <c:pt idx="1204">
                  <c:v>2925.5500489999999</c:v>
                </c:pt>
                <c:pt idx="1205">
                  <c:v>2934.8999020000001</c:v>
                </c:pt>
                <c:pt idx="1206">
                  <c:v>2935.8999020000001</c:v>
                </c:pt>
                <c:pt idx="1207">
                  <c:v>2898.1499020000001</c:v>
                </c:pt>
                <c:pt idx="1208">
                  <c:v>2905</c:v>
                </c:pt>
                <c:pt idx="1209">
                  <c:v>2996.4499510000001</c:v>
                </c:pt>
                <c:pt idx="1210">
                  <c:v>3022.0500489999999</c:v>
                </c:pt>
                <c:pt idx="1211">
                  <c:v>2999.1499020000001</c:v>
                </c:pt>
                <c:pt idx="1212">
                  <c:v>2956.5</c:v>
                </c:pt>
                <c:pt idx="1213">
                  <c:v>2974.4499510000001</c:v>
                </c:pt>
                <c:pt idx="1214">
                  <c:v>2931.5500489999999</c:v>
                </c:pt>
                <c:pt idx="1215">
                  <c:v>2946.0500489999999</c:v>
                </c:pt>
                <c:pt idx="1216">
                  <c:v>2934.3000489999999</c:v>
                </c:pt>
                <c:pt idx="1217">
                  <c:v>2897.1000979999999</c:v>
                </c:pt>
                <c:pt idx="1218">
                  <c:v>2912.8000489999999</c:v>
                </c:pt>
                <c:pt idx="1219">
                  <c:v>2901.3999020000001</c:v>
                </c:pt>
                <c:pt idx="1220">
                  <c:v>2950.1499020000001</c:v>
                </c:pt>
                <c:pt idx="1221">
                  <c:v>2954.6999510000001</c:v>
                </c:pt>
                <c:pt idx="1222">
                  <c:v>3005.0500489999999</c:v>
                </c:pt>
                <c:pt idx="1223">
                  <c:v>3084.4499510000001</c:v>
                </c:pt>
                <c:pt idx="1224">
                  <c:v>3099.3500979999999</c:v>
                </c:pt>
                <c:pt idx="1225">
                  <c:v>3106.6999510000001</c:v>
                </c:pt>
                <c:pt idx="1226">
                  <c:v>3093.3999020000001</c:v>
                </c:pt>
                <c:pt idx="1227">
                  <c:v>3101.75</c:v>
                </c:pt>
                <c:pt idx="1228">
                  <c:v>3101.4499510000001</c:v>
                </c:pt>
                <c:pt idx="1229">
                  <c:v>3005.3999020000001</c:v>
                </c:pt>
                <c:pt idx="1230">
                  <c:v>3040.6000979999999</c:v>
                </c:pt>
                <c:pt idx="1231">
                  <c:v>3053.1999510000001</c:v>
                </c:pt>
                <c:pt idx="1232">
                  <c:v>3023.5500489999999</c:v>
                </c:pt>
                <c:pt idx="1233">
                  <c:v>3025.8500979999999</c:v>
                </c:pt>
                <c:pt idx="1234">
                  <c:v>3048.1499020000001</c:v>
                </c:pt>
              </c:numCache>
            </c:numRef>
          </c:val>
          <c:smooth val="0"/>
          <c:extLst>
            <c:ext xmlns:c16="http://schemas.microsoft.com/office/drawing/2014/chart" uri="{C3380CC4-5D6E-409C-BE32-E72D297353CC}">
              <c16:uniqueId val="{00000000-4B40-4419-8737-58F1A0E62DD8}"/>
            </c:ext>
          </c:extLst>
        </c:ser>
        <c:dLbls>
          <c:showLegendKey val="0"/>
          <c:showVal val="0"/>
          <c:showCatName val="0"/>
          <c:showSerName val="0"/>
          <c:showPercent val="0"/>
          <c:showBubbleSize val="0"/>
        </c:dLbls>
        <c:smooth val="0"/>
        <c:axId val="363982464"/>
        <c:axId val="363973344"/>
      </c:lineChart>
      <c:dateAx>
        <c:axId val="36398246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mn-ea"/>
                <a:cs typeface="+mn-cs"/>
              </a:defRPr>
            </a:pPr>
            <a:endParaRPr lang="en-US"/>
          </a:p>
        </c:txPr>
        <c:crossAx val="363973344"/>
        <c:crosses val="autoZero"/>
        <c:auto val="1"/>
        <c:lblOffset val="100"/>
        <c:baseTimeUnit val="days"/>
      </c:dateAx>
      <c:valAx>
        <c:axId val="363973344"/>
        <c:scaling>
          <c:orientation val="minMax"/>
          <c:max val="5000"/>
          <c:min val="10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3982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46659701517894"/>
          <c:y val="6.22381689990587E-2"/>
          <c:w val="0.78006846231599691"/>
          <c:h val="0.81425808219735796"/>
        </c:manualLayout>
      </c:layout>
      <c:barChart>
        <c:barDir val="col"/>
        <c:grouping val="clustered"/>
        <c:varyColors val="0"/>
        <c:ser>
          <c:idx val="0"/>
          <c:order val="0"/>
          <c:spPr>
            <a:solidFill>
              <a:srgbClr val="FF7F7F"/>
            </a:solidFill>
            <a:ln>
              <a:noFill/>
            </a:ln>
            <a:effectLst/>
          </c:spPr>
          <c:invertIfNegative val="0"/>
          <c:dPt>
            <c:idx val="0"/>
            <c:invertIfNegative val="0"/>
            <c:bubble3D val="0"/>
            <c:spPr>
              <a:solidFill>
                <a:srgbClr val="E94035"/>
              </a:solidFill>
              <a:ln>
                <a:noFill/>
              </a:ln>
              <a:effectLst/>
            </c:spPr>
            <c:extLst>
              <c:ext xmlns:c16="http://schemas.microsoft.com/office/drawing/2014/chart" uri="{C3380CC4-5D6E-409C-BE32-E72D297353CC}">
                <c16:uniqueId val="{0000000B-E1B2-4591-8C52-F332C221B455}"/>
              </c:ext>
            </c:extLst>
          </c:dPt>
          <c:dPt>
            <c:idx val="1"/>
            <c:invertIfNegative val="0"/>
            <c:bubble3D val="0"/>
            <c:spPr>
              <a:solidFill>
                <a:srgbClr val="E94035"/>
              </a:solidFill>
              <a:ln>
                <a:noFill/>
              </a:ln>
              <a:effectLst/>
            </c:spPr>
            <c:extLst>
              <c:ext xmlns:c16="http://schemas.microsoft.com/office/drawing/2014/chart" uri="{C3380CC4-5D6E-409C-BE32-E72D297353CC}">
                <c16:uniqueId val="{0000000C-E1B2-4591-8C52-F332C221B455}"/>
              </c:ext>
            </c:extLst>
          </c:dPt>
          <c:dPt>
            <c:idx val="2"/>
            <c:invertIfNegative val="0"/>
            <c:bubble3D val="0"/>
            <c:spPr>
              <a:solidFill>
                <a:srgbClr val="E94035"/>
              </a:solidFill>
              <a:ln>
                <a:noFill/>
              </a:ln>
              <a:effectLst/>
            </c:spPr>
            <c:extLst>
              <c:ext xmlns:c16="http://schemas.microsoft.com/office/drawing/2014/chart" uri="{C3380CC4-5D6E-409C-BE32-E72D297353CC}">
                <c16:uniqueId val="{0000000D-E1B2-4591-8C52-F332C221B455}"/>
              </c:ext>
            </c:extLst>
          </c:dPt>
          <c:dPt>
            <c:idx val="3"/>
            <c:invertIfNegative val="0"/>
            <c:bubble3D val="0"/>
            <c:spPr>
              <a:solidFill>
                <a:srgbClr val="E94035"/>
              </a:solidFill>
              <a:ln>
                <a:noFill/>
              </a:ln>
              <a:effectLst/>
            </c:spPr>
            <c:extLst>
              <c:ext xmlns:c16="http://schemas.microsoft.com/office/drawing/2014/chart" uri="{C3380CC4-5D6E-409C-BE32-E72D297353CC}">
                <c16:uniqueId val="{0000000E-E1B2-4591-8C52-F332C221B455}"/>
              </c:ext>
            </c:extLst>
          </c:dPt>
          <c:dPt>
            <c:idx val="4"/>
            <c:invertIfNegative val="0"/>
            <c:bubble3D val="0"/>
            <c:spPr>
              <a:solidFill>
                <a:srgbClr val="E94035"/>
              </a:solidFill>
              <a:ln>
                <a:noFill/>
              </a:ln>
              <a:effectLst/>
            </c:spPr>
            <c:extLst>
              <c:ext xmlns:c16="http://schemas.microsoft.com/office/drawing/2014/chart" uri="{C3380CC4-5D6E-409C-BE32-E72D297353CC}">
                <c16:uniqueId val="{0000000F-E1B2-4591-8C52-F332C221B455}"/>
              </c:ext>
            </c:extLst>
          </c:dPt>
          <c:dPt>
            <c:idx val="5"/>
            <c:invertIfNegative val="0"/>
            <c:bubble3D val="0"/>
            <c:spPr>
              <a:solidFill>
                <a:srgbClr val="E94035"/>
              </a:solidFill>
              <a:ln>
                <a:noFill/>
              </a:ln>
              <a:effectLst/>
            </c:spPr>
            <c:extLst>
              <c:ext xmlns:c16="http://schemas.microsoft.com/office/drawing/2014/chart" uri="{C3380CC4-5D6E-409C-BE32-E72D297353CC}">
                <c16:uniqueId val="{00000010-E1B2-4591-8C52-F332C221B455}"/>
              </c:ext>
            </c:extLst>
          </c:dPt>
          <c:dPt>
            <c:idx val="6"/>
            <c:invertIfNegative val="0"/>
            <c:bubble3D val="0"/>
            <c:spPr>
              <a:solidFill>
                <a:srgbClr val="E94035"/>
              </a:solidFill>
              <a:ln>
                <a:noFill/>
              </a:ln>
              <a:effectLst/>
            </c:spPr>
            <c:extLst>
              <c:ext xmlns:c16="http://schemas.microsoft.com/office/drawing/2014/chart" uri="{C3380CC4-5D6E-409C-BE32-E72D297353CC}">
                <c16:uniqueId val="{00000011-E1B2-4591-8C52-F332C221B455}"/>
              </c:ext>
            </c:extLst>
          </c:dPt>
          <c:dPt>
            <c:idx val="7"/>
            <c:invertIfNegative val="0"/>
            <c:bubble3D val="0"/>
            <c:spPr>
              <a:solidFill>
                <a:srgbClr val="E94035"/>
              </a:solidFill>
              <a:ln>
                <a:noFill/>
              </a:ln>
              <a:effectLst/>
            </c:spPr>
            <c:extLst>
              <c:ext xmlns:c16="http://schemas.microsoft.com/office/drawing/2014/chart" uri="{C3380CC4-5D6E-409C-BE32-E72D297353CC}">
                <c16:uniqueId val="{00000012-E1B2-4591-8C52-F332C221B455}"/>
              </c:ext>
            </c:extLst>
          </c:dPt>
          <c:dPt>
            <c:idx val="8"/>
            <c:invertIfNegative val="0"/>
            <c:bubble3D val="0"/>
            <c:spPr>
              <a:solidFill>
                <a:srgbClr val="E94035"/>
              </a:solidFill>
              <a:ln>
                <a:noFill/>
              </a:ln>
              <a:effectLst/>
            </c:spPr>
            <c:extLst>
              <c:ext xmlns:c16="http://schemas.microsoft.com/office/drawing/2014/chart" uri="{C3380CC4-5D6E-409C-BE32-E72D297353CC}">
                <c16:uniqueId val="{00000013-E1B2-4591-8C52-F332C221B455}"/>
              </c:ext>
            </c:extLst>
          </c:dPt>
          <c:dPt>
            <c:idx val="9"/>
            <c:invertIfNegative val="0"/>
            <c:bubble3D val="0"/>
            <c:spPr>
              <a:solidFill>
                <a:srgbClr val="E94035"/>
              </a:solidFill>
              <a:ln>
                <a:noFill/>
              </a:ln>
              <a:effectLst/>
            </c:spPr>
            <c:extLst>
              <c:ext xmlns:c16="http://schemas.microsoft.com/office/drawing/2014/chart" uri="{C3380CC4-5D6E-409C-BE32-E72D297353CC}">
                <c16:uniqueId val="{00000014-E1B2-4591-8C52-F332C221B455}"/>
              </c:ext>
            </c:extLst>
          </c:dPt>
          <c:cat>
            <c:numRef>
              <c:f>Forecasting!$H$6:$H$20</c:f>
              <c:numCache>
                <c:formatCode>yyyy"A"</c:formatCode>
                <c:ptCount val="15"/>
                <c:pt idx="0">
                  <c:v>42094</c:v>
                </c:pt>
                <c:pt idx="1">
                  <c:v>42459</c:v>
                </c:pt>
                <c:pt idx="2">
                  <c:v>42824</c:v>
                </c:pt>
                <c:pt idx="3">
                  <c:v>43189</c:v>
                </c:pt>
                <c:pt idx="4">
                  <c:v>43554</c:v>
                </c:pt>
                <c:pt idx="5">
                  <c:v>43919</c:v>
                </c:pt>
                <c:pt idx="6">
                  <c:v>44284</c:v>
                </c:pt>
                <c:pt idx="7">
                  <c:v>44649</c:v>
                </c:pt>
                <c:pt idx="8">
                  <c:v>45014</c:v>
                </c:pt>
                <c:pt idx="9">
                  <c:v>45379</c:v>
                </c:pt>
                <c:pt idx="10" formatCode="yyyy&quot;E&quot;">
                  <c:v>45744</c:v>
                </c:pt>
                <c:pt idx="11" formatCode="yyyy&quot;E&quot;">
                  <c:v>46109</c:v>
                </c:pt>
                <c:pt idx="12" formatCode="yyyy&quot;E&quot;">
                  <c:v>46474</c:v>
                </c:pt>
                <c:pt idx="13" formatCode="yyyy&quot;E&quot;">
                  <c:v>46839</c:v>
                </c:pt>
                <c:pt idx="14" formatCode="yyyy&quot;E&quot;">
                  <c:v>47204</c:v>
                </c:pt>
              </c:numCache>
            </c:numRef>
          </c:cat>
          <c:val>
            <c:numRef>
              <c:f>Forecasting!$I$6:$I$20</c:f>
              <c:numCache>
                <c:formatCode>#,##0.0</c:formatCode>
                <c:ptCount val="15"/>
                <c:pt idx="0">
                  <c:v>2352.85</c:v>
                </c:pt>
                <c:pt idx="1">
                  <c:v>2914.23</c:v>
                </c:pt>
                <c:pt idx="2">
                  <c:v>3254.84</c:v>
                </c:pt>
                <c:pt idx="3">
                  <c:v>3481.83</c:v>
                </c:pt>
                <c:pt idx="4">
                  <c:v>3986.5899999999997</c:v>
                </c:pt>
                <c:pt idx="5">
                  <c:v>4442.8500000000004</c:v>
                </c:pt>
                <c:pt idx="6">
                  <c:v>5119.7899999999991</c:v>
                </c:pt>
                <c:pt idx="7">
                  <c:v>5045.25</c:v>
                </c:pt>
                <c:pt idx="8">
                  <c:v>6602.42</c:v>
                </c:pt>
                <c:pt idx="9">
                  <c:v>8308.48</c:v>
                </c:pt>
                <c:pt idx="10">
                  <c:v>7675.5860000000002</c:v>
                </c:pt>
                <c:pt idx="11">
                  <c:v>8243.7083636363641</c:v>
                </c:pt>
                <c:pt idx="12">
                  <c:v>8811.8307272727288</c:v>
                </c:pt>
                <c:pt idx="13">
                  <c:v>9379.95309090909</c:v>
                </c:pt>
                <c:pt idx="14">
                  <c:v>9948.0754545454547</c:v>
                </c:pt>
              </c:numCache>
            </c:numRef>
          </c:val>
          <c:extLst>
            <c:ext xmlns:c16="http://schemas.microsoft.com/office/drawing/2014/chart" uri="{C3380CC4-5D6E-409C-BE32-E72D297353CC}">
              <c16:uniqueId val="{0000000A-E1B2-4591-8C52-F332C221B455}"/>
            </c:ext>
          </c:extLst>
        </c:ser>
        <c:dLbls>
          <c:showLegendKey val="0"/>
          <c:showVal val="0"/>
          <c:showCatName val="0"/>
          <c:showSerName val="0"/>
          <c:showPercent val="0"/>
          <c:showBubbleSize val="0"/>
        </c:dLbls>
        <c:gapWidth val="65"/>
        <c:overlap val="-27"/>
        <c:axId val="1957815728"/>
        <c:axId val="1957814768"/>
      </c:barChart>
      <c:dateAx>
        <c:axId val="195781572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1957814768"/>
        <c:crosses val="autoZero"/>
        <c:auto val="1"/>
        <c:lblOffset val="100"/>
        <c:baseTimeUnit val="years"/>
      </c:dateAx>
      <c:valAx>
        <c:axId val="1957814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957815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200" b="1" i="0" u="none" strike="noStrike" kern="1200" spc="0" baseline="0">
                <a:solidFill>
                  <a:srgbClr val="E94035"/>
                </a:solidFill>
              </a:rPr>
              <a:t>Football Field Analysis - Valuation Summary (Rs)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tockChart>
        <c:ser>
          <c:idx val="0"/>
          <c:order val="0"/>
          <c:spPr>
            <a:ln w="19050" cap="rnd">
              <a:noFill/>
              <a:round/>
            </a:ln>
            <a:effectLst/>
          </c:spPr>
          <c:marker>
            <c:symbol val="none"/>
          </c:marker>
          <c:dLbls>
            <c:delete val="1"/>
          </c:dLbls>
          <c:cat>
            <c:strRef>
              <c:f>'Football Field Analyis'!$B$7:$B$11</c:f>
              <c:strCache>
                <c:ptCount val="5"/>
                <c:pt idx="0">
                  <c:v>Comps</c:v>
                </c:pt>
                <c:pt idx="1">
                  <c:v>DCF Bear</c:v>
                </c:pt>
                <c:pt idx="2">
                  <c:v>DCF Base</c:v>
                </c:pt>
                <c:pt idx="3">
                  <c:v>DCF Bull</c:v>
                </c:pt>
                <c:pt idx="4">
                  <c:v>52W H/L</c:v>
                </c:pt>
              </c:strCache>
            </c:strRef>
          </c:cat>
          <c:val>
            <c:numRef>
              <c:f>'Football Field Analyis'!$D$7:$D$11</c:f>
              <c:numCache>
                <c:formatCode>"₹"#,##0.00_);\("₹"#,##0.00\)</c:formatCode>
                <c:ptCount val="5"/>
                <c:pt idx="0">
                  <c:v>1316.9367971355832</c:v>
                </c:pt>
                <c:pt idx="1">
                  <c:v>442.87879809022684</c:v>
                </c:pt>
                <c:pt idx="2">
                  <c:v>483.75106300967059</c:v>
                </c:pt>
                <c:pt idx="3">
                  <c:v>508.62718048966525</c:v>
                </c:pt>
                <c:pt idx="4">
                  <c:v>2670.1</c:v>
                </c:pt>
              </c:numCache>
            </c:numRef>
          </c:val>
          <c:smooth val="0"/>
          <c:extLst>
            <c:ext xmlns:c16="http://schemas.microsoft.com/office/drawing/2014/chart" uri="{C3380CC4-5D6E-409C-BE32-E72D297353CC}">
              <c16:uniqueId val="{00000000-6B9C-438A-9F83-D63075DDFBB7}"/>
            </c:ext>
          </c:extLst>
        </c:ser>
        <c:ser>
          <c:idx val="2"/>
          <c:order val="2"/>
          <c:spPr>
            <a:ln w="19050" cap="rnd">
              <a:noFill/>
              <a:round/>
            </a:ln>
            <a:effectLst/>
          </c:spPr>
          <c:marker>
            <c:symbol val="none"/>
          </c:marker>
          <c:dLbls>
            <c:delete val="1"/>
          </c:dLbls>
          <c:cat>
            <c:strRef>
              <c:f>'Football Field Analyis'!$B$7:$B$11</c:f>
              <c:strCache>
                <c:ptCount val="5"/>
                <c:pt idx="0">
                  <c:v>Comps</c:v>
                </c:pt>
                <c:pt idx="1">
                  <c:v>DCF Bear</c:v>
                </c:pt>
                <c:pt idx="2">
                  <c:v>DCF Base</c:v>
                </c:pt>
                <c:pt idx="3">
                  <c:v>DCF Bull</c:v>
                </c:pt>
                <c:pt idx="4">
                  <c:v>52W H/L</c:v>
                </c:pt>
              </c:strCache>
            </c:strRef>
          </c:cat>
          <c:val>
            <c:numRef>
              <c:f>'Football Field Analyis'!$F$7:$F$11</c:f>
              <c:numCache>
                <c:formatCode>"₹"#,##0.00_);\("₹"#,##0.00\)</c:formatCode>
                <c:ptCount val="5"/>
                <c:pt idx="0">
                  <c:v>2563.0095922133692</c:v>
                </c:pt>
                <c:pt idx="1">
                  <c:v>537.38768947602671</c:v>
                </c:pt>
                <c:pt idx="2">
                  <c:v>610.87458042638332</c:v>
                </c:pt>
                <c:pt idx="3">
                  <c:v>658.85656505713018</c:v>
                </c:pt>
                <c:pt idx="4">
                  <c:v>3422.95</c:v>
                </c:pt>
              </c:numCache>
            </c:numRef>
          </c:val>
          <c:smooth val="0"/>
          <c:extLst>
            <c:ext xmlns:c16="http://schemas.microsoft.com/office/drawing/2014/chart" uri="{C3380CC4-5D6E-409C-BE32-E72D297353CC}">
              <c16:uniqueId val="{00000002-6B9C-438A-9F83-D63075DDFBB7}"/>
            </c:ext>
          </c:extLst>
        </c:ser>
        <c:ser>
          <c:idx val="3"/>
          <c:order val="3"/>
          <c:spPr>
            <a:ln w="19050" cap="rnd">
              <a:noFill/>
              <a:round/>
            </a:ln>
            <a:effectLst/>
          </c:spPr>
          <c:marker>
            <c:symbol val="none"/>
          </c:marker>
          <c:dLbls>
            <c:dLbl>
              <c:idx val="0"/>
              <c:layout>
                <c:manualLayout>
                  <c:x val="-7.2222222222222215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C-438A-9F83-D63075DDFBB7}"/>
                </c:ext>
              </c:extLst>
            </c:dLbl>
            <c:dLbl>
              <c:idx val="1"/>
              <c:layout>
                <c:manualLayout>
                  <c:x val="-6.6666666666666721E-2"/>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9C-438A-9F83-D63075DDFBB7}"/>
                </c:ext>
              </c:extLst>
            </c:dLbl>
            <c:dLbl>
              <c:idx val="2"/>
              <c:layout>
                <c:manualLayout>
                  <c:x val="-7.222222222222232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9C-438A-9F83-D63075DDFBB7}"/>
                </c:ext>
              </c:extLst>
            </c:dLbl>
            <c:dLbl>
              <c:idx val="3"/>
              <c:layout>
                <c:manualLayout>
                  <c:x val="-6.9444444444444448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9C-438A-9F83-D63075DDFBB7}"/>
                </c:ext>
              </c:extLst>
            </c:dLbl>
            <c:dLbl>
              <c:idx val="4"/>
              <c:layout>
                <c:manualLayout>
                  <c:x val="-5.8333333333333438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9C-438A-9F83-D63075DDFBB7}"/>
                </c:ext>
              </c:extLst>
            </c:dLbl>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'Football Field Analyis'!$B$7:$B$11</c:f>
              <c:strCache>
                <c:ptCount val="5"/>
                <c:pt idx="0">
                  <c:v>Comps</c:v>
                </c:pt>
                <c:pt idx="1">
                  <c:v>DCF Bear</c:v>
                </c:pt>
                <c:pt idx="2">
                  <c:v>DCF Base</c:v>
                </c:pt>
                <c:pt idx="3">
                  <c:v>DCF Bull</c:v>
                </c:pt>
                <c:pt idx="4">
                  <c:v>52W H/L</c:v>
                </c:pt>
              </c:strCache>
            </c:strRef>
          </c:cat>
          <c:val>
            <c:numRef>
              <c:f>'Football Field Analyis'!$G$7:$G$11</c:f>
              <c:numCache>
                <c:formatCode>"₹"#,##0.00_);\("₹"#,##0.00\)</c:formatCode>
                <c:ptCount val="5"/>
                <c:pt idx="0">
                  <c:v>2563.0095922133692</c:v>
                </c:pt>
                <c:pt idx="1">
                  <c:v>537.38768947602671</c:v>
                </c:pt>
                <c:pt idx="2">
                  <c:v>610.87458042638332</c:v>
                </c:pt>
                <c:pt idx="3">
                  <c:v>658.85656505713018</c:v>
                </c:pt>
                <c:pt idx="4">
                  <c:v>3422.95</c:v>
                </c:pt>
              </c:numCache>
            </c:numRef>
          </c:val>
          <c:smooth val="0"/>
          <c:extLst>
            <c:ext xmlns:c16="http://schemas.microsoft.com/office/drawing/2014/chart" uri="{C3380CC4-5D6E-409C-BE32-E72D297353CC}">
              <c16:uniqueId val="{00000003-6B9C-438A-9F83-D63075DDFBB7}"/>
            </c:ext>
          </c:extLst>
        </c:ser>
        <c:dLbls>
          <c:showLegendKey val="0"/>
          <c:showVal val="1"/>
          <c:showCatName val="0"/>
          <c:showSerName val="0"/>
          <c:showPercent val="0"/>
          <c:showBubbleSize val="0"/>
        </c:dLbls>
        <c:hiLowLines>
          <c:spPr>
            <a:ln w="9525" cap="flat" cmpd="sng" algn="ctr">
              <a:solidFill>
                <a:schemeClr val="tx1">
                  <a:lumMod val="75000"/>
                  <a:lumOff val="25000"/>
                </a:schemeClr>
              </a:solidFill>
              <a:round/>
            </a:ln>
            <a:effectLst/>
          </c:spPr>
        </c:hiLowLines>
        <c:upDownBars>
          <c:gapWidth val="150"/>
          <c:upBars>
            <c:spPr>
              <a:solidFill>
                <a:srgbClr val="E94035"/>
              </a:solidFill>
              <a:ln w="9525" cap="flat" cmpd="sng" algn="ctr">
                <a:solidFill>
                  <a:srgbClr val="E93F33"/>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305444304"/>
        <c:axId val="305445264"/>
      </c:stockChart>
      <c:stockChart>
        <c:ser>
          <c:idx val="1"/>
          <c:order val="1"/>
          <c:spPr>
            <a:ln w="19050" cap="rnd">
              <a:noFill/>
              <a:round/>
            </a:ln>
            <a:effectLst/>
          </c:spPr>
          <c:marker>
            <c:symbol val="none"/>
          </c:marker>
          <c:dLbls>
            <c:dLbl>
              <c:idx val="0"/>
              <c:layout>
                <c:manualLayout>
                  <c:x val="-8.6111111111111138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C-438A-9F83-D63075DDFBB7}"/>
                </c:ext>
              </c:extLst>
            </c:dLbl>
            <c:dLbl>
              <c:idx val="1"/>
              <c:layout>
                <c:manualLayout>
                  <c:x val="-6.6666666666666721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9C-438A-9F83-D63075DDFBB7}"/>
                </c:ext>
              </c:extLst>
            </c:dLbl>
            <c:dLbl>
              <c:idx val="2"/>
              <c:layout>
                <c:manualLayout>
                  <c:x val="-7.2222222222222326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9C-438A-9F83-D63075DDFBB7}"/>
                </c:ext>
              </c:extLst>
            </c:dLbl>
            <c:dLbl>
              <c:idx val="3"/>
              <c:layout>
                <c:manualLayout>
                  <c:x val="-6.6666666666666666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9C-438A-9F83-D63075DDFBB7}"/>
                </c:ext>
              </c:extLst>
            </c:dLbl>
            <c:dLbl>
              <c:idx val="4"/>
              <c:layout>
                <c:manualLayout>
                  <c:x val="-5.2777777777777674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B9C-438A-9F83-D63075DDFBB7}"/>
                </c:ext>
              </c:extLst>
            </c:dLbl>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'Football Field Analyis'!$B$7:$B$11</c:f>
              <c:strCache>
                <c:ptCount val="5"/>
                <c:pt idx="0">
                  <c:v>Comps</c:v>
                </c:pt>
                <c:pt idx="1">
                  <c:v>DCF Bear</c:v>
                </c:pt>
                <c:pt idx="2">
                  <c:v>DCF Base</c:v>
                </c:pt>
                <c:pt idx="3">
                  <c:v>DCF Bull</c:v>
                </c:pt>
                <c:pt idx="4">
                  <c:v>52W H/L</c:v>
                </c:pt>
              </c:strCache>
            </c:strRef>
          </c:cat>
          <c:val>
            <c:numRef>
              <c:f>'Football Field Analyis'!$E$7:$E$11</c:f>
              <c:numCache>
                <c:formatCode>"₹"#,##0.00_);\("₹"#,##0.00\)</c:formatCode>
                <c:ptCount val="5"/>
                <c:pt idx="0">
                  <c:v>1316.9367971355832</c:v>
                </c:pt>
                <c:pt idx="1">
                  <c:v>442.87879809022684</c:v>
                </c:pt>
                <c:pt idx="2">
                  <c:v>483.75106300967059</c:v>
                </c:pt>
                <c:pt idx="3">
                  <c:v>508.62718048966525</c:v>
                </c:pt>
                <c:pt idx="4">
                  <c:v>2670.1</c:v>
                </c:pt>
              </c:numCache>
            </c:numRef>
          </c:val>
          <c:smooth val="0"/>
          <c:extLst>
            <c:ext xmlns:c16="http://schemas.microsoft.com/office/drawing/2014/chart" uri="{C3380CC4-5D6E-409C-BE32-E72D297353CC}">
              <c16:uniqueId val="{00000001-6B9C-438A-9F83-D63075DDFBB7}"/>
            </c:ext>
          </c:extLst>
        </c:ser>
        <c:dLbls>
          <c:showLegendKey val="0"/>
          <c:showVal val="0"/>
          <c:showCatName val="0"/>
          <c:showSerName val="0"/>
          <c:showPercent val="0"/>
          <c:showBubbleSize val="0"/>
        </c:dLbls>
        <c:axId val="305444304"/>
        <c:axId val="305445264"/>
      </c:stockChart>
      <c:catAx>
        <c:axId val="30544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445264"/>
        <c:crosses val="autoZero"/>
        <c:auto val="1"/>
        <c:lblAlgn val="ctr"/>
        <c:lblOffset val="100"/>
        <c:noMultiLvlLbl val="0"/>
      </c:catAx>
      <c:valAx>
        <c:axId val="305445264"/>
        <c:scaling>
          <c:orientation val="minMax"/>
        </c:scaling>
        <c:delete val="0"/>
        <c:axPos val="l"/>
        <c:numFmt formatCode="&quot;₹&quot;#,##0.00_);\(&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444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25" r="0.25" t="0.75" header="0.3" footer="0.3"/>
    <c:pageSetup orientation="landscape"/>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94035"/>
            </a:solidFill>
            <a:ln>
              <a:solidFill>
                <a:srgbClr val="E94035"/>
              </a:solidFill>
            </a:ln>
            <a:effectLst/>
          </c:spPr>
          <c:invertIfNegative val="0"/>
          <c:dPt>
            <c:idx val="0"/>
            <c:invertIfNegative val="0"/>
            <c:bubble3D val="0"/>
            <c:spPr>
              <a:solidFill>
                <a:srgbClr val="FFBABA"/>
              </a:solidFill>
              <a:ln>
                <a:solidFill>
                  <a:srgbClr val="FFBABA"/>
                </a:solidFill>
              </a:ln>
              <a:effectLst/>
            </c:spPr>
            <c:extLst>
              <c:ext xmlns:c16="http://schemas.microsoft.com/office/drawing/2014/chart" uri="{C3380CC4-5D6E-409C-BE32-E72D297353CC}">
                <c16:uniqueId val="{00000001-7E66-4CCA-AF5F-3C2062773330}"/>
              </c:ext>
            </c:extLst>
          </c:dPt>
          <c:dPt>
            <c:idx val="1"/>
            <c:invertIfNegative val="0"/>
            <c:bubble3D val="0"/>
            <c:spPr>
              <a:solidFill>
                <a:srgbClr val="FF7B7B"/>
              </a:solidFill>
              <a:ln>
                <a:solidFill>
                  <a:srgbClr val="FF7B7B"/>
                </a:solidFill>
              </a:ln>
              <a:effectLst/>
            </c:spPr>
            <c:extLst>
              <c:ext xmlns:c16="http://schemas.microsoft.com/office/drawing/2014/chart" uri="{C3380CC4-5D6E-409C-BE32-E72D297353CC}">
                <c16:uniqueId val="{00000002-7E66-4CCA-AF5F-3C2062773330}"/>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3-7E66-4CCA-AF5F-3C2062773330}"/>
              </c:ext>
            </c:extLst>
          </c:dPt>
          <c:dPt>
            <c:idx val="3"/>
            <c:invertIfNegative val="0"/>
            <c:bubble3D val="0"/>
            <c:spPr>
              <a:solidFill>
                <a:srgbClr val="E94035"/>
              </a:solidFill>
              <a:ln>
                <a:solidFill>
                  <a:srgbClr val="E93F33"/>
                </a:solidFill>
              </a:ln>
              <a:effectLst/>
            </c:spPr>
            <c:extLst>
              <c:ext xmlns:c16="http://schemas.microsoft.com/office/drawing/2014/chart" uri="{C3380CC4-5D6E-409C-BE32-E72D297353CC}">
                <c16:uniqueId val="{00000004-7E66-4CCA-AF5F-3C2062773330}"/>
              </c:ext>
            </c:extLst>
          </c:dPt>
          <c:dLbls>
            <c:dLbl>
              <c:idx val="0"/>
              <c:layout>
                <c:manualLayout>
                  <c:x val="-1.8426128152995862E-2"/>
                  <c:y val="5.0384052534042545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1001984798686089"/>
                      <c:h val="0.14189338965475684"/>
                    </c:manualLayout>
                  </c15:layout>
                </c:ext>
                <c:ext xmlns:c16="http://schemas.microsoft.com/office/drawing/2014/chart" uri="{C3380CC4-5D6E-409C-BE32-E72D297353CC}">
                  <c16:uniqueId val="{00000001-7E66-4CCA-AF5F-3C2062773330}"/>
                </c:ext>
              </c:extLst>
            </c:dLbl>
            <c:dLbl>
              <c:idx val="1"/>
              <c:layout>
                <c:manualLayout>
                  <c:x val="-2.149714951182851E-2"/>
                  <c:y val="5.6682028106823587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1616189070452616"/>
                      <c:h val="0.14189338965475684"/>
                    </c:manualLayout>
                  </c15:layout>
                </c:ext>
                <c:ext xmlns:c16="http://schemas.microsoft.com/office/drawing/2014/chart" uri="{C3380CC4-5D6E-409C-BE32-E72D297353CC}">
                  <c16:uniqueId val="{00000002-7E66-4CCA-AF5F-3C2062773330}"/>
                </c:ext>
              </c:extLst>
            </c:dLbl>
            <c:dLbl>
              <c:idx val="2"/>
              <c:layout>
                <c:manualLayout>
                  <c:x val="-1.8426128152995866E-2"/>
                  <c:y val="4.4086076961261489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0387780526919556"/>
                      <c:h val="0.14189338965475684"/>
                    </c:manualLayout>
                  </c15:layout>
                </c:ext>
                <c:ext xmlns:c16="http://schemas.microsoft.com/office/drawing/2014/chart" uri="{C3380CC4-5D6E-409C-BE32-E72D297353CC}">
                  <c16:uniqueId val="{00000003-7E66-4CCA-AF5F-3C2062773330}"/>
                </c:ext>
              </c:extLst>
            </c:dLbl>
            <c:dLbl>
              <c:idx val="3"/>
              <c:layout>
                <c:manualLayout>
                  <c:x val="7.2601846675268752E-3"/>
                  <c:y val="5.6682028106823587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9997156282584264"/>
                      <c:h val="0.14189338965475684"/>
                    </c:manualLayout>
                  </c15:layout>
                </c:ext>
                <c:ext xmlns:c16="http://schemas.microsoft.com/office/drawing/2014/chart" uri="{C3380CC4-5D6E-409C-BE32-E72D297353CC}">
                  <c16:uniqueId val="{00000004-7E66-4CCA-AF5F-3C20627733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Analysis'!$F$70:$I$70</c:f>
              <c:numCache>
                <c:formatCode>mmm\-yy</c:formatCode>
                <c:ptCount val="4"/>
                <c:pt idx="0">
                  <c:v>44286</c:v>
                </c:pt>
                <c:pt idx="1">
                  <c:v>44651</c:v>
                </c:pt>
                <c:pt idx="2">
                  <c:v>45016</c:v>
                </c:pt>
                <c:pt idx="3">
                  <c:v>45382</c:v>
                </c:pt>
              </c:numCache>
            </c:numRef>
          </c:cat>
          <c:val>
            <c:numRef>
              <c:f>'DuPont Analysis'!$F$75:$I$75</c:f>
              <c:numCache>
                <c:formatCode>#,##0.00</c:formatCode>
                <c:ptCount val="4"/>
                <c:pt idx="0">
                  <c:v>21712.79</c:v>
                </c:pt>
                <c:pt idx="1">
                  <c:v>29101.279999999999</c:v>
                </c:pt>
                <c:pt idx="2">
                  <c:v>34488.589999999997</c:v>
                </c:pt>
                <c:pt idx="3">
                  <c:v>35494.730000000003</c:v>
                </c:pt>
              </c:numCache>
            </c:numRef>
          </c:val>
          <c:extLst>
            <c:ext xmlns:c16="http://schemas.microsoft.com/office/drawing/2014/chart" uri="{C3380CC4-5D6E-409C-BE32-E72D297353CC}">
              <c16:uniqueId val="{00000000-7E66-4CCA-AF5F-3C2062773330}"/>
            </c:ext>
          </c:extLst>
        </c:ser>
        <c:dLbls>
          <c:dLblPos val="outEnd"/>
          <c:showLegendKey val="0"/>
          <c:showVal val="1"/>
          <c:showCatName val="0"/>
          <c:showSerName val="0"/>
          <c:showPercent val="0"/>
          <c:showBubbleSize val="0"/>
        </c:dLbls>
        <c:gapWidth val="219"/>
        <c:overlap val="-27"/>
        <c:axId val="389950144"/>
        <c:axId val="389943424"/>
      </c:barChart>
      <c:dateAx>
        <c:axId val="3899501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9943424"/>
        <c:crosses val="autoZero"/>
        <c:auto val="1"/>
        <c:lblOffset val="100"/>
        <c:baseTimeUnit val="years"/>
      </c:dateAx>
      <c:valAx>
        <c:axId val="389943424"/>
        <c:scaling>
          <c:orientation val="minMax"/>
        </c:scaling>
        <c:delete val="1"/>
        <c:axPos val="l"/>
        <c:numFmt formatCode="#,##0" sourceLinked="0"/>
        <c:majorTickMark val="none"/>
        <c:minorTickMark val="none"/>
        <c:tickLblPos val="nextTo"/>
        <c:crossAx val="389950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7B7B"/>
            </a:solidFill>
            <a:ln>
              <a:noFill/>
            </a:ln>
            <a:effectLst/>
          </c:spPr>
          <c:invertIfNegative val="0"/>
          <c:dPt>
            <c:idx val="0"/>
            <c:invertIfNegative val="0"/>
            <c:bubble3D val="0"/>
            <c:spPr>
              <a:solidFill>
                <a:srgbClr val="FFBABA"/>
              </a:solidFill>
              <a:ln>
                <a:noFill/>
              </a:ln>
              <a:effectLst/>
            </c:spPr>
            <c:extLst>
              <c:ext xmlns:c16="http://schemas.microsoft.com/office/drawing/2014/chart" uri="{C3380CC4-5D6E-409C-BE32-E72D297353CC}">
                <c16:uniqueId val="{00000000-856E-4586-8EAB-B2358C8FFD14}"/>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2-856E-4586-8EAB-B2358C8FFD14}"/>
              </c:ext>
            </c:extLst>
          </c:dPt>
          <c:dPt>
            <c:idx val="3"/>
            <c:invertIfNegative val="0"/>
            <c:bubble3D val="0"/>
            <c:spPr>
              <a:solidFill>
                <a:srgbClr val="E93F33"/>
              </a:solidFill>
              <a:ln>
                <a:solidFill>
                  <a:srgbClr val="E93F33"/>
                </a:solidFill>
              </a:ln>
              <a:effectLst/>
            </c:spPr>
            <c:extLst>
              <c:ext xmlns:c16="http://schemas.microsoft.com/office/drawing/2014/chart" uri="{C3380CC4-5D6E-409C-BE32-E72D297353CC}">
                <c16:uniqueId val="{00000003-856E-4586-8EAB-B2358C8FFD14}"/>
              </c:ext>
            </c:extLst>
          </c:dPt>
          <c:dLbls>
            <c:dLbl>
              <c:idx val="0"/>
              <c:layout>
                <c:manualLayout>
                  <c:x val="-1.8426128152995869E-2"/>
                  <c:y val="5.0383804582248337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5160853811645312"/>
                      <c:h val="0.15726045005234263"/>
                    </c:manualLayout>
                  </c15:layout>
                </c:ext>
                <c:ext xmlns:c16="http://schemas.microsoft.com/office/drawing/2014/chart" uri="{C3380CC4-5D6E-409C-BE32-E72D297353CC}">
                  <c16:uniqueId val="{00000000-856E-4586-8EAB-B2358C8FFD14}"/>
                </c:ext>
              </c:extLst>
            </c:dLbl>
            <c:dLbl>
              <c:idx val="1"/>
              <c:layout>
                <c:manualLayout>
                  <c:x val="6.1420427176652886E-3"/>
                  <c:y val="4.4085829009467239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7617670898711427"/>
                      <c:h val="0.15726045005234263"/>
                    </c:manualLayout>
                  </c15:layout>
                </c:ext>
                <c:ext xmlns:c16="http://schemas.microsoft.com/office/drawing/2014/chart" uri="{C3380CC4-5D6E-409C-BE32-E72D297353CC}">
                  <c16:uniqueId val="{00000001-856E-4586-8EAB-B2358C8FFD14}"/>
                </c:ext>
              </c:extLst>
            </c:dLbl>
            <c:dLbl>
              <c:idx val="2"/>
              <c:layout>
                <c:manualLayout>
                  <c:x val="0"/>
                  <c:y val="4.4085829009467267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8231875170477955"/>
                      <c:h val="0.15726045005234263"/>
                    </c:manualLayout>
                  </c15:layout>
                </c:ext>
                <c:ext xmlns:c16="http://schemas.microsoft.com/office/drawing/2014/chart" uri="{C3380CC4-5D6E-409C-BE32-E72D297353CC}">
                  <c16:uniqueId val="{00000002-856E-4586-8EAB-B2358C8FFD14}"/>
                </c:ext>
              </c:extLst>
            </c:dLbl>
            <c:dLbl>
              <c:idx val="3"/>
              <c:layout>
                <c:manualLayout>
                  <c:x val="0"/>
                  <c:y val="1.8893926718343126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5775058083411839"/>
                      <c:h val="0.15726045005234263"/>
                    </c:manualLayout>
                  </c15:layout>
                </c:ext>
                <c:ext xmlns:c16="http://schemas.microsoft.com/office/drawing/2014/chart" uri="{C3380CC4-5D6E-409C-BE32-E72D297353CC}">
                  <c16:uniqueId val="{00000003-856E-4586-8EAB-B2358C8FFD1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Analysis'!$F$70:$I$70</c:f>
              <c:numCache>
                <c:formatCode>mmm\-yy</c:formatCode>
                <c:ptCount val="4"/>
                <c:pt idx="0">
                  <c:v>44286</c:v>
                </c:pt>
                <c:pt idx="1">
                  <c:v>44651</c:v>
                </c:pt>
                <c:pt idx="2">
                  <c:v>45016</c:v>
                </c:pt>
                <c:pt idx="3">
                  <c:v>45382</c:v>
                </c:pt>
              </c:numCache>
            </c:numRef>
          </c:cat>
          <c:val>
            <c:numRef>
              <c:f>'DuPont Analysis'!$F$71:$I$71</c:f>
              <c:numCache>
                <c:formatCode>#,##0.00</c:formatCode>
                <c:ptCount val="4"/>
                <c:pt idx="0">
                  <c:v>3139.29</c:v>
                </c:pt>
                <c:pt idx="1">
                  <c:v>3030.57</c:v>
                </c:pt>
                <c:pt idx="2">
                  <c:v>4106.45</c:v>
                </c:pt>
                <c:pt idx="3">
                  <c:v>5460.23</c:v>
                </c:pt>
              </c:numCache>
            </c:numRef>
          </c:val>
          <c:extLst>
            <c:ext xmlns:c16="http://schemas.microsoft.com/office/drawing/2014/chart" uri="{C3380CC4-5D6E-409C-BE32-E72D297353CC}">
              <c16:uniqueId val="{00000004-856E-4586-8EAB-B2358C8FFD14}"/>
            </c:ext>
          </c:extLst>
        </c:ser>
        <c:dLbls>
          <c:dLblPos val="outEnd"/>
          <c:showLegendKey val="0"/>
          <c:showVal val="1"/>
          <c:showCatName val="0"/>
          <c:showSerName val="0"/>
          <c:showPercent val="0"/>
          <c:showBubbleSize val="0"/>
        </c:dLbls>
        <c:gapWidth val="219"/>
        <c:overlap val="-27"/>
        <c:axId val="389950144"/>
        <c:axId val="389943424"/>
      </c:barChart>
      <c:dateAx>
        <c:axId val="3899501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9943424"/>
        <c:crosses val="autoZero"/>
        <c:auto val="1"/>
        <c:lblOffset val="100"/>
        <c:baseTimeUnit val="years"/>
      </c:dateAx>
      <c:valAx>
        <c:axId val="389943424"/>
        <c:scaling>
          <c:orientation val="minMax"/>
        </c:scaling>
        <c:delete val="1"/>
        <c:axPos val="l"/>
        <c:numFmt formatCode="#,##0" sourceLinked="0"/>
        <c:majorTickMark val="none"/>
        <c:minorTickMark val="none"/>
        <c:tickLblPos val="nextTo"/>
        <c:crossAx val="389950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BABA"/>
              </a:solidFill>
              <a:ln>
                <a:solidFill>
                  <a:srgbClr val="FFBABA"/>
                </a:solidFill>
              </a:ln>
              <a:effectLst/>
            </c:spPr>
            <c:extLst>
              <c:ext xmlns:c16="http://schemas.microsoft.com/office/drawing/2014/chart" uri="{C3380CC4-5D6E-409C-BE32-E72D297353CC}">
                <c16:uniqueId val="{00000000-0E93-4AD0-97E3-A6E66CA1C879}"/>
              </c:ext>
            </c:extLst>
          </c:dPt>
          <c:dPt>
            <c:idx val="1"/>
            <c:invertIfNegative val="0"/>
            <c:bubble3D val="0"/>
            <c:spPr>
              <a:solidFill>
                <a:srgbClr val="FF7B7B"/>
              </a:solidFill>
              <a:ln>
                <a:solidFill>
                  <a:srgbClr val="FF7B7B"/>
                </a:solidFill>
              </a:ln>
              <a:effectLst/>
            </c:spPr>
            <c:extLst>
              <c:ext xmlns:c16="http://schemas.microsoft.com/office/drawing/2014/chart" uri="{C3380CC4-5D6E-409C-BE32-E72D297353CC}">
                <c16:uniqueId val="{00000001-0E93-4AD0-97E3-A6E66CA1C879}"/>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2-0E93-4AD0-97E3-A6E66CA1C879}"/>
              </c:ext>
            </c:extLst>
          </c:dPt>
          <c:dPt>
            <c:idx val="3"/>
            <c:invertIfNegative val="0"/>
            <c:bubble3D val="0"/>
            <c:spPr>
              <a:solidFill>
                <a:srgbClr val="E93F33"/>
              </a:solidFill>
              <a:ln>
                <a:solidFill>
                  <a:srgbClr val="E93F33"/>
                </a:solidFill>
              </a:ln>
              <a:effectLst/>
            </c:spPr>
            <c:extLst>
              <c:ext xmlns:c16="http://schemas.microsoft.com/office/drawing/2014/chart" uri="{C3380CC4-5D6E-409C-BE32-E72D297353CC}">
                <c16:uniqueId val="{00000003-0E93-4AD0-97E3-A6E66CA1C879}"/>
              </c:ext>
            </c:extLst>
          </c:dPt>
          <c:dLbls>
            <c:dLbl>
              <c:idx val="0"/>
              <c:layout>
                <c:manualLayout>
                  <c:x val="1.2284085435330577E-2"/>
                  <c:y val="4.4085829009467323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7098692470339253"/>
                      <c:h val="0.15726045005234263"/>
                    </c:manualLayout>
                  </c15:layout>
                </c:ext>
                <c:ext xmlns:c16="http://schemas.microsoft.com/office/drawing/2014/chart" uri="{C3380CC4-5D6E-409C-BE32-E72D297353CC}">
                  <c16:uniqueId val="{00000000-0E93-4AD0-97E3-A6E66CA1C879}"/>
                </c:ext>
              </c:extLst>
            </c:dLbl>
            <c:dLbl>
              <c:idx val="1"/>
              <c:layout>
                <c:manualLayout>
                  <c:x val="2.4181270539174256E-7"/>
                  <c:y val="3.7787853436686253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7712896742105775"/>
                      <c:h val="0.15726045005234263"/>
                    </c:manualLayout>
                  </c15:layout>
                </c:ext>
                <c:ext xmlns:c16="http://schemas.microsoft.com/office/drawing/2014/chart" uri="{C3380CC4-5D6E-409C-BE32-E72D297353CC}">
                  <c16:uniqueId val="{00000001-0E93-4AD0-97E3-A6E66CA1C879}"/>
                </c:ext>
              </c:extLst>
            </c:dLbl>
            <c:dLbl>
              <c:idx val="2"/>
              <c:layout>
                <c:manualLayout>
                  <c:x val="-5.630140784659732E-17"/>
                  <c:y val="3.1489877863905211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9555509557405368"/>
                      <c:h val="0.15726045005234263"/>
                    </c:manualLayout>
                  </c15:layout>
                </c:ext>
                <c:ext xmlns:c16="http://schemas.microsoft.com/office/drawing/2014/chart" uri="{C3380CC4-5D6E-409C-BE32-E72D297353CC}">
                  <c16:uniqueId val="{00000002-0E93-4AD0-97E3-A6E66CA1C879}"/>
                </c:ext>
              </c:extLst>
            </c:dLbl>
            <c:dLbl>
              <c:idx val="3"/>
              <c:layout>
                <c:manualLayout>
                  <c:x val="0"/>
                  <c:y val="6.2979755727810421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7124227892031594"/>
                      <c:h val="0.15726045005234263"/>
                    </c:manualLayout>
                  </c15:layout>
                </c:ext>
                <c:ext xmlns:c16="http://schemas.microsoft.com/office/drawing/2014/chart" uri="{C3380CC4-5D6E-409C-BE32-E72D297353CC}">
                  <c16:uniqueId val="{00000003-0E93-4AD0-97E3-A6E66CA1C87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Analysis'!$F$70:$I$70</c:f>
              <c:numCache>
                <c:formatCode>mmm\-yy</c:formatCode>
                <c:ptCount val="4"/>
                <c:pt idx="0">
                  <c:v>44286</c:v>
                </c:pt>
                <c:pt idx="1">
                  <c:v>44651</c:v>
                </c:pt>
                <c:pt idx="2">
                  <c:v>45016</c:v>
                </c:pt>
                <c:pt idx="3">
                  <c:v>45382</c:v>
                </c:pt>
              </c:numCache>
            </c:numRef>
          </c:cat>
          <c:val>
            <c:numRef>
              <c:f>'DuPont Analysis'!$F$76:$I$76</c:f>
              <c:numCache>
                <c:formatCode>#,##0.00</c:formatCode>
                <c:ptCount val="4"/>
                <c:pt idx="0">
                  <c:v>18246.654999999999</c:v>
                </c:pt>
                <c:pt idx="1">
                  <c:v>21656.885000000002</c:v>
                </c:pt>
                <c:pt idx="2">
                  <c:v>24368.880000000001</c:v>
                </c:pt>
                <c:pt idx="3">
                  <c:v>27840.050000000003</c:v>
                </c:pt>
              </c:numCache>
            </c:numRef>
          </c:val>
          <c:extLst>
            <c:ext xmlns:c16="http://schemas.microsoft.com/office/drawing/2014/chart" uri="{C3380CC4-5D6E-409C-BE32-E72D297353CC}">
              <c16:uniqueId val="{00000004-0E93-4AD0-97E3-A6E66CA1C879}"/>
            </c:ext>
          </c:extLst>
        </c:ser>
        <c:dLbls>
          <c:dLblPos val="outEnd"/>
          <c:showLegendKey val="0"/>
          <c:showVal val="1"/>
          <c:showCatName val="0"/>
          <c:showSerName val="0"/>
          <c:showPercent val="0"/>
          <c:showBubbleSize val="0"/>
        </c:dLbls>
        <c:gapWidth val="219"/>
        <c:overlap val="-27"/>
        <c:axId val="389950144"/>
        <c:axId val="389943424"/>
      </c:barChart>
      <c:dateAx>
        <c:axId val="3899501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9943424"/>
        <c:crosses val="autoZero"/>
        <c:auto val="1"/>
        <c:lblOffset val="100"/>
        <c:baseTimeUnit val="years"/>
      </c:dateAx>
      <c:valAx>
        <c:axId val="389943424"/>
        <c:scaling>
          <c:orientation val="minMax"/>
        </c:scaling>
        <c:delete val="1"/>
        <c:axPos val="l"/>
        <c:numFmt formatCode="#,##0" sourceLinked="0"/>
        <c:majorTickMark val="none"/>
        <c:minorTickMark val="none"/>
        <c:tickLblPos val="nextTo"/>
        <c:crossAx val="389950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BABA"/>
              </a:solidFill>
              <a:ln>
                <a:solidFill>
                  <a:srgbClr val="FFBABA"/>
                </a:solidFill>
              </a:ln>
              <a:effectLst/>
            </c:spPr>
            <c:extLst>
              <c:ext xmlns:c16="http://schemas.microsoft.com/office/drawing/2014/chart" uri="{C3380CC4-5D6E-409C-BE32-E72D297353CC}">
                <c16:uniqueId val="{00000001-2591-41AD-86F5-5CF3AAAF1138}"/>
              </c:ext>
            </c:extLst>
          </c:dPt>
          <c:dPt>
            <c:idx val="1"/>
            <c:invertIfNegative val="0"/>
            <c:bubble3D val="0"/>
            <c:spPr>
              <a:solidFill>
                <a:srgbClr val="FF7B7B"/>
              </a:solidFill>
              <a:ln>
                <a:solidFill>
                  <a:srgbClr val="FF7B7B"/>
                </a:solidFill>
              </a:ln>
              <a:effectLst/>
            </c:spPr>
            <c:extLst>
              <c:ext xmlns:c16="http://schemas.microsoft.com/office/drawing/2014/chart" uri="{C3380CC4-5D6E-409C-BE32-E72D297353CC}">
                <c16:uniqueId val="{00000003-2591-41AD-86F5-5CF3AAAF1138}"/>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5-2591-41AD-86F5-5CF3AAAF1138}"/>
              </c:ext>
            </c:extLst>
          </c:dPt>
          <c:dPt>
            <c:idx val="3"/>
            <c:invertIfNegative val="0"/>
            <c:bubble3D val="0"/>
            <c:spPr>
              <a:solidFill>
                <a:srgbClr val="E93F33"/>
              </a:solidFill>
              <a:ln>
                <a:solidFill>
                  <a:srgbClr val="E93F33"/>
                </a:solidFill>
              </a:ln>
              <a:effectLst/>
            </c:spPr>
            <c:extLst>
              <c:ext xmlns:c16="http://schemas.microsoft.com/office/drawing/2014/chart" uri="{C3380CC4-5D6E-409C-BE32-E72D297353CC}">
                <c16:uniqueId val="{00000007-2591-41AD-86F5-5CF3AAAF1138}"/>
              </c:ext>
            </c:extLst>
          </c:dPt>
          <c:dLbls>
            <c:dLbl>
              <c:idx val="0"/>
              <c:layout>
                <c:manualLayout>
                  <c:x val="0"/>
                  <c:y val="5.6681780155029379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4964308444680025"/>
                      <c:h val="0.15726045005234263"/>
                    </c:manualLayout>
                  </c15:layout>
                </c:ext>
                <c:ext xmlns:c16="http://schemas.microsoft.com/office/drawing/2014/chart" uri="{C3380CC4-5D6E-409C-BE32-E72D297353CC}">
                  <c16:uniqueId val="{00000001-2591-41AD-86F5-5CF3AAAF1138}"/>
                </c:ext>
              </c:extLst>
            </c:dLbl>
            <c:dLbl>
              <c:idx val="1"/>
              <c:layout>
                <c:manualLayout>
                  <c:x val="0"/>
                  <c:y val="5.6681780155029352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121695629380437"/>
                      <c:h val="0.15726045005234263"/>
                    </c:manualLayout>
                  </c15:layout>
                </c:ext>
                <c:ext xmlns:c16="http://schemas.microsoft.com/office/drawing/2014/chart" uri="{C3380CC4-5D6E-409C-BE32-E72D297353CC}">
                  <c16:uniqueId val="{00000003-2591-41AD-86F5-5CF3AAAF1138}"/>
                </c:ext>
              </c:extLst>
            </c:dLbl>
            <c:dLbl>
              <c:idx val="2"/>
              <c:layout>
                <c:manualLayout>
                  <c:x val="0"/>
                  <c:y val="4.4085829009467309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121695629380437"/>
                      <c:h val="0.15726045005234263"/>
                    </c:manualLayout>
                  </c15:layout>
                </c:ext>
                <c:ext xmlns:c16="http://schemas.microsoft.com/office/drawing/2014/chart" uri="{C3380CC4-5D6E-409C-BE32-E72D297353CC}">
                  <c16:uniqueId val="{00000005-2591-41AD-86F5-5CF3AAAF1138}"/>
                </c:ext>
              </c:extLst>
            </c:dLbl>
            <c:dLbl>
              <c:idx val="3"/>
              <c:layout>
                <c:manualLayout>
                  <c:x val="-1.8426128152995866E-2"/>
                  <c:y val="4.4085829009467295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4964308444680025"/>
                      <c:h val="0.15726045005234263"/>
                    </c:manualLayout>
                  </c15:layout>
                </c:ext>
                <c:ext xmlns:c16="http://schemas.microsoft.com/office/drawing/2014/chart" uri="{C3380CC4-5D6E-409C-BE32-E72D297353CC}">
                  <c16:uniqueId val="{00000007-2591-41AD-86F5-5CF3AAAF11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Analysis'!$F$70:$I$70</c:f>
              <c:numCache>
                <c:formatCode>mmm\-yy</c:formatCode>
                <c:ptCount val="4"/>
                <c:pt idx="0">
                  <c:v>44286</c:v>
                </c:pt>
                <c:pt idx="1">
                  <c:v>44651</c:v>
                </c:pt>
                <c:pt idx="2">
                  <c:v>45016</c:v>
                </c:pt>
                <c:pt idx="3">
                  <c:v>45382</c:v>
                </c:pt>
              </c:numCache>
            </c:numRef>
          </c:cat>
          <c:val>
            <c:numRef>
              <c:f>'DuPont Analysis'!$F$83:$I$83</c:f>
              <c:numCache>
                <c:formatCode>0.00%</c:formatCode>
                <c:ptCount val="4"/>
                <c:pt idx="0">
                  <c:v>0.27373808937302851</c:v>
                </c:pt>
                <c:pt idx="1">
                  <c:v>0.22770960088812586</c:v>
                </c:pt>
                <c:pt idx="2">
                  <c:v>0.27556562437193388</c:v>
                </c:pt>
                <c:pt idx="3">
                  <c:v>0.31452457666976852</c:v>
                </c:pt>
              </c:numCache>
            </c:numRef>
          </c:val>
          <c:extLst>
            <c:ext xmlns:c16="http://schemas.microsoft.com/office/drawing/2014/chart" uri="{C3380CC4-5D6E-409C-BE32-E72D297353CC}">
              <c16:uniqueId val="{00000008-2591-41AD-86F5-5CF3AAAF1138}"/>
            </c:ext>
          </c:extLst>
        </c:ser>
        <c:dLbls>
          <c:dLblPos val="outEnd"/>
          <c:showLegendKey val="0"/>
          <c:showVal val="1"/>
          <c:showCatName val="0"/>
          <c:showSerName val="0"/>
          <c:showPercent val="0"/>
          <c:showBubbleSize val="0"/>
        </c:dLbls>
        <c:gapWidth val="219"/>
        <c:overlap val="-27"/>
        <c:axId val="389950144"/>
        <c:axId val="389943424"/>
      </c:barChart>
      <c:dateAx>
        <c:axId val="3899501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9943424"/>
        <c:crosses val="autoZero"/>
        <c:auto val="1"/>
        <c:lblOffset val="100"/>
        <c:baseTimeUnit val="years"/>
      </c:dateAx>
      <c:valAx>
        <c:axId val="389943424"/>
        <c:scaling>
          <c:orientation val="minMax"/>
        </c:scaling>
        <c:delete val="1"/>
        <c:axPos val="l"/>
        <c:numFmt formatCode="#,##0" sourceLinked="0"/>
        <c:majorTickMark val="none"/>
        <c:minorTickMark val="none"/>
        <c:tickLblPos val="nextTo"/>
        <c:crossAx val="389950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BABA"/>
              </a:solidFill>
              <a:ln>
                <a:solidFill>
                  <a:srgbClr val="FFBABA"/>
                </a:solidFill>
              </a:ln>
              <a:effectLst/>
            </c:spPr>
            <c:extLst>
              <c:ext xmlns:c16="http://schemas.microsoft.com/office/drawing/2014/chart" uri="{C3380CC4-5D6E-409C-BE32-E72D297353CC}">
                <c16:uniqueId val="{00000001-770F-4278-9164-F7D169B09446}"/>
              </c:ext>
            </c:extLst>
          </c:dPt>
          <c:dPt>
            <c:idx val="1"/>
            <c:invertIfNegative val="0"/>
            <c:bubble3D val="0"/>
            <c:spPr>
              <a:solidFill>
                <a:srgbClr val="FF7B7B"/>
              </a:solidFill>
              <a:ln>
                <a:solidFill>
                  <a:srgbClr val="FF7B7B"/>
                </a:solidFill>
              </a:ln>
              <a:effectLst/>
            </c:spPr>
            <c:extLst>
              <c:ext xmlns:c16="http://schemas.microsoft.com/office/drawing/2014/chart" uri="{C3380CC4-5D6E-409C-BE32-E72D297353CC}">
                <c16:uniqueId val="{00000006-770F-4278-9164-F7D169B09446}"/>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3-770F-4278-9164-F7D169B09446}"/>
              </c:ext>
            </c:extLst>
          </c:dPt>
          <c:dPt>
            <c:idx val="3"/>
            <c:invertIfNegative val="0"/>
            <c:bubble3D val="0"/>
            <c:spPr>
              <a:solidFill>
                <a:srgbClr val="E93F33"/>
              </a:solidFill>
              <a:ln>
                <a:solidFill>
                  <a:srgbClr val="E93F33"/>
                </a:solidFill>
              </a:ln>
              <a:effectLst/>
            </c:spPr>
            <c:extLst>
              <c:ext xmlns:c16="http://schemas.microsoft.com/office/drawing/2014/chart" uri="{C3380CC4-5D6E-409C-BE32-E72D297353CC}">
                <c16:uniqueId val="{00000005-770F-4278-9164-F7D169B09446}"/>
              </c:ext>
            </c:extLst>
          </c:dPt>
          <c:dLbls>
            <c:dLbl>
              <c:idx val="0"/>
              <c:layout>
                <c:manualLayout>
                  <c:x val="-4.2994057210951599E-2"/>
                  <c:y val="4.4085829009467295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5578512716446544"/>
                      <c:h val="0.15726045005234263"/>
                    </c:manualLayout>
                  </c15:layout>
                </c:ext>
                <c:ext xmlns:c16="http://schemas.microsoft.com/office/drawing/2014/chart" uri="{C3380CC4-5D6E-409C-BE32-E72D297353CC}">
                  <c16:uniqueId val="{00000001-770F-4278-9164-F7D169B09446}"/>
                </c:ext>
              </c:extLst>
            </c:dLbl>
            <c:dLbl>
              <c:idx val="1"/>
              <c:layout>
                <c:manualLayout>
                  <c:x val="-1.8425886340290448E-2"/>
                  <c:y val="5.6681780155029379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735899901146965"/>
                      <c:h val="0.15726045005234263"/>
                    </c:manualLayout>
                  </c15:layout>
                </c:ext>
                <c:ext xmlns:c16="http://schemas.microsoft.com/office/drawing/2014/chart" uri="{C3380CC4-5D6E-409C-BE32-E72D297353CC}">
                  <c16:uniqueId val="{00000006-770F-4278-9164-F7D169B09446}"/>
                </c:ext>
              </c:extLst>
            </c:dLbl>
            <c:dLbl>
              <c:idx val="2"/>
              <c:layout>
                <c:manualLayout>
                  <c:x val="-1.8426128152995866E-2"/>
                  <c:y val="4.4085829009467295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0492146890578786"/>
                      <c:h val="0.15726045005234263"/>
                    </c:manualLayout>
                  </c15:layout>
                </c:ext>
                <c:ext xmlns:c16="http://schemas.microsoft.com/office/drawing/2014/chart" uri="{C3380CC4-5D6E-409C-BE32-E72D297353CC}">
                  <c16:uniqueId val="{00000003-770F-4278-9164-F7D169B09446}"/>
                </c:ext>
              </c:extLst>
            </c:dLbl>
            <c:dLbl>
              <c:idx val="3"/>
              <c:layout>
                <c:manualLayout>
                  <c:x val="0"/>
                  <c:y val="3.7787853436686267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5749909562048173"/>
                      <c:h val="0.15726045005234263"/>
                    </c:manualLayout>
                  </c15:layout>
                </c:ext>
                <c:ext xmlns:c16="http://schemas.microsoft.com/office/drawing/2014/chart" uri="{C3380CC4-5D6E-409C-BE32-E72D297353CC}">
                  <c16:uniqueId val="{00000005-770F-4278-9164-F7D169B094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Analysis'!$F$70:$I$70</c:f>
              <c:numCache>
                <c:formatCode>mmm\-yy</c:formatCode>
                <c:ptCount val="4"/>
                <c:pt idx="0">
                  <c:v>44286</c:v>
                </c:pt>
                <c:pt idx="1">
                  <c:v>44651</c:v>
                </c:pt>
                <c:pt idx="2">
                  <c:v>45016</c:v>
                </c:pt>
                <c:pt idx="3">
                  <c:v>45382</c:v>
                </c:pt>
              </c:numCache>
            </c:numRef>
          </c:cat>
          <c:val>
            <c:numRef>
              <c:f>'DuPont Analysis'!$F$101:$I$101</c:f>
              <c:numCache>
                <c:formatCode>0.00%</c:formatCode>
                <c:ptCount val="4"/>
                <c:pt idx="0">
                  <c:v>0.1720474245827523</c:v>
                </c:pt>
                <c:pt idx="1">
                  <c:v>0.13993563709647069</c:v>
                </c:pt>
                <c:pt idx="2">
                  <c:v>0.16851205307753164</c:v>
                </c:pt>
                <c:pt idx="3">
                  <c:v>0.19612859890697029</c:v>
                </c:pt>
              </c:numCache>
            </c:numRef>
          </c:val>
          <c:extLst>
            <c:ext xmlns:c16="http://schemas.microsoft.com/office/drawing/2014/chart" uri="{C3380CC4-5D6E-409C-BE32-E72D297353CC}">
              <c16:uniqueId val="{00000007-770F-4278-9164-F7D169B09446}"/>
            </c:ext>
          </c:extLst>
        </c:ser>
        <c:dLbls>
          <c:dLblPos val="outEnd"/>
          <c:showLegendKey val="0"/>
          <c:showVal val="1"/>
          <c:showCatName val="0"/>
          <c:showSerName val="0"/>
          <c:showPercent val="0"/>
          <c:showBubbleSize val="0"/>
        </c:dLbls>
        <c:gapWidth val="219"/>
        <c:overlap val="-27"/>
        <c:axId val="389950144"/>
        <c:axId val="389943424"/>
      </c:barChart>
      <c:dateAx>
        <c:axId val="3899501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9943424"/>
        <c:crosses val="autoZero"/>
        <c:auto val="1"/>
        <c:lblOffset val="100"/>
        <c:baseTimeUnit val="years"/>
      </c:dateAx>
      <c:valAx>
        <c:axId val="389943424"/>
        <c:scaling>
          <c:orientation val="minMax"/>
        </c:scaling>
        <c:delete val="1"/>
        <c:axPos val="l"/>
        <c:numFmt formatCode="#,##0" sourceLinked="0"/>
        <c:majorTickMark val="none"/>
        <c:minorTickMark val="none"/>
        <c:tickLblPos val="nextTo"/>
        <c:crossAx val="389950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BABA"/>
              </a:solidFill>
              <a:ln>
                <a:solidFill>
                  <a:srgbClr val="FFBABA"/>
                </a:solidFill>
              </a:ln>
              <a:effectLst/>
            </c:spPr>
            <c:extLst>
              <c:ext xmlns:c16="http://schemas.microsoft.com/office/drawing/2014/chart" uri="{C3380CC4-5D6E-409C-BE32-E72D297353CC}">
                <c16:uniqueId val="{00000001-2285-4DFA-AB3E-662AC8232A4D}"/>
              </c:ext>
            </c:extLst>
          </c:dPt>
          <c:dPt>
            <c:idx val="1"/>
            <c:invertIfNegative val="0"/>
            <c:bubble3D val="0"/>
            <c:spPr>
              <a:solidFill>
                <a:srgbClr val="FF7B7B"/>
              </a:solidFill>
              <a:ln>
                <a:solidFill>
                  <a:srgbClr val="FF7B7B"/>
                </a:solidFill>
              </a:ln>
              <a:effectLst/>
            </c:spPr>
            <c:extLst>
              <c:ext xmlns:c16="http://schemas.microsoft.com/office/drawing/2014/chart" uri="{C3380CC4-5D6E-409C-BE32-E72D297353CC}">
                <c16:uniqueId val="{00000003-2285-4DFA-AB3E-662AC8232A4D}"/>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5-2285-4DFA-AB3E-662AC8232A4D}"/>
              </c:ext>
            </c:extLst>
          </c:dPt>
          <c:dPt>
            <c:idx val="3"/>
            <c:invertIfNegative val="0"/>
            <c:bubble3D val="0"/>
            <c:spPr>
              <a:solidFill>
                <a:srgbClr val="E93F33"/>
              </a:solidFill>
              <a:ln>
                <a:solidFill>
                  <a:srgbClr val="E93F33"/>
                </a:solidFill>
              </a:ln>
              <a:effectLst/>
            </c:spPr>
            <c:extLst>
              <c:ext xmlns:c16="http://schemas.microsoft.com/office/drawing/2014/chart" uri="{C3380CC4-5D6E-409C-BE32-E72D297353CC}">
                <c16:uniqueId val="{00000007-2285-4DFA-AB3E-662AC8232A4D}"/>
              </c:ext>
            </c:extLst>
          </c:dPt>
          <c:dLbls>
            <c:dLbl>
              <c:idx val="0"/>
              <c:layout>
                <c:manualLayout>
                  <c:x val="0"/>
                  <c:y val="1.25959511455620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85-4DFA-AB3E-662AC8232A4D}"/>
                </c:ext>
              </c:extLst>
            </c:dLbl>
            <c:dLbl>
              <c:idx val="1"/>
              <c:layout>
                <c:manualLayout>
                  <c:x val="0"/>
                  <c:y val="1.8893926718343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85-4DFA-AB3E-662AC8232A4D}"/>
                </c:ext>
              </c:extLst>
            </c:dLbl>
            <c:dLbl>
              <c:idx val="2"/>
              <c:layout>
                <c:manualLayout>
                  <c:x val="-1.1260281569319464E-16"/>
                  <c:y val="2.51919022911241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85-4DFA-AB3E-662AC8232A4D}"/>
                </c:ext>
              </c:extLst>
            </c:dLbl>
            <c:dLbl>
              <c:idx val="3"/>
              <c:layout>
                <c:manualLayout>
                  <c:x val="-1.1260281569319464E-16"/>
                  <c:y val="1.88939267183431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85-4DFA-AB3E-662AC8232A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Analysis'!$F$70:$I$70</c:f>
              <c:numCache>
                <c:formatCode>mmm\-yy</c:formatCode>
                <c:ptCount val="4"/>
                <c:pt idx="0">
                  <c:v>44286</c:v>
                </c:pt>
                <c:pt idx="1">
                  <c:v>44651</c:v>
                </c:pt>
                <c:pt idx="2">
                  <c:v>45016</c:v>
                </c:pt>
                <c:pt idx="3">
                  <c:v>45382</c:v>
                </c:pt>
              </c:numCache>
            </c:numRef>
          </c:cat>
          <c:val>
            <c:numRef>
              <c:f>'DuPont Analysis'!$F$81:$I$81</c:f>
              <c:numCache>
                <c:formatCode>#,##0.00\x;\(#,##0.00\x\);</c:formatCode>
                <c:ptCount val="4"/>
                <c:pt idx="0">
                  <c:v>1.5910618251734683</c:v>
                </c:pt>
                <c:pt idx="1">
                  <c:v>1.6272452508373143</c:v>
                </c:pt>
                <c:pt idx="2">
                  <c:v>1.6352873241960166</c:v>
                </c:pt>
                <c:pt idx="3">
                  <c:v>1.6036650362192053</c:v>
                </c:pt>
              </c:numCache>
            </c:numRef>
          </c:val>
          <c:extLst>
            <c:ext xmlns:c16="http://schemas.microsoft.com/office/drawing/2014/chart" uri="{C3380CC4-5D6E-409C-BE32-E72D297353CC}">
              <c16:uniqueId val="{00000008-2285-4DFA-AB3E-662AC8232A4D}"/>
            </c:ext>
          </c:extLst>
        </c:ser>
        <c:dLbls>
          <c:dLblPos val="outEnd"/>
          <c:showLegendKey val="0"/>
          <c:showVal val="1"/>
          <c:showCatName val="0"/>
          <c:showSerName val="0"/>
          <c:showPercent val="0"/>
          <c:showBubbleSize val="0"/>
        </c:dLbls>
        <c:gapWidth val="219"/>
        <c:overlap val="-27"/>
        <c:axId val="389950144"/>
        <c:axId val="389943424"/>
      </c:barChart>
      <c:dateAx>
        <c:axId val="3899501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9943424"/>
        <c:crosses val="autoZero"/>
        <c:auto val="1"/>
        <c:lblOffset val="100"/>
        <c:baseTimeUnit val="years"/>
      </c:dateAx>
      <c:valAx>
        <c:axId val="389943424"/>
        <c:scaling>
          <c:orientation val="minMax"/>
        </c:scaling>
        <c:delete val="1"/>
        <c:axPos val="l"/>
        <c:numFmt formatCode="#,##0" sourceLinked="0"/>
        <c:majorTickMark val="none"/>
        <c:minorTickMark val="none"/>
        <c:tickLblPos val="nextTo"/>
        <c:crossAx val="389950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93F33"/>
            </a:solidFill>
            <a:ln>
              <a:noFill/>
            </a:ln>
            <a:effectLst/>
          </c:spPr>
          <c:invertIfNegative val="0"/>
          <c:cat>
            <c:numRef>
              <c:f>'Input Sheet'!$E$6:$E$1240</c:f>
              <c:numCache>
                <c:formatCode>m/d/yyyy</c:formatCode>
                <c:ptCount val="1235"/>
                <c:pt idx="0">
                  <c:v>43693</c:v>
                </c:pt>
                <c:pt idx="1">
                  <c:v>43696</c:v>
                </c:pt>
                <c:pt idx="2">
                  <c:v>43697</c:v>
                </c:pt>
                <c:pt idx="3">
                  <c:v>43698</c:v>
                </c:pt>
                <c:pt idx="4">
                  <c:v>43699</c:v>
                </c:pt>
                <c:pt idx="5">
                  <c:v>43700</c:v>
                </c:pt>
                <c:pt idx="6">
                  <c:v>43703</c:v>
                </c:pt>
                <c:pt idx="7">
                  <c:v>43704</c:v>
                </c:pt>
                <c:pt idx="8">
                  <c:v>43705</c:v>
                </c:pt>
                <c:pt idx="9">
                  <c:v>43706</c:v>
                </c:pt>
                <c:pt idx="10">
                  <c:v>43707</c:v>
                </c:pt>
                <c:pt idx="11">
                  <c:v>43711</c:v>
                </c:pt>
                <c:pt idx="12">
                  <c:v>43712</c:v>
                </c:pt>
                <c:pt idx="13">
                  <c:v>43713</c:v>
                </c:pt>
                <c:pt idx="14">
                  <c:v>43714</c:v>
                </c:pt>
                <c:pt idx="15">
                  <c:v>43717</c:v>
                </c:pt>
                <c:pt idx="16">
                  <c:v>43719</c:v>
                </c:pt>
                <c:pt idx="17">
                  <c:v>43720</c:v>
                </c:pt>
                <c:pt idx="18">
                  <c:v>43721</c:v>
                </c:pt>
                <c:pt idx="19">
                  <c:v>43724</c:v>
                </c:pt>
                <c:pt idx="20">
                  <c:v>43725</c:v>
                </c:pt>
                <c:pt idx="21">
                  <c:v>43726</c:v>
                </c:pt>
                <c:pt idx="22">
                  <c:v>43727</c:v>
                </c:pt>
                <c:pt idx="23">
                  <c:v>43728</c:v>
                </c:pt>
                <c:pt idx="24">
                  <c:v>43731</c:v>
                </c:pt>
                <c:pt idx="25">
                  <c:v>43732</c:v>
                </c:pt>
                <c:pt idx="26">
                  <c:v>43733</c:v>
                </c:pt>
                <c:pt idx="27">
                  <c:v>43734</c:v>
                </c:pt>
                <c:pt idx="28">
                  <c:v>43735</c:v>
                </c:pt>
                <c:pt idx="29">
                  <c:v>43738</c:v>
                </c:pt>
                <c:pt idx="30">
                  <c:v>43739</c:v>
                </c:pt>
                <c:pt idx="31">
                  <c:v>43741</c:v>
                </c:pt>
                <c:pt idx="32">
                  <c:v>43742</c:v>
                </c:pt>
                <c:pt idx="33">
                  <c:v>43745</c:v>
                </c:pt>
                <c:pt idx="34">
                  <c:v>43747</c:v>
                </c:pt>
                <c:pt idx="35">
                  <c:v>43748</c:v>
                </c:pt>
                <c:pt idx="36">
                  <c:v>43749</c:v>
                </c:pt>
                <c:pt idx="37">
                  <c:v>43752</c:v>
                </c:pt>
                <c:pt idx="38">
                  <c:v>43753</c:v>
                </c:pt>
                <c:pt idx="39">
                  <c:v>43755</c:v>
                </c:pt>
                <c:pt idx="40">
                  <c:v>43756</c:v>
                </c:pt>
                <c:pt idx="41">
                  <c:v>43760</c:v>
                </c:pt>
                <c:pt idx="42">
                  <c:v>43761</c:v>
                </c:pt>
                <c:pt idx="43">
                  <c:v>43762</c:v>
                </c:pt>
                <c:pt idx="44">
                  <c:v>43763</c:v>
                </c:pt>
                <c:pt idx="45">
                  <c:v>43765</c:v>
                </c:pt>
                <c:pt idx="46">
                  <c:v>43767</c:v>
                </c:pt>
                <c:pt idx="47">
                  <c:v>43768</c:v>
                </c:pt>
                <c:pt idx="48">
                  <c:v>43769</c:v>
                </c:pt>
                <c:pt idx="49">
                  <c:v>43770</c:v>
                </c:pt>
                <c:pt idx="50">
                  <c:v>43773</c:v>
                </c:pt>
                <c:pt idx="51">
                  <c:v>43774</c:v>
                </c:pt>
                <c:pt idx="52">
                  <c:v>43775</c:v>
                </c:pt>
                <c:pt idx="53">
                  <c:v>43776</c:v>
                </c:pt>
                <c:pt idx="54">
                  <c:v>43777</c:v>
                </c:pt>
                <c:pt idx="55">
                  <c:v>43780</c:v>
                </c:pt>
                <c:pt idx="56">
                  <c:v>43782</c:v>
                </c:pt>
                <c:pt idx="57">
                  <c:v>43783</c:v>
                </c:pt>
                <c:pt idx="58">
                  <c:v>43784</c:v>
                </c:pt>
                <c:pt idx="59">
                  <c:v>43787</c:v>
                </c:pt>
                <c:pt idx="60">
                  <c:v>43788</c:v>
                </c:pt>
                <c:pt idx="61">
                  <c:v>43789</c:v>
                </c:pt>
                <c:pt idx="62">
                  <c:v>43790</c:v>
                </c:pt>
                <c:pt idx="63">
                  <c:v>43791</c:v>
                </c:pt>
                <c:pt idx="64">
                  <c:v>43794</c:v>
                </c:pt>
                <c:pt idx="65">
                  <c:v>43795</c:v>
                </c:pt>
                <c:pt idx="66">
                  <c:v>43796</c:v>
                </c:pt>
                <c:pt idx="67">
                  <c:v>43797</c:v>
                </c:pt>
                <c:pt idx="68">
                  <c:v>43798</c:v>
                </c:pt>
                <c:pt idx="69">
                  <c:v>43801</c:v>
                </c:pt>
                <c:pt idx="70">
                  <c:v>43802</c:v>
                </c:pt>
                <c:pt idx="71">
                  <c:v>43803</c:v>
                </c:pt>
                <c:pt idx="72">
                  <c:v>43804</c:v>
                </c:pt>
                <c:pt idx="73">
                  <c:v>43805</c:v>
                </c:pt>
                <c:pt idx="74">
                  <c:v>43808</c:v>
                </c:pt>
                <c:pt idx="75">
                  <c:v>43809</c:v>
                </c:pt>
                <c:pt idx="76">
                  <c:v>43810</c:v>
                </c:pt>
                <c:pt idx="77">
                  <c:v>43811</c:v>
                </c:pt>
                <c:pt idx="78">
                  <c:v>43812</c:v>
                </c:pt>
                <c:pt idx="79">
                  <c:v>43815</c:v>
                </c:pt>
                <c:pt idx="80">
                  <c:v>43816</c:v>
                </c:pt>
                <c:pt idx="81">
                  <c:v>43817</c:v>
                </c:pt>
                <c:pt idx="82">
                  <c:v>43818</c:v>
                </c:pt>
                <c:pt idx="83">
                  <c:v>43819</c:v>
                </c:pt>
                <c:pt idx="84">
                  <c:v>43822</c:v>
                </c:pt>
                <c:pt idx="85">
                  <c:v>43823</c:v>
                </c:pt>
                <c:pt idx="86">
                  <c:v>43825</c:v>
                </c:pt>
                <c:pt idx="87">
                  <c:v>43826</c:v>
                </c:pt>
                <c:pt idx="88">
                  <c:v>43829</c:v>
                </c:pt>
                <c:pt idx="89">
                  <c:v>43830</c:v>
                </c:pt>
                <c:pt idx="90">
                  <c:v>43831</c:v>
                </c:pt>
                <c:pt idx="91">
                  <c:v>43832</c:v>
                </c:pt>
                <c:pt idx="92">
                  <c:v>43833</c:v>
                </c:pt>
                <c:pt idx="93">
                  <c:v>43836</c:v>
                </c:pt>
                <c:pt idx="94">
                  <c:v>43837</c:v>
                </c:pt>
                <c:pt idx="95">
                  <c:v>43838</c:v>
                </c:pt>
                <c:pt idx="96">
                  <c:v>43839</c:v>
                </c:pt>
                <c:pt idx="97">
                  <c:v>43840</c:v>
                </c:pt>
                <c:pt idx="98">
                  <c:v>43843</c:v>
                </c:pt>
                <c:pt idx="99">
                  <c:v>43844</c:v>
                </c:pt>
                <c:pt idx="100">
                  <c:v>43845</c:v>
                </c:pt>
                <c:pt idx="101">
                  <c:v>43846</c:v>
                </c:pt>
                <c:pt idx="102">
                  <c:v>43847</c:v>
                </c:pt>
                <c:pt idx="103">
                  <c:v>43850</c:v>
                </c:pt>
                <c:pt idx="104">
                  <c:v>43851</c:v>
                </c:pt>
                <c:pt idx="105">
                  <c:v>43852</c:v>
                </c:pt>
                <c:pt idx="106">
                  <c:v>43853</c:v>
                </c:pt>
                <c:pt idx="107">
                  <c:v>43854</c:v>
                </c:pt>
                <c:pt idx="108">
                  <c:v>43857</c:v>
                </c:pt>
                <c:pt idx="109">
                  <c:v>43858</c:v>
                </c:pt>
                <c:pt idx="110">
                  <c:v>43859</c:v>
                </c:pt>
                <c:pt idx="111">
                  <c:v>43860</c:v>
                </c:pt>
                <c:pt idx="112">
                  <c:v>43861</c:v>
                </c:pt>
                <c:pt idx="113">
                  <c:v>43864</c:v>
                </c:pt>
                <c:pt idx="114">
                  <c:v>43865</c:v>
                </c:pt>
                <c:pt idx="115">
                  <c:v>43866</c:v>
                </c:pt>
                <c:pt idx="116">
                  <c:v>43867</c:v>
                </c:pt>
                <c:pt idx="117">
                  <c:v>43868</c:v>
                </c:pt>
                <c:pt idx="118">
                  <c:v>43871</c:v>
                </c:pt>
                <c:pt idx="119">
                  <c:v>43872</c:v>
                </c:pt>
                <c:pt idx="120">
                  <c:v>43873</c:v>
                </c:pt>
                <c:pt idx="121">
                  <c:v>43874</c:v>
                </c:pt>
                <c:pt idx="122">
                  <c:v>43875</c:v>
                </c:pt>
                <c:pt idx="123">
                  <c:v>43878</c:v>
                </c:pt>
                <c:pt idx="124">
                  <c:v>43879</c:v>
                </c:pt>
                <c:pt idx="125">
                  <c:v>43880</c:v>
                </c:pt>
                <c:pt idx="126">
                  <c:v>43881</c:v>
                </c:pt>
                <c:pt idx="127">
                  <c:v>43885</c:v>
                </c:pt>
                <c:pt idx="128">
                  <c:v>43886</c:v>
                </c:pt>
                <c:pt idx="129">
                  <c:v>43887</c:v>
                </c:pt>
                <c:pt idx="130">
                  <c:v>43888</c:v>
                </c:pt>
                <c:pt idx="131">
                  <c:v>43889</c:v>
                </c:pt>
                <c:pt idx="132">
                  <c:v>43892</c:v>
                </c:pt>
                <c:pt idx="133">
                  <c:v>43893</c:v>
                </c:pt>
                <c:pt idx="134">
                  <c:v>43894</c:v>
                </c:pt>
                <c:pt idx="135">
                  <c:v>43895</c:v>
                </c:pt>
                <c:pt idx="136">
                  <c:v>43896</c:v>
                </c:pt>
                <c:pt idx="137">
                  <c:v>43899</c:v>
                </c:pt>
                <c:pt idx="138">
                  <c:v>43901</c:v>
                </c:pt>
                <c:pt idx="139">
                  <c:v>43902</c:v>
                </c:pt>
                <c:pt idx="140">
                  <c:v>43903</c:v>
                </c:pt>
                <c:pt idx="141">
                  <c:v>43906</c:v>
                </c:pt>
                <c:pt idx="142">
                  <c:v>43907</c:v>
                </c:pt>
                <c:pt idx="143">
                  <c:v>43908</c:v>
                </c:pt>
                <c:pt idx="144">
                  <c:v>43909</c:v>
                </c:pt>
                <c:pt idx="145">
                  <c:v>43910</c:v>
                </c:pt>
                <c:pt idx="146">
                  <c:v>43913</c:v>
                </c:pt>
                <c:pt idx="147">
                  <c:v>43914</c:v>
                </c:pt>
                <c:pt idx="148">
                  <c:v>43915</c:v>
                </c:pt>
                <c:pt idx="149">
                  <c:v>43916</c:v>
                </c:pt>
                <c:pt idx="150">
                  <c:v>43917</c:v>
                </c:pt>
                <c:pt idx="151">
                  <c:v>43920</c:v>
                </c:pt>
                <c:pt idx="152">
                  <c:v>43921</c:v>
                </c:pt>
                <c:pt idx="153">
                  <c:v>43922</c:v>
                </c:pt>
                <c:pt idx="154">
                  <c:v>43924</c:v>
                </c:pt>
                <c:pt idx="155">
                  <c:v>43928</c:v>
                </c:pt>
                <c:pt idx="156">
                  <c:v>43929</c:v>
                </c:pt>
                <c:pt idx="157">
                  <c:v>43930</c:v>
                </c:pt>
                <c:pt idx="158">
                  <c:v>43934</c:v>
                </c:pt>
                <c:pt idx="159">
                  <c:v>43936</c:v>
                </c:pt>
                <c:pt idx="160">
                  <c:v>43937</c:v>
                </c:pt>
                <c:pt idx="161">
                  <c:v>43938</c:v>
                </c:pt>
                <c:pt idx="162">
                  <c:v>43941</c:v>
                </c:pt>
                <c:pt idx="163">
                  <c:v>43942</c:v>
                </c:pt>
                <c:pt idx="164">
                  <c:v>43943</c:v>
                </c:pt>
                <c:pt idx="165">
                  <c:v>43944</c:v>
                </c:pt>
                <c:pt idx="166">
                  <c:v>43945</c:v>
                </c:pt>
                <c:pt idx="167">
                  <c:v>43948</c:v>
                </c:pt>
                <c:pt idx="168">
                  <c:v>43949</c:v>
                </c:pt>
                <c:pt idx="169">
                  <c:v>43950</c:v>
                </c:pt>
                <c:pt idx="170">
                  <c:v>43951</c:v>
                </c:pt>
                <c:pt idx="171">
                  <c:v>43955</c:v>
                </c:pt>
                <c:pt idx="172">
                  <c:v>43956</c:v>
                </c:pt>
                <c:pt idx="173">
                  <c:v>43957</c:v>
                </c:pt>
                <c:pt idx="174">
                  <c:v>43958</c:v>
                </c:pt>
                <c:pt idx="175">
                  <c:v>43959</c:v>
                </c:pt>
                <c:pt idx="176">
                  <c:v>43962</c:v>
                </c:pt>
                <c:pt idx="177">
                  <c:v>43963</c:v>
                </c:pt>
                <c:pt idx="178">
                  <c:v>43964</c:v>
                </c:pt>
                <c:pt idx="179">
                  <c:v>43965</c:v>
                </c:pt>
                <c:pt idx="180">
                  <c:v>43966</c:v>
                </c:pt>
                <c:pt idx="181">
                  <c:v>43969</c:v>
                </c:pt>
                <c:pt idx="182">
                  <c:v>43970</c:v>
                </c:pt>
                <c:pt idx="183">
                  <c:v>43971</c:v>
                </c:pt>
                <c:pt idx="184">
                  <c:v>43972</c:v>
                </c:pt>
                <c:pt idx="185">
                  <c:v>43973</c:v>
                </c:pt>
                <c:pt idx="186">
                  <c:v>43977</c:v>
                </c:pt>
                <c:pt idx="187">
                  <c:v>43978</c:v>
                </c:pt>
                <c:pt idx="188">
                  <c:v>43979</c:v>
                </c:pt>
                <c:pt idx="189">
                  <c:v>43980</c:v>
                </c:pt>
                <c:pt idx="190">
                  <c:v>43983</c:v>
                </c:pt>
                <c:pt idx="191">
                  <c:v>43984</c:v>
                </c:pt>
                <c:pt idx="192">
                  <c:v>43985</c:v>
                </c:pt>
                <c:pt idx="193">
                  <c:v>43986</c:v>
                </c:pt>
                <c:pt idx="194">
                  <c:v>43987</c:v>
                </c:pt>
                <c:pt idx="195">
                  <c:v>43990</c:v>
                </c:pt>
                <c:pt idx="196">
                  <c:v>43991</c:v>
                </c:pt>
                <c:pt idx="197">
                  <c:v>43992</c:v>
                </c:pt>
                <c:pt idx="198">
                  <c:v>43993</c:v>
                </c:pt>
                <c:pt idx="199">
                  <c:v>43994</c:v>
                </c:pt>
                <c:pt idx="200">
                  <c:v>43997</c:v>
                </c:pt>
                <c:pt idx="201">
                  <c:v>43998</c:v>
                </c:pt>
                <c:pt idx="202">
                  <c:v>43999</c:v>
                </c:pt>
                <c:pt idx="203">
                  <c:v>44000</c:v>
                </c:pt>
                <c:pt idx="204">
                  <c:v>44001</c:v>
                </c:pt>
                <c:pt idx="205">
                  <c:v>44004</c:v>
                </c:pt>
                <c:pt idx="206">
                  <c:v>44005</c:v>
                </c:pt>
                <c:pt idx="207">
                  <c:v>44006</c:v>
                </c:pt>
                <c:pt idx="208">
                  <c:v>44007</c:v>
                </c:pt>
                <c:pt idx="209">
                  <c:v>44008</c:v>
                </c:pt>
                <c:pt idx="210">
                  <c:v>44011</c:v>
                </c:pt>
                <c:pt idx="211">
                  <c:v>44012</c:v>
                </c:pt>
                <c:pt idx="212">
                  <c:v>44013</c:v>
                </c:pt>
                <c:pt idx="213">
                  <c:v>44014</c:v>
                </c:pt>
                <c:pt idx="214">
                  <c:v>44015</c:v>
                </c:pt>
                <c:pt idx="215">
                  <c:v>44018</c:v>
                </c:pt>
                <c:pt idx="216">
                  <c:v>44019</c:v>
                </c:pt>
                <c:pt idx="217">
                  <c:v>44020</c:v>
                </c:pt>
                <c:pt idx="218">
                  <c:v>44021</c:v>
                </c:pt>
                <c:pt idx="219">
                  <c:v>44022</c:v>
                </c:pt>
                <c:pt idx="220">
                  <c:v>44025</c:v>
                </c:pt>
                <c:pt idx="221">
                  <c:v>44026</c:v>
                </c:pt>
                <c:pt idx="222">
                  <c:v>44027</c:v>
                </c:pt>
                <c:pt idx="223">
                  <c:v>44028</c:v>
                </c:pt>
                <c:pt idx="224">
                  <c:v>44029</c:v>
                </c:pt>
                <c:pt idx="225">
                  <c:v>44032</c:v>
                </c:pt>
                <c:pt idx="226">
                  <c:v>44033</c:v>
                </c:pt>
                <c:pt idx="227">
                  <c:v>44034</c:v>
                </c:pt>
                <c:pt idx="228">
                  <c:v>44035</c:v>
                </c:pt>
                <c:pt idx="229">
                  <c:v>44036</c:v>
                </c:pt>
                <c:pt idx="230">
                  <c:v>44039</c:v>
                </c:pt>
                <c:pt idx="231">
                  <c:v>44040</c:v>
                </c:pt>
                <c:pt idx="232">
                  <c:v>44041</c:v>
                </c:pt>
                <c:pt idx="233">
                  <c:v>44042</c:v>
                </c:pt>
                <c:pt idx="234">
                  <c:v>44043</c:v>
                </c:pt>
                <c:pt idx="235">
                  <c:v>44046</c:v>
                </c:pt>
                <c:pt idx="236">
                  <c:v>44047</c:v>
                </c:pt>
                <c:pt idx="237">
                  <c:v>44048</c:v>
                </c:pt>
                <c:pt idx="238">
                  <c:v>44049</c:v>
                </c:pt>
                <c:pt idx="239">
                  <c:v>44050</c:v>
                </c:pt>
                <c:pt idx="240">
                  <c:v>44053</c:v>
                </c:pt>
                <c:pt idx="241">
                  <c:v>44054</c:v>
                </c:pt>
                <c:pt idx="242">
                  <c:v>44055</c:v>
                </c:pt>
                <c:pt idx="243">
                  <c:v>44056</c:v>
                </c:pt>
                <c:pt idx="244">
                  <c:v>44057</c:v>
                </c:pt>
                <c:pt idx="245">
                  <c:v>44060</c:v>
                </c:pt>
                <c:pt idx="246">
                  <c:v>44061</c:v>
                </c:pt>
                <c:pt idx="247">
                  <c:v>44062</c:v>
                </c:pt>
                <c:pt idx="248">
                  <c:v>44063</c:v>
                </c:pt>
                <c:pt idx="249">
                  <c:v>44064</c:v>
                </c:pt>
                <c:pt idx="250">
                  <c:v>44067</c:v>
                </c:pt>
                <c:pt idx="251">
                  <c:v>44068</c:v>
                </c:pt>
                <c:pt idx="252">
                  <c:v>44069</c:v>
                </c:pt>
                <c:pt idx="253">
                  <c:v>44070</c:v>
                </c:pt>
                <c:pt idx="254">
                  <c:v>44071</c:v>
                </c:pt>
                <c:pt idx="255">
                  <c:v>44074</c:v>
                </c:pt>
                <c:pt idx="256">
                  <c:v>44075</c:v>
                </c:pt>
                <c:pt idx="257">
                  <c:v>44076</c:v>
                </c:pt>
                <c:pt idx="258">
                  <c:v>44077</c:v>
                </c:pt>
                <c:pt idx="259">
                  <c:v>44078</c:v>
                </c:pt>
                <c:pt idx="260">
                  <c:v>44081</c:v>
                </c:pt>
                <c:pt idx="261">
                  <c:v>44082</c:v>
                </c:pt>
                <c:pt idx="262">
                  <c:v>44083</c:v>
                </c:pt>
                <c:pt idx="263">
                  <c:v>44084</c:v>
                </c:pt>
                <c:pt idx="264">
                  <c:v>44085</c:v>
                </c:pt>
                <c:pt idx="265">
                  <c:v>44088</c:v>
                </c:pt>
                <c:pt idx="266">
                  <c:v>44089</c:v>
                </c:pt>
                <c:pt idx="267">
                  <c:v>44090</c:v>
                </c:pt>
                <c:pt idx="268">
                  <c:v>44091</c:v>
                </c:pt>
                <c:pt idx="269">
                  <c:v>44092</c:v>
                </c:pt>
                <c:pt idx="270">
                  <c:v>44095</c:v>
                </c:pt>
                <c:pt idx="271">
                  <c:v>44096</c:v>
                </c:pt>
                <c:pt idx="272">
                  <c:v>44097</c:v>
                </c:pt>
                <c:pt idx="273">
                  <c:v>44098</c:v>
                </c:pt>
                <c:pt idx="274">
                  <c:v>44099</c:v>
                </c:pt>
                <c:pt idx="275">
                  <c:v>44102</c:v>
                </c:pt>
                <c:pt idx="276">
                  <c:v>44103</c:v>
                </c:pt>
                <c:pt idx="277">
                  <c:v>44104</c:v>
                </c:pt>
                <c:pt idx="278">
                  <c:v>44105</c:v>
                </c:pt>
                <c:pt idx="279">
                  <c:v>44109</c:v>
                </c:pt>
                <c:pt idx="280">
                  <c:v>44110</c:v>
                </c:pt>
                <c:pt idx="281">
                  <c:v>44111</c:v>
                </c:pt>
                <c:pt idx="282">
                  <c:v>44112</c:v>
                </c:pt>
                <c:pt idx="283">
                  <c:v>44113</c:v>
                </c:pt>
                <c:pt idx="284">
                  <c:v>44116</c:v>
                </c:pt>
                <c:pt idx="285">
                  <c:v>44117</c:v>
                </c:pt>
                <c:pt idx="286">
                  <c:v>44118</c:v>
                </c:pt>
                <c:pt idx="287">
                  <c:v>44119</c:v>
                </c:pt>
                <c:pt idx="288">
                  <c:v>44120</c:v>
                </c:pt>
                <c:pt idx="289">
                  <c:v>44123</c:v>
                </c:pt>
                <c:pt idx="290">
                  <c:v>44124</c:v>
                </c:pt>
                <c:pt idx="291">
                  <c:v>44125</c:v>
                </c:pt>
                <c:pt idx="292">
                  <c:v>44126</c:v>
                </c:pt>
                <c:pt idx="293">
                  <c:v>44127</c:v>
                </c:pt>
                <c:pt idx="294">
                  <c:v>44130</c:v>
                </c:pt>
                <c:pt idx="295">
                  <c:v>44131</c:v>
                </c:pt>
                <c:pt idx="296">
                  <c:v>44132</c:v>
                </c:pt>
                <c:pt idx="297">
                  <c:v>44133</c:v>
                </c:pt>
                <c:pt idx="298">
                  <c:v>44134</c:v>
                </c:pt>
                <c:pt idx="299">
                  <c:v>44137</c:v>
                </c:pt>
                <c:pt idx="300">
                  <c:v>44138</c:v>
                </c:pt>
                <c:pt idx="301">
                  <c:v>44139</c:v>
                </c:pt>
                <c:pt idx="302">
                  <c:v>44140</c:v>
                </c:pt>
                <c:pt idx="303">
                  <c:v>44141</c:v>
                </c:pt>
                <c:pt idx="304">
                  <c:v>44144</c:v>
                </c:pt>
                <c:pt idx="305">
                  <c:v>44145</c:v>
                </c:pt>
                <c:pt idx="306">
                  <c:v>44146</c:v>
                </c:pt>
                <c:pt idx="307">
                  <c:v>44147</c:v>
                </c:pt>
                <c:pt idx="308">
                  <c:v>44148</c:v>
                </c:pt>
                <c:pt idx="309">
                  <c:v>44149</c:v>
                </c:pt>
                <c:pt idx="310">
                  <c:v>44152</c:v>
                </c:pt>
                <c:pt idx="311">
                  <c:v>44153</c:v>
                </c:pt>
                <c:pt idx="312">
                  <c:v>44154</c:v>
                </c:pt>
                <c:pt idx="313">
                  <c:v>44155</c:v>
                </c:pt>
                <c:pt idx="314">
                  <c:v>44158</c:v>
                </c:pt>
                <c:pt idx="315">
                  <c:v>44159</c:v>
                </c:pt>
                <c:pt idx="316">
                  <c:v>44160</c:v>
                </c:pt>
                <c:pt idx="317">
                  <c:v>44161</c:v>
                </c:pt>
                <c:pt idx="318">
                  <c:v>44162</c:v>
                </c:pt>
                <c:pt idx="319">
                  <c:v>44166</c:v>
                </c:pt>
                <c:pt idx="320">
                  <c:v>44167</c:v>
                </c:pt>
                <c:pt idx="321">
                  <c:v>44168</c:v>
                </c:pt>
                <c:pt idx="322">
                  <c:v>44169</c:v>
                </c:pt>
                <c:pt idx="323">
                  <c:v>44172</c:v>
                </c:pt>
                <c:pt idx="324">
                  <c:v>44173</c:v>
                </c:pt>
                <c:pt idx="325">
                  <c:v>44174</c:v>
                </c:pt>
                <c:pt idx="326">
                  <c:v>44175</c:v>
                </c:pt>
                <c:pt idx="327">
                  <c:v>44176</c:v>
                </c:pt>
                <c:pt idx="328">
                  <c:v>44179</c:v>
                </c:pt>
                <c:pt idx="329">
                  <c:v>44180</c:v>
                </c:pt>
                <c:pt idx="330">
                  <c:v>44181</c:v>
                </c:pt>
                <c:pt idx="331">
                  <c:v>44182</c:v>
                </c:pt>
                <c:pt idx="332">
                  <c:v>44183</c:v>
                </c:pt>
                <c:pt idx="333">
                  <c:v>44186</c:v>
                </c:pt>
                <c:pt idx="334">
                  <c:v>44187</c:v>
                </c:pt>
                <c:pt idx="335">
                  <c:v>44188</c:v>
                </c:pt>
                <c:pt idx="336">
                  <c:v>44189</c:v>
                </c:pt>
                <c:pt idx="337">
                  <c:v>44193</c:v>
                </c:pt>
                <c:pt idx="338">
                  <c:v>44194</c:v>
                </c:pt>
                <c:pt idx="339">
                  <c:v>44195</c:v>
                </c:pt>
                <c:pt idx="340">
                  <c:v>44196</c:v>
                </c:pt>
                <c:pt idx="341">
                  <c:v>44197</c:v>
                </c:pt>
                <c:pt idx="342">
                  <c:v>44200</c:v>
                </c:pt>
                <c:pt idx="343">
                  <c:v>44201</c:v>
                </c:pt>
                <c:pt idx="344">
                  <c:v>44202</c:v>
                </c:pt>
                <c:pt idx="345">
                  <c:v>44203</c:v>
                </c:pt>
                <c:pt idx="346">
                  <c:v>44204</c:v>
                </c:pt>
                <c:pt idx="347">
                  <c:v>44207</c:v>
                </c:pt>
                <c:pt idx="348">
                  <c:v>44208</c:v>
                </c:pt>
                <c:pt idx="349">
                  <c:v>44209</c:v>
                </c:pt>
                <c:pt idx="350">
                  <c:v>44210</c:v>
                </c:pt>
                <c:pt idx="351">
                  <c:v>44211</c:v>
                </c:pt>
                <c:pt idx="352">
                  <c:v>44214</c:v>
                </c:pt>
                <c:pt idx="353">
                  <c:v>44215</c:v>
                </c:pt>
                <c:pt idx="354">
                  <c:v>44216</c:v>
                </c:pt>
                <c:pt idx="355">
                  <c:v>44217</c:v>
                </c:pt>
                <c:pt idx="356">
                  <c:v>44218</c:v>
                </c:pt>
                <c:pt idx="357">
                  <c:v>44221</c:v>
                </c:pt>
                <c:pt idx="358">
                  <c:v>44223</c:v>
                </c:pt>
                <c:pt idx="359">
                  <c:v>44224</c:v>
                </c:pt>
                <c:pt idx="360">
                  <c:v>44225</c:v>
                </c:pt>
                <c:pt idx="361">
                  <c:v>44228</c:v>
                </c:pt>
                <c:pt idx="362">
                  <c:v>44229</c:v>
                </c:pt>
                <c:pt idx="363">
                  <c:v>44230</c:v>
                </c:pt>
                <c:pt idx="364">
                  <c:v>44231</c:v>
                </c:pt>
                <c:pt idx="365">
                  <c:v>44232</c:v>
                </c:pt>
                <c:pt idx="366">
                  <c:v>44235</c:v>
                </c:pt>
                <c:pt idx="367">
                  <c:v>44236</c:v>
                </c:pt>
                <c:pt idx="368">
                  <c:v>44237</c:v>
                </c:pt>
                <c:pt idx="369">
                  <c:v>44238</c:v>
                </c:pt>
                <c:pt idx="370">
                  <c:v>44239</c:v>
                </c:pt>
                <c:pt idx="371">
                  <c:v>44242</c:v>
                </c:pt>
                <c:pt idx="372">
                  <c:v>44243</c:v>
                </c:pt>
                <c:pt idx="373">
                  <c:v>44244</c:v>
                </c:pt>
                <c:pt idx="374">
                  <c:v>44245</c:v>
                </c:pt>
                <c:pt idx="375">
                  <c:v>44246</c:v>
                </c:pt>
                <c:pt idx="376">
                  <c:v>44249</c:v>
                </c:pt>
                <c:pt idx="377">
                  <c:v>44250</c:v>
                </c:pt>
                <c:pt idx="378">
                  <c:v>44251</c:v>
                </c:pt>
                <c:pt idx="379">
                  <c:v>44252</c:v>
                </c:pt>
                <c:pt idx="380">
                  <c:v>44253</c:v>
                </c:pt>
                <c:pt idx="381">
                  <c:v>44256</c:v>
                </c:pt>
                <c:pt idx="382">
                  <c:v>44257</c:v>
                </c:pt>
                <c:pt idx="383">
                  <c:v>44258</c:v>
                </c:pt>
                <c:pt idx="384">
                  <c:v>44259</c:v>
                </c:pt>
                <c:pt idx="385">
                  <c:v>44260</c:v>
                </c:pt>
                <c:pt idx="386">
                  <c:v>44263</c:v>
                </c:pt>
                <c:pt idx="387">
                  <c:v>44264</c:v>
                </c:pt>
                <c:pt idx="388">
                  <c:v>44265</c:v>
                </c:pt>
                <c:pt idx="389">
                  <c:v>44267</c:v>
                </c:pt>
                <c:pt idx="390">
                  <c:v>44270</c:v>
                </c:pt>
                <c:pt idx="391">
                  <c:v>44271</c:v>
                </c:pt>
                <c:pt idx="392">
                  <c:v>44272</c:v>
                </c:pt>
                <c:pt idx="393">
                  <c:v>44273</c:v>
                </c:pt>
                <c:pt idx="394">
                  <c:v>44274</c:v>
                </c:pt>
                <c:pt idx="395">
                  <c:v>44277</c:v>
                </c:pt>
                <c:pt idx="396">
                  <c:v>44278</c:v>
                </c:pt>
                <c:pt idx="397">
                  <c:v>44279</c:v>
                </c:pt>
                <c:pt idx="398">
                  <c:v>44280</c:v>
                </c:pt>
                <c:pt idx="399">
                  <c:v>44281</c:v>
                </c:pt>
                <c:pt idx="400">
                  <c:v>44285</c:v>
                </c:pt>
                <c:pt idx="401">
                  <c:v>44286</c:v>
                </c:pt>
                <c:pt idx="402">
                  <c:v>44287</c:v>
                </c:pt>
                <c:pt idx="403">
                  <c:v>44291</c:v>
                </c:pt>
                <c:pt idx="404">
                  <c:v>44292</c:v>
                </c:pt>
                <c:pt idx="405">
                  <c:v>44293</c:v>
                </c:pt>
                <c:pt idx="406">
                  <c:v>44294</c:v>
                </c:pt>
                <c:pt idx="407">
                  <c:v>44295</c:v>
                </c:pt>
                <c:pt idx="408">
                  <c:v>44298</c:v>
                </c:pt>
                <c:pt idx="409">
                  <c:v>44299</c:v>
                </c:pt>
                <c:pt idx="410">
                  <c:v>44301</c:v>
                </c:pt>
                <c:pt idx="411">
                  <c:v>44302</c:v>
                </c:pt>
                <c:pt idx="412">
                  <c:v>44305</c:v>
                </c:pt>
                <c:pt idx="413">
                  <c:v>44306</c:v>
                </c:pt>
                <c:pt idx="414">
                  <c:v>44308</c:v>
                </c:pt>
                <c:pt idx="415">
                  <c:v>44309</c:v>
                </c:pt>
                <c:pt idx="416">
                  <c:v>44312</c:v>
                </c:pt>
                <c:pt idx="417">
                  <c:v>44313</c:v>
                </c:pt>
                <c:pt idx="418">
                  <c:v>44314</c:v>
                </c:pt>
                <c:pt idx="419">
                  <c:v>44315</c:v>
                </c:pt>
                <c:pt idx="420">
                  <c:v>44316</c:v>
                </c:pt>
                <c:pt idx="421">
                  <c:v>44319</c:v>
                </c:pt>
                <c:pt idx="422">
                  <c:v>44320</c:v>
                </c:pt>
                <c:pt idx="423">
                  <c:v>44321</c:v>
                </c:pt>
                <c:pt idx="424">
                  <c:v>44322</c:v>
                </c:pt>
                <c:pt idx="425">
                  <c:v>44323</c:v>
                </c:pt>
                <c:pt idx="426">
                  <c:v>44326</c:v>
                </c:pt>
                <c:pt idx="427">
                  <c:v>44327</c:v>
                </c:pt>
                <c:pt idx="428">
                  <c:v>44328</c:v>
                </c:pt>
                <c:pt idx="429">
                  <c:v>44330</c:v>
                </c:pt>
                <c:pt idx="430">
                  <c:v>44333</c:v>
                </c:pt>
                <c:pt idx="431">
                  <c:v>44334</c:v>
                </c:pt>
                <c:pt idx="432">
                  <c:v>44335</c:v>
                </c:pt>
                <c:pt idx="433">
                  <c:v>44336</c:v>
                </c:pt>
                <c:pt idx="434">
                  <c:v>44337</c:v>
                </c:pt>
                <c:pt idx="435">
                  <c:v>44340</c:v>
                </c:pt>
                <c:pt idx="436">
                  <c:v>44341</c:v>
                </c:pt>
                <c:pt idx="437">
                  <c:v>44342</c:v>
                </c:pt>
                <c:pt idx="438">
                  <c:v>44343</c:v>
                </c:pt>
                <c:pt idx="439">
                  <c:v>44344</c:v>
                </c:pt>
                <c:pt idx="440">
                  <c:v>44347</c:v>
                </c:pt>
                <c:pt idx="441">
                  <c:v>44348</c:v>
                </c:pt>
                <c:pt idx="442">
                  <c:v>44349</c:v>
                </c:pt>
                <c:pt idx="443">
                  <c:v>44350</c:v>
                </c:pt>
                <c:pt idx="444">
                  <c:v>44351</c:v>
                </c:pt>
                <c:pt idx="445">
                  <c:v>44354</c:v>
                </c:pt>
                <c:pt idx="446">
                  <c:v>44355</c:v>
                </c:pt>
                <c:pt idx="447">
                  <c:v>44356</c:v>
                </c:pt>
                <c:pt idx="448">
                  <c:v>44357</c:v>
                </c:pt>
                <c:pt idx="449">
                  <c:v>44358</c:v>
                </c:pt>
                <c:pt idx="450">
                  <c:v>44361</c:v>
                </c:pt>
                <c:pt idx="451">
                  <c:v>44362</c:v>
                </c:pt>
                <c:pt idx="452">
                  <c:v>44363</c:v>
                </c:pt>
                <c:pt idx="453">
                  <c:v>44364</c:v>
                </c:pt>
                <c:pt idx="454">
                  <c:v>44365</c:v>
                </c:pt>
                <c:pt idx="455">
                  <c:v>44368</c:v>
                </c:pt>
                <c:pt idx="456">
                  <c:v>44369</c:v>
                </c:pt>
                <c:pt idx="457">
                  <c:v>44370</c:v>
                </c:pt>
                <c:pt idx="458">
                  <c:v>44371</c:v>
                </c:pt>
                <c:pt idx="459">
                  <c:v>44372</c:v>
                </c:pt>
                <c:pt idx="460">
                  <c:v>44375</c:v>
                </c:pt>
                <c:pt idx="461">
                  <c:v>44376</c:v>
                </c:pt>
                <c:pt idx="462">
                  <c:v>44377</c:v>
                </c:pt>
                <c:pt idx="463">
                  <c:v>44378</c:v>
                </c:pt>
                <c:pt idx="464">
                  <c:v>44379</c:v>
                </c:pt>
                <c:pt idx="465">
                  <c:v>44382</c:v>
                </c:pt>
                <c:pt idx="466">
                  <c:v>44383</c:v>
                </c:pt>
                <c:pt idx="467">
                  <c:v>44384</c:v>
                </c:pt>
                <c:pt idx="468">
                  <c:v>44385</c:v>
                </c:pt>
                <c:pt idx="469">
                  <c:v>44386</c:v>
                </c:pt>
                <c:pt idx="470">
                  <c:v>44389</c:v>
                </c:pt>
                <c:pt idx="471">
                  <c:v>44390</c:v>
                </c:pt>
                <c:pt idx="472">
                  <c:v>44391</c:v>
                </c:pt>
                <c:pt idx="473">
                  <c:v>44392</c:v>
                </c:pt>
                <c:pt idx="474">
                  <c:v>44393</c:v>
                </c:pt>
                <c:pt idx="475">
                  <c:v>44396</c:v>
                </c:pt>
                <c:pt idx="476">
                  <c:v>44397</c:v>
                </c:pt>
                <c:pt idx="477">
                  <c:v>44399</c:v>
                </c:pt>
                <c:pt idx="478">
                  <c:v>44400</c:v>
                </c:pt>
                <c:pt idx="479">
                  <c:v>44403</c:v>
                </c:pt>
                <c:pt idx="480">
                  <c:v>44404</c:v>
                </c:pt>
                <c:pt idx="481">
                  <c:v>44405</c:v>
                </c:pt>
                <c:pt idx="482">
                  <c:v>44406</c:v>
                </c:pt>
                <c:pt idx="483">
                  <c:v>44407</c:v>
                </c:pt>
                <c:pt idx="484">
                  <c:v>44410</c:v>
                </c:pt>
                <c:pt idx="485">
                  <c:v>44411</c:v>
                </c:pt>
                <c:pt idx="486">
                  <c:v>44412</c:v>
                </c:pt>
                <c:pt idx="487">
                  <c:v>44413</c:v>
                </c:pt>
                <c:pt idx="488">
                  <c:v>44414</c:v>
                </c:pt>
                <c:pt idx="489">
                  <c:v>44417</c:v>
                </c:pt>
                <c:pt idx="490">
                  <c:v>44418</c:v>
                </c:pt>
                <c:pt idx="491">
                  <c:v>44419</c:v>
                </c:pt>
                <c:pt idx="492">
                  <c:v>44420</c:v>
                </c:pt>
                <c:pt idx="493">
                  <c:v>44421</c:v>
                </c:pt>
                <c:pt idx="494">
                  <c:v>44424</c:v>
                </c:pt>
                <c:pt idx="495">
                  <c:v>44425</c:v>
                </c:pt>
                <c:pt idx="496">
                  <c:v>44426</c:v>
                </c:pt>
                <c:pt idx="497">
                  <c:v>44428</c:v>
                </c:pt>
                <c:pt idx="498">
                  <c:v>44431</c:v>
                </c:pt>
                <c:pt idx="499">
                  <c:v>44432</c:v>
                </c:pt>
                <c:pt idx="500">
                  <c:v>44433</c:v>
                </c:pt>
                <c:pt idx="501">
                  <c:v>44434</c:v>
                </c:pt>
                <c:pt idx="502">
                  <c:v>44435</c:v>
                </c:pt>
                <c:pt idx="503">
                  <c:v>44438</c:v>
                </c:pt>
                <c:pt idx="504">
                  <c:v>44439</c:v>
                </c:pt>
                <c:pt idx="505">
                  <c:v>44440</c:v>
                </c:pt>
                <c:pt idx="506">
                  <c:v>44441</c:v>
                </c:pt>
                <c:pt idx="507">
                  <c:v>44442</c:v>
                </c:pt>
                <c:pt idx="508">
                  <c:v>44445</c:v>
                </c:pt>
                <c:pt idx="509">
                  <c:v>44446</c:v>
                </c:pt>
                <c:pt idx="510">
                  <c:v>44447</c:v>
                </c:pt>
                <c:pt idx="511">
                  <c:v>44448</c:v>
                </c:pt>
                <c:pt idx="512">
                  <c:v>44452</c:v>
                </c:pt>
                <c:pt idx="513">
                  <c:v>44453</c:v>
                </c:pt>
                <c:pt idx="514">
                  <c:v>44454</c:v>
                </c:pt>
                <c:pt idx="515">
                  <c:v>44455</c:v>
                </c:pt>
                <c:pt idx="516">
                  <c:v>44456</c:v>
                </c:pt>
                <c:pt idx="517">
                  <c:v>44459</c:v>
                </c:pt>
                <c:pt idx="518">
                  <c:v>44460</c:v>
                </c:pt>
                <c:pt idx="519">
                  <c:v>44461</c:v>
                </c:pt>
                <c:pt idx="520">
                  <c:v>44462</c:v>
                </c:pt>
                <c:pt idx="521">
                  <c:v>44463</c:v>
                </c:pt>
                <c:pt idx="522">
                  <c:v>44466</c:v>
                </c:pt>
                <c:pt idx="523">
                  <c:v>44467</c:v>
                </c:pt>
                <c:pt idx="524">
                  <c:v>44468</c:v>
                </c:pt>
                <c:pt idx="525">
                  <c:v>44469</c:v>
                </c:pt>
                <c:pt idx="526">
                  <c:v>44470</c:v>
                </c:pt>
                <c:pt idx="527">
                  <c:v>44473</c:v>
                </c:pt>
                <c:pt idx="528">
                  <c:v>44474</c:v>
                </c:pt>
                <c:pt idx="529">
                  <c:v>44475</c:v>
                </c:pt>
                <c:pt idx="530">
                  <c:v>44476</c:v>
                </c:pt>
                <c:pt idx="531">
                  <c:v>44477</c:v>
                </c:pt>
                <c:pt idx="532">
                  <c:v>44480</c:v>
                </c:pt>
                <c:pt idx="533">
                  <c:v>44481</c:v>
                </c:pt>
                <c:pt idx="534">
                  <c:v>44482</c:v>
                </c:pt>
                <c:pt idx="535">
                  <c:v>44483</c:v>
                </c:pt>
                <c:pt idx="536">
                  <c:v>44487</c:v>
                </c:pt>
                <c:pt idx="537">
                  <c:v>44488</c:v>
                </c:pt>
                <c:pt idx="538">
                  <c:v>44489</c:v>
                </c:pt>
                <c:pt idx="539">
                  <c:v>44490</c:v>
                </c:pt>
                <c:pt idx="540">
                  <c:v>44491</c:v>
                </c:pt>
                <c:pt idx="541">
                  <c:v>44494</c:v>
                </c:pt>
                <c:pt idx="542">
                  <c:v>44495</c:v>
                </c:pt>
                <c:pt idx="543">
                  <c:v>44496</c:v>
                </c:pt>
                <c:pt idx="544">
                  <c:v>44497</c:v>
                </c:pt>
                <c:pt idx="545">
                  <c:v>44498</c:v>
                </c:pt>
                <c:pt idx="546">
                  <c:v>44501</c:v>
                </c:pt>
                <c:pt idx="547">
                  <c:v>44502</c:v>
                </c:pt>
                <c:pt idx="548">
                  <c:v>44503</c:v>
                </c:pt>
                <c:pt idx="549">
                  <c:v>44504</c:v>
                </c:pt>
                <c:pt idx="550">
                  <c:v>44508</c:v>
                </c:pt>
                <c:pt idx="551">
                  <c:v>44509</c:v>
                </c:pt>
                <c:pt idx="552">
                  <c:v>44510</c:v>
                </c:pt>
                <c:pt idx="553">
                  <c:v>44511</c:v>
                </c:pt>
                <c:pt idx="554">
                  <c:v>44512</c:v>
                </c:pt>
                <c:pt idx="555">
                  <c:v>44515</c:v>
                </c:pt>
                <c:pt idx="556">
                  <c:v>44516</c:v>
                </c:pt>
                <c:pt idx="557">
                  <c:v>44517</c:v>
                </c:pt>
                <c:pt idx="558">
                  <c:v>44518</c:v>
                </c:pt>
                <c:pt idx="559">
                  <c:v>44522</c:v>
                </c:pt>
                <c:pt idx="560">
                  <c:v>44523</c:v>
                </c:pt>
                <c:pt idx="561">
                  <c:v>44524</c:v>
                </c:pt>
                <c:pt idx="562">
                  <c:v>44525</c:v>
                </c:pt>
                <c:pt idx="563">
                  <c:v>44526</c:v>
                </c:pt>
                <c:pt idx="564">
                  <c:v>44529</c:v>
                </c:pt>
                <c:pt idx="565">
                  <c:v>44530</c:v>
                </c:pt>
                <c:pt idx="566">
                  <c:v>44531</c:v>
                </c:pt>
                <c:pt idx="567">
                  <c:v>44532</c:v>
                </c:pt>
                <c:pt idx="568">
                  <c:v>44533</c:v>
                </c:pt>
                <c:pt idx="569">
                  <c:v>44536</c:v>
                </c:pt>
                <c:pt idx="570">
                  <c:v>44537</c:v>
                </c:pt>
                <c:pt idx="571">
                  <c:v>44538</c:v>
                </c:pt>
                <c:pt idx="572">
                  <c:v>44539</c:v>
                </c:pt>
                <c:pt idx="573">
                  <c:v>44540</c:v>
                </c:pt>
                <c:pt idx="574">
                  <c:v>44543</c:v>
                </c:pt>
                <c:pt idx="575">
                  <c:v>44544</c:v>
                </c:pt>
                <c:pt idx="576">
                  <c:v>44545</c:v>
                </c:pt>
                <c:pt idx="577">
                  <c:v>44546</c:v>
                </c:pt>
                <c:pt idx="578">
                  <c:v>44547</c:v>
                </c:pt>
                <c:pt idx="579">
                  <c:v>44550</c:v>
                </c:pt>
                <c:pt idx="580">
                  <c:v>44551</c:v>
                </c:pt>
                <c:pt idx="581">
                  <c:v>44552</c:v>
                </c:pt>
                <c:pt idx="582">
                  <c:v>44553</c:v>
                </c:pt>
                <c:pt idx="583">
                  <c:v>44554</c:v>
                </c:pt>
                <c:pt idx="584">
                  <c:v>44557</c:v>
                </c:pt>
                <c:pt idx="585">
                  <c:v>44558</c:v>
                </c:pt>
                <c:pt idx="586">
                  <c:v>44559</c:v>
                </c:pt>
                <c:pt idx="587">
                  <c:v>44560</c:v>
                </c:pt>
                <c:pt idx="588">
                  <c:v>44561</c:v>
                </c:pt>
                <c:pt idx="589">
                  <c:v>44564</c:v>
                </c:pt>
                <c:pt idx="590">
                  <c:v>44565</c:v>
                </c:pt>
                <c:pt idx="591">
                  <c:v>44566</c:v>
                </c:pt>
                <c:pt idx="592">
                  <c:v>44567</c:v>
                </c:pt>
                <c:pt idx="593">
                  <c:v>44568</c:v>
                </c:pt>
                <c:pt idx="594">
                  <c:v>44571</c:v>
                </c:pt>
                <c:pt idx="595">
                  <c:v>44572</c:v>
                </c:pt>
                <c:pt idx="596">
                  <c:v>44573</c:v>
                </c:pt>
                <c:pt idx="597">
                  <c:v>44574</c:v>
                </c:pt>
                <c:pt idx="598">
                  <c:v>44575</c:v>
                </c:pt>
                <c:pt idx="599">
                  <c:v>44578</c:v>
                </c:pt>
                <c:pt idx="600">
                  <c:v>44579</c:v>
                </c:pt>
                <c:pt idx="601">
                  <c:v>44580</c:v>
                </c:pt>
                <c:pt idx="602">
                  <c:v>44581</c:v>
                </c:pt>
                <c:pt idx="603">
                  <c:v>44582</c:v>
                </c:pt>
                <c:pt idx="604">
                  <c:v>44585</c:v>
                </c:pt>
                <c:pt idx="605">
                  <c:v>44586</c:v>
                </c:pt>
                <c:pt idx="606">
                  <c:v>44588</c:v>
                </c:pt>
                <c:pt idx="607">
                  <c:v>44589</c:v>
                </c:pt>
                <c:pt idx="608">
                  <c:v>44592</c:v>
                </c:pt>
                <c:pt idx="609">
                  <c:v>44593</c:v>
                </c:pt>
                <c:pt idx="610">
                  <c:v>44594</c:v>
                </c:pt>
                <c:pt idx="611">
                  <c:v>44595</c:v>
                </c:pt>
                <c:pt idx="612">
                  <c:v>44596</c:v>
                </c:pt>
                <c:pt idx="613">
                  <c:v>44599</c:v>
                </c:pt>
                <c:pt idx="614">
                  <c:v>44600</c:v>
                </c:pt>
                <c:pt idx="615">
                  <c:v>44601</c:v>
                </c:pt>
                <c:pt idx="616">
                  <c:v>44602</c:v>
                </c:pt>
                <c:pt idx="617">
                  <c:v>44603</c:v>
                </c:pt>
                <c:pt idx="618">
                  <c:v>44606</c:v>
                </c:pt>
                <c:pt idx="619">
                  <c:v>44607</c:v>
                </c:pt>
                <c:pt idx="620">
                  <c:v>44608</c:v>
                </c:pt>
                <c:pt idx="621">
                  <c:v>44609</c:v>
                </c:pt>
                <c:pt idx="622">
                  <c:v>44610</c:v>
                </c:pt>
                <c:pt idx="623">
                  <c:v>44613</c:v>
                </c:pt>
                <c:pt idx="624">
                  <c:v>44614</c:v>
                </c:pt>
                <c:pt idx="625">
                  <c:v>44615</c:v>
                </c:pt>
                <c:pt idx="626">
                  <c:v>44616</c:v>
                </c:pt>
                <c:pt idx="627">
                  <c:v>44617</c:v>
                </c:pt>
                <c:pt idx="628">
                  <c:v>44620</c:v>
                </c:pt>
                <c:pt idx="629">
                  <c:v>44622</c:v>
                </c:pt>
                <c:pt idx="630">
                  <c:v>44623</c:v>
                </c:pt>
                <c:pt idx="631">
                  <c:v>44624</c:v>
                </c:pt>
                <c:pt idx="632">
                  <c:v>44627</c:v>
                </c:pt>
                <c:pt idx="633">
                  <c:v>44628</c:v>
                </c:pt>
                <c:pt idx="634">
                  <c:v>44629</c:v>
                </c:pt>
                <c:pt idx="635">
                  <c:v>44630</c:v>
                </c:pt>
                <c:pt idx="636">
                  <c:v>44631</c:v>
                </c:pt>
                <c:pt idx="637">
                  <c:v>44634</c:v>
                </c:pt>
                <c:pt idx="638">
                  <c:v>44635</c:v>
                </c:pt>
                <c:pt idx="639">
                  <c:v>44636</c:v>
                </c:pt>
                <c:pt idx="640">
                  <c:v>44637</c:v>
                </c:pt>
                <c:pt idx="641">
                  <c:v>44641</c:v>
                </c:pt>
                <c:pt idx="642">
                  <c:v>44642</c:v>
                </c:pt>
                <c:pt idx="643">
                  <c:v>44643</c:v>
                </c:pt>
                <c:pt idx="644">
                  <c:v>44644</c:v>
                </c:pt>
                <c:pt idx="645">
                  <c:v>44645</c:v>
                </c:pt>
                <c:pt idx="646">
                  <c:v>44648</c:v>
                </c:pt>
                <c:pt idx="647">
                  <c:v>44649</c:v>
                </c:pt>
                <c:pt idx="648">
                  <c:v>44650</c:v>
                </c:pt>
                <c:pt idx="649">
                  <c:v>44651</c:v>
                </c:pt>
                <c:pt idx="650">
                  <c:v>44652</c:v>
                </c:pt>
                <c:pt idx="651">
                  <c:v>44655</c:v>
                </c:pt>
                <c:pt idx="652">
                  <c:v>44656</c:v>
                </c:pt>
                <c:pt idx="653">
                  <c:v>44657</c:v>
                </c:pt>
                <c:pt idx="654">
                  <c:v>44658</c:v>
                </c:pt>
                <c:pt idx="655">
                  <c:v>44659</c:v>
                </c:pt>
                <c:pt idx="656">
                  <c:v>44662</c:v>
                </c:pt>
                <c:pt idx="657">
                  <c:v>44663</c:v>
                </c:pt>
                <c:pt idx="658">
                  <c:v>44664</c:v>
                </c:pt>
                <c:pt idx="659">
                  <c:v>44669</c:v>
                </c:pt>
                <c:pt idx="660">
                  <c:v>44670</c:v>
                </c:pt>
                <c:pt idx="661">
                  <c:v>44671</c:v>
                </c:pt>
                <c:pt idx="662">
                  <c:v>44672</c:v>
                </c:pt>
                <c:pt idx="663">
                  <c:v>44673</c:v>
                </c:pt>
                <c:pt idx="664">
                  <c:v>44676</c:v>
                </c:pt>
                <c:pt idx="665">
                  <c:v>44677</c:v>
                </c:pt>
                <c:pt idx="666">
                  <c:v>44678</c:v>
                </c:pt>
                <c:pt idx="667">
                  <c:v>44679</c:v>
                </c:pt>
                <c:pt idx="668">
                  <c:v>44680</c:v>
                </c:pt>
                <c:pt idx="669">
                  <c:v>44683</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44783</c:v>
                </c:pt>
                <c:pt idx="740">
                  <c:v>44784</c:v>
                </c:pt>
                <c:pt idx="741">
                  <c:v>44785</c:v>
                </c:pt>
                <c:pt idx="742">
                  <c:v>44789</c:v>
                </c:pt>
                <c:pt idx="743">
                  <c:v>44790</c:v>
                </c:pt>
                <c:pt idx="744">
                  <c:v>44791</c:v>
                </c:pt>
                <c:pt idx="745">
                  <c:v>44792</c:v>
                </c:pt>
                <c:pt idx="746">
                  <c:v>44795</c:v>
                </c:pt>
                <c:pt idx="747">
                  <c:v>44796</c:v>
                </c:pt>
                <c:pt idx="748">
                  <c:v>44797</c:v>
                </c:pt>
                <c:pt idx="749">
                  <c:v>44798</c:v>
                </c:pt>
                <c:pt idx="750">
                  <c:v>44799</c:v>
                </c:pt>
                <c:pt idx="751">
                  <c:v>44802</c:v>
                </c:pt>
                <c:pt idx="752">
                  <c:v>44803</c:v>
                </c:pt>
                <c:pt idx="753">
                  <c:v>44805</c:v>
                </c:pt>
                <c:pt idx="754">
                  <c:v>44806</c:v>
                </c:pt>
                <c:pt idx="755">
                  <c:v>44809</c:v>
                </c:pt>
                <c:pt idx="756">
                  <c:v>44810</c:v>
                </c:pt>
                <c:pt idx="757">
                  <c:v>44811</c:v>
                </c:pt>
                <c:pt idx="758">
                  <c:v>44812</c:v>
                </c:pt>
                <c:pt idx="759">
                  <c:v>44813</c:v>
                </c:pt>
                <c:pt idx="760">
                  <c:v>44816</c:v>
                </c:pt>
                <c:pt idx="761">
                  <c:v>44817</c:v>
                </c:pt>
                <c:pt idx="762">
                  <c:v>44818</c:v>
                </c:pt>
                <c:pt idx="763">
                  <c:v>44819</c:v>
                </c:pt>
                <c:pt idx="764">
                  <c:v>44820</c:v>
                </c:pt>
                <c:pt idx="765">
                  <c:v>44823</c:v>
                </c:pt>
                <c:pt idx="766">
                  <c:v>44824</c:v>
                </c:pt>
                <c:pt idx="767">
                  <c:v>44825</c:v>
                </c:pt>
                <c:pt idx="768">
                  <c:v>44826</c:v>
                </c:pt>
                <c:pt idx="769">
                  <c:v>44827</c:v>
                </c:pt>
                <c:pt idx="770">
                  <c:v>44830</c:v>
                </c:pt>
                <c:pt idx="771">
                  <c:v>44831</c:v>
                </c:pt>
                <c:pt idx="772">
                  <c:v>44832</c:v>
                </c:pt>
                <c:pt idx="773">
                  <c:v>44833</c:v>
                </c:pt>
                <c:pt idx="774">
                  <c:v>44834</c:v>
                </c:pt>
                <c:pt idx="775">
                  <c:v>44837</c:v>
                </c:pt>
                <c:pt idx="776">
                  <c:v>44838</c:v>
                </c:pt>
                <c:pt idx="777">
                  <c:v>44840</c:v>
                </c:pt>
                <c:pt idx="778">
                  <c:v>44841</c:v>
                </c:pt>
                <c:pt idx="779">
                  <c:v>44844</c:v>
                </c:pt>
                <c:pt idx="780">
                  <c:v>44845</c:v>
                </c:pt>
                <c:pt idx="781">
                  <c:v>44846</c:v>
                </c:pt>
                <c:pt idx="782">
                  <c:v>44847</c:v>
                </c:pt>
                <c:pt idx="783">
                  <c:v>44848</c:v>
                </c:pt>
                <c:pt idx="784">
                  <c:v>44851</c:v>
                </c:pt>
                <c:pt idx="785">
                  <c:v>44852</c:v>
                </c:pt>
                <c:pt idx="786">
                  <c:v>44853</c:v>
                </c:pt>
                <c:pt idx="787">
                  <c:v>44854</c:v>
                </c:pt>
                <c:pt idx="788">
                  <c:v>44855</c:v>
                </c:pt>
                <c:pt idx="789">
                  <c:v>44858</c:v>
                </c:pt>
                <c:pt idx="790">
                  <c:v>44859</c:v>
                </c:pt>
                <c:pt idx="791">
                  <c:v>44861</c:v>
                </c:pt>
                <c:pt idx="792">
                  <c:v>44862</c:v>
                </c:pt>
                <c:pt idx="793">
                  <c:v>44865</c:v>
                </c:pt>
                <c:pt idx="794">
                  <c:v>44866</c:v>
                </c:pt>
                <c:pt idx="795">
                  <c:v>44867</c:v>
                </c:pt>
                <c:pt idx="796">
                  <c:v>44868</c:v>
                </c:pt>
                <c:pt idx="797">
                  <c:v>44869</c:v>
                </c:pt>
                <c:pt idx="798">
                  <c:v>44872</c:v>
                </c:pt>
                <c:pt idx="799">
                  <c:v>44874</c:v>
                </c:pt>
                <c:pt idx="800">
                  <c:v>44875</c:v>
                </c:pt>
                <c:pt idx="801">
                  <c:v>44876</c:v>
                </c:pt>
                <c:pt idx="802">
                  <c:v>44879</c:v>
                </c:pt>
                <c:pt idx="803">
                  <c:v>44880</c:v>
                </c:pt>
                <c:pt idx="804">
                  <c:v>44881</c:v>
                </c:pt>
                <c:pt idx="805">
                  <c:v>44882</c:v>
                </c:pt>
                <c:pt idx="806">
                  <c:v>44883</c:v>
                </c:pt>
                <c:pt idx="807">
                  <c:v>44886</c:v>
                </c:pt>
                <c:pt idx="808">
                  <c:v>44887</c:v>
                </c:pt>
                <c:pt idx="809">
                  <c:v>44888</c:v>
                </c:pt>
                <c:pt idx="810">
                  <c:v>44889</c:v>
                </c:pt>
                <c:pt idx="811">
                  <c:v>44890</c:v>
                </c:pt>
                <c:pt idx="812">
                  <c:v>44893</c:v>
                </c:pt>
                <c:pt idx="813">
                  <c:v>44894</c:v>
                </c:pt>
                <c:pt idx="814">
                  <c:v>44895</c:v>
                </c:pt>
                <c:pt idx="815">
                  <c:v>44896</c:v>
                </c:pt>
                <c:pt idx="816">
                  <c:v>44897</c:v>
                </c:pt>
                <c:pt idx="817">
                  <c:v>44900</c:v>
                </c:pt>
                <c:pt idx="818">
                  <c:v>44901</c:v>
                </c:pt>
                <c:pt idx="819">
                  <c:v>44902</c:v>
                </c:pt>
                <c:pt idx="820">
                  <c:v>44903</c:v>
                </c:pt>
                <c:pt idx="821">
                  <c:v>44904</c:v>
                </c:pt>
                <c:pt idx="822">
                  <c:v>44907</c:v>
                </c:pt>
                <c:pt idx="823">
                  <c:v>44908</c:v>
                </c:pt>
                <c:pt idx="824">
                  <c:v>44909</c:v>
                </c:pt>
                <c:pt idx="825">
                  <c:v>44910</c:v>
                </c:pt>
                <c:pt idx="826">
                  <c:v>44911</c:v>
                </c:pt>
                <c:pt idx="827">
                  <c:v>44914</c:v>
                </c:pt>
                <c:pt idx="828">
                  <c:v>44915</c:v>
                </c:pt>
                <c:pt idx="829">
                  <c:v>44916</c:v>
                </c:pt>
                <c:pt idx="830">
                  <c:v>44917</c:v>
                </c:pt>
                <c:pt idx="831">
                  <c:v>44918</c:v>
                </c:pt>
                <c:pt idx="832">
                  <c:v>44921</c:v>
                </c:pt>
                <c:pt idx="833">
                  <c:v>44922</c:v>
                </c:pt>
                <c:pt idx="834">
                  <c:v>44923</c:v>
                </c:pt>
                <c:pt idx="835">
                  <c:v>44924</c:v>
                </c:pt>
                <c:pt idx="836">
                  <c:v>44925</c:v>
                </c:pt>
                <c:pt idx="837">
                  <c:v>44928</c:v>
                </c:pt>
                <c:pt idx="838">
                  <c:v>44929</c:v>
                </c:pt>
                <c:pt idx="839">
                  <c:v>44930</c:v>
                </c:pt>
                <c:pt idx="840">
                  <c:v>44931</c:v>
                </c:pt>
                <c:pt idx="841">
                  <c:v>44932</c:v>
                </c:pt>
                <c:pt idx="842">
                  <c:v>44935</c:v>
                </c:pt>
                <c:pt idx="843">
                  <c:v>44936</c:v>
                </c:pt>
                <c:pt idx="844">
                  <c:v>44937</c:v>
                </c:pt>
                <c:pt idx="845">
                  <c:v>44938</c:v>
                </c:pt>
                <c:pt idx="846">
                  <c:v>44939</c:v>
                </c:pt>
                <c:pt idx="847">
                  <c:v>44942</c:v>
                </c:pt>
                <c:pt idx="848">
                  <c:v>44943</c:v>
                </c:pt>
                <c:pt idx="849">
                  <c:v>44944</c:v>
                </c:pt>
                <c:pt idx="850">
                  <c:v>44945</c:v>
                </c:pt>
                <c:pt idx="851">
                  <c:v>44946</c:v>
                </c:pt>
                <c:pt idx="852">
                  <c:v>44949</c:v>
                </c:pt>
                <c:pt idx="853">
                  <c:v>44950</c:v>
                </c:pt>
                <c:pt idx="854">
                  <c:v>44951</c:v>
                </c:pt>
                <c:pt idx="855">
                  <c:v>44953</c:v>
                </c:pt>
                <c:pt idx="856">
                  <c:v>44956</c:v>
                </c:pt>
                <c:pt idx="857">
                  <c:v>44957</c:v>
                </c:pt>
                <c:pt idx="858">
                  <c:v>44958</c:v>
                </c:pt>
                <c:pt idx="859">
                  <c:v>44959</c:v>
                </c:pt>
                <c:pt idx="860">
                  <c:v>44960</c:v>
                </c:pt>
                <c:pt idx="861">
                  <c:v>44963</c:v>
                </c:pt>
                <c:pt idx="862">
                  <c:v>44964</c:v>
                </c:pt>
                <c:pt idx="863">
                  <c:v>44965</c:v>
                </c:pt>
                <c:pt idx="864">
                  <c:v>44966</c:v>
                </c:pt>
                <c:pt idx="865">
                  <c:v>44967</c:v>
                </c:pt>
                <c:pt idx="866">
                  <c:v>44970</c:v>
                </c:pt>
                <c:pt idx="867">
                  <c:v>44971</c:v>
                </c:pt>
                <c:pt idx="868">
                  <c:v>44972</c:v>
                </c:pt>
                <c:pt idx="869">
                  <c:v>44973</c:v>
                </c:pt>
                <c:pt idx="870">
                  <c:v>44974</c:v>
                </c:pt>
                <c:pt idx="871">
                  <c:v>44977</c:v>
                </c:pt>
                <c:pt idx="872">
                  <c:v>44978</c:v>
                </c:pt>
                <c:pt idx="873">
                  <c:v>44979</c:v>
                </c:pt>
                <c:pt idx="874">
                  <c:v>44980</c:v>
                </c:pt>
                <c:pt idx="875">
                  <c:v>44981</c:v>
                </c:pt>
                <c:pt idx="876">
                  <c:v>44984</c:v>
                </c:pt>
                <c:pt idx="877">
                  <c:v>44985</c:v>
                </c:pt>
                <c:pt idx="878">
                  <c:v>44986</c:v>
                </c:pt>
                <c:pt idx="879">
                  <c:v>44987</c:v>
                </c:pt>
                <c:pt idx="880">
                  <c:v>44988</c:v>
                </c:pt>
                <c:pt idx="881">
                  <c:v>44991</c:v>
                </c:pt>
                <c:pt idx="882">
                  <c:v>44993</c:v>
                </c:pt>
                <c:pt idx="883">
                  <c:v>44994</c:v>
                </c:pt>
                <c:pt idx="884">
                  <c:v>44995</c:v>
                </c:pt>
                <c:pt idx="885">
                  <c:v>44998</c:v>
                </c:pt>
                <c:pt idx="886">
                  <c:v>44999</c:v>
                </c:pt>
                <c:pt idx="887">
                  <c:v>45000</c:v>
                </c:pt>
                <c:pt idx="888">
                  <c:v>45001</c:v>
                </c:pt>
                <c:pt idx="889">
                  <c:v>45002</c:v>
                </c:pt>
                <c:pt idx="890">
                  <c:v>45005</c:v>
                </c:pt>
                <c:pt idx="891">
                  <c:v>45006</c:v>
                </c:pt>
                <c:pt idx="892">
                  <c:v>45007</c:v>
                </c:pt>
                <c:pt idx="893">
                  <c:v>45008</c:v>
                </c:pt>
                <c:pt idx="894">
                  <c:v>45009</c:v>
                </c:pt>
                <c:pt idx="895">
                  <c:v>45012</c:v>
                </c:pt>
                <c:pt idx="896">
                  <c:v>45013</c:v>
                </c:pt>
                <c:pt idx="897">
                  <c:v>45014</c:v>
                </c:pt>
                <c:pt idx="898">
                  <c:v>45016</c:v>
                </c:pt>
                <c:pt idx="899">
                  <c:v>45019</c:v>
                </c:pt>
                <c:pt idx="900">
                  <c:v>45021</c:v>
                </c:pt>
                <c:pt idx="901">
                  <c:v>45022</c:v>
                </c:pt>
                <c:pt idx="902">
                  <c:v>45026</c:v>
                </c:pt>
                <c:pt idx="903">
                  <c:v>45027</c:v>
                </c:pt>
                <c:pt idx="904">
                  <c:v>45028</c:v>
                </c:pt>
                <c:pt idx="905">
                  <c:v>45029</c:v>
                </c:pt>
                <c:pt idx="906">
                  <c:v>45033</c:v>
                </c:pt>
                <c:pt idx="907">
                  <c:v>45034</c:v>
                </c:pt>
                <c:pt idx="908">
                  <c:v>45035</c:v>
                </c:pt>
                <c:pt idx="909">
                  <c:v>45036</c:v>
                </c:pt>
                <c:pt idx="910">
                  <c:v>45037</c:v>
                </c:pt>
                <c:pt idx="911">
                  <c:v>45040</c:v>
                </c:pt>
                <c:pt idx="912">
                  <c:v>45041</c:v>
                </c:pt>
                <c:pt idx="913">
                  <c:v>45042</c:v>
                </c:pt>
                <c:pt idx="914">
                  <c:v>45043</c:v>
                </c:pt>
                <c:pt idx="915">
                  <c:v>45044</c:v>
                </c:pt>
                <c:pt idx="916">
                  <c:v>45048</c:v>
                </c:pt>
                <c:pt idx="917">
                  <c:v>45049</c:v>
                </c:pt>
                <c:pt idx="918">
                  <c:v>45050</c:v>
                </c:pt>
                <c:pt idx="919">
                  <c:v>45051</c:v>
                </c:pt>
                <c:pt idx="920">
                  <c:v>45054</c:v>
                </c:pt>
                <c:pt idx="921">
                  <c:v>45055</c:v>
                </c:pt>
                <c:pt idx="922">
                  <c:v>45056</c:v>
                </c:pt>
                <c:pt idx="923">
                  <c:v>45057</c:v>
                </c:pt>
                <c:pt idx="924">
                  <c:v>45058</c:v>
                </c:pt>
                <c:pt idx="925">
                  <c:v>45061</c:v>
                </c:pt>
                <c:pt idx="926">
                  <c:v>45062</c:v>
                </c:pt>
                <c:pt idx="927">
                  <c:v>45063</c:v>
                </c:pt>
                <c:pt idx="928">
                  <c:v>45064</c:v>
                </c:pt>
                <c:pt idx="929">
                  <c:v>45065</c:v>
                </c:pt>
                <c:pt idx="930">
                  <c:v>45068</c:v>
                </c:pt>
                <c:pt idx="931">
                  <c:v>45069</c:v>
                </c:pt>
                <c:pt idx="932">
                  <c:v>45070</c:v>
                </c:pt>
                <c:pt idx="933">
                  <c:v>45071</c:v>
                </c:pt>
                <c:pt idx="934">
                  <c:v>45072</c:v>
                </c:pt>
                <c:pt idx="935">
                  <c:v>45075</c:v>
                </c:pt>
                <c:pt idx="936">
                  <c:v>45076</c:v>
                </c:pt>
                <c:pt idx="937">
                  <c:v>45077</c:v>
                </c:pt>
                <c:pt idx="938">
                  <c:v>45078</c:v>
                </c:pt>
                <c:pt idx="939">
                  <c:v>45079</c:v>
                </c:pt>
                <c:pt idx="940">
                  <c:v>45082</c:v>
                </c:pt>
                <c:pt idx="941">
                  <c:v>45083</c:v>
                </c:pt>
                <c:pt idx="942">
                  <c:v>45084</c:v>
                </c:pt>
                <c:pt idx="943">
                  <c:v>45085</c:v>
                </c:pt>
                <c:pt idx="944">
                  <c:v>45086</c:v>
                </c:pt>
                <c:pt idx="945">
                  <c:v>45089</c:v>
                </c:pt>
                <c:pt idx="946">
                  <c:v>45090</c:v>
                </c:pt>
                <c:pt idx="947">
                  <c:v>45091</c:v>
                </c:pt>
                <c:pt idx="948">
                  <c:v>45092</c:v>
                </c:pt>
                <c:pt idx="949">
                  <c:v>45093</c:v>
                </c:pt>
                <c:pt idx="950">
                  <c:v>45096</c:v>
                </c:pt>
                <c:pt idx="951">
                  <c:v>45097</c:v>
                </c:pt>
                <c:pt idx="952">
                  <c:v>45098</c:v>
                </c:pt>
                <c:pt idx="953">
                  <c:v>45099</c:v>
                </c:pt>
                <c:pt idx="954">
                  <c:v>45100</c:v>
                </c:pt>
                <c:pt idx="955">
                  <c:v>45103</c:v>
                </c:pt>
                <c:pt idx="956">
                  <c:v>45104</c:v>
                </c:pt>
                <c:pt idx="957">
                  <c:v>45105</c:v>
                </c:pt>
                <c:pt idx="958">
                  <c:v>45107</c:v>
                </c:pt>
                <c:pt idx="959">
                  <c:v>45110</c:v>
                </c:pt>
                <c:pt idx="960">
                  <c:v>45111</c:v>
                </c:pt>
                <c:pt idx="961">
                  <c:v>45112</c:v>
                </c:pt>
                <c:pt idx="962">
                  <c:v>45113</c:v>
                </c:pt>
                <c:pt idx="963">
                  <c:v>45114</c:v>
                </c:pt>
                <c:pt idx="964">
                  <c:v>45117</c:v>
                </c:pt>
                <c:pt idx="965">
                  <c:v>45118</c:v>
                </c:pt>
                <c:pt idx="966">
                  <c:v>45119</c:v>
                </c:pt>
                <c:pt idx="967">
                  <c:v>45120</c:v>
                </c:pt>
                <c:pt idx="968">
                  <c:v>45121</c:v>
                </c:pt>
                <c:pt idx="969">
                  <c:v>45124</c:v>
                </c:pt>
                <c:pt idx="970">
                  <c:v>45125</c:v>
                </c:pt>
                <c:pt idx="971">
                  <c:v>45126</c:v>
                </c:pt>
                <c:pt idx="972">
                  <c:v>45127</c:v>
                </c:pt>
                <c:pt idx="973">
                  <c:v>45128</c:v>
                </c:pt>
                <c:pt idx="974">
                  <c:v>45131</c:v>
                </c:pt>
                <c:pt idx="975">
                  <c:v>45132</c:v>
                </c:pt>
                <c:pt idx="976">
                  <c:v>45133</c:v>
                </c:pt>
                <c:pt idx="977">
                  <c:v>45134</c:v>
                </c:pt>
                <c:pt idx="978">
                  <c:v>45135</c:v>
                </c:pt>
                <c:pt idx="979">
                  <c:v>45138</c:v>
                </c:pt>
                <c:pt idx="980">
                  <c:v>45139</c:v>
                </c:pt>
                <c:pt idx="981">
                  <c:v>45140</c:v>
                </c:pt>
                <c:pt idx="982">
                  <c:v>45141</c:v>
                </c:pt>
                <c:pt idx="983">
                  <c:v>45142</c:v>
                </c:pt>
                <c:pt idx="984">
                  <c:v>45145</c:v>
                </c:pt>
                <c:pt idx="985">
                  <c:v>45146</c:v>
                </c:pt>
                <c:pt idx="986">
                  <c:v>45147</c:v>
                </c:pt>
                <c:pt idx="987">
                  <c:v>45148</c:v>
                </c:pt>
                <c:pt idx="988">
                  <c:v>45149</c:v>
                </c:pt>
                <c:pt idx="989">
                  <c:v>45152</c:v>
                </c:pt>
                <c:pt idx="990">
                  <c:v>45154</c:v>
                </c:pt>
                <c:pt idx="991">
                  <c:v>45155</c:v>
                </c:pt>
                <c:pt idx="992">
                  <c:v>45156</c:v>
                </c:pt>
                <c:pt idx="993">
                  <c:v>45159</c:v>
                </c:pt>
                <c:pt idx="994">
                  <c:v>45160</c:v>
                </c:pt>
                <c:pt idx="995">
                  <c:v>45161</c:v>
                </c:pt>
                <c:pt idx="996">
                  <c:v>45162</c:v>
                </c:pt>
                <c:pt idx="997">
                  <c:v>45163</c:v>
                </c:pt>
                <c:pt idx="998">
                  <c:v>45166</c:v>
                </c:pt>
                <c:pt idx="999">
                  <c:v>45167</c:v>
                </c:pt>
                <c:pt idx="1000">
                  <c:v>45168</c:v>
                </c:pt>
                <c:pt idx="1001">
                  <c:v>45169</c:v>
                </c:pt>
                <c:pt idx="1002">
                  <c:v>45170</c:v>
                </c:pt>
                <c:pt idx="1003">
                  <c:v>45173</c:v>
                </c:pt>
                <c:pt idx="1004">
                  <c:v>45174</c:v>
                </c:pt>
                <c:pt idx="1005">
                  <c:v>45175</c:v>
                </c:pt>
                <c:pt idx="1006">
                  <c:v>45176</c:v>
                </c:pt>
                <c:pt idx="1007">
                  <c:v>45177</c:v>
                </c:pt>
                <c:pt idx="1008">
                  <c:v>45180</c:v>
                </c:pt>
                <c:pt idx="1009">
                  <c:v>45181</c:v>
                </c:pt>
                <c:pt idx="1010">
                  <c:v>45182</c:v>
                </c:pt>
                <c:pt idx="1011">
                  <c:v>45183</c:v>
                </c:pt>
                <c:pt idx="1012">
                  <c:v>45184</c:v>
                </c:pt>
                <c:pt idx="1013">
                  <c:v>45187</c:v>
                </c:pt>
                <c:pt idx="1014">
                  <c:v>45189</c:v>
                </c:pt>
                <c:pt idx="1015">
                  <c:v>45190</c:v>
                </c:pt>
                <c:pt idx="1016">
                  <c:v>45191</c:v>
                </c:pt>
                <c:pt idx="1017">
                  <c:v>45194</c:v>
                </c:pt>
                <c:pt idx="1018">
                  <c:v>45195</c:v>
                </c:pt>
                <c:pt idx="1019">
                  <c:v>45196</c:v>
                </c:pt>
                <c:pt idx="1020">
                  <c:v>45197</c:v>
                </c:pt>
                <c:pt idx="1021">
                  <c:v>45198</c:v>
                </c:pt>
                <c:pt idx="1022">
                  <c:v>45202</c:v>
                </c:pt>
                <c:pt idx="1023">
                  <c:v>45203</c:v>
                </c:pt>
                <c:pt idx="1024">
                  <c:v>45204</c:v>
                </c:pt>
                <c:pt idx="1025">
                  <c:v>45205</c:v>
                </c:pt>
                <c:pt idx="1026">
                  <c:v>45208</c:v>
                </c:pt>
                <c:pt idx="1027">
                  <c:v>45209</c:v>
                </c:pt>
                <c:pt idx="1028">
                  <c:v>45210</c:v>
                </c:pt>
                <c:pt idx="1029">
                  <c:v>45211</c:v>
                </c:pt>
                <c:pt idx="1030">
                  <c:v>45212</c:v>
                </c:pt>
                <c:pt idx="1031">
                  <c:v>45215</c:v>
                </c:pt>
                <c:pt idx="1032">
                  <c:v>45216</c:v>
                </c:pt>
                <c:pt idx="1033">
                  <c:v>45217</c:v>
                </c:pt>
                <c:pt idx="1034">
                  <c:v>45218</c:v>
                </c:pt>
                <c:pt idx="1035">
                  <c:v>45219</c:v>
                </c:pt>
                <c:pt idx="1036">
                  <c:v>45222</c:v>
                </c:pt>
                <c:pt idx="1037">
                  <c:v>45224</c:v>
                </c:pt>
                <c:pt idx="1038">
                  <c:v>45225</c:v>
                </c:pt>
                <c:pt idx="1039">
                  <c:v>45226</c:v>
                </c:pt>
                <c:pt idx="1040">
                  <c:v>45229</c:v>
                </c:pt>
                <c:pt idx="1041">
                  <c:v>45230</c:v>
                </c:pt>
                <c:pt idx="1042">
                  <c:v>45231</c:v>
                </c:pt>
                <c:pt idx="1043">
                  <c:v>45232</c:v>
                </c:pt>
                <c:pt idx="1044">
                  <c:v>45233</c:v>
                </c:pt>
                <c:pt idx="1045">
                  <c:v>45236</c:v>
                </c:pt>
                <c:pt idx="1046">
                  <c:v>45237</c:v>
                </c:pt>
                <c:pt idx="1047">
                  <c:v>45238</c:v>
                </c:pt>
                <c:pt idx="1048">
                  <c:v>45239</c:v>
                </c:pt>
                <c:pt idx="1049">
                  <c:v>45240</c:v>
                </c:pt>
                <c:pt idx="1050">
                  <c:v>45243</c:v>
                </c:pt>
                <c:pt idx="1051">
                  <c:v>45245</c:v>
                </c:pt>
                <c:pt idx="1052">
                  <c:v>45246</c:v>
                </c:pt>
                <c:pt idx="1053">
                  <c:v>45247</c:v>
                </c:pt>
                <c:pt idx="1054">
                  <c:v>45250</c:v>
                </c:pt>
                <c:pt idx="1055">
                  <c:v>45251</c:v>
                </c:pt>
                <c:pt idx="1056">
                  <c:v>45252</c:v>
                </c:pt>
                <c:pt idx="1057">
                  <c:v>45253</c:v>
                </c:pt>
                <c:pt idx="1058">
                  <c:v>45254</c:v>
                </c:pt>
                <c:pt idx="1059">
                  <c:v>45258</c:v>
                </c:pt>
                <c:pt idx="1060">
                  <c:v>45259</c:v>
                </c:pt>
                <c:pt idx="1061">
                  <c:v>45260</c:v>
                </c:pt>
                <c:pt idx="1062">
                  <c:v>45261</c:v>
                </c:pt>
                <c:pt idx="1063">
                  <c:v>45264</c:v>
                </c:pt>
                <c:pt idx="1064">
                  <c:v>45265</c:v>
                </c:pt>
                <c:pt idx="1065">
                  <c:v>45266</c:v>
                </c:pt>
                <c:pt idx="1066">
                  <c:v>45267</c:v>
                </c:pt>
                <c:pt idx="1067">
                  <c:v>45268</c:v>
                </c:pt>
                <c:pt idx="1068">
                  <c:v>45271</c:v>
                </c:pt>
                <c:pt idx="1069">
                  <c:v>45272</c:v>
                </c:pt>
                <c:pt idx="1070">
                  <c:v>45273</c:v>
                </c:pt>
                <c:pt idx="1071">
                  <c:v>45274</c:v>
                </c:pt>
                <c:pt idx="1072">
                  <c:v>45275</c:v>
                </c:pt>
                <c:pt idx="1073">
                  <c:v>45278</c:v>
                </c:pt>
                <c:pt idx="1074">
                  <c:v>45279</c:v>
                </c:pt>
                <c:pt idx="1075">
                  <c:v>45280</c:v>
                </c:pt>
                <c:pt idx="1076">
                  <c:v>45281</c:v>
                </c:pt>
                <c:pt idx="1077">
                  <c:v>45282</c:v>
                </c:pt>
                <c:pt idx="1078">
                  <c:v>45286</c:v>
                </c:pt>
                <c:pt idx="1079">
                  <c:v>45287</c:v>
                </c:pt>
                <c:pt idx="1080">
                  <c:v>45288</c:v>
                </c:pt>
                <c:pt idx="1081">
                  <c:v>45289</c:v>
                </c:pt>
                <c:pt idx="1082">
                  <c:v>45292</c:v>
                </c:pt>
                <c:pt idx="1083">
                  <c:v>45293</c:v>
                </c:pt>
                <c:pt idx="1084">
                  <c:v>45294</c:v>
                </c:pt>
                <c:pt idx="1085">
                  <c:v>45295</c:v>
                </c:pt>
                <c:pt idx="1086">
                  <c:v>45296</c:v>
                </c:pt>
                <c:pt idx="1087">
                  <c:v>45299</c:v>
                </c:pt>
                <c:pt idx="1088">
                  <c:v>45300</c:v>
                </c:pt>
                <c:pt idx="1089">
                  <c:v>45301</c:v>
                </c:pt>
                <c:pt idx="1090">
                  <c:v>45302</c:v>
                </c:pt>
                <c:pt idx="1091">
                  <c:v>45303</c:v>
                </c:pt>
                <c:pt idx="1092">
                  <c:v>45306</c:v>
                </c:pt>
                <c:pt idx="1093">
                  <c:v>45307</c:v>
                </c:pt>
                <c:pt idx="1094">
                  <c:v>45308</c:v>
                </c:pt>
                <c:pt idx="1095">
                  <c:v>45309</c:v>
                </c:pt>
                <c:pt idx="1096">
                  <c:v>45310</c:v>
                </c:pt>
                <c:pt idx="1097">
                  <c:v>45314</c:v>
                </c:pt>
                <c:pt idx="1098">
                  <c:v>45315</c:v>
                </c:pt>
                <c:pt idx="1099">
                  <c:v>45316</c:v>
                </c:pt>
                <c:pt idx="1100">
                  <c:v>45320</c:v>
                </c:pt>
                <c:pt idx="1101">
                  <c:v>45321</c:v>
                </c:pt>
                <c:pt idx="1102">
                  <c:v>45322</c:v>
                </c:pt>
                <c:pt idx="1103">
                  <c:v>45323</c:v>
                </c:pt>
                <c:pt idx="1104">
                  <c:v>45324</c:v>
                </c:pt>
                <c:pt idx="1105">
                  <c:v>45327</c:v>
                </c:pt>
                <c:pt idx="1106">
                  <c:v>45328</c:v>
                </c:pt>
                <c:pt idx="1107">
                  <c:v>45329</c:v>
                </c:pt>
                <c:pt idx="1108">
                  <c:v>45330</c:v>
                </c:pt>
                <c:pt idx="1109">
                  <c:v>45331</c:v>
                </c:pt>
                <c:pt idx="1110">
                  <c:v>45334</c:v>
                </c:pt>
                <c:pt idx="1111">
                  <c:v>45335</c:v>
                </c:pt>
                <c:pt idx="1112">
                  <c:v>45336</c:v>
                </c:pt>
                <c:pt idx="1113">
                  <c:v>45337</c:v>
                </c:pt>
                <c:pt idx="1114">
                  <c:v>45338</c:v>
                </c:pt>
                <c:pt idx="1115">
                  <c:v>45341</c:v>
                </c:pt>
                <c:pt idx="1116">
                  <c:v>45342</c:v>
                </c:pt>
                <c:pt idx="1117">
                  <c:v>45343</c:v>
                </c:pt>
                <c:pt idx="1118">
                  <c:v>45344</c:v>
                </c:pt>
                <c:pt idx="1119">
                  <c:v>45345</c:v>
                </c:pt>
                <c:pt idx="1120">
                  <c:v>45348</c:v>
                </c:pt>
                <c:pt idx="1121">
                  <c:v>45349</c:v>
                </c:pt>
                <c:pt idx="1122">
                  <c:v>45350</c:v>
                </c:pt>
                <c:pt idx="1123">
                  <c:v>45351</c:v>
                </c:pt>
                <c:pt idx="1124">
                  <c:v>45352</c:v>
                </c:pt>
                <c:pt idx="1125">
                  <c:v>45355</c:v>
                </c:pt>
                <c:pt idx="1126">
                  <c:v>45356</c:v>
                </c:pt>
                <c:pt idx="1127">
                  <c:v>45357</c:v>
                </c:pt>
                <c:pt idx="1128">
                  <c:v>45358</c:v>
                </c:pt>
                <c:pt idx="1129">
                  <c:v>45362</c:v>
                </c:pt>
                <c:pt idx="1130">
                  <c:v>45363</c:v>
                </c:pt>
                <c:pt idx="1131">
                  <c:v>45364</c:v>
                </c:pt>
                <c:pt idx="1132">
                  <c:v>45365</c:v>
                </c:pt>
                <c:pt idx="1133">
                  <c:v>45366</c:v>
                </c:pt>
                <c:pt idx="1134">
                  <c:v>45369</c:v>
                </c:pt>
                <c:pt idx="1135">
                  <c:v>45370</c:v>
                </c:pt>
                <c:pt idx="1136">
                  <c:v>45371</c:v>
                </c:pt>
                <c:pt idx="1137">
                  <c:v>45372</c:v>
                </c:pt>
                <c:pt idx="1138">
                  <c:v>45373</c:v>
                </c:pt>
                <c:pt idx="1139">
                  <c:v>45377</c:v>
                </c:pt>
                <c:pt idx="1140">
                  <c:v>45378</c:v>
                </c:pt>
                <c:pt idx="1141">
                  <c:v>45379</c:v>
                </c:pt>
                <c:pt idx="1142">
                  <c:v>45383</c:v>
                </c:pt>
                <c:pt idx="1143">
                  <c:v>45384</c:v>
                </c:pt>
                <c:pt idx="1144">
                  <c:v>45385</c:v>
                </c:pt>
                <c:pt idx="1145">
                  <c:v>45386</c:v>
                </c:pt>
                <c:pt idx="1146">
                  <c:v>45387</c:v>
                </c:pt>
                <c:pt idx="1147">
                  <c:v>45390</c:v>
                </c:pt>
                <c:pt idx="1148">
                  <c:v>45391</c:v>
                </c:pt>
                <c:pt idx="1149">
                  <c:v>45392</c:v>
                </c:pt>
                <c:pt idx="1150">
                  <c:v>45394</c:v>
                </c:pt>
                <c:pt idx="1151">
                  <c:v>45397</c:v>
                </c:pt>
                <c:pt idx="1152">
                  <c:v>45398</c:v>
                </c:pt>
                <c:pt idx="1153">
                  <c:v>45400</c:v>
                </c:pt>
                <c:pt idx="1154">
                  <c:v>45401</c:v>
                </c:pt>
                <c:pt idx="1155">
                  <c:v>45404</c:v>
                </c:pt>
                <c:pt idx="1156">
                  <c:v>45405</c:v>
                </c:pt>
                <c:pt idx="1157">
                  <c:v>45406</c:v>
                </c:pt>
                <c:pt idx="1158">
                  <c:v>45407</c:v>
                </c:pt>
                <c:pt idx="1159">
                  <c:v>45408</c:v>
                </c:pt>
                <c:pt idx="1160">
                  <c:v>45411</c:v>
                </c:pt>
                <c:pt idx="1161">
                  <c:v>45412</c:v>
                </c:pt>
                <c:pt idx="1162">
                  <c:v>45414</c:v>
                </c:pt>
                <c:pt idx="1163">
                  <c:v>45415</c:v>
                </c:pt>
                <c:pt idx="1164">
                  <c:v>45418</c:v>
                </c:pt>
                <c:pt idx="1165">
                  <c:v>45419</c:v>
                </c:pt>
                <c:pt idx="1166">
                  <c:v>45420</c:v>
                </c:pt>
                <c:pt idx="1167">
                  <c:v>45421</c:v>
                </c:pt>
                <c:pt idx="1168">
                  <c:v>45422</c:v>
                </c:pt>
                <c:pt idx="1169">
                  <c:v>45425</c:v>
                </c:pt>
                <c:pt idx="1170">
                  <c:v>45426</c:v>
                </c:pt>
                <c:pt idx="1171">
                  <c:v>45427</c:v>
                </c:pt>
                <c:pt idx="1172">
                  <c:v>45428</c:v>
                </c:pt>
                <c:pt idx="1173">
                  <c:v>45429</c:v>
                </c:pt>
                <c:pt idx="1174">
                  <c:v>45433</c:v>
                </c:pt>
                <c:pt idx="1175">
                  <c:v>45434</c:v>
                </c:pt>
                <c:pt idx="1176">
                  <c:v>45435</c:v>
                </c:pt>
                <c:pt idx="1177">
                  <c:v>45436</c:v>
                </c:pt>
                <c:pt idx="1178">
                  <c:v>45439</c:v>
                </c:pt>
                <c:pt idx="1179">
                  <c:v>45440</c:v>
                </c:pt>
                <c:pt idx="1180">
                  <c:v>45441</c:v>
                </c:pt>
                <c:pt idx="1181">
                  <c:v>45442</c:v>
                </c:pt>
                <c:pt idx="1182">
                  <c:v>45443</c:v>
                </c:pt>
                <c:pt idx="1183">
                  <c:v>45446</c:v>
                </c:pt>
                <c:pt idx="1184">
                  <c:v>45447</c:v>
                </c:pt>
                <c:pt idx="1185">
                  <c:v>45448</c:v>
                </c:pt>
                <c:pt idx="1186">
                  <c:v>45449</c:v>
                </c:pt>
                <c:pt idx="1187">
                  <c:v>45450</c:v>
                </c:pt>
                <c:pt idx="1188">
                  <c:v>45453</c:v>
                </c:pt>
                <c:pt idx="1189">
                  <c:v>45454</c:v>
                </c:pt>
                <c:pt idx="1190">
                  <c:v>45455</c:v>
                </c:pt>
                <c:pt idx="1191">
                  <c:v>45456</c:v>
                </c:pt>
                <c:pt idx="1192">
                  <c:v>45457</c:v>
                </c:pt>
                <c:pt idx="1193">
                  <c:v>45461</c:v>
                </c:pt>
                <c:pt idx="1194">
                  <c:v>45462</c:v>
                </c:pt>
                <c:pt idx="1195">
                  <c:v>45463</c:v>
                </c:pt>
                <c:pt idx="1196">
                  <c:v>45464</c:v>
                </c:pt>
                <c:pt idx="1197">
                  <c:v>45467</c:v>
                </c:pt>
                <c:pt idx="1198">
                  <c:v>45468</c:v>
                </c:pt>
                <c:pt idx="1199">
                  <c:v>45469</c:v>
                </c:pt>
                <c:pt idx="1200">
                  <c:v>45470</c:v>
                </c:pt>
                <c:pt idx="1201">
                  <c:v>45471</c:v>
                </c:pt>
                <c:pt idx="1202">
                  <c:v>45474</c:v>
                </c:pt>
                <c:pt idx="1203">
                  <c:v>45475</c:v>
                </c:pt>
                <c:pt idx="1204">
                  <c:v>45476</c:v>
                </c:pt>
                <c:pt idx="1205">
                  <c:v>45477</c:v>
                </c:pt>
                <c:pt idx="1206">
                  <c:v>45478</c:v>
                </c:pt>
                <c:pt idx="1207">
                  <c:v>45481</c:v>
                </c:pt>
                <c:pt idx="1208">
                  <c:v>45482</c:v>
                </c:pt>
                <c:pt idx="1209">
                  <c:v>45483</c:v>
                </c:pt>
                <c:pt idx="1210">
                  <c:v>45484</c:v>
                </c:pt>
                <c:pt idx="1211">
                  <c:v>45485</c:v>
                </c:pt>
                <c:pt idx="1212">
                  <c:v>45488</c:v>
                </c:pt>
                <c:pt idx="1213">
                  <c:v>45489</c:v>
                </c:pt>
                <c:pt idx="1214">
                  <c:v>45491</c:v>
                </c:pt>
                <c:pt idx="1215">
                  <c:v>45492</c:v>
                </c:pt>
                <c:pt idx="1216">
                  <c:v>45495</c:v>
                </c:pt>
                <c:pt idx="1217">
                  <c:v>45496</c:v>
                </c:pt>
                <c:pt idx="1218">
                  <c:v>45497</c:v>
                </c:pt>
                <c:pt idx="1219">
                  <c:v>45498</c:v>
                </c:pt>
                <c:pt idx="1220">
                  <c:v>45499</c:v>
                </c:pt>
                <c:pt idx="1221">
                  <c:v>45502</c:v>
                </c:pt>
                <c:pt idx="1222">
                  <c:v>45503</c:v>
                </c:pt>
                <c:pt idx="1223">
                  <c:v>45504</c:v>
                </c:pt>
                <c:pt idx="1224">
                  <c:v>45505</c:v>
                </c:pt>
                <c:pt idx="1225">
                  <c:v>45506</c:v>
                </c:pt>
                <c:pt idx="1226">
                  <c:v>45509</c:v>
                </c:pt>
                <c:pt idx="1227">
                  <c:v>45510</c:v>
                </c:pt>
                <c:pt idx="1228">
                  <c:v>45511</c:v>
                </c:pt>
                <c:pt idx="1229">
                  <c:v>45512</c:v>
                </c:pt>
                <c:pt idx="1230">
                  <c:v>45513</c:v>
                </c:pt>
                <c:pt idx="1231">
                  <c:v>45516</c:v>
                </c:pt>
                <c:pt idx="1232">
                  <c:v>45517</c:v>
                </c:pt>
                <c:pt idx="1233">
                  <c:v>45518</c:v>
                </c:pt>
                <c:pt idx="1234">
                  <c:v>45520</c:v>
                </c:pt>
              </c:numCache>
            </c:numRef>
          </c:cat>
          <c:val>
            <c:numRef>
              <c:f>'Input Sheet'!$G$6:$G$1240</c:f>
              <c:numCache>
                <c:formatCode>0.00</c:formatCode>
                <c:ptCount val="1235"/>
                <c:pt idx="0">
                  <c:v>1.6823589999999999</c:v>
                </c:pt>
                <c:pt idx="1">
                  <c:v>1.322246</c:v>
                </c:pt>
                <c:pt idx="2">
                  <c:v>1.0243310000000001</c:v>
                </c:pt>
                <c:pt idx="3">
                  <c:v>0.704009</c:v>
                </c:pt>
                <c:pt idx="4">
                  <c:v>0.98558999999999997</c:v>
                </c:pt>
                <c:pt idx="5">
                  <c:v>0.98463699999999998</c:v>
                </c:pt>
                <c:pt idx="6">
                  <c:v>1.153556</c:v>
                </c:pt>
                <c:pt idx="7">
                  <c:v>1.5814490000000001</c:v>
                </c:pt>
                <c:pt idx="8">
                  <c:v>0.56567599999999996</c:v>
                </c:pt>
                <c:pt idx="9">
                  <c:v>0.86169200000000001</c:v>
                </c:pt>
                <c:pt idx="10">
                  <c:v>1.181516</c:v>
                </c:pt>
                <c:pt idx="11">
                  <c:v>1.289263</c:v>
                </c:pt>
                <c:pt idx="12">
                  <c:v>2.381389</c:v>
                </c:pt>
                <c:pt idx="13">
                  <c:v>1.506173</c:v>
                </c:pt>
                <c:pt idx="14">
                  <c:v>0.80133799999999999</c:v>
                </c:pt>
                <c:pt idx="15">
                  <c:v>0.812836</c:v>
                </c:pt>
                <c:pt idx="16">
                  <c:v>1.5412999999999999</c:v>
                </c:pt>
                <c:pt idx="17">
                  <c:v>0.75311600000000001</c:v>
                </c:pt>
                <c:pt idx="18">
                  <c:v>0.54738100000000001</c:v>
                </c:pt>
                <c:pt idx="19">
                  <c:v>1.8110729999999999</c:v>
                </c:pt>
                <c:pt idx="20">
                  <c:v>1.3530340000000001</c:v>
                </c:pt>
                <c:pt idx="21">
                  <c:v>1.0572999999999999</c:v>
                </c:pt>
                <c:pt idx="22">
                  <c:v>0.87990800000000002</c:v>
                </c:pt>
                <c:pt idx="23">
                  <c:v>3.9621659999999999</c:v>
                </c:pt>
                <c:pt idx="24">
                  <c:v>4.2530039999999998</c:v>
                </c:pt>
                <c:pt idx="25">
                  <c:v>2.0280420000000001</c:v>
                </c:pt>
                <c:pt idx="26">
                  <c:v>1.7940739999999999</c:v>
                </c:pt>
                <c:pt idx="27">
                  <c:v>1.674004</c:v>
                </c:pt>
                <c:pt idx="28">
                  <c:v>1.115289</c:v>
                </c:pt>
                <c:pt idx="29">
                  <c:v>1.0418069999999999</c:v>
                </c:pt>
                <c:pt idx="30">
                  <c:v>1.3179449999999999</c:v>
                </c:pt>
                <c:pt idx="31">
                  <c:v>1.010826</c:v>
                </c:pt>
                <c:pt idx="32">
                  <c:v>1.231811</c:v>
                </c:pt>
                <c:pt idx="33">
                  <c:v>0.56255900000000003</c:v>
                </c:pt>
                <c:pt idx="34">
                  <c:v>1.777552</c:v>
                </c:pt>
                <c:pt idx="35">
                  <c:v>1.5991660000000001</c:v>
                </c:pt>
                <c:pt idx="36">
                  <c:v>1.4422360000000001</c:v>
                </c:pt>
                <c:pt idx="37">
                  <c:v>0.88172399999999995</c:v>
                </c:pt>
                <c:pt idx="38">
                  <c:v>1.2043919999999999</c:v>
                </c:pt>
                <c:pt idx="39">
                  <c:v>1.7220549999999999</c:v>
                </c:pt>
                <c:pt idx="40">
                  <c:v>1.682488</c:v>
                </c:pt>
                <c:pt idx="41">
                  <c:v>2.135313</c:v>
                </c:pt>
                <c:pt idx="42">
                  <c:v>3.3692530000000001</c:v>
                </c:pt>
                <c:pt idx="43">
                  <c:v>1.497854</c:v>
                </c:pt>
                <c:pt idx="44">
                  <c:v>1.2021539999999999</c:v>
                </c:pt>
                <c:pt idx="45">
                  <c:v>0.124919</c:v>
                </c:pt>
                <c:pt idx="46">
                  <c:v>1.0501229999999999</c:v>
                </c:pt>
                <c:pt idx="47">
                  <c:v>1.1332580000000001</c:v>
                </c:pt>
                <c:pt idx="48">
                  <c:v>1.2971140000000001</c:v>
                </c:pt>
                <c:pt idx="49">
                  <c:v>1.52766</c:v>
                </c:pt>
                <c:pt idx="50">
                  <c:v>0.82189299999999998</c:v>
                </c:pt>
                <c:pt idx="51">
                  <c:v>1.2519739999999999</c:v>
                </c:pt>
                <c:pt idx="52">
                  <c:v>1.1367769999999999</c:v>
                </c:pt>
                <c:pt idx="53">
                  <c:v>1.3806350000000001</c:v>
                </c:pt>
                <c:pt idx="54">
                  <c:v>1.0771360000000001</c:v>
                </c:pt>
                <c:pt idx="55">
                  <c:v>0.86038400000000004</c:v>
                </c:pt>
                <c:pt idx="56">
                  <c:v>0.98375999999999997</c:v>
                </c:pt>
                <c:pt idx="57">
                  <c:v>1.1168</c:v>
                </c:pt>
                <c:pt idx="58">
                  <c:v>0.72961299999999996</c:v>
                </c:pt>
                <c:pt idx="59">
                  <c:v>1.273055</c:v>
                </c:pt>
                <c:pt idx="60">
                  <c:v>1.1873769999999999</c:v>
                </c:pt>
                <c:pt idx="61">
                  <c:v>1.374382</c:v>
                </c:pt>
                <c:pt idx="62">
                  <c:v>0.91309499999999999</c:v>
                </c:pt>
                <c:pt idx="63">
                  <c:v>1.275334</c:v>
                </c:pt>
                <c:pt idx="64">
                  <c:v>1.320689</c:v>
                </c:pt>
                <c:pt idx="65">
                  <c:v>2.7147209999999999</c:v>
                </c:pt>
                <c:pt idx="66">
                  <c:v>0.88377099999999997</c:v>
                </c:pt>
                <c:pt idx="67">
                  <c:v>0.69114699999999996</c:v>
                </c:pt>
                <c:pt idx="68">
                  <c:v>1.89029</c:v>
                </c:pt>
                <c:pt idx="69">
                  <c:v>1.476972</c:v>
                </c:pt>
                <c:pt idx="70">
                  <c:v>1.374317</c:v>
                </c:pt>
                <c:pt idx="71">
                  <c:v>0.85342099999999999</c:v>
                </c:pt>
                <c:pt idx="72">
                  <c:v>0.97198399999999996</c:v>
                </c:pt>
                <c:pt idx="73">
                  <c:v>1.0317769999999999</c:v>
                </c:pt>
                <c:pt idx="74">
                  <c:v>0.75129000000000001</c:v>
                </c:pt>
                <c:pt idx="75">
                  <c:v>0.68657999999999997</c:v>
                </c:pt>
                <c:pt idx="76">
                  <c:v>0.82780399999999998</c:v>
                </c:pt>
                <c:pt idx="77">
                  <c:v>0.80233200000000005</c:v>
                </c:pt>
                <c:pt idx="78">
                  <c:v>0.96003300000000003</c:v>
                </c:pt>
                <c:pt idx="79">
                  <c:v>0.70743699999999998</c:v>
                </c:pt>
                <c:pt idx="80">
                  <c:v>0.87302400000000002</c:v>
                </c:pt>
                <c:pt idx="81">
                  <c:v>1.4765060000000001</c:v>
                </c:pt>
                <c:pt idx="82">
                  <c:v>2.5542449999999999</c:v>
                </c:pt>
                <c:pt idx="83">
                  <c:v>1.4191279999999999</c:v>
                </c:pt>
                <c:pt idx="84">
                  <c:v>0.65989900000000001</c:v>
                </c:pt>
                <c:pt idx="85">
                  <c:v>0.89657399999999998</c:v>
                </c:pt>
                <c:pt idx="86">
                  <c:v>1.16157</c:v>
                </c:pt>
                <c:pt idx="87">
                  <c:v>0.93046799999999996</c:v>
                </c:pt>
                <c:pt idx="88">
                  <c:v>0.56249199999999999</c:v>
                </c:pt>
                <c:pt idx="89">
                  <c:v>0.928396</c:v>
                </c:pt>
                <c:pt idx="90">
                  <c:v>0.397285</c:v>
                </c:pt>
                <c:pt idx="91">
                  <c:v>0.41126600000000002</c:v>
                </c:pt>
                <c:pt idx="92">
                  <c:v>1.3186279999999999</c:v>
                </c:pt>
                <c:pt idx="93">
                  <c:v>1.871804</c:v>
                </c:pt>
                <c:pt idx="94">
                  <c:v>1.03365</c:v>
                </c:pt>
                <c:pt idx="95">
                  <c:v>1.006057</c:v>
                </c:pt>
                <c:pt idx="96">
                  <c:v>1.781733</c:v>
                </c:pt>
                <c:pt idx="97">
                  <c:v>1.2566120000000001</c:v>
                </c:pt>
                <c:pt idx="98">
                  <c:v>0.82382100000000003</c:v>
                </c:pt>
                <c:pt idx="99">
                  <c:v>0.77562900000000001</c:v>
                </c:pt>
                <c:pt idx="100">
                  <c:v>1.2529250000000001</c:v>
                </c:pt>
                <c:pt idx="101">
                  <c:v>1.031569</c:v>
                </c:pt>
                <c:pt idx="102">
                  <c:v>0.86220399999999997</c:v>
                </c:pt>
                <c:pt idx="103">
                  <c:v>1.091453</c:v>
                </c:pt>
                <c:pt idx="104">
                  <c:v>2.1015609999999998</c:v>
                </c:pt>
                <c:pt idx="105">
                  <c:v>3.4153060000000002</c:v>
                </c:pt>
                <c:pt idx="106">
                  <c:v>1.885275</c:v>
                </c:pt>
                <c:pt idx="107">
                  <c:v>1.1955960000000001</c:v>
                </c:pt>
                <c:pt idx="108">
                  <c:v>0.96905399999999997</c:v>
                </c:pt>
                <c:pt idx="109">
                  <c:v>0.87329100000000004</c:v>
                </c:pt>
                <c:pt idx="110">
                  <c:v>0.87380500000000005</c:v>
                </c:pt>
                <c:pt idx="111">
                  <c:v>1.0059750000000001</c:v>
                </c:pt>
                <c:pt idx="112">
                  <c:v>1.1696139999999999</c:v>
                </c:pt>
                <c:pt idx="113">
                  <c:v>2.8545319999999998</c:v>
                </c:pt>
                <c:pt idx="114">
                  <c:v>1.830049</c:v>
                </c:pt>
                <c:pt idx="115">
                  <c:v>1.3440160000000001</c:v>
                </c:pt>
                <c:pt idx="116">
                  <c:v>0.99538599999999999</c:v>
                </c:pt>
                <c:pt idx="117">
                  <c:v>0.63285800000000003</c:v>
                </c:pt>
                <c:pt idx="118">
                  <c:v>0.74771100000000001</c:v>
                </c:pt>
                <c:pt idx="119">
                  <c:v>1.093021</c:v>
                </c:pt>
                <c:pt idx="120">
                  <c:v>1.6168260000000001</c:v>
                </c:pt>
                <c:pt idx="121">
                  <c:v>0.63887799999999995</c:v>
                </c:pt>
                <c:pt idx="122">
                  <c:v>0.77146400000000004</c:v>
                </c:pt>
                <c:pt idx="123">
                  <c:v>0.67657900000000004</c:v>
                </c:pt>
                <c:pt idx="124">
                  <c:v>0.68342099999999995</c:v>
                </c:pt>
                <c:pt idx="125">
                  <c:v>0.72335099999999997</c:v>
                </c:pt>
                <c:pt idx="126">
                  <c:v>1.4018790000000001</c:v>
                </c:pt>
                <c:pt idx="127">
                  <c:v>1.310832</c:v>
                </c:pt>
                <c:pt idx="128">
                  <c:v>0.89725699999999997</c:v>
                </c:pt>
                <c:pt idx="129">
                  <c:v>1.909619</c:v>
                </c:pt>
                <c:pt idx="130">
                  <c:v>1.643273</c:v>
                </c:pt>
                <c:pt idx="131">
                  <c:v>2.9641190000000002</c:v>
                </c:pt>
                <c:pt idx="132">
                  <c:v>1.2192959999999999</c:v>
                </c:pt>
                <c:pt idx="133">
                  <c:v>1.392463</c:v>
                </c:pt>
                <c:pt idx="134">
                  <c:v>3.0504690000000001</c:v>
                </c:pt>
                <c:pt idx="135">
                  <c:v>2.0624389999999999</c:v>
                </c:pt>
                <c:pt idx="136">
                  <c:v>1.393659</c:v>
                </c:pt>
                <c:pt idx="137">
                  <c:v>3.420741</c:v>
                </c:pt>
                <c:pt idx="138">
                  <c:v>3.1941860000000002</c:v>
                </c:pt>
                <c:pt idx="139">
                  <c:v>6.2543490000000004</c:v>
                </c:pt>
                <c:pt idx="140">
                  <c:v>3.8782999999999999</c:v>
                </c:pt>
                <c:pt idx="141">
                  <c:v>2.8673359999999999</c:v>
                </c:pt>
                <c:pt idx="142">
                  <c:v>2.643189</c:v>
                </c:pt>
                <c:pt idx="143">
                  <c:v>3.676437</c:v>
                </c:pt>
                <c:pt idx="144">
                  <c:v>4.906644</c:v>
                </c:pt>
                <c:pt idx="145">
                  <c:v>3.1286290000000001</c:v>
                </c:pt>
                <c:pt idx="146">
                  <c:v>2.1553260000000001</c:v>
                </c:pt>
                <c:pt idx="147">
                  <c:v>3.9105660000000002</c:v>
                </c:pt>
                <c:pt idx="148">
                  <c:v>2.196415</c:v>
                </c:pt>
                <c:pt idx="149">
                  <c:v>2.6221179999999999</c:v>
                </c:pt>
                <c:pt idx="150">
                  <c:v>2.1024790000000002</c:v>
                </c:pt>
                <c:pt idx="151">
                  <c:v>1.8440110000000001</c:v>
                </c:pt>
                <c:pt idx="152">
                  <c:v>2.789174</c:v>
                </c:pt>
                <c:pt idx="153">
                  <c:v>1.559455</c:v>
                </c:pt>
                <c:pt idx="154">
                  <c:v>2.9258470000000001</c:v>
                </c:pt>
                <c:pt idx="155">
                  <c:v>2.7335859999999998</c:v>
                </c:pt>
                <c:pt idx="156">
                  <c:v>2.3822130000000001</c:v>
                </c:pt>
                <c:pt idx="157">
                  <c:v>1.4895389999999999</c:v>
                </c:pt>
                <c:pt idx="158">
                  <c:v>2.5861589999999999</c:v>
                </c:pt>
                <c:pt idx="159">
                  <c:v>2.50827</c:v>
                </c:pt>
                <c:pt idx="160">
                  <c:v>1.821296</c:v>
                </c:pt>
                <c:pt idx="161">
                  <c:v>1.3986860000000001</c:v>
                </c:pt>
                <c:pt idx="162">
                  <c:v>1.431055</c:v>
                </c:pt>
                <c:pt idx="163">
                  <c:v>1.59493</c:v>
                </c:pt>
                <c:pt idx="164">
                  <c:v>3.727805</c:v>
                </c:pt>
                <c:pt idx="165">
                  <c:v>2.5735519999999998</c:v>
                </c:pt>
                <c:pt idx="166">
                  <c:v>2.7447680000000001</c:v>
                </c:pt>
                <c:pt idx="167">
                  <c:v>1.7708889999999999</c:v>
                </c:pt>
                <c:pt idx="168">
                  <c:v>1.9349099999999999</c:v>
                </c:pt>
                <c:pt idx="169">
                  <c:v>2.9311199999999999</c:v>
                </c:pt>
                <c:pt idx="170">
                  <c:v>2.9263330000000001</c:v>
                </c:pt>
                <c:pt idx="171">
                  <c:v>2.9423970000000002</c:v>
                </c:pt>
                <c:pt idx="172">
                  <c:v>5.8678900000000001</c:v>
                </c:pt>
                <c:pt idx="173">
                  <c:v>3.9379209999999998</c:v>
                </c:pt>
                <c:pt idx="174">
                  <c:v>5.2562129999999998</c:v>
                </c:pt>
                <c:pt idx="175">
                  <c:v>5.6444260000000002</c:v>
                </c:pt>
                <c:pt idx="176">
                  <c:v>3.7676460000000001</c:v>
                </c:pt>
                <c:pt idx="177">
                  <c:v>4.504073</c:v>
                </c:pt>
                <c:pt idx="178">
                  <c:v>2.9405139999999999</c:v>
                </c:pt>
                <c:pt idx="179">
                  <c:v>2.5922640000000001</c:v>
                </c:pt>
                <c:pt idx="180">
                  <c:v>2.860493</c:v>
                </c:pt>
                <c:pt idx="181">
                  <c:v>2.8719049999999999</c:v>
                </c:pt>
                <c:pt idx="182">
                  <c:v>3.1641370000000002</c:v>
                </c:pt>
                <c:pt idx="183">
                  <c:v>2.0574020000000002</c:v>
                </c:pt>
                <c:pt idx="184">
                  <c:v>3.8457430000000001</c:v>
                </c:pt>
                <c:pt idx="185">
                  <c:v>5.2037360000000001</c:v>
                </c:pt>
                <c:pt idx="186">
                  <c:v>3.5526360000000001</c:v>
                </c:pt>
                <c:pt idx="187">
                  <c:v>2.2600570000000002</c:v>
                </c:pt>
                <c:pt idx="188">
                  <c:v>3.1389149999999999</c:v>
                </c:pt>
                <c:pt idx="189">
                  <c:v>3.5329769999999998</c:v>
                </c:pt>
                <c:pt idx="190">
                  <c:v>2.529255</c:v>
                </c:pt>
                <c:pt idx="191">
                  <c:v>2.4405519999999998</c:v>
                </c:pt>
                <c:pt idx="192">
                  <c:v>3.0888170000000001</c:v>
                </c:pt>
                <c:pt idx="193">
                  <c:v>4.3889300000000002</c:v>
                </c:pt>
                <c:pt idx="194">
                  <c:v>2.8842059999999998</c:v>
                </c:pt>
                <c:pt idx="195">
                  <c:v>2.0465049999999998</c:v>
                </c:pt>
                <c:pt idx="196">
                  <c:v>3.6719300000000001</c:v>
                </c:pt>
                <c:pt idx="197">
                  <c:v>2.06928</c:v>
                </c:pt>
                <c:pt idx="198">
                  <c:v>1.88842</c:v>
                </c:pt>
                <c:pt idx="199">
                  <c:v>2.391556</c:v>
                </c:pt>
                <c:pt idx="200">
                  <c:v>1.6811659999999999</c:v>
                </c:pt>
                <c:pt idx="201">
                  <c:v>1.4976910000000001</c:v>
                </c:pt>
                <c:pt idx="202">
                  <c:v>1.8127880000000001</c:v>
                </c:pt>
                <c:pt idx="203">
                  <c:v>1.417273</c:v>
                </c:pt>
                <c:pt idx="204">
                  <c:v>2.7143419999999998</c:v>
                </c:pt>
                <c:pt idx="205">
                  <c:v>2.0347390000000001</c:v>
                </c:pt>
                <c:pt idx="206">
                  <c:v>2.3348629999999999</c:v>
                </c:pt>
                <c:pt idx="207">
                  <c:v>11.545923</c:v>
                </c:pt>
                <c:pt idx="208">
                  <c:v>4.0547849999999999</c:v>
                </c:pt>
                <c:pt idx="209">
                  <c:v>2.1299860000000002</c:v>
                </c:pt>
                <c:pt idx="210">
                  <c:v>2.753482</c:v>
                </c:pt>
                <c:pt idx="211">
                  <c:v>1.960731</c:v>
                </c:pt>
                <c:pt idx="212">
                  <c:v>1.6612960000000001</c:v>
                </c:pt>
                <c:pt idx="213">
                  <c:v>2.0383990000000001</c:v>
                </c:pt>
                <c:pt idx="214">
                  <c:v>1.9889410000000001</c:v>
                </c:pt>
                <c:pt idx="215">
                  <c:v>1.2366699999999999</c:v>
                </c:pt>
                <c:pt idx="216">
                  <c:v>2.98326</c:v>
                </c:pt>
                <c:pt idx="217">
                  <c:v>2.7259370000000001</c:v>
                </c:pt>
                <c:pt idx="218">
                  <c:v>1.9046609999999999</c:v>
                </c:pt>
                <c:pt idx="219">
                  <c:v>1.1560429999999999</c:v>
                </c:pt>
                <c:pt idx="220">
                  <c:v>1.2897909999999999</c:v>
                </c:pt>
                <c:pt idx="221">
                  <c:v>1.3471200000000001</c:v>
                </c:pt>
                <c:pt idx="222">
                  <c:v>1.6113409999999999</c:v>
                </c:pt>
                <c:pt idx="223">
                  <c:v>1.442725</c:v>
                </c:pt>
                <c:pt idx="224">
                  <c:v>2.308792</c:v>
                </c:pt>
                <c:pt idx="225">
                  <c:v>1.8486</c:v>
                </c:pt>
                <c:pt idx="226">
                  <c:v>2.0884610000000001</c:v>
                </c:pt>
                <c:pt idx="227">
                  <c:v>1.3004089999999999</c:v>
                </c:pt>
                <c:pt idx="228">
                  <c:v>2.3752179999999998</c:v>
                </c:pt>
                <c:pt idx="229">
                  <c:v>3.9715630000000002</c:v>
                </c:pt>
                <c:pt idx="230">
                  <c:v>6.4705250000000003</c:v>
                </c:pt>
                <c:pt idx="231">
                  <c:v>2.5340919999999998</c:v>
                </c:pt>
                <c:pt idx="232">
                  <c:v>1.5309809999999999</c:v>
                </c:pt>
                <c:pt idx="233">
                  <c:v>2.1139749999999999</c:v>
                </c:pt>
                <c:pt idx="234">
                  <c:v>1.6786430000000001</c:v>
                </c:pt>
                <c:pt idx="235">
                  <c:v>1.437425</c:v>
                </c:pt>
                <c:pt idx="236">
                  <c:v>1.815396</c:v>
                </c:pt>
                <c:pt idx="237">
                  <c:v>1.416803</c:v>
                </c:pt>
                <c:pt idx="238">
                  <c:v>1.914507</c:v>
                </c:pt>
                <c:pt idx="239">
                  <c:v>5.1660750000000002</c:v>
                </c:pt>
                <c:pt idx="240">
                  <c:v>1.892614</c:v>
                </c:pt>
                <c:pt idx="241">
                  <c:v>3.0396619999999999</c:v>
                </c:pt>
                <c:pt idx="242">
                  <c:v>1.6790959999999999</c:v>
                </c:pt>
                <c:pt idx="243">
                  <c:v>1.192375</c:v>
                </c:pt>
                <c:pt idx="244">
                  <c:v>1.868376</c:v>
                </c:pt>
                <c:pt idx="245">
                  <c:v>1.63418</c:v>
                </c:pt>
                <c:pt idx="246">
                  <c:v>2.5862980000000002</c:v>
                </c:pt>
                <c:pt idx="247">
                  <c:v>1.947114</c:v>
                </c:pt>
                <c:pt idx="248">
                  <c:v>1.5388790000000001</c:v>
                </c:pt>
                <c:pt idx="249">
                  <c:v>5.6882279999999996</c:v>
                </c:pt>
                <c:pt idx="250">
                  <c:v>3.9963289999999998</c:v>
                </c:pt>
                <c:pt idx="251">
                  <c:v>3.5443989999999999</c:v>
                </c:pt>
                <c:pt idx="252">
                  <c:v>2.2458100000000001</c:v>
                </c:pt>
                <c:pt idx="253">
                  <c:v>3.1163050000000001</c:v>
                </c:pt>
                <c:pt idx="254">
                  <c:v>1.842536</c:v>
                </c:pt>
                <c:pt idx="255">
                  <c:v>2.7385220000000001</c:v>
                </c:pt>
                <c:pt idx="256">
                  <c:v>3.0682849999999999</c:v>
                </c:pt>
                <c:pt idx="257">
                  <c:v>2.5696029999999999</c:v>
                </c:pt>
                <c:pt idx="258">
                  <c:v>1.931667</c:v>
                </c:pt>
                <c:pt idx="259">
                  <c:v>1.9304220000000001</c:v>
                </c:pt>
                <c:pt idx="260">
                  <c:v>2.8553920000000002</c:v>
                </c:pt>
                <c:pt idx="261">
                  <c:v>2.4010340000000001</c:v>
                </c:pt>
                <c:pt idx="262">
                  <c:v>2.7768039999999998</c:v>
                </c:pt>
                <c:pt idx="263">
                  <c:v>5.0812520000000001</c:v>
                </c:pt>
                <c:pt idx="264">
                  <c:v>2.599475</c:v>
                </c:pt>
                <c:pt idx="265">
                  <c:v>2.142458</c:v>
                </c:pt>
                <c:pt idx="266">
                  <c:v>1.9973829999999999</c:v>
                </c:pt>
                <c:pt idx="267">
                  <c:v>1.71774</c:v>
                </c:pt>
                <c:pt idx="268">
                  <c:v>2.4169179999999999</c:v>
                </c:pt>
                <c:pt idx="269">
                  <c:v>3.021436</c:v>
                </c:pt>
                <c:pt idx="270">
                  <c:v>2.5183610000000001</c:v>
                </c:pt>
                <c:pt idx="271">
                  <c:v>1.9748600000000001</c:v>
                </c:pt>
                <c:pt idx="272">
                  <c:v>2.7329119999999998</c:v>
                </c:pt>
                <c:pt idx="273">
                  <c:v>1.906183</c:v>
                </c:pt>
                <c:pt idx="274">
                  <c:v>1.939316</c:v>
                </c:pt>
                <c:pt idx="275">
                  <c:v>1.137313</c:v>
                </c:pt>
                <c:pt idx="276">
                  <c:v>1.9653830000000001</c:v>
                </c:pt>
                <c:pt idx="277">
                  <c:v>2.5189819999999998</c:v>
                </c:pt>
                <c:pt idx="278">
                  <c:v>2.0140030000000002</c:v>
                </c:pt>
                <c:pt idx="279">
                  <c:v>1.5548729999999999</c:v>
                </c:pt>
                <c:pt idx="280">
                  <c:v>3.1523780000000001</c:v>
                </c:pt>
                <c:pt idx="281">
                  <c:v>2.4295949999999999</c:v>
                </c:pt>
                <c:pt idx="282">
                  <c:v>1.4274929999999999</c:v>
                </c:pt>
                <c:pt idx="283">
                  <c:v>1.6369389999999999</c:v>
                </c:pt>
                <c:pt idx="284">
                  <c:v>2.182836</c:v>
                </c:pt>
                <c:pt idx="285">
                  <c:v>2.6192329999999999</c:v>
                </c:pt>
                <c:pt idx="286">
                  <c:v>1.5304709999999999</c:v>
                </c:pt>
                <c:pt idx="287">
                  <c:v>4.0018830000000003</c:v>
                </c:pt>
                <c:pt idx="288">
                  <c:v>2.017706</c:v>
                </c:pt>
                <c:pt idx="289">
                  <c:v>1.3384039999999999</c:v>
                </c:pt>
                <c:pt idx="290">
                  <c:v>2.377713</c:v>
                </c:pt>
                <c:pt idx="291">
                  <c:v>2.895432</c:v>
                </c:pt>
                <c:pt idx="292">
                  <c:v>2.7556859999999999</c:v>
                </c:pt>
                <c:pt idx="293">
                  <c:v>3.0707140000000002</c:v>
                </c:pt>
                <c:pt idx="294">
                  <c:v>1.2781389999999999</c:v>
                </c:pt>
                <c:pt idx="295">
                  <c:v>4.964874</c:v>
                </c:pt>
                <c:pt idx="296">
                  <c:v>3.1660469999999998</c:v>
                </c:pt>
                <c:pt idx="297">
                  <c:v>4.7957960000000002</c:v>
                </c:pt>
                <c:pt idx="298">
                  <c:v>3.0061969999999998</c:v>
                </c:pt>
                <c:pt idx="299">
                  <c:v>1.7725709999999999</c:v>
                </c:pt>
                <c:pt idx="300">
                  <c:v>1.7814650000000001</c:v>
                </c:pt>
                <c:pt idx="301">
                  <c:v>2.1899570000000002</c:v>
                </c:pt>
                <c:pt idx="302">
                  <c:v>2.6718410000000001</c:v>
                </c:pt>
                <c:pt idx="303">
                  <c:v>2.3959649999999999</c:v>
                </c:pt>
                <c:pt idx="304">
                  <c:v>1.691773</c:v>
                </c:pt>
                <c:pt idx="305">
                  <c:v>1.879561</c:v>
                </c:pt>
                <c:pt idx="306">
                  <c:v>2.3873980000000001</c:v>
                </c:pt>
                <c:pt idx="307">
                  <c:v>1.6260540000000001</c:v>
                </c:pt>
                <c:pt idx="308">
                  <c:v>1.56006</c:v>
                </c:pt>
                <c:pt idx="309">
                  <c:v>0.14699100000000001</c:v>
                </c:pt>
                <c:pt idx="310">
                  <c:v>1.6992929999999999</c:v>
                </c:pt>
                <c:pt idx="311">
                  <c:v>1.81717</c:v>
                </c:pt>
                <c:pt idx="312">
                  <c:v>2.6695220000000002</c:v>
                </c:pt>
                <c:pt idx="313">
                  <c:v>2.196113</c:v>
                </c:pt>
                <c:pt idx="314">
                  <c:v>4.0026089999999996</c:v>
                </c:pt>
                <c:pt idx="315">
                  <c:v>2.9543059999999999</c:v>
                </c:pt>
                <c:pt idx="316">
                  <c:v>1.6823650000000001</c:v>
                </c:pt>
                <c:pt idx="317">
                  <c:v>2.2474780000000001</c:v>
                </c:pt>
                <c:pt idx="318">
                  <c:v>10.036402000000001</c:v>
                </c:pt>
                <c:pt idx="319">
                  <c:v>2.2354980000000002</c:v>
                </c:pt>
                <c:pt idx="320">
                  <c:v>3.305952</c:v>
                </c:pt>
                <c:pt idx="321">
                  <c:v>4.3346580000000001</c:v>
                </c:pt>
                <c:pt idx="322">
                  <c:v>2.7899530000000001</c:v>
                </c:pt>
                <c:pt idx="323">
                  <c:v>1.7625010000000001</c:v>
                </c:pt>
                <c:pt idx="324">
                  <c:v>2.0909499999999999</c:v>
                </c:pt>
                <c:pt idx="325">
                  <c:v>2.02237</c:v>
                </c:pt>
                <c:pt idx="326">
                  <c:v>2.3729089999999999</c:v>
                </c:pt>
                <c:pt idx="327">
                  <c:v>2.1716530000000001</c:v>
                </c:pt>
                <c:pt idx="328">
                  <c:v>1.2803389999999999</c:v>
                </c:pt>
                <c:pt idx="329">
                  <c:v>1.2832859999999999</c:v>
                </c:pt>
                <c:pt idx="330">
                  <c:v>1.9208750000000001</c:v>
                </c:pt>
                <c:pt idx="331">
                  <c:v>1.7506630000000001</c:v>
                </c:pt>
                <c:pt idx="332">
                  <c:v>4.4026040000000002</c:v>
                </c:pt>
                <c:pt idx="333">
                  <c:v>1.3830480000000001</c:v>
                </c:pt>
                <c:pt idx="334">
                  <c:v>1.99309</c:v>
                </c:pt>
                <c:pt idx="335">
                  <c:v>1.339307</c:v>
                </c:pt>
                <c:pt idx="336">
                  <c:v>1.1432020000000001</c:v>
                </c:pt>
                <c:pt idx="337">
                  <c:v>1.226254</c:v>
                </c:pt>
                <c:pt idx="338">
                  <c:v>1.562853</c:v>
                </c:pt>
                <c:pt idx="339">
                  <c:v>1.6146430000000001</c:v>
                </c:pt>
                <c:pt idx="340">
                  <c:v>1.5263249999999999</c:v>
                </c:pt>
                <c:pt idx="341">
                  <c:v>1.2466980000000001</c:v>
                </c:pt>
                <c:pt idx="342">
                  <c:v>1.3604860000000001</c:v>
                </c:pt>
                <c:pt idx="343">
                  <c:v>1.2995890000000001</c:v>
                </c:pt>
                <c:pt idx="344">
                  <c:v>1.6978839999999999</c:v>
                </c:pt>
                <c:pt idx="345">
                  <c:v>1.142806</c:v>
                </c:pt>
                <c:pt idx="346">
                  <c:v>1.6609670000000001</c:v>
                </c:pt>
                <c:pt idx="347">
                  <c:v>1.517995</c:v>
                </c:pt>
                <c:pt idx="348">
                  <c:v>6.6748900000000004</c:v>
                </c:pt>
                <c:pt idx="349">
                  <c:v>2.862676</c:v>
                </c:pt>
                <c:pt idx="350">
                  <c:v>2.1249500000000001</c:v>
                </c:pt>
                <c:pt idx="351">
                  <c:v>2.5704359999999999</c:v>
                </c:pt>
                <c:pt idx="352">
                  <c:v>2.395168</c:v>
                </c:pt>
                <c:pt idx="353">
                  <c:v>2.5586929999999999</c:v>
                </c:pt>
                <c:pt idx="354">
                  <c:v>2.065439</c:v>
                </c:pt>
                <c:pt idx="355">
                  <c:v>5.0157119999999997</c:v>
                </c:pt>
                <c:pt idx="356">
                  <c:v>4.9455640000000001</c:v>
                </c:pt>
                <c:pt idx="357">
                  <c:v>3.5200870000000002</c:v>
                </c:pt>
                <c:pt idx="358">
                  <c:v>2.700415</c:v>
                </c:pt>
                <c:pt idx="359">
                  <c:v>3.0354570000000001</c:v>
                </c:pt>
                <c:pt idx="360">
                  <c:v>2.7686730000000002</c:v>
                </c:pt>
                <c:pt idx="361">
                  <c:v>1.7973589999999999</c:v>
                </c:pt>
                <c:pt idx="362">
                  <c:v>2.6794280000000001</c:v>
                </c:pt>
                <c:pt idx="363">
                  <c:v>2.4093559999999998</c:v>
                </c:pt>
                <c:pt idx="364">
                  <c:v>3.4785620000000002</c:v>
                </c:pt>
                <c:pt idx="365">
                  <c:v>3.3033190000000001</c:v>
                </c:pt>
                <c:pt idx="366">
                  <c:v>3.6663130000000002</c:v>
                </c:pt>
                <c:pt idx="367">
                  <c:v>7.178572</c:v>
                </c:pt>
                <c:pt idx="368">
                  <c:v>4.4731230000000002</c:v>
                </c:pt>
                <c:pt idx="369">
                  <c:v>1.446286</c:v>
                </c:pt>
                <c:pt idx="370">
                  <c:v>1.376085</c:v>
                </c:pt>
                <c:pt idx="371">
                  <c:v>1.634576</c:v>
                </c:pt>
                <c:pt idx="372">
                  <c:v>1.6158490000000001</c:v>
                </c:pt>
                <c:pt idx="373">
                  <c:v>3.1787839999999998</c:v>
                </c:pt>
                <c:pt idx="374">
                  <c:v>4.2538429999999998</c:v>
                </c:pt>
                <c:pt idx="375">
                  <c:v>2.244567</c:v>
                </c:pt>
                <c:pt idx="376">
                  <c:v>2.0026419999999998</c:v>
                </c:pt>
                <c:pt idx="377">
                  <c:v>3.2672680000000001</c:v>
                </c:pt>
                <c:pt idx="378">
                  <c:v>1.708526</c:v>
                </c:pt>
                <c:pt idx="379">
                  <c:v>2.839515</c:v>
                </c:pt>
                <c:pt idx="380">
                  <c:v>3.9338129999999998</c:v>
                </c:pt>
                <c:pt idx="381">
                  <c:v>2.5458059999999998</c:v>
                </c:pt>
                <c:pt idx="382">
                  <c:v>2.0335860000000001</c:v>
                </c:pt>
                <c:pt idx="383">
                  <c:v>1.591567</c:v>
                </c:pt>
                <c:pt idx="384">
                  <c:v>2.1499839999999999</c:v>
                </c:pt>
                <c:pt idx="385">
                  <c:v>1.9536420000000001</c:v>
                </c:pt>
                <c:pt idx="386">
                  <c:v>1.5938380000000001</c:v>
                </c:pt>
                <c:pt idx="387">
                  <c:v>1.8004420000000001</c:v>
                </c:pt>
                <c:pt idx="388">
                  <c:v>1.0561020000000001</c:v>
                </c:pt>
                <c:pt idx="389">
                  <c:v>1.2792030000000001</c:v>
                </c:pt>
                <c:pt idx="390">
                  <c:v>1.5244489999999999</c:v>
                </c:pt>
                <c:pt idx="391">
                  <c:v>4.2305640000000002</c:v>
                </c:pt>
                <c:pt idx="392">
                  <c:v>1.6231869999999999</c:v>
                </c:pt>
                <c:pt idx="393">
                  <c:v>1.851739</c:v>
                </c:pt>
                <c:pt idx="394">
                  <c:v>3.7380789999999999</c:v>
                </c:pt>
                <c:pt idx="395">
                  <c:v>1.4898530000000001</c:v>
                </c:pt>
                <c:pt idx="396">
                  <c:v>1.745466</c:v>
                </c:pt>
                <c:pt idx="397">
                  <c:v>4.1320920000000001</c:v>
                </c:pt>
                <c:pt idx="398">
                  <c:v>2.272545</c:v>
                </c:pt>
                <c:pt idx="399">
                  <c:v>3.0846070000000001</c:v>
                </c:pt>
                <c:pt idx="400">
                  <c:v>2.332884</c:v>
                </c:pt>
                <c:pt idx="401">
                  <c:v>1.616044</c:v>
                </c:pt>
                <c:pt idx="402">
                  <c:v>1.2195879999999999</c:v>
                </c:pt>
                <c:pt idx="403">
                  <c:v>1.268939</c:v>
                </c:pt>
                <c:pt idx="404">
                  <c:v>3.372846</c:v>
                </c:pt>
                <c:pt idx="405">
                  <c:v>1.9379770000000001</c:v>
                </c:pt>
                <c:pt idx="406">
                  <c:v>0.89748300000000003</c:v>
                </c:pt>
                <c:pt idx="407">
                  <c:v>1.185017</c:v>
                </c:pt>
                <c:pt idx="408">
                  <c:v>1.427691</c:v>
                </c:pt>
                <c:pt idx="409">
                  <c:v>1.2002299999999999</c:v>
                </c:pt>
                <c:pt idx="410">
                  <c:v>1.209829</c:v>
                </c:pt>
                <c:pt idx="411">
                  <c:v>2.760777</c:v>
                </c:pt>
                <c:pt idx="412">
                  <c:v>1.552036</c:v>
                </c:pt>
                <c:pt idx="413">
                  <c:v>1.489287</c:v>
                </c:pt>
                <c:pt idx="414">
                  <c:v>1.690758</c:v>
                </c:pt>
                <c:pt idx="415">
                  <c:v>1.6145929999999999</c:v>
                </c:pt>
                <c:pt idx="416">
                  <c:v>1.10398</c:v>
                </c:pt>
                <c:pt idx="417">
                  <c:v>0.86633099999999996</c:v>
                </c:pt>
                <c:pt idx="418">
                  <c:v>1.065561</c:v>
                </c:pt>
                <c:pt idx="419">
                  <c:v>1.2953460000000001</c:v>
                </c:pt>
                <c:pt idx="420">
                  <c:v>1.3849070000000001</c:v>
                </c:pt>
                <c:pt idx="421">
                  <c:v>1.0347740000000001</c:v>
                </c:pt>
                <c:pt idx="422">
                  <c:v>1.0581400000000001</c:v>
                </c:pt>
                <c:pt idx="423">
                  <c:v>1.220186</c:v>
                </c:pt>
                <c:pt idx="424">
                  <c:v>1.518119</c:v>
                </c:pt>
                <c:pt idx="425">
                  <c:v>1.416102</c:v>
                </c:pt>
                <c:pt idx="426">
                  <c:v>1.5268139999999999</c:v>
                </c:pt>
                <c:pt idx="427">
                  <c:v>1.168363</c:v>
                </c:pt>
                <c:pt idx="428">
                  <c:v>2.0856300000000001</c:v>
                </c:pt>
                <c:pt idx="429">
                  <c:v>10.543708000000001</c:v>
                </c:pt>
                <c:pt idx="430">
                  <c:v>2.1343519999999998</c:v>
                </c:pt>
                <c:pt idx="431">
                  <c:v>1.328605</c:v>
                </c:pt>
                <c:pt idx="432">
                  <c:v>1.2190669999999999</c:v>
                </c:pt>
                <c:pt idx="433">
                  <c:v>1.211975</c:v>
                </c:pt>
                <c:pt idx="434">
                  <c:v>1.328308</c:v>
                </c:pt>
                <c:pt idx="435">
                  <c:v>0.81309100000000001</c:v>
                </c:pt>
                <c:pt idx="436">
                  <c:v>2.7301120000000001</c:v>
                </c:pt>
                <c:pt idx="437">
                  <c:v>1.2505310000000001</c:v>
                </c:pt>
                <c:pt idx="438">
                  <c:v>2.4150849999999999</c:v>
                </c:pt>
                <c:pt idx="439">
                  <c:v>0.71138299999999999</c:v>
                </c:pt>
                <c:pt idx="440">
                  <c:v>2.0936349999999999</c:v>
                </c:pt>
                <c:pt idx="441">
                  <c:v>1.1940729999999999</c:v>
                </c:pt>
                <c:pt idx="442">
                  <c:v>2.0678420000000002</c:v>
                </c:pt>
                <c:pt idx="443">
                  <c:v>1.404434</c:v>
                </c:pt>
                <c:pt idx="444">
                  <c:v>1.5090840000000001</c:v>
                </c:pt>
                <c:pt idx="445">
                  <c:v>0.80241499999999999</c:v>
                </c:pt>
                <c:pt idx="446">
                  <c:v>0.76293100000000003</c:v>
                </c:pt>
                <c:pt idx="447">
                  <c:v>1.340352</c:v>
                </c:pt>
                <c:pt idx="448">
                  <c:v>1.3445590000000001</c:v>
                </c:pt>
                <c:pt idx="449">
                  <c:v>0.87844500000000003</c:v>
                </c:pt>
                <c:pt idx="450">
                  <c:v>0.74682300000000001</c:v>
                </c:pt>
                <c:pt idx="451">
                  <c:v>2.2620309999999999</c:v>
                </c:pt>
                <c:pt idx="452">
                  <c:v>0.85950499999999996</c:v>
                </c:pt>
                <c:pt idx="453">
                  <c:v>1.5338639999999999</c:v>
                </c:pt>
                <c:pt idx="454">
                  <c:v>2.29386</c:v>
                </c:pt>
                <c:pt idx="455">
                  <c:v>0.72049099999999999</c:v>
                </c:pt>
                <c:pt idx="456">
                  <c:v>1.199238</c:v>
                </c:pt>
                <c:pt idx="457">
                  <c:v>1.009007</c:v>
                </c:pt>
                <c:pt idx="458">
                  <c:v>0.98559600000000003</c:v>
                </c:pt>
                <c:pt idx="459">
                  <c:v>0.786964</c:v>
                </c:pt>
                <c:pt idx="460">
                  <c:v>0.89169500000000002</c:v>
                </c:pt>
                <c:pt idx="461">
                  <c:v>1.242734</c:v>
                </c:pt>
                <c:pt idx="462">
                  <c:v>0.92452199999999995</c:v>
                </c:pt>
                <c:pt idx="463">
                  <c:v>0.84823499999999996</c:v>
                </c:pt>
                <c:pt idx="464">
                  <c:v>0.80554199999999998</c:v>
                </c:pt>
                <c:pt idx="465">
                  <c:v>0.86334299999999997</c:v>
                </c:pt>
                <c:pt idx="466">
                  <c:v>0.76263000000000003</c:v>
                </c:pt>
                <c:pt idx="467">
                  <c:v>1.2348650000000001</c:v>
                </c:pt>
                <c:pt idx="468">
                  <c:v>0.90739099999999995</c:v>
                </c:pt>
                <c:pt idx="469">
                  <c:v>0.54708199999999996</c:v>
                </c:pt>
                <c:pt idx="470">
                  <c:v>0.76556599999999997</c:v>
                </c:pt>
                <c:pt idx="471">
                  <c:v>0.703484</c:v>
                </c:pt>
                <c:pt idx="472">
                  <c:v>0.470744</c:v>
                </c:pt>
                <c:pt idx="473">
                  <c:v>0.63553499999999996</c:v>
                </c:pt>
                <c:pt idx="474">
                  <c:v>1.062548</c:v>
                </c:pt>
                <c:pt idx="475">
                  <c:v>0.83783600000000003</c:v>
                </c:pt>
                <c:pt idx="476">
                  <c:v>6.755922</c:v>
                </c:pt>
                <c:pt idx="477">
                  <c:v>1.982572</c:v>
                </c:pt>
                <c:pt idx="478">
                  <c:v>0.81532899999999997</c:v>
                </c:pt>
                <c:pt idx="479">
                  <c:v>1.136884</c:v>
                </c:pt>
                <c:pt idx="480">
                  <c:v>0.90428900000000001</c:v>
                </c:pt>
                <c:pt idx="481">
                  <c:v>0.99659399999999998</c:v>
                </c:pt>
                <c:pt idx="482">
                  <c:v>0.762683</c:v>
                </c:pt>
                <c:pt idx="483">
                  <c:v>1.067423</c:v>
                </c:pt>
                <c:pt idx="484">
                  <c:v>0.83228500000000005</c:v>
                </c:pt>
                <c:pt idx="485">
                  <c:v>2.4330310000000002</c:v>
                </c:pt>
                <c:pt idx="486">
                  <c:v>0.65929499999999996</c:v>
                </c:pt>
                <c:pt idx="487">
                  <c:v>0.69369400000000003</c:v>
                </c:pt>
                <c:pt idx="488">
                  <c:v>0.74415900000000001</c:v>
                </c:pt>
                <c:pt idx="489">
                  <c:v>0.82546200000000003</c:v>
                </c:pt>
                <c:pt idx="490">
                  <c:v>0.72433499999999995</c:v>
                </c:pt>
                <c:pt idx="491">
                  <c:v>0.98794099999999996</c:v>
                </c:pt>
                <c:pt idx="492">
                  <c:v>0.438552</c:v>
                </c:pt>
                <c:pt idx="493">
                  <c:v>0.57225000000000004</c:v>
                </c:pt>
                <c:pt idx="494">
                  <c:v>0.46174199999999999</c:v>
                </c:pt>
                <c:pt idx="495">
                  <c:v>2.0367570000000002</c:v>
                </c:pt>
                <c:pt idx="496">
                  <c:v>1.3753200000000001</c:v>
                </c:pt>
                <c:pt idx="497">
                  <c:v>3.9313340000000001</c:v>
                </c:pt>
                <c:pt idx="498">
                  <c:v>1.5789489999999999</c:v>
                </c:pt>
                <c:pt idx="499">
                  <c:v>0.76370400000000005</c:v>
                </c:pt>
                <c:pt idx="500">
                  <c:v>0.79786999999999997</c:v>
                </c:pt>
                <c:pt idx="501">
                  <c:v>1.3195159999999999</c:v>
                </c:pt>
                <c:pt idx="502">
                  <c:v>0.63437500000000002</c:v>
                </c:pt>
                <c:pt idx="503">
                  <c:v>1.051747</c:v>
                </c:pt>
                <c:pt idx="504">
                  <c:v>2.28329</c:v>
                </c:pt>
                <c:pt idx="505">
                  <c:v>2.423168</c:v>
                </c:pt>
                <c:pt idx="506">
                  <c:v>0.84751699999999996</c:v>
                </c:pt>
                <c:pt idx="507">
                  <c:v>0.83203899999999997</c:v>
                </c:pt>
                <c:pt idx="508">
                  <c:v>0.66439400000000004</c:v>
                </c:pt>
                <c:pt idx="509">
                  <c:v>1.2858179999999999</c:v>
                </c:pt>
                <c:pt idx="510">
                  <c:v>0.70259799999999994</c:v>
                </c:pt>
                <c:pt idx="511">
                  <c:v>0.59174499999999997</c:v>
                </c:pt>
                <c:pt idx="512">
                  <c:v>0.61092000000000002</c:v>
                </c:pt>
                <c:pt idx="513">
                  <c:v>0.56941200000000003</c:v>
                </c:pt>
                <c:pt idx="514">
                  <c:v>0.58785500000000002</c:v>
                </c:pt>
                <c:pt idx="515">
                  <c:v>0.51674600000000004</c:v>
                </c:pt>
                <c:pt idx="516">
                  <c:v>1.545695</c:v>
                </c:pt>
                <c:pt idx="517">
                  <c:v>0.68928800000000001</c:v>
                </c:pt>
                <c:pt idx="518">
                  <c:v>0.92205700000000002</c:v>
                </c:pt>
                <c:pt idx="519">
                  <c:v>0.82594500000000004</c:v>
                </c:pt>
                <c:pt idx="520">
                  <c:v>0.694716</c:v>
                </c:pt>
                <c:pt idx="521">
                  <c:v>2.7759749999999999</c:v>
                </c:pt>
                <c:pt idx="522">
                  <c:v>0.90244899999999995</c:v>
                </c:pt>
                <c:pt idx="523">
                  <c:v>0.96127099999999999</c:v>
                </c:pt>
                <c:pt idx="524">
                  <c:v>0.973387</c:v>
                </c:pt>
                <c:pt idx="525">
                  <c:v>2.077896</c:v>
                </c:pt>
                <c:pt idx="526">
                  <c:v>1.512332</c:v>
                </c:pt>
                <c:pt idx="527">
                  <c:v>0.92124099999999998</c:v>
                </c:pt>
                <c:pt idx="528">
                  <c:v>0.90933699999999995</c:v>
                </c:pt>
                <c:pt idx="529">
                  <c:v>0.78637800000000002</c:v>
                </c:pt>
                <c:pt idx="530">
                  <c:v>1.1772830000000001</c:v>
                </c:pt>
                <c:pt idx="531">
                  <c:v>0.882436</c:v>
                </c:pt>
                <c:pt idx="532">
                  <c:v>0.46019700000000002</c:v>
                </c:pt>
                <c:pt idx="533">
                  <c:v>0.56452400000000003</c:v>
                </c:pt>
                <c:pt idx="534">
                  <c:v>0.77014400000000005</c:v>
                </c:pt>
                <c:pt idx="535">
                  <c:v>0.64859699999999998</c:v>
                </c:pt>
                <c:pt idx="536">
                  <c:v>1.5761210000000001</c:v>
                </c:pt>
                <c:pt idx="537">
                  <c:v>1.0420689999999999</c:v>
                </c:pt>
                <c:pt idx="538">
                  <c:v>1.2055400000000001</c:v>
                </c:pt>
                <c:pt idx="539">
                  <c:v>5.1035430000000002</c:v>
                </c:pt>
                <c:pt idx="540">
                  <c:v>2.8555920000000001</c:v>
                </c:pt>
                <c:pt idx="541">
                  <c:v>2.161537</c:v>
                </c:pt>
                <c:pt idx="542">
                  <c:v>1.9882629999999999</c:v>
                </c:pt>
                <c:pt idx="543">
                  <c:v>4.6099509999999997</c:v>
                </c:pt>
                <c:pt idx="544">
                  <c:v>1.7910649999999999</c:v>
                </c:pt>
                <c:pt idx="545">
                  <c:v>1.118903</c:v>
                </c:pt>
                <c:pt idx="546">
                  <c:v>0.75039299999999998</c:v>
                </c:pt>
                <c:pt idx="547">
                  <c:v>0.88191600000000003</c:v>
                </c:pt>
                <c:pt idx="548">
                  <c:v>0.87922699999999998</c:v>
                </c:pt>
                <c:pt idx="549">
                  <c:v>0.26359500000000002</c:v>
                </c:pt>
                <c:pt idx="550">
                  <c:v>0.78782399999999997</c:v>
                </c:pt>
                <c:pt idx="551">
                  <c:v>0.66883999999999999</c:v>
                </c:pt>
                <c:pt idx="552">
                  <c:v>0.87297499999999995</c:v>
                </c:pt>
                <c:pt idx="553">
                  <c:v>0.95814299999999997</c:v>
                </c:pt>
                <c:pt idx="554">
                  <c:v>0.68234399999999995</c:v>
                </c:pt>
                <c:pt idx="555">
                  <c:v>0.69637700000000002</c:v>
                </c:pt>
                <c:pt idx="556">
                  <c:v>1.400107</c:v>
                </c:pt>
                <c:pt idx="557">
                  <c:v>1.616452</c:v>
                </c:pt>
                <c:pt idx="558">
                  <c:v>1.6098209999999999</c:v>
                </c:pt>
                <c:pt idx="559">
                  <c:v>2.14697</c:v>
                </c:pt>
                <c:pt idx="560">
                  <c:v>1.482618</c:v>
                </c:pt>
                <c:pt idx="561">
                  <c:v>1.0562130000000001</c:v>
                </c:pt>
                <c:pt idx="562">
                  <c:v>0.72882499999999995</c:v>
                </c:pt>
                <c:pt idx="563">
                  <c:v>1.02911</c:v>
                </c:pt>
                <c:pt idx="564">
                  <c:v>0.87665099999999996</c:v>
                </c:pt>
                <c:pt idx="565">
                  <c:v>2.3404889999999998</c:v>
                </c:pt>
                <c:pt idx="566">
                  <c:v>1.7418199999999999</c:v>
                </c:pt>
                <c:pt idx="567">
                  <c:v>0.93932000000000004</c:v>
                </c:pt>
                <c:pt idx="568">
                  <c:v>1.2162630000000001</c:v>
                </c:pt>
                <c:pt idx="569">
                  <c:v>1.1073630000000001</c:v>
                </c:pt>
                <c:pt idx="570">
                  <c:v>2.0564589999999998</c:v>
                </c:pt>
                <c:pt idx="571">
                  <c:v>1.171484</c:v>
                </c:pt>
                <c:pt idx="572">
                  <c:v>1.2872429999999999</c:v>
                </c:pt>
                <c:pt idx="573">
                  <c:v>2.5543939999999998</c:v>
                </c:pt>
                <c:pt idx="574">
                  <c:v>1.2658320000000001</c:v>
                </c:pt>
                <c:pt idx="575">
                  <c:v>0.86317900000000003</c:v>
                </c:pt>
                <c:pt idx="576">
                  <c:v>0.81194599999999995</c:v>
                </c:pt>
                <c:pt idx="577">
                  <c:v>0.50292999999999999</c:v>
                </c:pt>
                <c:pt idx="578">
                  <c:v>1.0194030000000001</c:v>
                </c:pt>
                <c:pt idx="579">
                  <c:v>0.94887200000000005</c:v>
                </c:pt>
                <c:pt idx="580">
                  <c:v>0.71202600000000005</c:v>
                </c:pt>
                <c:pt idx="581">
                  <c:v>0.619865</c:v>
                </c:pt>
                <c:pt idx="582">
                  <c:v>1.051596</c:v>
                </c:pt>
                <c:pt idx="583">
                  <c:v>0.65140399999999998</c:v>
                </c:pt>
                <c:pt idx="584">
                  <c:v>0.64070099999999996</c:v>
                </c:pt>
                <c:pt idx="585">
                  <c:v>1.2116480000000001</c:v>
                </c:pt>
                <c:pt idx="586">
                  <c:v>0.59842099999999998</c:v>
                </c:pt>
                <c:pt idx="587">
                  <c:v>0.69122300000000003</c:v>
                </c:pt>
                <c:pt idx="588">
                  <c:v>0.57067100000000004</c:v>
                </c:pt>
                <c:pt idx="589">
                  <c:v>0.69627600000000001</c:v>
                </c:pt>
                <c:pt idx="590">
                  <c:v>0.79088599999999998</c:v>
                </c:pt>
                <c:pt idx="591">
                  <c:v>1.0245059999999999</c:v>
                </c:pt>
                <c:pt idx="592">
                  <c:v>1.312743</c:v>
                </c:pt>
                <c:pt idx="593">
                  <c:v>0.964364</c:v>
                </c:pt>
                <c:pt idx="594">
                  <c:v>0.65751099999999996</c:v>
                </c:pt>
                <c:pt idx="595">
                  <c:v>0.734344</c:v>
                </c:pt>
                <c:pt idx="596">
                  <c:v>0.59454300000000004</c:v>
                </c:pt>
                <c:pt idx="597">
                  <c:v>1.1539839999999999</c:v>
                </c:pt>
                <c:pt idx="598">
                  <c:v>1.558978</c:v>
                </c:pt>
                <c:pt idx="599">
                  <c:v>1.103159</c:v>
                </c:pt>
                <c:pt idx="600">
                  <c:v>0.55854300000000001</c:v>
                </c:pt>
                <c:pt idx="601">
                  <c:v>1.4952179999999999</c:v>
                </c:pt>
                <c:pt idx="602">
                  <c:v>3.0756779999999999</c:v>
                </c:pt>
                <c:pt idx="603">
                  <c:v>1.441694</c:v>
                </c:pt>
                <c:pt idx="604">
                  <c:v>1.5756650000000001</c:v>
                </c:pt>
                <c:pt idx="605">
                  <c:v>2.6997789999999999</c:v>
                </c:pt>
                <c:pt idx="606">
                  <c:v>1.834684</c:v>
                </c:pt>
                <c:pt idx="607">
                  <c:v>0.89205999999999996</c:v>
                </c:pt>
                <c:pt idx="608">
                  <c:v>0.94452999999999998</c:v>
                </c:pt>
                <c:pt idx="609">
                  <c:v>1.008915</c:v>
                </c:pt>
                <c:pt idx="610">
                  <c:v>0.667265</c:v>
                </c:pt>
                <c:pt idx="611">
                  <c:v>0.89975300000000002</c:v>
                </c:pt>
                <c:pt idx="612">
                  <c:v>0.70576499999999998</c:v>
                </c:pt>
                <c:pt idx="613">
                  <c:v>0.86039299999999996</c:v>
                </c:pt>
                <c:pt idx="614">
                  <c:v>0.79920599999999997</c:v>
                </c:pt>
                <c:pt idx="615">
                  <c:v>0.47272500000000001</c:v>
                </c:pt>
                <c:pt idx="616">
                  <c:v>0.72866600000000004</c:v>
                </c:pt>
                <c:pt idx="617">
                  <c:v>0.58784000000000003</c:v>
                </c:pt>
                <c:pt idx="618">
                  <c:v>0.68123599999999995</c:v>
                </c:pt>
                <c:pt idx="619">
                  <c:v>0.676844</c:v>
                </c:pt>
                <c:pt idx="620">
                  <c:v>0.62431999999999999</c:v>
                </c:pt>
                <c:pt idx="621">
                  <c:v>0.63673500000000005</c:v>
                </c:pt>
                <c:pt idx="622">
                  <c:v>0.42380099999999998</c:v>
                </c:pt>
                <c:pt idx="623">
                  <c:v>0.54747199999999996</c:v>
                </c:pt>
                <c:pt idx="624">
                  <c:v>1.1472089999999999</c:v>
                </c:pt>
                <c:pt idx="625">
                  <c:v>0.93589599999999995</c:v>
                </c:pt>
                <c:pt idx="626">
                  <c:v>1.82345</c:v>
                </c:pt>
                <c:pt idx="627">
                  <c:v>1.2394559999999999</c:v>
                </c:pt>
                <c:pt idx="628">
                  <c:v>1.678348</c:v>
                </c:pt>
                <c:pt idx="629">
                  <c:v>3.0142060000000002</c:v>
                </c:pt>
                <c:pt idx="630">
                  <c:v>4.4068399999999999</c:v>
                </c:pt>
                <c:pt idx="631">
                  <c:v>6.9792529999999999</c:v>
                </c:pt>
                <c:pt idx="632">
                  <c:v>3.2337600000000002</c:v>
                </c:pt>
                <c:pt idx="633">
                  <c:v>2.6111019999999998</c:v>
                </c:pt>
                <c:pt idx="634">
                  <c:v>4.0760680000000002</c:v>
                </c:pt>
                <c:pt idx="635">
                  <c:v>3.9719869999999999</c:v>
                </c:pt>
                <c:pt idx="636">
                  <c:v>1.265493</c:v>
                </c:pt>
                <c:pt idx="637">
                  <c:v>1.2142170000000001</c:v>
                </c:pt>
                <c:pt idx="638">
                  <c:v>1.857685</c:v>
                </c:pt>
                <c:pt idx="639">
                  <c:v>1.287234</c:v>
                </c:pt>
                <c:pt idx="640">
                  <c:v>2.8675190000000002</c:v>
                </c:pt>
                <c:pt idx="641">
                  <c:v>1.259015</c:v>
                </c:pt>
                <c:pt idx="642">
                  <c:v>1.5157719999999999</c:v>
                </c:pt>
                <c:pt idx="643">
                  <c:v>0.948403</c:v>
                </c:pt>
                <c:pt idx="644">
                  <c:v>1.2439169999999999</c:v>
                </c:pt>
                <c:pt idx="645">
                  <c:v>1.083275</c:v>
                </c:pt>
                <c:pt idx="646">
                  <c:v>0.68033200000000005</c:v>
                </c:pt>
                <c:pt idx="647">
                  <c:v>1.1209359999999999</c:v>
                </c:pt>
                <c:pt idx="648">
                  <c:v>0.84954499999999999</c:v>
                </c:pt>
                <c:pt idx="649">
                  <c:v>1.4648620000000001</c:v>
                </c:pt>
                <c:pt idx="650">
                  <c:v>0.63739199999999996</c:v>
                </c:pt>
                <c:pt idx="651">
                  <c:v>0.87326400000000004</c:v>
                </c:pt>
                <c:pt idx="652">
                  <c:v>0.80587399999999998</c:v>
                </c:pt>
                <c:pt idx="653">
                  <c:v>0.73637900000000001</c:v>
                </c:pt>
                <c:pt idx="654">
                  <c:v>1.025244</c:v>
                </c:pt>
                <c:pt idx="655">
                  <c:v>0.678898</c:v>
                </c:pt>
                <c:pt idx="656">
                  <c:v>0.67265200000000003</c:v>
                </c:pt>
                <c:pt idx="657">
                  <c:v>0.794265</c:v>
                </c:pt>
                <c:pt idx="658">
                  <c:v>1.1213500000000001</c:v>
                </c:pt>
                <c:pt idx="659">
                  <c:v>1.0325040000000001</c:v>
                </c:pt>
                <c:pt idx="660">
                  <c:v>0.74978199999999995</c:v>
                </c:pt>
                <c:pt idx="661">
                  <c:v>0.83818199999999998</c:v>
                </c:pt>
                <c:pt idx="662">
                  <c:v>1.069035</c:v>
                </c:pt>
                <c:pt idx="663">
                  <c:v>0.68119099999999999</c:v>
                </c:pt>
                <c:pt idx="664">
                  <c:v>1.0967739999999999</c:v>
                </c:pt>
                <c:pt idx="665">
                  <c:v>1.703441</c:v>
                </c:pt>
                <c:pt idx="666">
                  <c:v>0.96353599999999995</c:v>
                </c:pt>
                <c:pt idx="667">
                  <c:v>2.0018379999999998</c:v>
                </c:pt>
                <c:pt idx="668">
                  <c:v>1.08897</c:v>
                </c:pt>
                <c:pt idx="669">
                  <c:v>0.595522</c:v>
                </c:pt>
                <c:pt idx="670">
                  <c:v>1.1200019999999999</c:v>
                </c:pt>
                <c:pt idx="671">
                  <c:v>0.72460100000000005</c:v>
                </c:pt>
                <c:pt idx="672">
                  <c:v>0.92394100000000001</c:v>
                </c:pt>
                <c:pt idx="673">
                  <c:v>0.99832399999999999</c:v>
                </c:pt>
                <c:pt idx="674">
                  <c:v>2.460016</c:v>
                </c:pt>
                <c:pt idx="675">
                  <c:v>1.883969</c:v>
                </c:pt>
                <c:pt idx="676">
                  <c:v>1.2542450000000001</c:v>
                </c:pt>
                <c:pt idx="677">
                  <c:v>1.121729</c:v>
                </c:pt>
                <c:pt idx="678">
                  <c:v>0.73304400000000003</c:v>
                </c:pt>
                <c:pt idx="679">
                  <c:v>1.179081</c:v>
                </c:pt>
                <c:pt idx="680">
                  <c:v>1.3797630000000001</c:v>
                </c:pt>
                <c:pt idx="681">
                  <c:v>0.77239000000000002</c:v>
                </c:pt>
                <c:pt idx="682">
                  <c:v>0.77895700000000001</c:v>
                </c:pt>
                <c:pt idx="683">
                  <c:v>0.81329399999999996</c:v>
                </c:pt>
                <c:pt idx="684">
                  <c:v>0.691307</c:v>
                </c:pt>
                <c:pt idx="685">
                  <c:v>3.381427</c:v>
                </c:pt>
                <c:pt idx="686">
                  <c:v>3.2121960000000001</c:v>
                </c:pt>
                <c:pt idx="687">
                  <c:v>1.879534</c:v>
                </c:pt>
                <c:pt idx="688">
                  <c:v>2.5254819999999998</c:v>
                </c:pt>
                <c:pt idx="689">
                  <c:v>2.4082210000000002</c:v>
                </c:pt>
                <c:pt idx="690">
                  <c:v>1.7707949999999999</c:v>
                </c:pt>
                <c:pt idx="691">
                  <c:v>1.1641969999999999</c:v>
                </c:pt>
                <c:pt idx="692">
                  <c:v>1.2284889999999999</c:v>
                </c:pt>
                <c:pt idx="693">
                  <c:v>1.1936979999999999</c:v>
                </c:pt>
                <c:pt idx="694">
                  <c:v>1.4035979999999999</c:v>
                </c:pt>
                <c:pt idx="695">
                  <c:v>1.7435750000000001</c:v>
                </c:pt>
                <c:pt idx="696">
                  <c:v>1.8575010000000001</c:v>
                </c:pt>
                <c:pt idx="697">
                  <c:v>1.5929199999999999</c:v>
                </c:pt>
                <c:pt idx="698">
                  <c:v>1.6742060000000001</c:v>
                </c:pt>
                <c:pt idx="699">
                  <c:v>2.2960400000000001</c:v>
                </c:pt>
                <c:pt idx="700">
                  <c:v>0.92884199999999995</c:v>
                </c:pt>
                <c:pt idx="701">
                  <c:v>1.2806280000000001</c:v>
                </c:pt>
                <c:pt idx="702">
                  <c:v>2.0432510000000002</c:v>
                </c:pt>
                <c:pt idx="703">
                  <c:v>1.5953599999999999</c:v>
                </c:pt>
                <c:pt idx="704">
                  <c:v>1.0420739999999999</c:v>
                </c:pt>
                <c:pt idx="705">
                  <c:v>1.8717600000000001</c:v>
                </c:pt>
                <c:pt idx="706">
                  <c:v>1.6128720000000001</c:v>
                </c:pt>
                <c:pt idx="707">
                  <c:v>2.2155830000000001</c:v>
                </c:pt>
                <c:pt idx="708">
                  <c:v>1.2957339999999999</c:v>
                </c:pt>
                <c:pt idx="709">
                  <c:v>1.8383579999999999</c:v>
                </c:pt>
                <c:pt idx="710">
                  <c:v>1.066354</c:v>
                </c:pt>
                <c:pt idx="711">
                  <c:v>1.291447</c:v>
                </c:pt>
                <c:pt idx="712">
                  <c:v>1.4771909999999999</c:v>
                </c:pt>
                <c:pt idx="713">
                  <c:v>0.65314700000000003</c:v>
                </c:pt>
                <c:pt idx="714">
                  <c:v>1.073043</c:v>
                </c:pt>
                <c:pt idx="715">
                  <c:v>2.0857350000000001</c:v>
                </c:pt>
                <c:pt idx="716">
                  <c:v>1.469087</c:v>
                </c:pt>
                <c:pt idx="717">
                  <c:v>1.2741480000000001</c:v>
                </c:pt>
                <c:pt idx="718">
                  <c:v>1.081885</c:v>
                </c:pt>
                <c:pt idx="719">
                  <c:v>1.115524</c:v>
                </c:pt>
                <c:pt idx="720">
                  <c:v>2.1537120000000001</c:v>
                </c:pt>
                <c:pt idx="721">
                  <c:v>0.88247900000000001</c:v>
                </c:pt>
                <c:pt idx="722">
                  <c:v>1.6680060000000001</c:v>
                </c:pt>
                <c:pt idx="723">
                  <c:v>0.82338999999999996</c:v>
                </c:pt>
                <c:pt idx="724">
                  <c:v>0.63817100000000004</c:v>
                </c:pt>
                <c:pt idx="725">
                  <c:v>0.86743599999999998</c:v>
                </c:pt>
                <c:pt idx="726">
                  <c:v>1.1840599999999999</c:v>
                </c:pt>
                <c:pt idx="727">
                  <c:v>1.268141</c:v>
                </c:pt>
                <c:pt idx="728">
                  <c:v>0.98584400000000005</c:v>
                </c:pt>
                <c:pt idx="729">
                  <c:v>2.8763100000000001</c:v>
                </c:pt>
                <c:pt idx="730">
                  <c:v>1.976407</c:v>
                </c:pt>
                <c:pt idx="731">
                  <c:v>1.3325720000000001</c:v>
                </c:pt>
                <c:pt idx="732">
                  <c:v>1.8365499999999999</c:v>
                </c:pt>
                <c:pt idx="733">
                  <c:v>1.076122</c:v>
                </c:pt>
                <c:pt idx="734">
                  <c:v>1.650536</c:v>
                </c:pt>
                <c:pt idx="735">
                  <c:v>1.1690050000000001</c:v>
                </c:pt>
                <c:pt idx="736">
                  <c:v>0.98143400000000003</c:v>
                </c:pt>
                <c:pt idx="737">
                  <c:v>0.79247800000000002</c:v>
                </c:pt>
                <c:pt idx="738">
                  <c:v>0.72464399999999995</c:v>
                </c:pt>
                <c:pt idx="739">
                  <c:v>1.0892949999999999</c:v>
                </c:pt>
                <c:pt idx="740">
                  <c:v>1.410533</c:v>
                </c:pt>
                <c:pt idx="741">
                  <c:v>0.54847199999999996</c:v>
                </c:pt>
                <c:pt idx="742">
                  <c:v>0.91118900000000003</c:v>
                </c:pt>
                <c:pt idx="743">
                  <c:v>0.81791199999999997</c:v>
                </c:pt>
                <c:pt idx="744">
                  <c:v>0.59987699999999999</c:v>
                </c:pt>
                <c:pt idx="745">
                  <c:v>0.58182900000000004</c:v>
                </c:pt>
                <c:pt idx="746">
                  <c:v>2.3365670000000001</c:v>
                </c:pt>
                <c:pt idx="747">
                  <c:v>0.83144600000000002</c:v>
                </c:pt>
                <c:pt idx="748">
                  <c:v>1.1821539999999999</c:v>
                </c:pt>
                <c:pt idx="749">
                  <c:v>0.61539200000000005</c:v>
                </c:pt>
                <c:pt idx="750">
                  <c:v>1.3847830000000001</c:v>
                </c:pt>
                <c:pt idx="751">
                  <c:v>1.031166</c:v>
                </c:pt>
                <c:pt idx="752">
                  <c:v>1.4264589999999999</c:v>
                </c:pt>
                <c:pt idx="753">
                  <c:v>1.417762</c:v>
                </c:pt>
                <c:pt idx="754">
                  <c:v>0.74082099999999995</c:v>
                </c:pt>
                <c:pt idx="755">
                  <c:v>0.51843799999999995</c:v>
                </c:pt>
                <c:pt idx="756">
                  <c:v>0.540937</c:v>
                </c:pt>
                <c:pt idx="757">
                  <c:v>0.682921</c:v>
                </c:pt>
                <c:pt idx="758">
                  <c:v>1.1430899999999999</c:v>
                </c:pt>
                <c:pt idx="759">
                  <c:v>0.70280500000000001</c:v>
                </c:pt>
                <c:pt idx="760">
                  <c:v>0.64127999999999996</c:v>
                </c:pt>
                <c:pt idx="761">
                  <c:v>0.77604399999999996</c:v>
                </c:pt>
                <c:pt idx="762">
                  <c:v>0.81667800000000002</c:v>
                </c:pt>
                <c:pt idx="763">
                  <c:v>0.59018199999999998</c:v>
                </c:pt>
                <c:pt idx="764">
                  <c:v>1.598265</c:v>
                </c:pt>
                <c:pt idx="765">
                  <c:v>1.013563</c:v>
                </c:pt>
                <c:pt idx="766">
                  <c:v>0.70818400000000004</c:v>
                </c:pt>
                <c:pt idx="767">
                  <c:v>0.60537799999999997</c:v>
                </c:pt>
                <c:pt idx="768">
                  <c:v>0.82939600000000002</c:v>
                </c:pt>
                <c:pt idx="769">
                  <c:v>0.51336999999999999</c:v>
                </c:pt>
                <c:pt idx="770">
                  <c:v>1.4299139999999999</c:v>
                </c:pt>
                <c:pt idx="771">
                  <c:v>1.4553830000000001</c:v>
                </c:pt>
                <c:pt idx="772">
                  <c:v>1.8434280000000001</c:v>
                </c:pt>
                <c:pt idx="773">
                  <c:v>2.6248939999999998</c:v>
                </c:pt>
                <c:pt idx="774">
                  <c:v>2.1597200000000001</c:v>
                </c:pt>
                <c:pt idx="775">
                  <c:v>0.93454300000000001</c:v>
                </c:pt>
                <c:pt idx="776">
                  <c:v>0.99438199999999999</c:v>
                </c:pt>
                <c:pt idx="777">
                  <c:v>0.92276999999999998</c:v>
                </c:pt>
                <c:pt idx="778">
                  <c:v>0.77454400000000001</c:v>
                </c:pt>
                <c:pt idx="779">
                  <c:v>0.73437699999999995</c:v>
                </c:pt>
                <c:pt idx="780">
                  <c:v>1.411316</c:v>
                </c:pt>
                <c:pt idx="781">
                  <c:v>1.812549</c:v>
                </c:pt>
                <c:pt idx="782">
                  <c:v>0.77988999999999997</c:v>
                </c:pt>
                <c:pt idx="783">
                  <c:v>0.84576499999999999</c:v>
                </c:pt>
                <c:pt idx="784">
                  <c:v>1.0677730000000001</c:v>
                </c:pt>
                <c:pt idx="785">
                  <c:v>1.0154240000000001</c:v>
                </c:pt>
                <c:pt idx="786">
                  <c:v>0.94354300000000002</c:v>
                </c:pt>
                <c:pt idx="787">
                  <c:v>2.2843520000000002</c:v>
                </c:pt>
                <c:pt idx="788">
                  <c:v>1.738731</c:v>
                </c:pt>
                <c:pt idx="789">
                  <c:v>0.17870900000000001</c:v>
                </c:pt>
                <c:pt idx="790">
                  <c:v>1.016316</c:v>
                </c:pt>
                <c:pt idx="791">
                  <c:v>2.005709</c:v>
                </c:pt>
                <c:pt idx="792">
                  <c:v>0.71573600000000004</c:v>
                </c:pt>
                <c:pt idx="793">
                  <c:v>0.81436399999999998</c:v>
                </c:pt>
                <c:pt idx="794">
                  <c:v>0.93933500000000003</c:v>
                </c:pt>
                <c:pt idx="795">
                  <c:v>0.78701200000000004</c:v>
                </c:pt>
                <c:pt idx="796">
                  <c:v>0.56379800000000002</c:v>
                </c:pt>
                <c:pt idx="797">
                  <c:v>0.60975699999999999</c:v>
                </c:pt>
                <c:pt idx="798">
                  <c:v>1.669943</c:v>
                </c:pt>
                <c:pt idx="799">
                  <c:v>1.3913329999999999</c:v>
                </c:pt>
                <c:pt idx="800">
                  <c:v>1.3750070000000001</c:v>
                </c:pt>
                <c:pt idx="801">
                  <c:v>0.81028800000000001</c:v>
                </c:pt>
                <c:pt idx="802">
                  <c:v>0.81170200000000003</c:v>
                </c:pt>
                <c:pt idx="803">
                  <c:v>0.87383999999999995</c:v>
                </c:pt>
                <c:pt idx="804">
                  <c:v>0.770953</c:v>
                </c:pt>
                <c:pt idx="805">
                  <c:v>0.70627099999999998</c:v>
                </c:pt>
                <c:pt idx="806">
                  <c:v>1.2585759999999999</c:v>
                </c:pt>
                <c:pt idx="807">
                  <c:v>0.61219400000000002</c:v>
                </c:pt>
                <c:pt idx="808">
                  <c:v>0.76407899999999995</c:v>
                </c:pt>
                <c:pt idx="809">
                  <c:v>0.48834100000000003</c:v>
                </c:pt>
                <c:pt idx="810">
                  <c:v>0.57187200000000005</c:v>
                </c:pt>
                <c:pt idx="811">
                  <c:v>0.89876900000000004</c:v>
                </c:pt>
                <c:pt idx="812">
                  <c:v>0.91468899999999997</c:v>
                </c:pt>
                <c:pt idx="813">
                  <c:v>0.87771999999999994</c:v>
                </c:pt>
                <c:pt idx="814">
                  <c:v>2.5472830000000002</c:v>
                </c:pt>
                <c:pt idx="815">
                  <c:v>0.76171699999999998</c:v>
                </c:pt>
                <c:pt idx="816">
                  <c:v>0.93225899999999995</c:v>
                </c:pt>
                <c:pt idx="817">
                  <c:v>0.926122</c:v>
                </c:pt>
                <c:pt idx="818">
                  <c:v>0.95836500000000002</c:v>
                </c:pt>
                <c:pt idx="819">
                  <c:v>1.832282</c:v>
                </c:pt>
                <c:pt idx="820">
                  <c:v>0.85131199999999996</c:v>
                </c:pt>
                <c:pt idx="821">
                  <c:v>0.84787900000000005</c:v>
                </c:pt>
                <c:pt idx="822">
                  <c:v>1.3238160000000001</c:v>
                </c:pt>
                <c:pt idx="823">
                  <c:v>0.88660099999999997</c:v>
                </c:pt>
                <c:pt idx="824">
                  <c:v>1.1038699999999999</c:v>
                </c:pt>
                <c:pt idx="825">
                  <c:v>0.79912399999999995</c:v>
                </c:pt>
                <c:pt idx="826">
                  <c:v>1.1928209999999999</c:v>
                </c:pt>
                <c:pt idx="827">
                  <c:v>0.65559400000000001</c:v>
                </c:pt>
                <c:pt idx="828">
                  <c:v>0.73925700000000005</c:v>
                </c:pt>
                <c:pt idx="829">
                  <c:v>0.61632399999999998</c:v>
                </c:pt>
                <c:pt idx="830">
                  <c:v>0.66320199999999996</c:v>
                </c:pt>
                <c:pt idx="831">
                  <c:v>1.230858</c:v>
                </c:pt>
                <c:pt idx="832">
                  <c:v>0.53688400000000003</c:v>
                </c:pt>
                <c:pt idx="833">
                  <c:v>0.72904100000000005</c:v>
                </c:pt>
                <c:pt idx="834">
                  <c:v>0.97227399999999997</c:v>
                </c:pt>
                <c:pt idx="835">
                  <c:v>0.59626500000000004</c:v>
                </c:pt>
                <c:pt idx="836">
                  <c:v>0.83621999999999996</c:v>
                </c:pt>
                <c:pt idx="837">
                  <c:v>1.0159899999999999</c:v>
                </c:pt>
                <c:pt idx="838">
                  <c:v>0.86036699999999999</c:v>
                </c:pt>
                <c:pt idx="839">
                  <c:v>0.83638199999999996</c:v>
                </c:pt>
                <c:pt idx="840">
                  <c:v>1.11392</c:v>
                </c:pt>
                <c:pt idx="841">
                  <c:v>1.045526</c:v>
                </c:pt>
                <c:pt idx="842">
                  <c:v>0.80826299999999995</c:v>
                </c:pt>
                <c:pt idx="843">
                  <c:v>0.86432500000000001</c:v>
                </c:pt>
                <c:pt idx="844">
                  <c:v>0.89042600000000005</c:v>
                </c:pt>
                <c:pt idx="845">
                  <c:v>1.5586199999999999</c:v>
                </c:pt>
                <c:pt idx="846">
                  <c:v>1.5078640000000001</c:v>
                </c:pt>
                <c:pt idx="847">
                  <c:v>0.64407300000000001</c:v>
                </c:pt>
                <c:pt idx="848">
                  <c:v>0.71648900000000004</c:v>
                </c:pt>
                <c:pt idx="849">
                  <c:v>0.89380800000000005</c:v>
                </c:pt>
                <c:pt idx="850">
                  <c:v>2.379947</c:v>
                </c:pt>
                <c:pt idx="851">
                  <c:v>3.1710050000000001</c:v>
                </c:pt>
                <c:pt idx="852">
                  <c:v>1.4022600000000001</c:v>
                </c:pt>
                <c:pt idx="853">
                  <c:v>1.0614710000000001</c:v>
                </c:pt>
                <c:pt idx="854">
                  <c:v>0.85795299999999997</c:v>
                </c:pt>
                <c:pt idx="855">
                  <c:v>1.801498</c:v>
                </c:pt>
                <c:pt idx="856">
                  <c:v>1.1719120000000001</c:v>
                </c:pt>
                <c:pt idx="857">
                  <c:v>1.961805</c:v>
                </c:pt>
                <c:pt idx="858">
                  <c:v>1.1768719999999999</c:v>
                </c:pt>
                <c:pt idx="859">
                  <c:v>1.30857</c:v>
                </c:pt>
                <c:pt idx="860">
                  <c:v>1.2784089999999999</c:v>
                </c:pt>
                <c:pt idx="861">
                  <c:v>1.1202840000000001</c:v>
                </c:pt>
                <c:pt idx="862">
                  <c:v>0.73224999999999996</c:v>
                </c:pt>
                <c:pt idx="863">
                  <c:v>0.81195600000000001</c:v>
                </c:pt>
                <c:pt idx="864">
                  <c:v>0.94637199999999999</c:v>
                </c:pt>
                <c:pt idx="865">
                  <c:v>0.70007200000000003</c:v>
                </c:pt>
                <c:pt idx="866">
                  <c:v>0.46722799999999998</c:v>
                </c:pt>
                <c:pt idx="867">
                  <c:v>0.52474600000000005</c:v>
                </c:pt>
                <c:pt idx="868">
                  <c:v>0.81771700000000003</c:v>
                </c:pt>
                <c:pt idx="869">
                  <c:v>0.788964</c:v>
                </c:pt>
                <c:pt idx="870">
                  <c:v>0.840526</c:v>
                </c:pt>
                <c:pt idx="871">
                  <c:v>0.64621799999999996</c:v>
                </c:pt>
                <c:pt idx="872">
                  <c:v>0.631934</c:v>
                </c:pt>
                <c:pt idx="873">
                  <c:v>0.58026999999999995</c:v>
                </c:pt>
                <c:pt idx="874">
                  <c:v>1.79057</c:v>
                </c:pt>
                <c:pt idx="875">
                  <c:v>1.4290400000000001</c:v>
                </c:pt>
                <c:pt idx="876">
                  <c:v>0.56131699999999995</c:v>
                </c:pt>
                <c:pt idx="877">
                  <c:v>1.815923</c:v>
                </c:pt>
                <c:pt idx="878">
                  <c:v>0.81659800000000005</c:v>
                </c:pt>
                <c:pt idx="879">
                  <c:v>0.60452300000000003</c:v>
                </c:pt>
                <c:pt idx="880">
                  <c:v>0.67929499999999998</c:v>
                </c:pt>
                <c:pt idx="881">
                  <c:v>1.0502670000000001</c:v>
                </c:pt>
                <c:pt idx="882">
                  <c:v>0.58025000000000004</c:v>
                </c:pt>
                <c:pt idx="883">
                  <c:v>0.77422400000000002</c:v>
                </c:pt>
                <c:pt idx="884">
                  <c:v>0.48997800000000002</c:v>
                </c:pt>
                <c:pt idx="885">
                  <c:v>0.81321699999999997</c:v>
                </c:pt>
                <c:pt idx="886">
                  <c:v>1.0604499999999999</c:v>
                </c:pt>
                <c:pt idx="887">
                  <c:v>2.1703459999999999</c:v>
                </c:pt>
                <c:pt idx="888">
                  <c:v>1.755487</c:v>
                </c:pt>
                <c:pt idx="889">
                  <c:v>1.8480730000000001</c:v>
                </c:pt>
                <c:pt idx="890">
                  <c:v>1.0743670000000001</c:v>
                </c:pt>
                <c:pt idx="891">
                  <c:v>0.69189100000000003</c:v>
                </c:pt>
                <c:pt idx="892">
                  <c:v>0.73180699999999999</c:v>
                </c:pt>
                <c:pt idx="893">
                  <c:v>1.016581</c:v>
                </c:pt>
                <c:pt idx="894">
                  <c:v>0.784111</c:v>
                </c:pt>
                <c:pt idx="895">
                  <c:v>0.79156000000000004</c:v>
                </c:pt>
                <c:pt idx="896">
                  <c:v>0.55858099999999999</c:v>
                </c:pt>
                <c:pt idx="897">
                  <c:v>1.0876479999999999</c:v>
                </c:pt>
                <c:pt idx="898">
                  <c:v>1.967803</c:v>
                </c:pt>
                <c:pt idx="899">
                  <c:v>1.0352950000000001</c:v>
                </c:pt>
                <c:pt idx="900">
                  <c:v>0.66864299999999999</c:v>
                </c:pt>
                <c:pt idx="901">
                  <c:v>0.62755399999999995</c:v>
                </c:pt>
                <c:pt idx="902">
                  <c:v>1.2154609999999999</c:v>
                </c:pt>
                <c:pt idx="903">
                  <c:v>1.2463789999999999</c:v>
                </c:pt>
                <c:pt idx="904">
                  <c:v>2.2353990000000001</c:v>
                </c:pt>
                <c:pt idx="905">
                  <c:v>0.60259700000000005</c:v>
                </c:pt>
                <c:pt idx="906">
                  <c:v>0.75455499999999998</c:v>
                </c:pt>
                <c:pt idx="907">
                  <c:v>0.71772400000000003</c:v>
                </c:pt>
                <c:pt idx="908">
                  <c:v>0.799624</c:v>
                </c:pt>
                <c:pt idx="909">
                  <c:v>0.76110100000000003</c:v>
                </c:pt>
                <c:pt idx="910">
                  <c:v>0.89493</c:v>
                </c:pt>
                <c:pt idx="911">
                  <c:v>0.78296699999999997</c:v>
                </c:pt>
                <c:pt idx="912">
                  <c:v>0.63612000000000002</c:v>
                </c:pt>
                <c:pt idx="913">
                  <c:v>0.56922099999999998</c:v>
                </c:pt>
                <c:pt idx="914">
                  <c:v>0.59946100000000002</c:v>
                </c:pt>
                <c:pt idx="915">
                  <c:v>1.080665</c:v>
                </c:pt>
                <c:pt idx="916">
                  <c:v>0.66379999999999995</c:v>
                </c:pt>
                <c:pt idx="917">
                  <c:v>1.237193</c:v>
                </c:pt>
                <c:pt idx="918">
                  <c:v>1.00854</c:v>
                </c:pt>
                <c:pt idx="919">
                  <c:v>1.3265610000000001</c:v>
                </c:pt>
                <c:pt idx="920">
                  <c:v>0.94187900000000002</c:v>
                </c:pt>
                <c:pt idx="921">
                  <c:v>1.0258499999999999</c:v>
                </c:pt>
                <c:pt idx="922">
                  <c:v>0.75185100000000005</c:v>
                </c:pt>
                <c:pt idx="923">
                  <c:v>3.2296049999999998</c:v>
                </c:pt>
                <c:pt idx="924">
                  <c:v>1.99817</c:v>
                </c:pt>
                <c:pt idx="925">
                  <c:v>0.81028100000000003</c:v>
                </c:pt>
                <c:pt idx="926">
                  <c:v>0.82240400000000002</c:v>
                </c:pt>
                <c:pt idx="927">
                  <c:v>0.83537099999999997</c:v>
                </c:pt>
                <c:pt idx="928">
                  <c:v>0.49806699999999998</c:v>
                </c:pt>
                <c:pt idx="929">
                  <c:v>0.63326199999999999</c:v>
                </c:pt>
                <c:pt idx="930">
                  <c:v>0.65942500000000004</c:v>
                </c:pt>
                <c:pt idx="931">
                  <c:v>0.58120400000000005</c:v>
                </c:pt>
                <c:pt idx="932">
                  <c:v>0.43946499999999999</c:v>
                </c:pt>
                <c:pt idx="933">
                  <c:v>0.50031300000000001</c:v>
                </c:pt>
                <c:pt idx="934">
                  <c:v>0.568249</c:v>
                </c:pt>
                <c:pt idx="935">
                  <c:v>0.53571199999999997</c:v>
                </c:pt>
                <c:pt idx="936">
                  <c:v>0.50602599999999998</c:v>
                </c:pt>
                <c:pt idx="937">
                  <c:v>2.3490660000000001</c:v>
                </c:pt>
                <c:pt idx="938">
                  <c:v>1.1048610000000001</c:v>
                </c:pt>
                <c:pt idx="939">
                  <c:v>0.78197300000000003</c:v>
                </c:pt>
                <c:pt idx="940">
                  <c:v>0.49256499999999998</c:v>
                </c:pt>
                <c:pt idx="941">
                  <c:v>0.57769800000000004</c:v>
                </c:pt>
                <c:pt idx="942">
                  <c:v>0.47003800000000001</c:v>
                </c:pt>
                <c:pt idx="943">
                  <c:v>0.56116100000000002</c:v>
                </c:pt>
                <c:pt idx="944">
                  <c:v>1.239045</c:v>
                </c:pt>
                <c:pt idx="945">
                  <c:v>1.029156</c:v>
                </c:pt>
                <c:pt idx="946">
                  <c:v>1.598821</c:v>
                </c:pt>
                <c:pt idx="947">
                  <c:v>0.74161500000000002</c:v>
                </c:pt>
                <c:pt idx="948">
                  <c:v>0.80699399999999999</c:v>
                </c:pt>
                <c:pt idx="949">
                  <c:v>0.98467099999999996</c:v>
                </c:pt>
                <c:pt idx="950">
                  <c:v>0.51691500000000001</c:v>
                </c:pt>
                <c:pt idx="951">
                  <c:v>0.86629</c:v>
                </c:pt>
                <c:pt idx="952">
                  <c:v>0.742456</c:v>
                </c:pt>
                <c:pt idx="953">
                  <c:v>0.87163999999999997</c:v>
                </c:pt>
                <c:pt idx="954">
                  <c:v>1.260659</c:v>
                </c:pt>
                <c:pt idx="955">
                  <c:v>0.59280100000000002</c:v>
                </c:pt>
                <c:pt idx="956">
                  <c:v>0.91414099999999998</c:v>
                </c:pt>
                <c:pt idx="957">
                  <c:v>0.71311000000000002</c:v>
                </c:pt>
                <c:pt idx="958">
                  <c:v>1.4363630000000001</c:v>
                </c:pt>
                <c:pt idx="959">
                  <c:v>0.47422399999999998</c:v>
                </c:pt>
                <c:pt idx="960">
                  <c:v>0.473663</c:v>
                </c:pt>
                <c:pt idx="961">
                  <c:v>0.63240600000000002</c:v>
                </c:pt>
                <c:pt idx="962">
                  <c:v>0.69399500000000003</c:v>
                </c:pt>
                <c:pt idx="963">
                  <c:v>0.62076100000000001</c:v>
                </c:pt>
                <c:pt idx="964">
                  <c:v>0.54883800000000005</c:v>
                </c:pt>
                <c:pt idx="965">
                  <c:v>0.77215800000000001</c:v>
                </c:pt>
                <c:pt idx="966">
                  <c:v>1.0251269999999999</c:v>
                </c:pt>
                <c:pt idx="967">
                  <c:v>0.75012599999999996</c:v>
                </c:pt>
                <c:pt idx="968">
                  <c:v>0.832843</c:v>
                </c:pt>
                <c:pt idx="969">
                  <c:v>0.81769400000000003</c:v>
                </c:pt>
                <c:pt idx="970">
                  <c:v>0.96248500000000003</c:v>
                </c:pt>
                <c:pt idx="971">
                  <c:v>0.62028899999999998</c:v>
                </c:pt>
                <c:pt idx="972">
                  <c:v>0.58984800000000004</c:v>
                </c:pt>
                <c:pt idx="973">
                  <c:v>0.85797500000000004</c:v>
                </c:pt>
                <c:pt idx="974">
                  <c:v>0.68024600000000002</c:v>
                </c:pt>
                <c:pt idx="975">
                  <c:v>2.5556299999999998</c:v>
                </c:pt>
                <c:pt idx="976">
                  <c:v>0.95907600000000004</c:v>
                </c:pt>
                <c:pt idx="977">
                  <c:v>0.87407800000000002</c:v>
                </c:pt>
                <c:pt idx="978">
                  <c:v>0.55374999999999996</c:v>
                </c:pt>
                <c:pt idx="979">
                  <c:v>0.93389</c:v>
                </c:pt>
                <c:pt idx="980">
                  <c:v>0.69866700000000004</c:v>
                </c:pt>
                <c:pt idx="981">
                  <c:v>0.85721800000000004</c:v>
                </c:pt>
                <c:pt idx="982">
                  <c:v>0.711067</c:v>
                </c:pt>
                <c:pt idx="983">
                  <c:v>0.51924800000000004</c:v>
                </c:pt>
                <c:pt idx="984">
                  <c:v>0.36035800000000001</c:v>
                </c:pt>
                <c:pt idx="985">
                  <c:v>0.50025799999999998</c:v>
                </c:pt>
                <c:pt idx="986">
                  <c:v>0.64322199999999996</c:v>
                </c:pt>
                <c:pt idx="987">
                  <c:v>1.2532190000000001</c:v>
                </c:pt>
                <c:pt idx="988">
                  <c:v>0.91902300000000003</c:v>
                </c:pt>
                <c:pt idx="989">
                  <c:v>0.81553399999999998</c:v>
                </c:pt>
                <c:pt idx="990">
                  <c:v>0.59768600000000005</c:v>
                </c:pt>
                <c:pt idx="991">
                  <c:v>0.87339199999999995</c:v>
                </c:pt>
                <c:pt idx="992">
                  <c:v>0.59265199999999996</c:v>
                </c:pt>
                <c:pt idx="993">
                  <c:v>0.35332999999999998</c:v>
                </c:pt>
                <c:pt idx="994">
                  <c:v>0.37706800000000001</c:v>
                </c:pt>
                <c:pt idx="995">
                  <c:v>0.370811</c:v>
                </c:pt>
                <c:pt idx="996">
                  <c:v>1.1677420000000001</c:v>
                </c:pt>
                <c:pt idx="997">
                  <c:v>1.3634310000000001</c:v>
                </c:pt>
                <c:pt idx="998">
                  <c:v>0.70731500000000003</c:v>
                </c:pt>
                <c:pt idx="999">
                  <c:v>0.53316300000000005</c:v>
                </c:pt>
                <c:pt idx="1000">
                  <c:v>0.59907999999999995</c:v>
                </c:pt>
                <c:pt idx="1001">
                  <c:v>1.6019669999999999</c:v>
                </c:pt>
                <c:pt idx="1002">
                  <c:v>0.65013100000000001</c:v>
                </c:pt>
                <c:pt idx="1003">
                  <c:v>0.69621299999999997</c:v>
                </c:pt>
                <c:pt idx="1004">
                  <c:v>0.59702200000000005</c:v>
                </c:pt>
                <c:pt idx="1005">
                  <c:v>0.75410600000000005</c:v>
                </c:pt>
                <c:pt idx="1006">
                  <c:v>0.92310800000000004</c:v>
                </c:pt>
                <c:pt idx="1007">
                  <c:v>0.39591799999999999</c:v>
                </c:pt>
                <c:pt idx="1008">
                  <c:v>0.35934500000000003</c:v>
                </c:pt>
                <c:pt idx="1009">
                  <c:v>0.55490499999999998</c:v>
                </c:pt>
                <c:pt idx="1010">
                  <c:v>0.880907</c:v>
                </c:pt>
                <c:pt idx="1011">
                  <c:v>1.102554</c:v>
                </c:pt>
                <c:pt idx="1012">
                  <c:v>1.5686070000000001</c:v>
                </c:pt>
                <c:pt idx="1013">
                  <c:v>0.67360200000000003</c:v>
                </c:pt>
                <c:pt idx="1014">
                  <c:v>0.901084</c:v>
                </c:pt>
                <c:pt idx="1015">
                  <c:v>0.84573900000000002</c:v>
                </c:pt>
                <c:pt idx="1016">
                  <c:v>0.89652100000000001</c:v>
                </c:pt>
                <c:pt idx="1017">
                  <c:v>1.4220839999999999</c:v>
                </c:pt>
                <c:pt idx="1018">
                  <c:v>0.83455999999999997</c:v>
                </c:pt>
                <c:pt idx="1019">
                  <c:v>0.51632599999999995</c:v>
                </c:pt>
                <c:pt idx="1020">
                  <c:v>2.1043810000000001</c:v>
                </c:pt>
                <c:pt idx="1021">
                  <c:v>1.5505850000000001</c:v>
                </c:pt>
                <c:pt idx="1022">
                  <c:v>1.2191449999999999</c:v>
                </c:pt>
                <c:pt idx="1023">
                  <c:v>0.89258400000000004</c:v>
                </c:pt>
                <c:pt idx="1024">
                  <c:v>1.00261</c:v>
                </c:pt>
                <c:pt idx="1025">
                  <c:v>0.81425700000000001</c:v>
                </c:pt>
                <c:pt idx="1026">
                  <c:v>0.70001199999999997</c:v>
                </c:pt>
                <c:pt idx="1027">
                  <c:v>0.84736699999999998</c:v>
                </c:pt>
                <c:pt idx="1028">
                  <c:v>1.025317</c:v>
                </c:pt>
                <c:pt idx="1029">
                  <c:v>0.99253100000000005</c:v>
                </c:pt>
                <c:pt idx="1030">
                  <c:v>0.854688</c:v>
                </c:pt>
                <c:pt idx="1031">
                  <c:v>0.85301099999999996</c:v>
                </c:pt>
                <c:pt idx="1032">
                  <c:v>0.79264000000000001</c:v>
                </c:pt>
                <c:pt idx="1033">
                  <c:v>0.481985</c:v>
                </c:pt>
                <c:pt idx="1034">
                  <c:v>0.56812399999999996</c:v>
                </c:pt>
                <c:pt idx="1035">
                  <c:v>0.71143400000000001</c:v>
                </c:pt>
                <c:pt idx="1036">
                  <c:v>0.37447599999999998</c:v>
                </c:pt>
                <c:pt idx="1037">
                  <c:v>0.66929000000000005</c:v>
                </c:pt>
                <c:pt idx="1038">
                  <c:v>1.834111</c:v>
                </c:pt>
                <c:pt idx="1039">
                  <c:v>1.7081850000000001</c:v>
                </c:pt>
                <c:pt idx="1040">
                  <c:v>0.87888500000000003</c:v>
                </c:pt>
                <c:pt idx="1041">
                  <c:v>1.1523060000000001</c:v>
                </c:pt>
                <c:pt idx="1042">
                  <c:v>1.02999</c:v>
                </c:pt>
                <c:pt idx="1043">
                  <c:v>0.90012499999999995</c:v>
                </c:pt>
                <c:pt idx="1044">
                  <c:v>0.71599699999999999</c:v>
                </c:pt>
                <c:pt idx="1045">
                  <c:v>0.62095900000000004</c:v>
                </c:pt>
                <c:pt idx="1046">
                  <c:v>0.75799799999999995</c:v>
                </c:pt>
                <c:pt idx="1047">
                  <c:v>0.78339999999999999</c:v>
                </c:pt>
                <c:pt idx="1048">
                  <c:v>0.84970199999999996</c:v>
                </c:pt>
                <c:pt idx="1049">
                  <c:v>0.364232</c:v>
                </c:pt>
                <c:pt idx="1050">
                  <c:v>0.405941</c:v>
                </c:pt>
                <c:pt idx="1051">
                  <c:v>0.700017</c:v>
                </c:pt>
                <c:pt idx="1052">
                  <c:v>0.675454</c:v>
                </c:pt>
                <c:pt idx="1053">
                  <c:v>1.430175</c:v>
                </c:pt>
                <c:pt idx="1054">
                  <c:v>0.40643099999999999</c:v>
                </c:pt>
                <c:pt idx="1055">
                  <c:v>0.40906900000000002</c:v>
                </c:pt>
                <c:pt idx="1056">
                  <c:v>0.48988900000000002</c:v>
                </c:pt>
                <c:pt idx="1057">
                  <c:v>0.79246000000000005</c:v>
                </c:pt>
                <c:pt idx="1058">
                  <c:v>0.75632900000000003</c:v>
                </c:pt>
                <c:pt idx="1059">
                  <c:v>0.64788299999999999</c:v>
                </c:pt>
                <c:pt idx="1060">
                  <c:v>0.62072499999999997</c:v>
                </c:pt>
                <c:pt idx="1061">
                  <c:v>1.7931159999999999</c:v>
                </c:pt>
                <c:pt idx="1062">
                  <c:v>0.96019600000000005</c:v>
                </c:pt>
                <c:pt idx="1063">
                  <c:v>1.018189</c:v>
                </c:pt>
                <c:pt idx="1064">
                  <c:v>1.0055499999999999</c:v>
                </c:pt>
                <c:pt idx="1065">
                  <c:v>1.229158</c:v>
                </c:pt>
                <c:pt idx="1066">
                  <c:v>1.071725</c:v>
                </c:pt>
                <c:pt idx="1067">
                  <c:v>0.89585199999999998</c:v>
                </c:pt>
                <c:pt idx="1068">
                  <c:v>0.91042599999999996</c:v>
                </c:pt>
                <c:pt idx="1069">
                  <c:v>1.0190300000000001</c:v>
                </c:pt>
                <c:pt idx="1070">
                  <c:v>1.052079</c:v>
                </c:pt>
                <c:pt idx="1071">
                  <c:v>0.92310700000000001</c:v>
                </c:pt>
                <c:pt idx="1072">
                  <c:v>1.6316870000000001</c:v>
                </c:pt>
                <c:pt idx="1073">
                  <c:v>0.91193599999999997</c:v>
                </c:pt>
                <c:pt idx="1074">
                  <c:v>0.78044800000000003</c:v>
                </c:pt>
                <c:pt idx="1075">
                  <c:v>0.97976200000000002</c:v>
                </c:pt>
                <c:pt idx="1076">
                  <c:v>1.585879</c:v>
                </c:pt>
                <c:pt idx="1077">
                  <c:v>0.93056300000000003</c:v>
                </c:pt>
                <c:pt idx="1078">
                  <c:v>0.60019</c:v>
                </c:pt>
                <c:pt idx="1079">
                  <c:v>0.83718199999999998</c:v>
                </c:pt>
                <c:pt idx="1080">
                  <c:v>0.77925</c:v>
                </c:pt>
                <c:pt idx="1081">
                  <c:v>0.615676</c:v>
                </c:pt>
                <c:pt idx="1082">
                  <c:v>0.28395100000000001</c:v>
                </c:pt>
                <c:pt idx="1083">
                  <c:v>0.55239400000000005</c:v>
                </c:pt>
                <c:pt idx="1084">
                  <c:v>0.379131</c:v>
                </c:pt>
                <c:pt idx="1085">
                  <c:v>0.77712700000000001</c:v>
                </c:pt>
                <c:pt idx="1086">
                  <c:v>0.41695599999999999</c:v>
                </c:pt>
                <c:pt idx="1087">
                  <c:v>0.54588400000000004</c:v>
                </c:pt>
                <c:pt idx="1088">
                  <c:v>0.67070399999999997</c:v>
                </c:pt>
                <c:pt idx="1089">
                  <c:v>0.69108700000000001</c:v>
                </c:pt>
                <c:pt idx="1090">
                  <c:v>0.53746899999999997</c:v>
                </c:pt>
                <c:pt idx="1091">
                  <c:v>0.67300400000000005</c:v>
                </c:pt>
                <c:pt idx="1092">
                  <c:v>0.72811599999999999</c:v>
                </c:pt>
                <c:pt idx="1093">
                  <c:v>0.74821499999999996</c:v>
                </c:pt>
                <c:pt idx="1094">
                  <c:v>2.2392409999999998</c:v>
                </c:pt>
                <c:pt idx="1095">
                  <c:v>1.979174</c:v>
                </c:pt>
                <c:pt idx="1096">
                  <c:v>0.93620099999999995</c:v>
                </c:pt>
                <c:pt idx="1097">
                  <c:v>2.3652250000000001</c:v>
                </c:pt>
                <c:pt idx="1098">
                  <c:v>2.6659320000000002</c:v>
                </c:pt>
                <c:pt idx="1099">
                  <c:v>2.0019610000000001</c:v>
                </c:pt>
                <c:pt idx="1100">
                  <c:v>1.8627229999999999</c:v>
                </c:pt>
                <c:pt idx="1101">
                  <c:v>1.273188</c:v>
                </c:pt>
                <c:pt idx="1102">
                  <c:v>1.771244</c:v>
                </c:pt>
                <c:pt idx="1103">
                  <c:v>3.006472</c:v>
                </c:pt>
                <c:pt idx="1104">
                  <c:v>1.8819109999999999</c:v>
                </c:pt>
                <c:pt idx="1105">
                  <c:v>0.92343500000000001</c:v>
                </c:pt>
                <c:pt idx="1106">
                  <c:v>1.471312</c:v>
                </c:pt>
                <c:pt idx="1107">
                  <c:v>1.134012</c:v>
                </c:pt>
                <c:pt idx="1108">
                  <c:v>1.6336539999999999</c:v>
                </c:pt>
                <c:pt idx="1109">
                  <c:v>1.144765</c:v>
                </c:pt>
                <c:pt idx="1110">
                  <c:v>0.61446900000000004</c:v>
                </c:pt>
                <c:pt idx="1111">
                  <c:v>0.71711800000000003</c:v>
                </c:pt>
                <c:pt idx="1112">
                  <c:v>0.75033899999999998</c:v>
                </c:pt>
                <c:pt idx="1113">
                  <c:v>1.06873</c:v>
                </c:pt>
                <c:pt idx="1114">
                  <c:v>1.179473</c:v>
                </c:pt>
                <c:pt idx="1115">
                  <c:v>0.56069999999999998</c:v>
                </c:pt>
                <c:pt idx="1116">
                  <c:v>0.72937099999999999</c:v>
                </c:pt>
                <c:pt idx="1117">
                  <c:v>0.92713000000000001</c:v>
                </c:pt>
                <c:pt idx="1118">
                  <c:v>2.615821</c:v>
                </c:pt>
                <c:pt idx="1119">
                  <c:v>1.650523</c:v>
                </c:pt>
                <c:pt idx="1120">
                  <c:v>3.5244909999999998</c:v>
                </c:pt>
                <c:pt idx="1121">
                  <c:v>1.2961800000000001</c:v>
                </c:pt>
                <c:pt idx="1122">
                  <c:v>2.4721959999999998</c:v>
                </c:pt>
                <c:pt idx="1123">
                  <c:v>2.284424</c:v>
                </c:pt>
                <c:pt idx="1124">
                  <c:v>0.97817399999999999</c:v>
                </c:pt>
                <c:pt idx="1125">
                  <c:v>0.97129900000000002</c:v>
                </c:pt>
                <c:pt idx="1126">
                  <c:v>0.73638099999999995</c:v>
                </c:pt>
                <c:pt idx="1127">
                  <c:v>1.723066</c:v>
                </c:pt>
                <c:pt idx="1128">
                  <c:v>1.5643640000000001</c:v>
                </c:pt>
                <c:pt idx="1129">
                  <c:v>0.86654600000000004</c:v>
                </c:pt>
                <c:pt idx="1130">
                  <c:v>0.66318600000000005</c:v>
                </c:pt>
                <c:pt idx="1131">
                  <c:v>0.95584100000000005</c:v>
                </c:pt>
                <c:pt idx="1132">
                  <c:v>1.3817410000000001</c:v>
                </c:pt>
                <c:pt idx="1133">
                  <c:v>1.3562259999999999</c:v>
                </c:pt>
                <c:pt idx="1134">
                  <c:v>0.94042400000000004</c:v>
                </c:pt>
                <c:pt idx="1135">
                  <c:v>1.1991350000000001</c:v>
                </c:pt>
                <c:pt idx="1136">
                  <c:v>0.81891000000000003</c:v>
                </c:pt>
                <c:pt idx="1137">
                  <c:v>1.1676800000000001</c:v>
                </c:pt>
                <c:pt idx="1138">
                  <c:v>1.6526890000000001</c:v>
                </c:pt>
                <c:pt idx="1139">
                  <c:v>1.37239</c:v>
                </c:pt>
                <c:pt idx="1140">
                  <c:v>1.156231</c:v>
                </c:pt>
                <c:pt idx="1141">
                  <c:v>1.8646229999999999</c:v>
                </c:pt>
                <c:pt idx="1142">
                  <c:v>0.55808599999999997</c:v>
                </c:pt>
                <c:pt idx="1143">
                  <c:v>0.562473</c:v>
                </c:pt>
                <c:pt idx="1144">
                  <c:v>0.81667599999999996</c:v>
                </c:pt>
                <c:pt idx="1145">
                  <c:v>1.8313470000000001</c:v>
                </c:pt>
                <c:pt idx="1146">
                  <c:v>1.155672</c:v>
                </c:pt>
                <c:pt idx="1147">
                  <c:v>0.57069499999999995</c:v>
                </c:pt>
                <c:pt idx="1148">
                  <c:v>1.0176700000000001</c:v>
                </c:pt>
                <c:pt idx="1149">
                  <c:v>0.74049500000000001</c:v>
                </c:pt>
                <c:pt idx="1150">
                  <c:v>1.766311</c:v>
                </c:pt>
                <c:pt idx="1151">
                  <c:v>0.88451900000000006</c:v>
                </c:pt>
                <c:pt idx="1152">
                  <c:v>0.91124899999999998</c:v>
                </c:pt>
                <c:pt idx="1153">
                  <c:v>1.732434</c:v>
                </c:pt>
                <c:pt idx="1154">
                  <c:v>1.337807</c:v>
                </c:pt>
                <c:pt idx="1155">
                  <c:v>0.67603999999999997</c:v>
                </c:pt>
                <c:pt idx="1156">
                  <c:v>0.92906200000000005</c:v>
                </c:pt>
                <c:pt idx="1157">
                  <c:v>0.718441</c:v>
                </c:pt>
                <c:pt idx="1158">
                  <c:v>1.594152</c:v>
                </c:pt>
                <c:pt idx="1159">
                  <c:v>0.62550700000000004</c:v>
                </c:pt>
                <c:pt idx="1160">
                  <c:v>0.56621900000000003</c:v>
                </c:pt>
                <c:pt idx="1161">
                  <c:v>1.2906489999999999</c:v>
                </c:pt>
                <c:pt idx="1162">
                  <c:v>2.4934059999999998</c:v>
                </c:pt>
                <c:pt idx="1163">
                  <c:v>1.5944449999999999</c:v>
                </c:pt>
                <c:pt idx="1164">
                  <c:v>0.76880599999999999</c:v>
                </c:pt>
                <c:pt idx="1165">
                  <c:v>0.62953400000000004</c:v>
                </c:pt>
                <c:pt idx="1166">
                  <c:v>1.6528769999999999</c:v>
                </c:pt>
                <c:pt idx="1167">
                  <c:v>3.5479590000000001</c:v>
                </c:pt>
                <c:pt idx="1168">
                  <c:v>2.4785840000000001</c:v>
                </c:pt>
                <c:pt idx="1169">
                  <c:v>2.7488229999999998</c:v>
                </c:pt>
                <c:pt idx="1170">
                  <c:v>0.99933000000000005</c:v>
                </c:pt>
                <c:pt idx="1171">
                  <c:v>1.2305200000000001</c:v>
                </c:pt>
                <c:pt idx="1172">
                  <c:v>1.534319</c:v>
                </c:pt>
                <c:pt idx="1173">
                  <c:v>1.3251500000000001</c:v>
                </c:pt>
                <c:pt idx="1174">
                  <c:v>0.92182200000000003</c:v>
                </c:pt>
                <c:pt idx="1175">
                  <c:v>0.93384599999999995</c:v>
                </c:pt>
                <c:pt idx="1176">
                  <c:v>1.181894</c:v>
                </c:pt>
                <c:pt idx="1177">
                  <c:v>0.75582199999999999</c:v>
                </c:pt>
                <c:pt idx="1178">
                  <c:v>0.81709100000000001</c:v>
                </c:pt>
                <c:pt idx="1179">
                  <c:v>1.084544</c:v>
                </c:pt>
                <c:pt idx="1180">
                  <c:v>1.758297</c:v>
                </c:pt>
                <c:pt idx="1181">
                  <c:v>1.3444259999999999</c:v>
                </c:pt>
                <c:pt idx="1182">
                  <c:v>2.5203630000000001</c:v>
                </c:pt>
                <c:pt idx="1183">
                  <c:v>0.95270100000000002</c:v>
                </c:pt>
                <c:pt idx="1184">
                  <c:v>2.6838470000000001</c:v>
                </c:pt>
                <c:pt idx="1185">
                  <c:v>2.4105759999999998</c:v>
                </c:pt>
                <c:pt idx="1186">
                  <c:v>1.689408</c:v>
                </c:pt>
                <c:pt idx="1187">
                  <c:v>1.6001799999999999</c:v>
                </c:pt>
                <c:pt idx="1188">
                  <c:v>0.87686699999999995</c:v>
                </c:pt>
                <c:pt idx="1189">
                  <c:v>0.85543000000000002</c:v>
                </c:pt>
                <c:pt idx="1190">
                  <c:v>1.70177</c:v>
                </c:pt>
                <c:pt idx="1191">
                  <c:v>0.72638000000000003</c:v>
                </c:pt>
                <c:pt idx="1192">
                  <c:v>0.98281499999999999</c:v>
                </c:pt>
                <c:pt idx="1193">
                  <c:v>0.74109800000000003</c:v>
                </c:pt>
                <c:pt idx="1194">
                  <c:v>1.018294</c:v>
                </c:pt>
                <c:pt idx="1195">
                  <c:v>1.1297520000000001</c:v>
                </c:pt>
                <c:pt idx="1196">
                  <c:v>1.7223790000000001</c:v>
                </c:pt>
                <c:pt idx="1197">
                  <c:v>0.89212499999999995</c:v>
                </c:pt>
                <c:pt idx="1198">
                  <c:v>1.217792</c:v>
                </c:pt>
                <c:pt idx="1199">
                  <c:v>0.96062199999999998</c:v>
                </c:pt>
                <c:pt idx="1200">
                  <c:v>1.6280220000000001</c:v>
                </c:pt>
                <c:pt idx="1201">
                  <c:v>1.206712</c:v>
                </c:pt>
                <c:pt idx="1202">
                  <c:v>1.1041099999999999</c:v>
                </c:pt>
                <c:pt idx="1203">
                  <c:v>1.064295</c:v>
                </c:pt>
                <c:pt idx="1204">
                  <c:v>0.92518900000000004</c:v>
                </c:pt>
                <c:pt idx="1205">
                  <c:v>0.96866600000000003</c:v>
                </c:pt>
                <c:pt idx="1206">
                  <c:v>0.81742899999999996</c:v>
                </c:pt>
                <c:pt idx="1207">
                  <c:v>0.82826</c:v>
                </c:pt>
                <c:pt idx="1208">
                  <c:v>0.68543100000000001</c:v>
                </c:pt>
                <c:pt idx="1209">
                  <c:v>2.2999499999999999</c:v>
                </c:pt>
                <c:pt idx="1210">
                  <c:v>1.96898</c:v>
                </c:pt>
                <c:pt idx="1211">
                  <c:v>1.8799300000000001</c:v>
                </c:pt>
                <c:pt idx="1212">
                  <c:v>2.425341</c:v>
                </c:pt>
                <c:pt idx="1213">
                  <c:v>2.0856110000000001</c:v>
                </c:pt>
                <c:pt idx="1214">
                  <c:v>5.3846109999999996</c:v>
                </c:pt>
                <c:pt idx="1215">
                  <c:v>2.1647460000000001</c:v>
                </c:pt>
                <c:pt idx="1216">
                  <c:v>1.616347</c:v>
                </c:pt>
                <c:pt idx="1217">
                  <c:v>1.906312</c:v>
                </c:pt>
                <c:pt idx="1218">
                  <c:v>1.476148</c:v>
                </c:pt>
                <c:pt idx="1219">
                  <c:v>1.239922</c:v>
                </c:pt>
                <c:pt idx="1220">
                  <c:v>1.35978</c:v>
                </c:pt>
                <c:pt idx="1221">
                  <c:v>0.85440799999999995</c:v>
                </c:pt>
                <c:pt idx="1222">
                  <c:v>2.1445910000000001</c:v>
                </c:pt>
                <c:pt idx="1223">
                  <c:v>3.5495009999999998</c:v>
                </c:pt>
                <c:pt idx="1224">
                  <c:v>1.675122</c:v>
                </c:pt>
                <c:pt idx="1225">
                  <c:v>1.3487800000000001</c:v>
                </c:pt>
                <c:pt idx="1226">
                  <c:v>2.0191409999999999</c:v>
                </c:pt>
                <c:pt idx="1227">
                  <c:v>0.88574299999999995</c:v>
                </c:pt>
                <c:pt idx="1228">
                  <c:v>1.9071050000000001</c:v>
                </c:pt>
                <c:pt idx="1229">
                  <c:v>1.2801089999999999</c:v>
                </c:pt>
                <c:pt idx="1230">
                  <c:v>1.6654139999999999</c:v>
                </c:pt>
                <c:pt idx="1231">
                  <c:v>1.7368809999999999</c:v>
                </c:pt>
                <c:pt idx="1232">
                  <c:v>0.50226000000000004</c:v>
                </c:pt>
                <c:pt idx="1233">
                  <c:v>0.45467099999999999</c:v>
                </c:pt>
                <c:pt idx="1234">
                  <c:v>0.51411300000000004</c:v>
                </c:pt>
              </c:numCache>
            </c:numRef>
          </c:val>
          <c:extLst>
            <c:ext xmlns:c16="http://schemas.microsoft.com/office/drawing/2014/chart" uri="{C3380CC4-5D6E-409C-BE32-E72D297353CC}">
              <c16:uniqueId val="{00000000-E6EF-441A-A5C0-B91FB2A37799}"/>
            </c:ext>
          </c:extLst>
        </c:ser>
        <c:dLbls>
          <c:showLegendKey val="0"/>
          <c:showVal val="0"/>
          <c:showCatName val="0"/>
          <c:showSerName val="0"/>
          <c:showPercent val="0"/>
          <c:showBubbleSize val="0"/>
        </c:dLbls>
        <c:gapWidth val="219"/>
        <c:overlap val="-27"/>
        <c:axId val="309106192"/>
        <c:axId val="309107632"/>
      </c:barChart>
      <c:dateAx>
        <c:axId val="30910619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09107632"/>
        <c:crosses val="autoZero"/>
        <c:auto val="1"/>
        <c:lblOffset val="100"/>
        <c:baseTimeUnit val="days"/>
      </c:dateAx>
      <c:valAx>
        <c:axId val="309107632"/>
        <c:scaling>
          <c:orientation val="minMax"/>
        </c:scaling>
        <c:delete val="0"/>
        <c:axPos val="l"/>
        <c:numFmt formatCode="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09106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73074169924567"/>
          <c:y val="6.0185185185185182E-2"/>
          <c:w val="0.75199420002569606"/>
          <c:h val="0.89814814814814814"/>
        </c:manualLayout>
      </c:layout>
      <c:barChart>
        <c:barDir val="bar"/>
        <c:grouping val="clustered"/>
        <c:varyColors val="0"/>
        <c:ser>
          <c:idx val="0"/>
          <c:order val="0"/>
          <c:spPr>
            <a:solidFill>
              <a:srgbClr val="FF7B7B"/>
            </a:solidFill>
            <a:ln>
              <a:noFill/>
            </a:ln>
            <a:effectLst/>
          </c:spPr>
          <c:invertIfNegative val="0"/>
          <c:dPt>
            <c:idx val="0"/>
            <c:invertIfNegative val="0"/>
            <c:bubble3D val="0"/>
            <c:spPr>
              <a:solidFill>
                <a:srgbClr val="A70000"/>
              </a:solidFill>
              <a:ln>
                <a:solidFill>
                  <a:srgbClr val="A70000"/>
                </a:solidFill>
              </a:ln>
              <a:effectLst/>
            </c:spPr>
            <c:extLst>
              <c:ext xmlns:c16="http://schemas.microsoft.com/office/drawing/2014/chart" uri="{C3380CC4-5D6E-409C-BE32-E72D297353CC}">
                <c16:uniqueId val="{00000002-1661-48A2-A0A9-424B33596C0C}"/>
              </c:ext>
            </c:extLst>
          </c:dPt>
          <c:dPt>
            <c:idx val="1"/>
            <c:invertIfNegative val="0"/>
            <c:bubble3D val="0"/>
            <c:spPr>
              <a:solidFill>
                <a:srgbClr val="FF0000"/>
              </a:solidFill>
              <a:ln>
                <a:solidFill>
                  <a:srgbClr val="FF0000"/>
                </a:solidFill>
              </a:ln>
              <a:effectLst/>
            </c:spPr>
            <c:extLst>
              <c:ext xmlns:c16="http://schemas.microsoft.com/office/drawing/2014/chart" uri="{C3380CC4-5D6E-409C-BE32-E72D297353CC}">
                <c16:uniqueId val="{00000003-1661-48A2-A0A9-424B33596C0C}"/>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4-1661-48A2-A0A9-424B33596C0C}"/>
              </c:ext>
            </c:extLst>
          </c:dPt>
          <c:dPt>
            <c:idx val="3"/>
            <c:invertIfNegative val="0"/>
            <c:bubble3D val="0"/>
            <c:spPr>
              <a:solidFill>
                <a:srgbClr val="FF7B7B"/>
              </a:solidFill>
              <a:ln>
                <a:solidFill>
                  <a:srgbClr val="FF7B7B"/>
                </a:solidFill>
              </a:ln>
              <a:effectLst/>
            </c:spPr>
            <c:extLst>
              <c:ext xmlns:c16="http://schemas.microsoft.com/office/drawing/2014/chart" uri="{C3380CC4-5D6E-409C-BE32-E72D297353CC}">
                <c16:uniqueId val="{00000001-1661-48A2-A0A9-424B33596C0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'Input Sheet'!$M$34:$M$37</c:f>
              <c:strCache>
                <c:ptCount val="4"/>
                <c:pt idx="0">
                  <c:v>Promoters </c:v>
                </c:pt>
                <c:pt idx="1">
                  <c:v>FIIs </c:v>
                </c:pt>
                <c:pt idx="2">
                  <c:v>DIIs </c:v>
                </c:pt>
                <c:pt idx="3">
                  <c:v>Public  &amp; 
Government</c:v>
                </c:pt>
              </c:strCache>
            </c:strRef>
          </c:cat>
          <c:val>
            <c:numRef>
              <c:f>'Input Sheet'!$N$34:$N$37</c:f>
              <c:numCache>
                <c:formatCode>0.00%</c:formatCode>
                <c:ptCount val="4"/>
                <c:pt idx="0">
                  <c:v>0.52629999999999999</c:v>
                </c:pt>
                <c:pt idx="1">
                  <c:v>0.1527</c:v>
                </c:pt>
                <c:pt idx="2">
                  <c:v>0.123</c:v>
                </c:pt>
                <c:pt idx="3">
                  <c:v>0.19799999999999998</c:v>
                </c:pt>
              </c:numCache>
            </c:numRef>
          </c:val>
          <c:extLst>
            <c:ext xmlns:c16="http://schemas.microsoft.com/office/drawing/2014/chart" uri="{C3380CC4-5D6E-409C-BE32-E72D297353CC}">
              <c16:uniqueId val="{00000000-1661-48A2-A0A9-424B33596C0C}"/>
            </c:ext>
          </c:extLst>
        </c:ser>
        <c:dLbls>
          <c:dLblPos val="outEnd"/>
          <c:showLegendKey val="0"/>
          <c:showVal val="1"/>
          <c:showCatName val="0"/>
          <c:showSerName val="0"/>
          <c:showPercent val="0"/>
          <c:showBubbleSize val="0"/>
        </c:dLbls>
        <c:gapWidth val="182"/>
        <c:axId val="500925008"/>
        <c:axId val="500935088"/>
      </c:barChart>
      <c:catAx>
        <c:axId val="500925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500935088"/>
        <c:crosses val="autoZero"/>
        <c:auto val="1"/>
        <c:lblAlgn val="ctr"/>
        <c:lblOffset val="100"/>
        <c:noMultiLvlLbl val="0"/>
      </c:catAx>
      <c:valAx>
        <c:axId val="500935088"/>
        <c:scaling>
          <c:orientation val="minMax"/>
        </c:scaling>
        <c:delete val="1"/>
        <c:axPos val="b"/>
        <c:numFmt formatCode="0.00%" sourceLinked="1"/>
        <c:majorTickMark val="none"/>
        <c:minorTickMark val="none"/>
        <c:tickLblPos val="nextTo"/>
        <c:crossAx val="500925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705658236187"/>
          <c:y val="0.14509773234867382"/>
          <c:w val="0.85409826730238603"/>
          <c:h val="0.72376509637326258"/>
        </c:manualLayout>
      </c:layout>
      <c:lineChart>
        <c:grouping val="standard"/>
        <c:varyColors val="0"/>
        <c:ser>
          <c:idx val="0"/>
          <c:order val="0"/>
          <c:spPr>
            <a:ln w="28575" cap="rnd">
              <a:solidFill>
                <a:srgbClr val="E93F33"/>
              </a:solidFill>
              <a:round/>
            </a:ln>
            <a:effectLst/>
          </c:spPr>
          <c:marker>
            <c:symbol val="none"/>
          </c:marker>
          <c:cat>
            <c:numRef>
              <c:f>'Input Sheet'!$E$6:$E$1240</c:f>
              <c:numCache>
                <c:formatCode>m/d/yyyy</c:formatCode>
                <c:ptCount val="1235"/>
                <c:pt idx="0">
                  <c:v>43693</c:v>
                </c:pt>
                <c:pt idx="1">
                  <c:v>43696</c:v>
                </c:pt>
                <c:pt idx="2">
                  <c:v>43697</c:v>
                </c:pt>
                <c:pt idx="3">
                  <c:v>43698</c:v>
                </c:pt>
                <c:pt idx="4">
                  <c:v>43699</c:v>
                </c:pt>
                <c:pt idx="5">
                  <c:v>43700</c:v>
                </c:pt>
                <c:pt idx="6">
                  <c:v>43703</c:v>
                </c:pt>
                <c:pt idx="7">
                  <c:v>43704</c:v>
                </c:pt>
                <c:pt idx="8">
                  <c:v>43705</c:v>
                </c:pt>
                <c:pt idx="9">
                  <c:v>43706</c:v>
                </c:pt>
                <c:pt idx="10">
                  <c:v>43707</c:v>
                </c:pt>
                <c:pt idx="11">
                  <c:v>43711</c:v>
                </c:pt>
                <c:pt idx="12">
                  <c:v>43712</c:v>
                </c:pt>
                <c:pt idx="13">
                  <c:v>43713</c:v>
                </c:pt>
                <c:pt idx="14">
                  <c:v>43714</c:v>
                </c:pt>
                <c:pt idx="15">
                  <c:v>43717</c:v>
                </c:pt>
                <c:pt idx="16">
                  <c:v>43719</c:v>
                </c:pt>
                <c:pt idx="17">
                  <c:v>43720</c:v>
                </c:pt>
                <c:pt idx="18">
                  <c:v>43721</c:v>
                </c:pt>
                <c:pt idx="19">
                  <c:v>43724</c:v>
                </c:pt>
                <c:pt idx="20">
                  <c:v>43725</c:v>
                </c:pt>
                <c:pt idx="21">
                  <c:v>43726</c:v>
                </c:pt>
                <c:pt idx="22">
                  <c:v>43727</c:v>
                </c:pt>
                <c:pt idx="23">
                  <c:v>43728</c:v>
                </c:pt>
                <c:pt idx="24">
                  <c:v>43731</c:v>
                </c:pt>
                <c:pt idx="25">
                  <c:v>43732</c:v>
                </c:pt>
                <c:pt idx="26">
                  <c:v>43733</c:v>
                </c:pt>
                <c:pt idx="27">
                  <c:v>43734</c:v>
                </c:pt>
                <c:pt idx="28">
                  <c:v>43735</c:v>
                </c:pt>
                <c:pt idx="29">
                  <c:v>43738</c:v>
                </c:pt>
                <c:pt idx="30">
                  <c:v>43739</c:v>
                </c:pt>
                <c:pt idx="31">
                  <c:v>43741</c:v>
                </c:pt>
                <c:pt idx="32">
                  <c:v>43742</c:v>
                </c:pt>
                <c:pt idx="33">
                  <c:v>43745</c:v>
                </c:pt>
                <c:pt idx="34">
                  <c:v>43747</c:v>
                </c:pt>
                <c:pt idx="35">
                  <c:v>43748</c:v>
                </c:pt>
                <c:pt idx="36">
                  <c:v>43749</c:v>
                </c:pt>
                <c:pt idx="37">
                  <c:v>43752</c:v>
                </c:pt>
                <c:pt idx="38">
                  <c:v>43753</c:v>
                </c:pt>
                <c:pt idx="39">
                  <c:v>43755</c:v>
                </c:pt>
                <c:pt idx="40">
                  <c:v>43756</c:v>
                </c:pt>
                <c:pt idx="41">
                  <c:v>43760</c:v>
                </c:pt>
                <c:pt idx="42">
                  <c:v>43761</c:v>
                </c:pt>
                <c:pt idx="43">
                  <c:v>43762</c:v>
                </c:pt>
                <c:pt idx="44">
                  <c:v>43763</c:v>
                </c:pt>
                <c:pt idx="45">
                  <c:v>43765</c:v>
                </c:pt>
                <c:pt idx="46">
                  <c:v>43767</c:v>
                </c:pt>
                <c:pt idx="47">
                  <c:v>43768</c:v>
                </c:pt>
                <c:pt idx="48">
                  <c:v>43769</c:v>
                </c:pt>
                <c:pt idx="49">
                  <c:v>43770</c:v>
                </c:pt>
                <c:pt idx="50">
                  <c:v>43773</c:v>
                </c:pt>
                <c:pt idx="51">
                  <c:v>43774</c:v>
                </c:pt>
                <c:pt idx="52">
                  <c:v>43775</c:v>
                </c:pt>
                <c:pt idx="53">
                  <c:v>43776</c:v>
                </c:pt>
                <c:pt idx="54">
                  <c:v>43777</c:v>
                </c:pt>
                <c:pt idx="55">
                  <c:v>43780</c:v>
                </c:pt>
                <c:pt idx="56">
                  <c:v>43782</c:v>
                </c:pt>
                <c:pt idx="57">
                  <c:v>43783</c:v>
                </c:pt>
                <c:pt idx="58">
                  <c:v>43784</c:v>
                </c:pt>
                <c:pt idx="59">
                  <c:v>43787</c:v>
                </c:pt>
                <c:pt idx="60">
                  <c:v>43788</c:v>
                </c:pt>
                <c:pt idx="61">
                  <c:v>43789</c:v>
                </c:pt>
                <c:pt idx="62">
                  <c:v>43790</c:v>
                </c:pt>
                <c:pt idx="63">
                  <c:v>43791</c:v>
                </c:pt>
                <c:pt idx="64">
                  <c:v>43794</c:v>
                </c:pt>
                <c:pt idx="65">
                  <c:v>43795</c:v>
                </c:pt>
                <c:pt idx="66">
                  <c:v>43796</c:v>
                </c:pt>
                <c:pt idx="67">
                  <c:v>43797</c:v>
                </c:pt>
                <c:pt idx="68">
                  <c:v>43798</c:v>
                </c:pt>
                <c:pt idx="69">
                  <c:v>43801</c:v>
                </c:pt>
                <c:pt idx="70">
                  <c:v>43802</c:v>
                </c:pt>
                <c:pt idx="71">
                  <c:v>43803</c:v>
                </c:pt>
                <c:pt idx="72">
                  <c:v>43804</c:v>
                </c:pt>
                <c:pt idx="73">
                  <c:v>43805</c:v>
                </c:pt>
                <c:pt idx="74">
                  <c:v>43808</c:v>
                </c:pt>
                <c:pt idx="75">
                  <c:v>43809</c:v>
                </c:pt>
                <c:pt idx="76">
                  <c:v>43810</c:v>
                </c:pt>
                <c:pt idx="77">
                  <c:v>43811</c:v>
                </c:pt>
                <c:pt idx="78">
                  <c:v>43812</c:v>
                </c:pt>
                <c:pt idx="79">
                  <c:v>43815</c:v>
                </c:pt>
                <c:pt idx="80">
                  <c:v>43816</c:v>
                </c:pt>
                <c:pt idx="81">
                  <c:v>43817</c:v>
                </c:pt>
                <c:pt idx="82">
                  <c:v>43818</c:v>
                </c:pt>
                <c:pt idx="83">
                  <c:v>43819</c:v>
                </c:pt>
                <c:pt idx="84">
                  <c:v>43822</c:v>
                </c:pt>
                <c:pt idx="85">
                  <c:v>43823</c:v>
                </c:pt>
                <c:pt idx="86">
                  <c:v>43825</c:v>
                </c:pt>
                <c:pt idx="87">
                  <c:v>43826</c:v>
                </c:pt>
                <c:pt idx="88">
                  <c:v>43829</c:v>
                </c:pt>
                <c:pt idx="89">
                  <c:v>43830</c:v>
                </c:pt>
                <c:pt idx="90">
                  <c:v>43831</c:v>
                </c:pt>
                <c:pt idx="91">
                  <c:v>43832</c:v>
                </c:pt>
                <c:pt idx="92">
                  <c:v>43833</c:v>
                </c:pt>
                <c:pt idx="93">
                  <c:v>43836</c:v>
                </c:pt>
                <c:pt idx="94">
                  <c:v>43837</c:v>
                </c:pt>
                <c:pt idx="95">
                  <c:v>43838</c:v>
                </c:pt>
                <c:pt idx="96">
                  <c:v>43839</c:v>
                </c:pt>
                <c:pt idx="97">
                  <c:v>43840</c:v>
                </c:pt>
                <c:pt idx="98">
                  <c:v>43843</c:v>
                </c:pt>
                <c:pt idx="99">
                  <c:v>43844</c:v>
                </c:pt>
                <c:pt idx="100">
                  <c:v>43845</c:v>
                </c:pt>
                <c:pt idx="101">
                  <c:v>43846</c:v>
                </c:pt>
                <c:pt idx="102">
                  <c:v>43847</c:v>
                </c:pt>
                <c:pt idx="103">
                  <c:v>43850</c:v>
                </c:pt>
                <c:pt idx="104">
                  <c:v>43851</c:v>
                </c:pt>
                <c:pt idx="105">
                  <c:v>43852</c:v>
                </c:pt>
                <c:pt idx="106">
                  <c:v>43853</c:v>
                </c:pt>
                <c:pt idx="107">
                  <c:v>43854</c:v>
                </c:pt>
                <c:pt idx="108">
                  <c:v>43857</c:v>
                </c:pt>
                <c:pt idx="109">
                  <c:v>43858</c:v>
                </c:pt>
                <c:pt idx="110">
                  <c:v>43859</c:v>
                </c:pt>
                <c:pt idx="111">
                  <c:v>43860</c:v>
                </c:pt>
                <c:pt idx="112">
                  <c:v>43861</c:v>
                </c:pt>
                <c:pt idx="113">
                  <c:v>43864</c:v>
                </c:pt>
                <c:pt idx="114">
                  <c:v>43865</c:v>
                </c:pt>
                <c:pt idx="115">
                  <c:v>43866</c:v>
                </c:pt>
                <c:pt idx="116">
                  <c:v>43867</c:v>
                </c:pt>
                <c:pt idx="117">
                  <c:v>43868</c:v>
                </c:pt>
                <c:pt idx="118">
                  <c:v>43871</c:v>
                </c:pt>
                <c:pt idx="119">
                  <c:v>43872</c:v>
                </c:pt>
                <c:pt idx="120">
                  <c:v>43873</c:v>
                </c:pt>
                <c:pt idx="121">
                  <c:v>43874</c:v>
                </c:pt>
                <c:pt idx="122">
                  <c:v>43875</c:v>
                </c:pt>
                <c:pt idx="123">
                  <c:v>43878</c:v>
                </c:pt>
                <c:pt idx="124">
                  <c:v>43879</c:v>
                </c:pt>
                <c:pt idx="125">
                  <c:v>43880</c:v>
                </c:pt>
                <c:pt idx="126">
                  <c:v>43881</c:v>
                </c:pt>
                <c:pt idx="127">
                  <c:v>43885</c:v>
                </c:pt>
                <c:pt idx="128">
                  <c:v>43886</c:v>
                </c:pt>
                <c:pt idx="129">
                  <c:v>43887</c:v>
                </c:pt>
                <c:pt idx="130">
                  <c:v>43888</c:v>
                </c:pt>
                <c:pt idx="131">
                  <c:v>43889</c:v>
                </c:pt>
                <c:pt idx="132">
                  <c:v>43892</c:v>
                </c:pt>
                <c:pt idx="133">
                  <c:v>43893</c:v>
                </c:pt>
                <c:pt idx="134">
                  <c:v>43894</c:v>
                </c:pt>
                <c:pt idx="135">
                  <c:v>43895</c:v>
                </c:pt>
                <c:pt idx="136">
                  <c:v>43896</c:v>
                </c:pt>
                <c:pt idx="137">
                  <c:v>43899</c:v>
                </c:pt>
                <c:pt idx="138">
                  <c:v>43901</c:v>
                </c:pt>
                <c:pt idx="139">
                  <c:v>43902</c:v>
                </c:pt>
                <c:pt idx="140">
                  <c:v>43903</c:v>
                </c:pt>
                <c:pt idx="141">
                  <c:v>43906</c:v>
                </c:pt>
                <c:pt idx="142">
                  <c:v>43907</c:v>
                </c:pt>
                <c:pt idx="143">
                  <c:v>43908</c:v>
                </c:pt>
                <c:pt idx="144">
                  <c:v>43909</c:v>
                </c:pt>
                <c:pt idx="145">
                  <c:v>43910</c:v>
                </c:pt>
                <c:pt idx="146">
                  <c:v>43913</c:v>
                </c:pt>
                <c:pt idx="147">
                  <c:v>43914</c:v>
                </c:pt>
                <c:pt idx="148">
                  <c:v>43915</c:v>
                </c:pt>
                <c:pt idx="149">
                  <c:v>43916</c:v>
                </c:pt>
                <c:pt idx="150">
                  <c:v>43917</c:v>
                </c:pt>
                <c:pt idx="151">
                  <c:v>43920</c:v>
                </c:pt>
                <c:pt idx="152">
                  <c:v>43921</c:v>
                </c:pt>
                <c:pt idx="153">
                  <c:v>43922</c:v>
                </c:pt>
                <c:pt idx="154">
                  <c:v>43924</c:v>
                </c:pt>
                <c:pt idx="155">
                  <c:v>43928</c:v>
                </c:pt>
                <c:pt idx="156">
                  <c:v>43929</c:v>
                </c:pt>
                <c:pt idx="157">
                  <c:v>43930</c:v>
                </c:pt>
                <c:pt idx="158">
                  <c:v>43934</c:v>
                </c:pt>
                <c:pt idx="159">
                  <c:v>43936</c:v>
                </c:pt>
                <c:pt idx="160">
                  <c:v>43937</c:v>
                </c:pt>
                <c:pt idx="161">
                  <c:v>43938</c:v>
                </c:pt>
                <c:pt idx="162">
                  <c:v>43941</c:v>
                </c:pt>
                <c:pt idx="163">
                  <c:v>43942</c:v>
                </c:pt>
                <c:pt idx="164">
                  <c:v>43943</c:v>
                </c:pt>
                <c:pt idx="165">
                  <c:v>43944</c:v>
                </c:pt>
                <c:pt idx="166">
                  <c:v>43945</c:v>
                </c:pt>
                <c:pt idx="167">
                  <c:v>43948</c:v>
                </c:pt>
                <c:pt idx="168">
                  <c:v>43949</c:v>
                </c:pt>
                <c:pt idx="169">
                  <c:v>43950</c:v>
                </c:pt>
                <c:pt idx="170">
                  <c:v>43951</c:v>
                </c:pt>
                <c:pt idx="171">
                  <c:v>43955</c:v>
                </c:pt>
                <c:pt idx="172">
                  <c:v>43956</c:v>
                </c:pt>
                <c:pt idx="173">
                  <c:v>43957</c:v>
                </c:pt>
                <c:pt idx="174">
                  <c:v>43958</c:v>
                </c:pt>
                <c:pt idx="175">
                  <c:v>43959</c:v>
                </c:pt>
                <c:pt idx="176">
                  <c:v>43962</c:v>
                </c:pt>
                <c:pt idx="177">
                  <c:v>43963</c:v>
                </c:pt>
                <c:pt idx="178">
                  <c:v>43964</c:v>
                </c:pt>
                <c:pt idx="179">
                  <c:v>43965</c:v>
                </c:pt>
                <c:pt idx="180">
                  <c:v>43966</c:v>
                </c:pt>
                <c:pt idx="181">
                  <c:v>43969</c:v>
                </c:pt>
                <c:pt idx="182">
                  <c:v>43970</c:v>
                </c:pt>
                <c:pt idx="183">
                  <c:v>43971</c:v>
                </c:pt>
                <c:pt idx="184">
                  <c:v>43972</c:v>
                </c:pt>
                <c:pt idx="185">
                  <c:v>43973</c:v>
                </c:pt>
                <c:pt idx="186">
                  <c:v>43977</c:v>
                </c:pt>
                <c:pt idx="187">
                  <c:v>43978</c:v>
                </c:pt>
                <c:pt idx="188">
                  <c:v>43979</c:v>
                </c:pt>
                <c:pt idx="189">
                  <c:v>43980</c:v>
                </c:pt>
                <c:pt idx="190">
                  <c:v>43983</c:v>
                </c:pt>
                <c:pt idx="191">
                  <c:v>43984</c:v>
                </c:pt>
                <c:pt idx="192">
                  <c:v>43985</c:v>
                </c:pt>
                <c:pt idx="193">
                  <c:v>43986</c:v>
                </c:pt>
                <c:pt idx="194">
                  <c:v>43987</c:v>
                </c:pt>
                <c:pt idx="195">
                  <c:v>43990</c:v>
                </c:pt>
                <c:pt idx="196">
                  <c:v>43991</c:v>
                </c:pt>
                <c:pt idx="197">
                  <c:v>43992</c:v>
                </c:pt>
                <c:pt idx="198">
                  <c:v>43993</c:v>
                </c:pt>
                <c:pt idx="199">
                  <c:v>43994</c:v>
                </c:pt>
                <c:pt idx="200">
                  <c:v>43997</c:v>
                </c:pt>
                <c:pt idx="201">
                  <c:v>43998</c:v>
                </c:pt>
                <c:pt idx="202">
                  <c:v>43999</c:v>
                </c:pt>
                <c:pt idx="203">
                  <c:v>44000</c:v>
                </c:pt>
                <c:pt idx="204">
                  <c:v>44001</c:v>
                </c:pt>
                <c:pt idx="205">
                  <c:v>44004</c:v>
                </c:pt>
                <c:pt idx="206">
                  <c:v>44005</c:v>
                </c:pt>
                <c:pt idx="207">
                  <c:v>44006</c:v>
                </c:pt>
                <c:pt idx="208">
                  <c:v>44007</c:v>
                </c:pt>
                <c:pt idx="209">
                  <c:v>44008</c:v>
                </c:pt>
                <c:pt idx="210">
                  <c:v>44011</c:v>
                </c:pt>
                <c:pt idx="211">
                  <c:v>44012</c:v>
                </c:pt>
                <c:pt idx="212">
                  <c:v>44013</c:v>
                </c:pt>
                <c:pt idx="213">
                  <c:v>44014</c:v>
                </c:pt>
                <c:pt idx="214">
                  <c:v>44015</c:v>
                </c:pt>
                <c:pt idx="215">
                  <c:v>44018</c:v>
                </c:pt>
                <c:pt idx="216">
                  <c:v>44019</c:v>
                </c:pt>
                <c:pt idx="217">
                  <c:v>44020</c:v>
                </c:pt>
                <c:pt idx="218">
                  <c:v>44021</c:v>
                </c:pt>
                <c:pt idx="219">
                  <c:v>44022</c:v>
                </c:pt>
                <c:pt idx="220">
                  <c:v>44025</c:v>
                </c:pt>
                <c:pt idx="221">
                  <c:v>44026</c:v>
                </c:pt>
                <c:pt idx="222">
                  <c:v>44027</c:v>
                </c:pt>
                <c:pt idx="223">
                  <c:v>44028</c:v>
                </c:pt>
                <c:pt idx="224">
                  <c:v>44029</c:v>
                </c:pt>
                <c:pt idx="225">
                  <c:v>44032</c:v>
                </c:pt>
                <c:pt idx="226">
                  <c:v>44033</c:v>
                </c:pt>
                <c:pt idx="227">
                  <c:v>44034</c:v>
                </c:pt>
                <c:pt idx="228">
                  <c:v>44035</c:v>
                </c:pt>
                <c:pt idx="229">
                  <c:v>44036</c:v>
                </c:pt>
                <c:pt idx="230">
                  <c:v>44039</c:v>
                </c:pt>
                <c:pt idx="231">
                  <c:v>44040</c:v>
                </c:pt>
                <c:pt idx="232">
                  <c:v>44041</c:v>
                </c:pt>
                <c:pt idx="233">
                  <c:v>44042</c:v>
                </c:pt>
                <c:pt idx="234">
                  <c:v>44043</c:v>
                </c:pt>
                <c:pt idx="235">
                  <c:v>44046</c:v>
                </c:pt>
                <c:pt idx="236">
                  <c:v>44047</c:v>
                </c:pt>
                <c:pt idx="237">
                  <c:v>44048</c:v>
                </c:pt>
                <c:pt idx="238">
                  <c:v>44049</c:v>
                </c:pt>
                <c:pt idx="239">
                  <c:v>44050</c:v>
                </c:pt>
                <c:pt idx="240">
                  <c:v>44053</c:v>
                </c:pt>
                <c:pt idx="241">
                  <c:v>44054</c:v>
                </c:pt>
                <c:pt idx="242">
                  <c:v>44055</c:v>
                </c:pt>
                <c:pt idx="243">
                  <c:v>44056</c:v>
                </c:pt>
                <c:pt idx="244">
                  <c:v>44057</c:v>
                </c:pt>
                <c:pt idx="245">
                  <c:v>44060</c:v>
                </c:pt>
                <c:pt idx="246">
                  <c:v>44061</c:v>
                </c:pt>
                <c:pt idx="247">
                  <c:v>44062</c:v>
                </c:pt>
                <c:pt idx="248">
                  <c:v>44063</c:v>
                </c:pt>
                <c:pt idx="249">
                  <c:v>44064</c:v>
                </c:pt>
                <c:pt idx="250">
                  <c:v>44067</c:v>
                </c:pt>
                <c:pt idx="251">
                  <c:v>44068</c:v>
                </c:pt>
                <c:pt idx="252">
                  <c:v>44069</c:v>
                </c:pt>
                <c:pt idx="253">
                  <c:v>44070</c:v>
                </c:pt>
                <c:pt idx="254">
                  <c:v>44071</c:v>
                </c:pt>
                <c:pt idx="255">
                  <c:v>44074</c:v>
                </c:pt>
                <c:pt idx="256">
                  <c:v>44075</c:v>
                </c:pt>
                <c:pt idx="257">
                  <c:v>44076</c:v>
                </c:pt>
                <c:pt idx="258">
                  <c:v>44077</c:v>
                </c:pt>
                <c:pt idx="259">
                  <c:v>44078</c:v>
                </c:pt>
                <c:pt idx="260">
                  <c:v>44081</c:v>
                </c:pt>
                <c:pt idx="261">
                  <c:v>44082</c:v>
                </c:pt>
                <c:pt idx="262">
                  <c:v>44083</c:v>
                </c:pt>
                <c:pt idx="263">
                  <c:v>44084</c:v>
                </c:pt>
                <c:pt idx="264">
                  <c:v>44085</c:v>
                </c:pt>
                <c:pt idx="265">
                  <c:v>44088</c:v>
                </c:pt>
                <c:pt idx="266">
                  <c:v>44089</c:v>
                </c:pt>
                <c:pt idx="267">
                  <c:v>44090</c:v>
                </c:pt>
                <c:pt idx="268">
                  <c:v>44091</c:v>
                </c:pt>
                <c:pt idx="269">
                  <c:v>44092</c:v>
                </c:pt>
                <c:pt idx="270">
                  <c:v>44095</c:v>
                </c:pt>
                <c:pt idx="271">
                  <c:v>44096</c:v>
                </c:pt>
                <c:pt idx="272">
                  <c:v>44097</c:v>
                </c:pt>
                <c:pt idx="273">
                  <c:v>44098</c:v>
                </c:pt>
                <c:pt idx="274">
                  <c:v>44099</c:v>
                </c:pt>
                <c:pt idx="275">
                  <c:v>44102</c:v>
                </c:pt>
                <c:pt idx="276">
                  <c:v>44103</c:v>
                </c:pt>
                <c:pt idx="277">
                  <c:v>44104</c:v>
                </c:pt>
                <c:pt idx="278">
                  <c:v>44105</c:v>
                </c:pt>
                <c:pt idx="279">
                  <c:v>44109</c:v>
                </c:pt>
                <c:pt idx="280">
                  <c:v>44110</c:v>
                </c:pt>
                <c:pt idx="281">
                  <c:v>44111</c:v>
                </c:pt>
                <c:pt idx="282">
                  <c:v>44112</c:v>
                </c:pt>
                <c:pt idx="283">
                  <c:v>44113</c:v>
                </c:pt>
                <c:pt idx="284">
                  <c:v>44116</c:v>
                </c:pt>
                <c:pt idx="285">
                  <c:v>44117</c:v>
                </c:pt>
                <c:pt idx="286">
                  <c:v>44118</c:v>
                </c:pt>
                <c:pt idx="287">
                  <c:v>44119</c:v>
                </c:pt>
                <c:pt idx="288">
                  <c:v>44120</c:v>
                </c:pt>
                <c:pt idx="289">
                  <c:v>44123</c:v>
                </c:pt>
                <c:pt idx="290">
                  <c:v>44124</c:v>
                </c:pt>
                <c:pt idx="291">
                  <c:v>44125</c:v>
                </c:pt>
                <c:pt idx="292">
                  <c:v>44126</c:v>
                </c:pt>
                <c:pt idx="293">
                  <c:v>44127</c:v>
                </c:pt>
                <c:pt idx="294">
                  <c:v>44130</c:v>
                </c:pt>
                <c:pt idx="295">
                  <c:v>44131</c:v>
                </c:pt>
                <c:pt idx="296">
                  <c:v>44132</c:v>
                </c:pt>
                <c:pt idx="297">
                  <c:v>44133</c:v>
                </c:pt>
                <c:pt idx="298">
                  <c:v>44134</c:v>
                </c:pt>
                <c:pt idx="299">
                  <c:v>44137</c:v>
                </c:pt>
                <c:pt idx="300">
                  <c:v>44138</c:v>
                </c:pt>
                <c:pt idx="301">
                  <c:v>44139</c:v>
                </c:pt>
                <c:pt idx="302">
                  <c:v>44140</c:v>
                </c:pt>
                <c:pt idx="303">
                  <c:v>44141</c:v>
                </c:pt>
                <c:pt idx="304">
                  <c:v>44144</c:v>
                </c:pt>
                <c:pt idx="305">
                  <c:v>44145</c:v>
                </c:pt>
                <c:pt idx="306">
                  <c:v>44146</c:v>
                </c:pt>
                <c:pt idx="307">
                  <c:v>44147</c:v>
                </c:pt>
                <c:pt idx="308">
                  <c:v>44148</c:v>
                </c:pt>
                <c:pt idx="309">
                  <c:v>44149</c:v>
                </c:pt>
                <c:pt idx="310">
                  <c:v>44152</c:v>
                </c:pt>
                <c:pt idx="311">
                  <c:v>44153</c:v>
                </c:pt>
                <c:pt idx="312">
                  <c:v>44154</c:v>
                </c:pt>
                <c:pt idx="313">
                  <c:v>44155</c:v>
                </c:pt>
                <c:pt idx="314">
                  <c:v>44158</c:v>
                </c:pt>
                <c:pt idx="315">
                  <c:v>44159</c:v>
                </c:pt>
                <c:pt idx="316">
                  <c:v>44160</c:v>
                </c:pt>
                <c:pt idx="317">
                  <c:v>44161</c:v>
                </c:pt>
                <c:pt idx="318">
                  <c:v>44162</c:v>
                </c:pt>
                <c:pt idx="319">
                  <c:v>44166</c:v>
                </c:pt>
                <c:pt idx="320">
                  <c:v>44167</c:v>
                </c:pt>
                <c:pt idx="321">
                  <c:v>44168</c:v>
                </c:pt>
                <c:pt idx="322">
                  <c:v>44169</c:v>
                </c:pt>
                <c:pt idx="323">
                  <c:v>44172</c:v>
                </c:pt>
                <c:pt idx="324">
                  <c:v>44173</c:v>
                </c:pt>
                <c:pt idx="325">
                  <c:v>44174</c:v>
                </c:pt>
                <c:pt idx="326">
                  <c:v>44175</c:v>
                </c:pt>
                <c:pt idx="327">
                  <c:v>44176</c:v>
                </c:pt>
                <c:pt idx="328">
                  <c:v>44179</c:v>
                </c:pt>
                <c:pt idx="329">
                  <c:v>44180</c:v>
                </c:pt>
                <c:pt idx="330">
                  <c:v>44181</c:v>
                </c:pt>
                <c:pt idx="331">
                  <c:v>44182</c:v>
                </c:pt>
                <c:pt idx="332">
                  <c:v>44183</c:v>
                </c:pt>
                <c:pt idx="333">
                  <c:v>44186</c:v>
                </c:pt>
                <c:pt idx="334">
                  <c:v>44187</c:v>
                </c:pt>
                <c:pt idx="335">
                  <c:v>44188</c:v>
                </c:pt>
                <c:pt idx="336">
                  <c:v>44189</c:v>
                </c:pt>
                <c:pt idx="337">
                  <c:v>44193</c:v>
                </c:pt>
                <c:pt idx="338">
                  <c:v>44194</c:v>
                </c:pt>
                <c:pt idx="339">
                  <c:v>44195</c:v>
                </c:pt>
                <c:pt idx="340">
                  <c:v>44196</c:v>
                </c:pt>
                <c:pt idx="341">
                  <c:v>44197</c:v>
                </c:pt>
                <c:pt idx="342">
                  <c:v>44200</c:v>
                </c:pt>
                <c:pt idx="343">
                  <c:v>44201</c:v>
                </c:pt>
                <c:pt idx="344">
                  <c:v>44202</c:v>
                </c:pt>
                <c:pt idx="345">
                  <c:v>44203</c:v>
                </c:pt>
                <c:pt idx="346">
                  <c:v>44204</c:v>
                </c:pt>
                <c:pt idx="347">
                  <c:v>44207</c:v>
                </c:pt>
                <c:pt idx="348">
                  <c:v>44208</c:v>
                </c:pt>
                <c:pt idx="349">
                  <c:v>44209</c:v>
                </c:pt>
                <c:pt idx="350">
                  <c:v>44210</c:v>
                </c:pt>
                <c:pt idx="351">
                  <c:v>44211</c:v>
                </c:pt>
                <c:pt idx="352">
                  <c:v>44214</c:v>
                </c:pt>
                <c:pt idx="353">
                  <c:v>44215</c:v>
                </c:pt>
                <c:pt idx="354">
                  <c:v>44216</c:v>
                </c:pt>
                <c:pt idx="355">
                  <c:v>44217</c:v>
                </c:pt>
                <c:pt idx="356">
                  <c:v>44218</c:v>
                </c:pt>
                <c:pt idx="357">
                  <c:v>44221</c:v>
                </c:pt>
                <c:pt idx="358">
                  <c:v>44223</c:v>
                </c:pt>
                <c:pt idx="359">
                  <c:v>44224</c:v>
                </c:pt>
                <c:pt idx="360">
                  <c:v>44225</c:v>
                </c:pt>
                <c:pt idx="361">
                  <c:v>44228</c:v>
                </c:pt>
                <c:pt idx="362">
                  <c:v>44229</c:v>
                </c:pt>
                <c:pt idx="363">
                  <c:v>44230</c:v>
                </c:pt>
                <c:pt idx="364">
                  <c:v>44231</c:v>
                </c:pt>
                <c:pt idx="365">
                  <c:v>44232</c:v>
                </c:pt>
                <c:pt idx="366">
                  <c:v>44235</c:v>
                </c:pt>
                <c:pt idx="367">
                  <c:v>44236</c:v>
                </c:pt>
                <c:pt idx="368">
                  <c:v>44237</c:v>
                </c:pt>
                <c:pt idx="369">
                  <c:v>44238</c:v>
                </c:pt>
                <c:pt idx="370">
                  <c:v>44239</c:v>
                </c:pt>
                <c:pt idx="371">
                  <c:v>44242</c:v>
                </c:pt>
                <c:pt idx="372">
                  <c:v>44243</c:v>
                </c:pt>
                <c:pt idx="373">
                  <c:v>44244</c:v>
                </c:pt>
                <c:pt idx="374">
                  <c:v>44245</c:v>
                </c:pt>
                <c:pt idx="375">
                  <c:v>44246</c:v>
                </c:pt>
                <c:pt idx="376">
                  <c:v>44249</c:v>
                </c:pt>
                <c:pt idx="377">
                  <c:v>44250</c:v>
                </c:pt>
                <c:pt idx="378">
                  <c:v>44251</c:v>
                </c:pt>
                <c:pt idx="379">
                  <c:v>44252</c:v>
                </c:pt>
                <c:pt idx="380">
                  <c:v>44253</c:v>
                </c:pt>
                <c:pt idx="381">
                  <c:v>44256</c:v>
                </c:pt>
                <c:pt idx="382">
                  <c:v>44257</c:v>
                </c:pt>
                <c:pt idx="383">
                  <c:v>44258</c:v>
                </c:pt>
                <c:pt idx="384">
                  <c:v>44259</c:v>
                </c:pt>
                <c:pt idx="385">
                  <c:v>44260</c:v>
                </c:pt>
                <c:pt idx="386">
                  <c:v>44263</c:v>
                </c:pt>
                <c:pt idx="387">
                  <c:v>44264</c:v>
                </c:pt>
                <c:pt idx="388">
                  <c:v>44265</c:v>
                </c:pt>
                <c:pt idx="389">
                  <c:v>44267</c:v>
                </c:pt>
                <c:pt idx="390">
                  <c:v>44270</c:v>
                </c:pt>
                <c:pt idx="391">
                  <c:v>44271</c:v>
                </c:pt>
                <c:pt idx="392">
                  <c:v>44272</c:v>
                </c:pt>
                <c:pt idx="393">
                  <c:v>44273</c:v>
                </c:pt>
                <c:pt idx="394">
                  <c:v>44274</c:v>
                </c:pt>
                <c:pt idx="395">
                  <c:v>44277</c:v>
                </c:pt>
                <c:pt idx="396">
                  <c:v>44278</c:v>
                </c:pt>
                <c:pt idx="397">
                  <c:v>44279</c:v>
                </c:pt>
                <c:pt idx="398">
                  <c:v>44280</c:v>
                </c:pt>
                <c:pt idx="399">
                  <c:v>44281</c:v>
                </c:pt>
                <c:pt idx="400">
                  <c:v>44285</c:v>
                </c:pt>
                <c:pt idx="401">
                  <c:v>44286</c:v>
                </c:pt>
                <c:pt idx="402">
                  <c:v>44287</c:v>
                </c:pt>
                <c:pt idx="403">
                  <c:v>44291</c:v>
                </c:pt>
                <c:pt idx="404">
                  <c:v>44292</c:v>
                </c:pt>
                <c:pt idx="405">
                  <c:v>44293</c:v>
                </c:pt>
                <c:pt idx="406">
                  <c:v>44294</c:v>
                </c:pt>
                <c:pt idx="407">
                  <c:v>44295</c:v>
                </c:pt>
                <c:pt idx="408">
                  <c:v>44298</c:v>
                </c:pt>
                <c:pt idx="409">
                  <c:v>44299</c:v>
                </c:pt>
                <c:pt idx="410">
                  <c:v>44301</c:v>
                </c:pt>
                <c:pt idx="411">
                  <c:v>44302</c:v>
                </c:pt>
                <c:pt idx="412">
                  <c:v>44305</c:v>
                </c:pt>
                <c:pt idx="413">
                  <c:v>44306</c:v>
                </c:pt>
                <c:pt idx="414">
                  <c:v>44308</c:v>
                </c:pt>
                <c:pt idx="415">
                  <c:v>44309</c:v>
                </c:pt>
                <c:pt idx="416">
                  <c:v>44312</c:v>
                </c:pt>
                <c:pt idx="417">
                  <c:v>44313</c:v>
                </c:pt>
                <c:pt idx="418">
                  <c:v>44314</c:v>
                </c:pt>
                <c:pt idx="419">
                  <c:v>44315</c:v>
                </c:pt>
                <c:pt idx="420">
                  <c:v>44316</c:v>
                </c:pt>
                <c:pt idx="421">
                  <c:v>44319</c:v>
                </c:pt>
                <c:pt idx="422">
                  <c:v>44320</c:v>
                </c:pt>
                <c:pt idx="423">
                  <c:v>44321</c:v>
                </c:pt>
                <c:pt idx="424">
                  <c:v>44322</c:v>
                </c:pt>
                <c:pt idx="425">
                  <c:v>44323</c:v>
                </c:pt>
                <c:pt idx="426">
                  <c:v>44326</c:v>
                </c:pt>
                <c:pt idx="427">
                  <c:v>44327</c:v>
                </c:pt>
                <c:pt idx="428">
                  <c:v>44328</c:v>
                </c:pt>
                <c:pt idx="429">
                  <c:v>44330</c:v>
                </c:pt>
                <c:pt idx="430">
                  <c:v>44333</c:v>
                </c:pt>
                <c:pt idx="431">
                  <c:v>44334</c:v>
                </c:pt>
                <c:pt idx="432">
                  <c:v>44335</c:v>
                </c:pt>
                <c:pt idx="433">
                  <c:v>44336</c:v>
                </c:pt>
                <c:pt idx="434">
                  <c:v>44337</c:v>
                </c:pt>
                <c:pt idx="435">
                  <c:v>44340</c:v>
                </c:pt>
                <c:pt idx="436">
                  <c:v>44341</c:v>
                </c:pt>
                <c:pt idx="437">
                  <c:v>44342</c:v>
                </c:pt>
                <c:pt idx="438">
                  <c:v>44343</c:v>
                </c:pt>
                <c:pt idx="439">
                  <c:v>44344</c:v>
                </c:pt>
                <c:pt idx="440">
                  <c:v>44347</c:v>
                </c:pt>
                <c:pt idx="441">
                  <c:v>44348</c:v>
                </c:pt>
                <c:pt idx="442">
                  <c:v>44349</c:v>
                </c:pt>
                <c:pt idx="443">
                  <c:v>44350</c:v>
                </c:pt>
                <c:pt idx="444">
                  <c:v>44351</c:v>
                </c:pt>
                <c:pt idx="445">
                  <c:v>44354</c:v>
                </c:pt>
                <c:pt idx="446">
                  <c:v>44355</c:v>
                </c:pt>
                <c:pt idx="447">
                  <c:v>44356</c:v>
                </c:pt>
                <c:pt idx="448">
                  <c:v>44357</c:v>
                </c:pt>
                <c:pt idx="449">
                  <c:v>44358</c:v>
                </c:pt>
                <c:pt idx="450">
                  <c:v>44361</c:v>
                </c:pt>
                <c:pt idx="451">
                  <c:v>44362</c:v>
                </c:pt>
                <c:pt idx="452">
                  <c:v>44363</c:v>
                </c:pt>
                <c:pt idx="453">
                  <c:v>44364</c:v>
                </c:pt>
                <c:pt idx="454">
                  <c:v>44365</c:v>
                </c:pt>
                <c:pt idx="455">
                  <c:v>44368</c:v>
                </c:pt>
                <c:pt idx="456">
                  <c:v>44369</c:v>
                </c:pt>
                <c:pt idx="457">
                  <c:v>44370</c:v>
                </c:pt>
                <c:pt idx="458">
                  <c:v>44371</c:v>
                </c:pt>
                <c:pt idx="459">
                  <c:v>44372</c:v>
                </c:pt>
                <c:pt idx="460">
                  <c:v>44375</c:v>
                </c:pt>
                <c:pt idx="461">
                  <c:v>44376</c:v>
                </c:pt>
                <c:pt idx="462">
                  <c:v>44377</c:v>
                </c:pt>
                <c:pt idx="463">
                  <c:v>44378</c:v>
                </c:pt>
                <c:pt idx="464">
                  <c:v>44379</c:v>
                </c:pt>
                <c:pt idx="465">
                  <c:v>44382</c:v>
                </c:pt>
                <c:pt idx="466">
                  <c:v>44383</c:v>
                </c:pt>
                <c:pt idx="467">
                  <c:v>44384</c:v>
                </c:pt>
                <c:pt idx="468">
                  <c:v>44385</c:v>
                </c:pt>
                <c:pt idx="469">
                  <c:v>44386</c:v>
                </c:pt>
                <c:pt idx="470">
                  <c:v>44389</c:v>
                </c:pt>
                <c:pt idx="471">
                  <c:v>44390</c:v>
                </c:pt>
                <c:pt idx="472">
                  <c:v>44391</c:v>
                </c:pt>
                <c:pt idx="473">
                  <c:v>44392</c:v>
                </c:pt>
                <c:pt idx="474">
                  <c:v>44393</c:v>
                </c:pt>
                <c:pt idx="475">
                  <c:v>44396</c:v>
                </c:pt>
                <c:pt idx="476">
                  <c:v>44397</c:v>
                </c:pt>
                <c:pt idx="477">
                  <c:v>44399</c:v>
                </c:pt>
                <c:pt idx="478">
                  <c:v>44400</c:v>
                </c:pt>
                <c:pt idx="479">
                  <c:v>44403</c:v>
                </c:pt>
                <c:pt idx="480">
                  <c:v>44404</c:v>
                </c:pt>
                <c:pt idx="481">
                  <c:v>44405</c:v>
                </c:pt>
                <c:pt idx="482">
                  <c:v>44406</c:v>
                </c:pt>
                <c:pt idx="483">
                  <c:v>44407</c:v>
                </c:pt>
                <c:pt idx="484">
                  <c:v>44410</c:v>
                </c:pt>
                <c:pt idx="485">
                  <c:v>44411</c:v>
                </c:pt>
                <c:pt idx="486">
                  <c:v>44412</c:v>
                </c:pt>
                <c:pt idx="487">
                  <c:v>44413</c:v>
                </c:pt>
                <c:pt idx="488">
                  <c:v>44414</c:v>
                </c:pt>
                <c:pt idx="489">
                  <c:v>44417</c:v>
                </c:pt>
                <c:pt idx="490">
                  <c:v>44418</c:v>
                </c:pt>
                <c:pt idx="491">
                  <c:v>44419</c:v>
                </c:pt>
                <c:pt idx="492">
                  <c:v>44420</c:v>
                </c:pt>
                <c:pt idx="493">
                  <c:v>44421</c:v>
                </c:pt>
                <c:pt idx="494">
                  <c:v>44424</c:v>
                </c:pt>
                <c:pt idx="495">
                  <c:v>44425</c:v>
                </c:pt>
                <c:pt idx="496">
                  <c:v>44426</c:v>
                </c:pt>
                <c:pt idx="497">
                  <c:v>44428</c:v>
                </c:pt>
                <c:pt idx="498">
                  <c:v>44431</c:v>
                </c:pt>
                <c:pt idx="499">
                  <c:v>44432</c:v>
                </c:pt>
                <c:pt idx="500">
                  <c:v>44433</c:v>
                </c:pt>
                <c:pt idx="501">
                  <c:v>44434</c:v>
                </c:pt>
                <c:pt idx="502">
                  <c:v>44435</c:v>
                </c:pt>
                <c:pt idx="503">
                  <c:v>44438</c:v>
                </c:pt>
                <c:pt idx="504">
                  <c:v>44439</c:v>
                </c:pt>
                <c:pt idx="505">
                  <c:v>44440</c:v>
                </c:pt>
                <c:pt idx="506">
                  <c:v>44441</c:v>
                </c:pt>
                <c:pt idx="507">
                  <c:v>44442</c:v>
                </c:pt>
                <c:pt idx="508">
                  <c:v>44445</c:v>
                </c:pt>
                <c:pt idx="509">
                  <c:v>44446</c:v>
                </c:pt>
                <c:pt idx="510">
                  <c:v>44447</c:v>
                </c:pt>
                <c:pt idx="511">
                  <c:v>44448</c:v>
                </c:pt>
                <c:pt idx="512">
                  <c:v>44452</c:v>
                </c:pt>
                <c:pt idx="513">
                  <c:v>44453</c:v>
                </c:pt>
                <c:pt idx="514">
                  <c:v>44454</c:v>
                </c:pt>
                <c:pt idx="515">
                  <c:v>44455</c:v>
                </c:pt>
                <c:pt idx="516">
                  <c:v>44456</c:v>
                </c:pt>
                <c:pt idx="517">
                  <c:v>44459</c:v>
                </c:pt>
                <c:pt idx="518">
                  <c:v>44460</c:v>
                </c:pt>
                <c:pt idx="519">
                  <c:v>44461</c:v>
                </c:pt>
                <c:pt idx="520">
                  <c:v>44462</c:v>
                </c:pt>
                <c:pt idx="521">
                  <c:v>44463</c:v>
                </c:pt>
                <c:pt idx="522">
                  <c:v>44466</c:v>
                </c:pt>
                <c:pt idx="523">
                  <c:v>44467</c:v>
                </c:pt>
                <c:pt idx="524">
                  <c:v>44468</c:v>
                </c:pt>
                <c:pt idx="525">
                  <c:v>44469</c:v>
                </c:pt>
                <c:pt idx="526">
                  <c:v>44470</c:v>
                </c:pt>
                <c:pt idx="527">
                  <c:v>44473</c:v>
                </c:pt>
                <c:pt idx="528">
                  <c:v>44474</c:v>
                </c:pt>
                <c:pt idx="529">
                  <c:v>44475</c:v>
                </c:pt>
                <c:pt idx="530">
                  <c:v>44476</c:v>
                </c:pt>
                <c:pt idx="531">
                  <c:v>44477</c:v>
                </c:pt>
                <c:pt idx="532">
                  <c:v>44480</c:v>
                </c:pt>
                <c:pt idx="533">
                  <c:v>44481</c:v>
                </c:pt>
                <c:pt idx="534">
                  <c:v>44482</c:v>
                </c:pt>
                <c:pt idx="535">
                  <c:v>44483</c:v>
                </c:pt>
                <c:pt idx="536">
                  <c:v>44487</c:v>
                </c:pt>
                <c:pt idx="537">
                  <c:v>44488</c:v>
                </c:pt>
                <c:pt idx="538">
                  <c:v>44489</c:v>
                </c:pt>
                <c:pt idx="539">
                  <c:v>44490</c:v>
                </c:pt>
                <c:pt idx="540">
                  <c:v>44491</c:v>
                </c:pt>
                <c:pt idx="541">
                  <c:v>44494</c:v>
                </c:pt>
                <c:pt idx="542">
                  <c:v>44495</c:v>
                </c:pt>
                <c:pt idx="543">
                  <c:v>44496</c:v>
                </c:pt>
                <c:pt idx="544">
                  <c:v>44497</c:v>
                </c:pt>
                <c:pt idx="545">
                  <c:v>44498</c:v>
                </c:pt>
                <c:pt idx="546">
                  <c:v>44501</c:v>
                </c:pt>
                <c:pt idx="547">
                  <c:v>44502</c:v>
                </c:pt>
                <c:pt idx="548">
                  <c:v>44503</c:v>
                </c:pt>
                <c:pt idx="549">
                  <c:v>44504</c:v>
                </c:pt>
                <c:pt idx="550">
                  <c:v>44508</c:v>
                </c:pt>
                <c:pt idx="551">
                  <c:v>44509</c:v>
                </c:pt>
                <c:pt idx="552">
                  <c:v>44510</c:v>
                </c:pt>
                <c:pt idx="553">
                  <c:v>44511</c:v>
                </c:pt>
                <c:pt idx="554">
                  <c:v>44512</c:v>
                </c:pt>
                <c:pt idx="555">
                  <c:v>44515</c:v>
                </c:pt>
                <c:pt idx="556">
                  <c:v>44516</c:v>
                </c:pt>
                <c:pt idx="557">
                  <c:v>44517</c:v>
                </c:pt>
                <c:pt idx="558">
                  <c:v>44518</c:v>
                </c:pt>
                <c:pt idx="559">
                  <c:v>44522</c:v>
                </c:pt>
                <c:pt idx="560">
                  <c:v>44523</c:v>
                </c:pt>
                <c:pt idx="561">
                  <c:v>44524</c:v>
                </c:pt>
                <c:pt idx="562">
                  <c:v>44525</c:v>
                </c:pt>
                <c:pt idx="563">
                  <c:v>44526</c:v>
                </c:pt>
                <c:pt idx="564">
                  <c:v>44529</c:v>
                </c:pt>
                <c:pt idx="565">
                  <c:v>44530</c:v>
                </c:pt>
                <c:pt idx="566">
                  <c:v>44531</c:v>
                </c:pt>
                <c:pt idx="567">
                  <c:v>44532</c:v>
                </c:pt>
                <c:pt idx="568">
                  <c:v>44533</c:v>
                </c:pt>
                <c:pt idx="569">
                  <c:v>44536</c:v>
                </c:pt>
                <c:pt idx="570">
                  <c:v>44537</c:v>
                </c:pt>
                <c:pt idx="571">
                  <c:v>44538</c:v>
                </c:pt>
                <c:pt idx="572">
                  <c:v>44539</c:v>
                </c:pt>
                <c:pt idx="573">
                  <c:v>44540</c:v>
                </c:pt>
                <c:pt idx="574">
                  <c:v>44543</c:v>
                </c:pt>
                <c:pt idx="575">
                  <c:v>44544</c:v>
                </c:pt>
                <c:pt idx="576">
                  <c:v>44545</c:v>
                </c:pt>
                <c:pt idx="577">
                  <c:v>44546</c:v>
                </c:pt>
                <c:pt idx="578">
                  <c:v>44547</c:v>
                </c:pt>
                <c:pt idx="579">
                  <c:v>44550</c:v>
                </c:pt>
                <c:pt idx="580">
                  <c:v>44551</c:v>
                </c:pt>
                <c:pt idx="581">
                  <c:v>44552</c:v>
                </c:pt>
                <c:pt idx="582">
                  <c:v>44553</c:v>
                </c:pt>
                <c:pt idx="583">
                  <c:v>44554</c:v>
                </c:pt>
                <c:pt idx="584">
                  <c:v>44557</c:v>
                </c:pt>
                <c:pt idx="585">
                  <c:v>44558</c:v>
                </c:pt>
                <c:pt idx="586">
                  <c:v>44559</c:v>
                </c:pt>
                <c:pt idx="587">
                  <c:v>44560</c:v>
                </c:pt>
                <c:pt idx="588">
                  <c:v>44561</c:v>
                </c:pt>
                <c:pt idx="589">
                  <c:v>44564</c:v>
                </c:pt>
                <c:pt idx="590">
                  <c:v>44565</c:v>
                </c:pt>
                <c:pt idx="591">
                  <c:v>44566</c:v>
                </c:pt>
                <c:pt idx="592">
                  <c:v>44567</c:v>
                </c:pt>
                <c:pt idx="593">
                  <c:v>44568</c:v>
                </c:pt>
                <c:pt idx="594">
                  <c:v>44571</c:v>
                </c:pt>
                <c:pt idx="595">
                  <c:v>44572</c:v>
                </c:pt>
                <c:pt idx="596">
                  <c:v>44573</c:v>
                </c:pt>
                <c:pt idx="597">
                  <c:v>44574</c:v>
                </c:pt>
                <c:pt idx="598">
                  <c:v>44575</c:v>
                </c:pt>
                <c:pt idx="599">
                  <c:v>44578</c:v>
                </c:pt>
                <c:pt idx="600">
                  <c:v>44579</c:v>
                </c:pt>
                <c:pt idx="601">
                  <c:v>44580</c:v>
                </c:pt>
                <c:pt idx="602">
                  <c:v>44581</c:v>
                </c:pt>
                <c:pt idx="603">
                  <c:v>44582</c:v>
                </c:pt>
                <c:pt idx="604">
                  <c:v>44585</c:v>
                </c:pt>
                <c:pt idx="605">
                  <c:v>44586</c:v>
                </c:pt>
                <c:pt idx="606">
                  <c:v>44588</c:v>
                </c:pt>
                <c:pt idx="607">
                  <c:v>44589</c:v>
                </c:pt>
                <c:pt idx="608">
                  <c:v>44592</c:v>
                </c:pt>
                <c:pt idx="609">
                  <c:v>44593</c:v>
                </c:pt>
                <c:pt idx="610">
                  <c:v>44594</c:v>
                </c:pt>
                <c:pt idx="611">
                  <c:v>44595</c:v>
                </c:pt>
                <c:pt idx="612">
                  <c:v>44596</c:v>
                </c:pt>
                <c:pt idx="613">
                  <c:v>44599</c:v>
                </c:pt>
                <c:pt idx="614">
                  <c:v>44600</c:v>
                </c:pt>
                <c:pt idx="615">
                  <c:v>44601</c:v>
                </c:pt>
                <c:pt idx="616">
                  <c:v>44602</c:v>
                </c:pt>
                <c:pt idx="617">
                  <c:v>44603</c:v>
                </c:pt>
                <c:pt idx="618">
                  <c:v>44606</c:v>
                </c:pt>
                <c:pt idx="619">
                  <c:v>44607</c:v>
                </c:pt>
                <c:pt idx="620">
                  <c:v>44608</c:v>
                </c:pt>
                <c:pt idx="621">
                  <c:v>44609</c:v>
                </c:pt>
                <c:pt idx="622">
                  <c:v>44610</c:v>
                </c:pt>
                <c:pt idx="623">
                  <c:v>44613</c:v>
                </c:pt>
                <c:pt idx="624">
                  <c:v>44614</c:v>
                </c:pt>
                <c:pt idx="625">
                  <c:v>44615</c:v>
                </c:pt>
                <c:pt idx="626">
                  <c:v>44616</c:v>
                </c:pt>
                <c:pt idx="627">
                  <c:v>44617</c:v>
                </c:pt>
                <c:pt idx="628">
                  <c:v>44620</c:v>
                </c:pt>
                <c:pt idx="629">
                  <c:v>44622</c:v>
                </c:pt>
                <c:pt idx="630">
                  <c:v>44623</c:v>
                </c:pt>
                <c:pt idx="631">
                  <c:v>44624</c:v>
                </c:pt>
                <c:pt idx="632">
                  <c:v>44627</c:v>
                </c:pt>
                <c:pt idx="633">
                  <c:v>44628</c:v>
                </c:pt>
                <c:pt idx="634">
                  <c:v>44629</c:v>
                </c:pt>
                <c:pt idx="635">
                  <c:v>44630</c:v>
                </c:pt>
                <c:pt idx="636">
                  <c:v>44631</c:v>
                </c:pt>
                <c:pt idx="637">
                  <c:v>44634</c:v>
                </c:pt>
                <c:pt idx="638">
                  <c:v>44635</c:v>
                </c:pt>
                <c:pt idx="639">
                  <c:v>44636</c:v>
                </c:pt>
                <c:pt idx="640">
                  <c:v>44637</c:v>
                </c:pt>
                <c:pt idx="641">
                  <c:v>44641</c:v>
                </c:pt>
                <c:pt idx="642">
                  <c:v>44642</c:v>
                </c:pt>
                <c:pt idx="643">
                  <c:v>44643</c:v>
                </c:pt>
                <c:pt idx="644">
                  <c:v>44644</c:v>
                </c:pt>
                <c:pt idx="645">
                  <c:v>44645</c:v>
                </c:pt>
                <c:pt idx="646">
                  <c:v>44648</c:v>
                </c:pt>
                <c:pt idx="647">
                  <c:v>44649</c:v>
                </c:pt>
                <c:pt idx="648">
                  <c:v>44650</c:v>
                </c:pt>
                <c:pt idx="649">
                  <c:v>44651</c:v>
                </c:pt>
                <c:pt idx="650">
                  <c:v>44652</c:v>
                </c:pt>
                <c:pt idx="651">
                  <c:v>44655</c:v>
                </c:pt>
                <c:pt idx="652">
                  <c:v>44656</c:v>
                </c:pt>
                <c:pt idx="653">
                  <c:v>44657</c:v>
                </c:pt>
                <c:pt idx="654">
                  <c:v>44658</c:v>
                </c:pt>
                <c:pt idx="655">
                  <c:v>44659</c:v>
                </c:pt>
                <c:pt idx="656">
                  <c:v>44662</c:v>
                </c:pt>
                <c:pt idx="657">
                  <c:v>44663</c:v>
                </c:pt>
                <c:pt idx="658">
                  <c:v>44664</c:v>
                </c:pt>
                <c:pt idx="659">
                  <c:v>44669</c:v>
                </c:pt>
                <c:pt idx="660">
                  <c:v>44670</c:v>
                </c:pt>
                <c:pt idx="661">
                  <c:v>44671</c:v>
                </c:pt>
                <c:pt idx="662">
                  <c:v>44672</c:v>
                </c:pt>
                <c:pt idx="663">
                  <c:v>44673</c:v>
                </c:pt>
                <c:pt idx="664">
                  <c:v>44676</c:v>
                </c:pt>
                <c:pt idx="665">
                  <c:v>44677</c:v>
                </c:pt>
                <c:pt idx="666">
                  <c:v>44678</c:v>
                </c:pt>
                <c:pt idx="667">
                  <c:v>44679</c:v>
                </c:pt>
                <c:pt idx="668">
                  <c:v>44680</c:v>
                </c:pt>
                <c:pt idx="669">
                  <c:v>44683</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44783</c:v>
                </c:pt>
                <c:pt idx="740">
                  <c:v>44784</c:v>
                </c:pt>
                <c:pt idx="741">
                  <c:v>44785</c:v>
                </c:pt>
                <c:pt idx="742">
                  <c:v>44789</c:v>
                </c:pt>
                <c:pt idx="743">
                  <c:v>44790</c:v>
                </c:pt>
                <c:pt idx="744">
                  <c:v>44791</c:v>
                </c:pt>
                <c:pt idx="745">
                  <c:v>44792</c:v>
                </c:pt>
                <c:pt idx="746">
                  <c:v>44795</c:v>
                </c:pt>
                <c:pt idx="747">
                  <c:v>44796</c:v>
                </c:pt>
                <c:pt idx="748">
                  <c:v>44797</c:v>
                </c:pt>
                <c:pt idx="749">
                  <c:v>44798</c:v>
                </c:pt>
                <c:pt idx="750">
                  <c:v>44799</c:v>
                </c:pt>
                <c:pt idx="751">
                  <c:v>44802</c:v>
                </c:pt>
                <c:pt idx="752">
                  <c:v>44803</c:v>
                </c:pt>
                <c:pt idx="753">
                  <c:v>44805</c:v>
                </c:pt>
                <c:pt idx="754">
                  <c:v>44806</c:v>
                </c:pt>
                <c:pt idx="755">
                  <c:v>44809</c:v>
                </c:pt>
                <c:pt idx="756">
                  <c:v>44810</c:v>
                </c:pt>
                <c:pt idx="757">
                  <c:v>44811</c:v>
                </c:pt>
                <c:pt idx="758">
                  <c:v>44812</c:v>
                </c:pt>
                <c:pt idx="759">
                  <c:v>44813</c:v>
                </c:pt>
                <c:pt idx="760">
                  <c:v>44816</c:v>
                </c:pt>
                <c:pt idx="761">
                  <c:v>44817</c:v>
                </c:pt>
                <c:pt idx="762">
                  <c:v>44818</c:v>
                </c:pt>
                <c:pt idx="763">
                  <c:v>44819</c:v>
                </c:pt>
                <c:pt idx="764">
                  <c:v>44820</c:v>
                </c:pt>
                <c:pt idx="765">
                  <c:v>44823</c:v>
                </c:pt>
                <c:pt idx="766">
                  <c:v>44824</c:v>
                </c:pt>
                <c:pt idx="767">
                  <c:v>44825</c:v>
                </c:pt>
                <c:pt idx="768">
                  <c:v>44826</c:v>
                </c:pt>
                <c:pt idx="769">
                  <c:v>44827</c:v>
                </c:pt>
                <c:pt idx="770">
                  <c:v>44830</c:v>
                </c:pt>
                <c:pt idx="771">
                  <c:v>44831</c:v>
                </c:pt>
                <c:pt idx="772">
                  <c:v>44832</c:v>
                </c:pt>
                <c:pt idx="773">
                  <c:v>44833</c:v>
                </c:pt>
                <c:pt idx="774">
                  <c:v>44834</c:v>
                </c:pt>
                <c:pt idx="775">
                  <c:v>44837</c:v>
                </c:pt>
                <c:pt idx="776">
                  <c:v>44838</c:v>
                </c:pt>
                <c:pt idx="777">
                  <c:v>44840</c:v>
                </c:pt>
                <c:pt idx="778">
                  <c:v>44841</c:v>
                </c:pt>
                <c:pt idx="779">
                  <c:v>44844</c:v>
                </c:pt>
                <c:pt idx="780">
                  <c:v>44845</c:v>
                </c:pt>
                <c:pt idx="781">
                  <c:v>44846</c:v>
                </c:pt>
                <c:pt idx="782">
                  <c:v>44847</c:v>
                </c:pt>
                <c:pt idx="783">
                  <c:v>44848</c:v>
                </c:pt>
                <c:pt idx="784">
                  <c:v>44851</c:v>
                </c:pt>
                <c:pt idx="785">
                  <c:v>44852</c:v>
                </c:pt>
                <c:pt idx="786">
                  <c:v>44853</c:v>
                </c:pt>
                <c:pt idx="787">
                  <c:v>44854</c:v>
                </c:pt>
                <c:pt idx="788">
                  <c:v>44855</c:v>
                </c:pt>
                <c:pt idx="789">
                  <c:v>44858</c:v>
                </c:pt>
                <c:pt idx="790">
                  <c:v>44859</c:v>
                </c:pt>
                <c:pt idx="791">
                  <c:v>44861</c:v>
                </c:pt>
                <c:pt idx="792">
                  <c:v>44862</c:v>
                </c:pt>
                <c:pt idx="793">
                  <c:v>44865</c:v>
                </c:pt>
                <c:pt idx="794">
                  <c:v>44866</c:v>
                </c:pt>
                <c:pt idx="795">
                  <c:v>44867</c:v>
                </c:pt>
                <c:pt idx="796">
                  <c:v>44868</c:v>
                </c:pt>
                <c:pt idx="797">
                  <c:v>44869</c:v>
                </c:pt>
                <c:pt idx="798">
                  <c:v>44872</c:v>
                </c:pt>
                <c:pt idx="799">
                  <c:v>44874</c:v>
                </c:pt>
                <c:pt idx="800">
                  <c:v>44875</c:v>
                </c:pt>
                <c:pt idx="801">
                  <c:v>44876</c:v>
                </c:pt>
                <c:pt idx="802">
                  <c:v>44879</c:v>
                </c:pt>
                <c:pt idx="803">
                  <c:v>44880</c:v>
                </c:pt>
                <c:pt idx="804">
                  <c:v>44881</c:v>
                </c:pt>
                <c:pt idx="805">
                  <c:v>44882</c:v>
                </c:pt>
                <c:pt idx="806">
                  <c:v>44883</c:v>
                </c:pt>
                <c:pt idx="807">
                  <c:v>44886</c:v>
                </c:pt>
                <c:pt idx="808">
                  <c:v>44887</c:v>
                </c:pt>
                <c:pt idx="809">
                  <c:v>44888</c:v>
                </c:pt>
                <c:pt idx="810">
                  <c:v>44889</c:v>
                </c:pt>
                <c:pt idx="811">
                  <c:v>44890</c:v>
                </c:pt>
                <c:pt idx="812">
                  <c:v>44893</c:v>
                </c:pt>
                <c:pt idx="813">
                  <c:v>44894</c:v>
                </c:pt>
                <c:pt idx="814">
                  <c:v>44895</c:v>
                </c:pt>
                <c:pt idx="815">
                  <c:v>44896</c:v>
                </c:pt>
                <c:pt idx="816">
                  <c:v>44897</c:v>
                </c:pt>
                <c:pt idx="817">
                  <c:v>44900</c:v>
                </c:pt>
                <c:pt idx="818">
                  <c:v>44901</c:v>
                </c:pt>
                <c:pt idx="819">
                  <c:v>44902</c:v>
                </c:pt>
                <c:pt idx="820">
                  <c:v>44903</c:v>
                </c:pt>
                <c:pt idx="821">
                  <c:v>44904</c:v>
                </c:pt>
                <c:pt idx="822">
                  <c:v>44907</c:v>
                </c:pt>
                <c:pt idx="823">
                  <c:v>44908</c:v>
                </c:pt>
                <c:pt idx="824">
                  <c:v>44909</c:v>
                </c:pt>
                <c:pt idx="825">
                  <c:v>44910</c:v>
                </c:pt>
                <c:pt idx="826">
                  <c:v>44911</c:v>
                </c:pt>
                <c:pt idx="827">
                  <c:v>44914</c:v>
                </c:pt>
                <c:pt idx="828">
                  <c:v>44915</c:v>
                </c:pt>
                <c:pt idx="829">
                  <c:v>44916</c:v>
                </c:pt>
                <c:pt idx="830">
                  <c:v>44917</c:v>
                </c:pt>
                <c:pt idx="831">
                  <c:v>44918</c:v>
                </c:pt>
                <c:pt idx="832">
                  <c:v>44921</c:v>
                </c:pt>
                <c:pt idx="833">
                  <c:v>44922</c:v>
                </c:pt>
                <c:pt idx="834">
                  <c:v>44923</c:v>
                </c:pt>
                <c:pt idx="835">
                  <c:v>44924</c:v>
                </c:pt>
                <c:pt idx="836">
                  <c:v>44925</c:v>
                </c:pt>
                <c:pt idx="837">
                  <c:v>44928</c:v>
                </c:pt>
                <c:pt idx="838">
                  <c:v>44929</c:v>
                </c:pt>
                <c:pt idx="839">
                  <c:v>44930</c:v>
                </c:pt>
                <c:pt idx="840">
                  <c:v>44931</c:v>
                </c:pt>
                <c:pt idx="841">
                  <c:v>44932</c:v>
                </c:pt>
                <c:pt idx="842">
                  <c:v>44935</c:v>
                </c:pt>
                <c:pt idx="843">
                  <c:v>44936</c:v>
                </c:pt>
                <c:pt idx="844">
                  <c:v>44937</c:v>
                </c:pt>
                <c:pt idx="845">
                  <c:v>44938</c:v>
                </c:pt>
                <c:pt idx="846">
                  <c:v>44939</c:v>
                </c:pt>
                <c:pt idx="847">
                  <c:v>44942</c:v>
                </c:pt>
                <c:pt idx="848">
                  <c:v>44943</c:v>
                </c:pt>
                <c:pt idx="849">
                  <c:v>44944</c:v>
                </c:pt>
                <c:pt idx="850">
                  <c:v>44945</c:v>
                </c:pt>
                <c:pt idx="851">
                  <c:v>44946</c:v>
                </c:pt>
                <c:pt idx="852">
                  <c:v>44949</c:v>
                </c:pt>
                <c:pt idx="853">
                  <c:v>44950</c:v>
                </c:pt>
                <c:pt idx="854">
                  <c:v>44951</c:v>
                </c:pt>
                <c:pt idx="855">
                  <c:v>44953</c:v>
                </c:pt>
                <c:pt idx="856">
                  <c:v>44956</c:v>
                </c:pt>
                <c:pt idx="857">
                  <c:v>44957</c:v>
                </c:pt>
                <c:pt idx="858">
                  <c:v>44958</c:v>
                </c:pt>
                <c:pt idx="859">
                  <c:v>44959</c:v>
                </c:pt>
                <c:pt idx="860">
                  <c:v>44960</c:v>
                </c:pt>
                <c:pt idx="861">
                  <c:v>44963</c:v>
                </c:pt>
                <c:pt idx="862">
                  <c:v>44964</c:v>
                </c:pt>
                <c:pt idx="863">
                  <c:v>44965</c:v>
                </c:pt>
                <c:pt idx="864">
                  <c:v>44966</c:v>
                </c:pt>
                <c:pt idx="865">
                  <c:v>44967</c:v>
                </c:pt>
                <c:pt idx="866">
                  <c:v>44970</c:v>
                </c:pt>
                <c:pt idx="867">
                  <c:v>44971</c:v>
                </c:pt>
                <c:pt idx="868">
                  <c:v>44972</c:v>
                </c:pt>
                <c:pt idx="869">
                  <c:v>44973</c:v>
                </c:pt>
                <c:pt idx="870">
                  <c:v>44974</c:v>
                </c:pt>
                <c:pt idx="871">
                  <c:v>44977</c:v>
                </c:pt>
                <c:pt idx="872">
                  <c:v>44978</c:v>
                </c:pt>
                <c:pt idx="873">
                  <c:v>44979</c:v>
                </c:pt>
                <c:pt idx="874">
                  <c:v>44980</c:v>
                </c:pt>
                <c:pt idx="875">
                  <c:v>44981</c:v>
                </c:pt>
                <c:pt idx="876">
                  <c:v>44984</c:v>
                </c:pt>
                <c:pt idx="877">
                  <c:v>44985</c:v>
                </c:pt>
                <c:pt idx="878">
                  <c:v>44986</c:v>
                </c:pt>
                <c:pt idx="879">
                  <c:v>44987</c:v>
                </c:pt>
                <c:pt idx="880">
                  <c:v>44988</c:v>
                </c:pt>
                <c:pt idx="881">
                  <c:v>44991</c:v>
                </c:pt>
                <c:pt idx="882">
                  <c:v>44993</c:v>
                </c:pt>
                <c:pt idx="883">
                  <c:v>44994</c:v>
                </c:pt>
                <c:pt idx="884">
                  <c:v>44995</c:v>
                </c:pt>
                <c:pt idx="885">
                  <c:v>44998</c:v>
                </c:pt>
                <c:pt idx="886">
                  <c:v>44999</c:v>
                </c:pt>
                <c:pt idx="887">
                  <c:v>45000</c:v>
                </c:pt>
                <c:pt idx="888">
                  <c:v>45001</c:v>
                </c:pt>
                <c:pt idx="889">
                  <c:v>45002</c:v>
                </c:pt>
                <c:pt idx="890">
                  <c:v>45005</c:v>
                </c:pt>
                <c:pt idx="891">
                  <c:v>45006</c:v>
                </c:pt>
                <c:pt idx="892">
                  <c:v>45007</c:v>
                </c:pt>
                <c:pt idx="893">
                  <c:v>45008</c:v>
                </c:pt>
                <c:pt idx="894">
                  <c:v>45009</c:v>
                </c:pt>
                <c:pt idx="895">
                  <c:v>45012</c:v>
                </c:pt>
                <c:pt idx="896">
                  <c:v>45013</c:v>
                </c:pt>
                <c:pt idx="897">
                  <c:v>45014</c:v>
                </c:pt>
                <c:pt idx="898">
                  <c:v>45016</c:v>
                </c:pt>
                <c:pt idx="899">
                  <c:v>45019</c:v>
                </c:pt>
                <c:pt idx="900">
                  <c:v>45021</c:v>
                </c:pt>
                <c:pt idx="901">
                  <c:v>45022</c:v>
                </c:pt>
                <c:pt idx="902">
                  <c:v>45026</c:v>
                </c:pt>
                <c:pt idx="903">
                  <c:v>45027</c:v>
                </c:pt>
                <c:pt idx="904">
                  <c:v>45028</c:v>
                </c:pt>
                <c:pt idx="905">
                  <c:v>45029</c:v>
                </c:pt>
                <c:pt idx="906">
                  <c:v>45033</c:v>
                </c:pt>
                <c:pt idx="907">
                  <c:v>45034</c:v>
                </c:pt>
                <c:pt idx="908">
                  <c:v>45035</c:v>
                </c:pt>
                <c:pt idx="909">
                  <c:v>45036</c:v>
                </c:pt>
                <c:pt idx="910">
                  <c:v>45037</c:v>
                </c:pt>
                <c:pt idx="911">
                  <c:v>45040</c:v>
                </c:pt>
                <c:pt idx="912">
                  <c:v>45041</c:v>
                </c:pt>
                <c:pt idx="913">
                  <c:v>45042</c:v>
                </c:pt>
                <c:pt idx="914">
                  <c:v>45043</c:v>
                </c:pt>
                <c:pt idx="915">
                  <c:v>45044</c:v>
                </c:pt>
                <c:pt idx="916">
                  <c:v>45048</c:v>
                </c:pt>
                <c:pt idx="917">
                  <c:v>45049</c:v>
                </c:pt>
                <c:pt idx="918">
                  <c:v>45050</c:v>
                </c:pt>
                <c:pt idx="919">
                  <c:v>45051</c:v>
                </c:pt>
                <c:pt idx="920">
                  <c:v>45054</c:v>
                </c:pt>
                <c:pt idx="921">
                  <c:v>45055</c:v>
                </c:pt>
                <c:pt idx="922">
                  <c:v>45056</c:v>
                </c:pt>
                <c:pt idx="923">
                  <c:v>45057</c:v>
                </c:pt>
                <c:pt idx="924">
                  <c:v>45058</c:v>
                </c:pt>
                <c:pt idx="925">
                  <c:v>45061</c:v>
                </c:pt>
                <c:pt idx="926">
                  <c:v>45062</c:v>
                </c:pt>
                <c:pt idx="927">
                  <c:v>45063</c:v>
                </c:pt>
                <c:pt idx="928">
                  <c:v>45064</c:v>
                </c:pt>
                <c:pt idx="929">
                  <c:v>45065</c:v>
                </c:pt>
                <c:pt idx="930">
                  <c:v>45068</c:v>
                </c:pt>
                <c:pt idx="931">
                  <c:v>45069</c:v>
                </c:pt>
                <c:pt idx="932">
                  <c:v>45070</c:v>
                </c:pt>
                <c:pt idx="933">
                  <c:v>45071</c:v>
                </c:pt>
                <c:pt idx="934">
                  <c:v>45072</c:v>
                </c:pt>
                <c:pt idx="935">
                  <c:v>45075</c:v>
                </c:pt>
                <c:pt idx="936">
                  <c:v>45076</c:v>
                </c:pt>
                <c:pt idx="937">
                  <c:v>45077</c:v>
                </c:pt>
                <c:pt idx="938">
                  <c:v>45078</c:v>
                </c:pt>
                <c:pt idx="939">
                  <c:v>45079</c:v>
                </c:pt>
                <c:pt idx="940">
                  <c:v>45082</c:v>
                </c:pt>
                <c:pt idx="941">
                  <c:v>45083</c:v>
                </c:pt>
                <c:pt idx="942">
                  <c:v>45084</c:v>
                </c:pt>
                <c:pt idx="943">
                  <c:v>45085</c:v>
                </c:pt>
                <c:pt idx="944">
                  <c:v>45086</c:v>
                </c:pt>
                <c:pt idx="945">
                  <c:v>45089</c:v>
                </c:pt>
                <c:pt idx="946">
                  <c:v>45090</c:v>
                </c:pt>
                <c:pt idx="947">
                  <c:v>45091</c:v>
                </c:pt>
                <c:pt idx="948">
                  <c:v>45092</c:v>
                </c:pt>
                <c:pt idx="949">
                  <c:v>45093</c:v>
                </c:pt>
                <c:pt idx="950">
                  <c:v>45096</c:v>
                </c:pt>
                <c:pt idx="951">
                  <c:v>45097</c:v>
                </c:pt>
                <c:pt idx="952">
                  <c:v>45098</c:v>
                </c:pt>
                <c:pt idx="953">
                  <c:v>45099</c:v>
                </c:pt>
                <c:pt idx="954">
                  <c:v>45100</c:v>
                </c:pt>
                <c:pt idx="955">
                  <c:v>45103</c:v>
                </c:pt>
                <c:pt idx="956">
                  <c:v>45104</c:v>
                </c:pt>
                <c:pt idx="957">
                  <c:v>45105</c:v>
                </c:pt>
                <c:pt idx="958">
                  <c:v>45107</c:v>
                </c:pt>
                <c:pt idx="959">
                  <c:v>45110</c:v>
                </c:pt>
                <c:pt idx="960">
                  <c:v>45111</c:v>
                </c:pt>
                <c:pt idx="961">
                  <c:v>45112</c:v>
                </c:pt>
                <c:pt idx="962">
                  <c:v>45113</c:v>
                </c:pt>
                <c:pt idx="963">
                  <c:v>45114</c:v>
                </c:pt>
                <c:pt idx="964">
                  <c:v>45117</c:v>
                </c:pt>
                <c:pt idx="965">
                  <c:v>45118</c:v>
                </c:pt>
                <c:pt idx="966">
                  <c:v>45119</c:v>
                </c:pt>
                <c:pt idx="967">
                  <c:v>45120</c:v>
                </c:pt>
                <c:pt idx="968">
                  <c:v>45121</c:v>
                </c:pt>
                <c:pt idx="969">
                  <c:v>45124</c:v>
                </c:pt>
                <c:pt idx="970">
                  <c:v>45125</c:v>
                </c:pt>
                <c:pt idx="971">
                  <c:v>45126</c:v>
                </c:pt>
                <c:pt idx="972">
                  <c:v>45127</c:v>
                </c:pt>
                <c:pt idx="973">
                  <c:v>45128</c:v>
                </c:pt>
                <c:pt idx="974">
                  <c:v>45131</c:v>
                </c:pt>
                <c:pt idx="975">
                  <c:v>45132</c:v>
                </c:pt>
                <c:pt idx="976">
                  <c:v>45133</c:v>
                </c:pt>
                <c:pt idx="977">
                  <c:v>45134</c:v>
                </c:pt>
                <c:pt idx="978">
                  <c:v>45135</c:v>
                </c:pt>
                <c:pt idx="979">
                  <c:v>45138</c:v>
                </c:pt>
                <c:pt idx="980">
                  <c:v>45139</c:v>
                </c:pt>
                <c:pt idx="981">
                  <c:v>45140</c:v>
                </c:pt>
                <c:pt idx="982">
                  <c:v>45141</c:v>
                </c:pt>
                <c:pt idx="983">
                  <c:v>45142</c:v>
                </c:pt>
                <c:pt idx="984">
                  <c:v>45145</c:v>
                </c:pt>
                <c:pt idx="985">
                  <c:v>45146</c:v>
                </c:pt>
                <c:pt idx="986">
                  <c:v>45147</c:v>
                </c:pt>
                <c:pt idx="987">
                  <c:v>45148</c:v>
                </c:pt>
                <c:pt idx="988">
                  <c:v>45149</c:v>
                </c:pt>
                <c:pt idx="989">
                  <c:v>45152</c:v>
                </c:pt>
                <c:pt idx="990">
                  <c:v>45154</c:v>
                </c:pt>
                <c:pt idx="991">
                  <c:v>45155</c:v>
                </c:pt>
                <c:pt idx="992">
                  <c:v>45156</c:v>
                </c:pt>
                <c:pt idx="993">
                  <c:v>45159</c:v>
                </c:pt>
                <c:pt idx="994">
                  <c:v>45160</c:v>
                </c:pt>
                <c:pt idx="995">
                  <c:v>45161</c:v>
                </c:pt>
                <c:pt idx="996">
                  <c:v>45162</c:v>
                </c:pt>
                <c:pt idx="997">
                  <c:v>45163</c:v>
                </c:pt>
                <c:pt idx="998">
                  <c:v>45166</c:v>
                </c:pt>
                <c:pt idx="999">
                  <c:v>45167</c:v>
                </c:pt>
                <c:pt idx="1000">
                  <c:v>45168</c:v>
                </c:pt>
                <c:pt idx="1001">
                  <c:v>45169</c:v>
                </c:pt>
                <c:pt idx="1002">
                  <c:v>45170</c:v>
                </c:pt>
                <c:pt idx="1003">
                  <c:v>45173</c:v>
                </c:pt>
                <c:pt idx="1004">
                  <c:v>45174</c:v>
                </c:pt>
                <c:pt idx="1005">
                  <c:v>45175</c:v>
                </c:pt>
                <c:pt idx="1006">
                  <c:v>45176</c:v>
                </c:pt>
                <c:pt idx="1007">
                  <c:v>45177</c:v>
                </c:pt>
                <c:pt idx="1008">
                  <c:v>45180</c:v>
                </c:pt>
                <c:pt idx="1009">
                  <c:v>45181</c:v>
                </c:pt>
                <c:pt idx="1010">
                  <c:v>45182</c:v>
                </c:pt>
                <c:pt idx="1011">
                  <c:v>45183</c:v>
                </c:pt>
                <c:pt idx="1012">
                  <c:v>45184</c:v>
                </c:pt>
                <c:pt idx="1013">
                  <c:v>45187</c:v>
                </c:pt>
                <c:pt idx="1014">
                  <c:v>45189</c:v>
                </c:pt>
                <c:pt idx="1015">
                  <c:v>45190</c:v>
                </c:pt>
                <c:pt idx="1016">
                  <c:v>45191</c:v>
                </c:pt>
                <c:pt idx="1017">
                  <c:v>45194</c:v>
                </c:pt>
                <c:pt idx="1018">
                  <c:v>45195</c:v>
                </c:pt>
                <c:pt idx="1019">
                  <c:v>45196</c:v>
                </c:pt>
                <c:pt idx="1020">
                  <c:v>45197</c:v>
                </c:pt>
                <c:pt idx="1021">
                  <c:v>45198</c:v>
                </c:pt>
                <c:pt idx="1022">
                  <c:v>45202</c:v>
                </c:pt>
                <c:pt idx="1023">
                  <c:v>45203</c:v>
                </c:pt>
                <c:pt idx="1024">
                  <c:v>45204</c:v>
                </c:pt>
                <c:pt idx="1025">
                  <c:v>45205</c:v>
                </c:pt>
                <c:pt idx="1026">
                  <c:v>45208</c:v>
                </c:pt>
                <c:pt idx="1027">
                  <c:v>45209</c:v>
                </c:pt>
                <c:pt idx="1028">
                  <c:v>45210</c:v>
                </c:pt>
                <c:pt idx="1029">
                  <c:v>45211</c:v>
                </c:pt>
                <c:pt idx="1030">
                  <c:v>45212</c:v>
                </c:pt>
                <c:pt idx="1031">
                  <c:v>45215</c:v>
                </c:pt>
                <c:pt idx="1032">
                  <c:v>45216</c:v>
                </c:pt>
                <c:pt idx="1033">
                  <c:v>45217</c:v>
                </c:pt>
                <c:pt idx="1034">
                  <c:v>45218</c:v>
                </c:pt>
                <c:pt idx="1035">
                  <c:v>45219</c:v>
                </c:pt>
                <c:pt idx="1036">
                  <c:v>45222</c:v>
                </c:pt>
                <c:pt idx="1037">
                  <c:v>45224</c:v>
                </c:pt>
                <c:pt idx="1038">
                  <c:v>45225</c:v>
                </c:pt>
                <c:pt idx="1039">
                  <c:v>45226</c:v>
                </c:pt>
                <c:pt idx="1040">
                  <c:v>45229</c:v>
                </c:pt>
                <c:pt idx="1041">
                  <c:v>45230</c:v>
                </c:pt>
                <c:pt idx="1042">
                  <c:v>45231</c:v>
                </c:pt>
                <c:pt idx="1043">
                  <c:v>45232</c:v>
                </c:pt>
                <c:pt idx="1044">
                  <c:v>45233</c:v>
                </c:pt>
                <c:pt idx="1045">
                  <c:v>45236</c:v>
                </c:pt>
                <c:pt idx="1046">
                  <c:v>45237</c:v>
                </c:pt>
                <c:pt idx="1047">
                  <c:v>45238</c:v>
                </c:pt>
                <c:pt idx="1048">
                  <c:v>45239</c:v>
                </c:pt>
                <c:pt idx="1049">
                  <c:v>45240</c:v>
                </c:pt>
                <c:pt idx="1050">
                  <c:v>45243</c:v>
                </c:pt>
                <c:pt idx="1051">
                  <c:v>45245</c:v>
                </c:pt>
                <c:pt idx="1052">
                  <c:v>45246</c:v>
                </c:pt>
                <c:pt idx="1053">
                  <c:v>45247</c:v>
                </c:pt>
                <c:pt idx="1054">
                  <c:v>45250</c:v>
                </c:pt>
                <c:pt idx="1055">
                  <c:v>45251</c:v>
                </c:pt>
                <c:pt idx="1056">
                  <c:v>45252</c:v>
                </c:pt>
                <c:pt idx="1057">
                  <c:v>45253</c:v>
                </c:pt>
                <c:pt idx="1058">
                  <c:v>45254</c:v>
                </c:pt>
                <c:pt idx="1059">
                  <c:v>45258</c:v>
                </c:pt>
                <c:pt idx="1060">
                  <c:v>45259</c:v>
                </c:pt>
                <c:pt idx="1061">
                  <c:v>45260</c:v>
                </c:pt>
                <c:pt idx="1062">
                  <c:v>45261</c:v>
                </c:pt>
                <c:pt idx="1063">
                  <c:v>45264</c:v>
                </c:pt>
                <c:pt idx="1064">
                  <c:v>45265</c:v>
                </c:pt>
                <c:pt idx="1065">
                  <c:v>45266</c:v>
                </c:pt>
                <c:pt idx="1066">
                  <c:v>45267</c:v>
                </c:pt>
                <c:pt idx="1067">
                  <c:v>45268</c:v>
                </c:pt>
                <c:pt idx="1068">
                  <c:v>45271</c:v>
                </c:pt>
                <c:pt idx="1069">
                  <c:v>45272</c:v>
                </c:pt>
                <c:pt idx="1070">
                  <c:v>45273</c:v>
                </c:pt>
                <c:pt idx="1071">
                  <c:v>45274</c:v>
                </c:pt>
                <c:pt idx="1072">
                  <c:v>45275</c:v>
                </c:pt>
                <c:pt idx="1073">
                  <c:v>45278</c:v>
                </c:pt>
                <c:pt idx="1074">
                  <c:v>45279</c:v>
                </c:pt>
                <c:pt idx="1075">
                  <c:v>45280</c:v>
                </c:pt>
                <c:pt idx="1076">
                  <c:v>45281</c:v>
                </c:pt>
                <c:pt idx="1077">
                  <c:v>45282</c:v>
                </c:pt>
                <c:pt idx="1078">
                  <c:v>45286</c:v>
                </c:pt>
                <c:pt idx="1079">
                  <c:v>45287</c:v>
                </c:pt>
                <c:pt idx="1080">
                  <c:v>45288</c:v>
                </c:pt>
                <c:pt idx="1081">
                  <c:v>45289</c:v>
                </c:pt>
                <c:pt idx="1082">
                  <c:v>45292</c:v>
                </c:pt>
                <c:pt idx="1083">
                  <c:v>45293</c:v>
                </c:pt>
                <c:pt idx="1084">
                  <c:v>45294</c:v>
                </c:pt>
                <c:pt idx="1085">
                  <c:v>45295</c:v>
                </c:pt>
                <c:pt idx="1086">
                  <c:v>45296</c:v>
                </c:pt>
                <c:pt idx="1087">
                  <c:v>45299</c:v>
                </c:pt>
                <c:pt idx="1088">
                  <c:v>45300</c:v>
                </c:pt>
                <c:pt idx="1089">
                  <c:v>45301</c:v>
                </c:pt>
                <c:pt idx="1090">
                  <c:v>45302</c:v>
                </c:pt>
                <c:pt idx="1091">
                  <c:v>45303</c:v>
                </c:pt>
                <c:pt idx="1092">
                  <c:v>45306</c:v>
                </c:pt>
                <c:pt idx="1093">
                  <c:v>45307</c:v>
                </c:pt>
                <c:pt idx="1094">
                  <c:v>45308</c:v>
                </c:pt>
                <c:pt idx="1095">
                  <c:v>45309</c:v>
                </c:pt>
                <c:pt idx="1096">
                  <c:v>45310</c:v>
                </c:pt>
                <c:pt idx="1097">
                  <c:v>45314</c:v>
                </c:pt>
                <c:pt idx="1098">
                  <c:v>45315</c:v>
                </c:pt>
                <c:pt idx="1099">
                  <c:v>45316</c:v>
                </c:pt>
                <c:pt idx="1100">
                  <c:v>45320</c:v>
                </c:pt>
                <c:pt idx="1101">
                  <c:v>45321</c:v>
                </c:pt>
                <c:pt idx="1102">
                  <c:v>45322</c:v>
                </c:pt>
                <c:pt idx="1103">
                  <c:v>45323</c:v>
                </c:pt>
                <c:pt idx="1104">
                  <c:v>45324</c:v>
                </c:pt>
                <c:pt idx="1105">
                  <c:v>45327</c:v>
                </c:pt>
                <c:pt idx="1106">
                  <c:v>45328</c:v>
                </c:pt>
                <c:pt idx="1107">
                  <c:v>45329</c:v>
                </c:pt>
                <c:pt idx="1108">
                  <c:v>45330</c:v>
                </c:pt>
                <c:pt idx="1109">
                  <c:v>45331</c:v>
                </c:pt>
                <c:pt idx="1110">
                  <c:v>45334</c:v>
                </c:pt>
                <c:pt idx="1111">
                  <c:v>45335</c:v>
                </c:pt>
                <c:pt idx="1112">
                  <c:v>45336</c:v>
                </c:pt>
                <c:pt idx="1113">
                  <c:v>45337</c:v>
                </c:pt>
                <c:pt idx="1114">
                  <c:v>45338</c:v>
                </c:pt>
                <c:pt idx="1115">
                  <c:v>45341</c:v>
                </c:pt>
                <c:pt idx="1116">
                  <c:v>45342</c:v>
                </c:pt>
                <c:pt idx="1117">
                  <c:v>45343</c:v>
                </c:pt>
                <c:pt idx="1118">
                  <c:v>45344</c:v>
                </c:pt>
                <c:pt idx="1119">
                  <c:v>45345</c:v>
                </c:pt>
                <c:pt idx="1120">
                  <c:v>45348</c:v>
                </c:pt>
                <c:pt idx="1121">
                  <c:v>45349</c:v>
                </c:pt>
                <c:pt idx="1122">
                  <c:v>45350</c:v>
                </c:pt>
                <c:pt idx="1123">
                  <c:v>45351</c:v>
                </c:pt>
                <c:pt idx="1124">
                  <c:v>45352</c:v>
                </c:pt>
                <c:pt idx="1125">
                  <c:v>45355</c:v>
                </c:pt>
                <c:pt idx="1126">
                  <c:v>45356</c:v>
                </c:pt>
                <c:pt idx="1127">
                  <c:v>45357</c:v>
                </c:pt>
                <c:pt idx="1128">
                  <c:v>45358</c:v>
                </c:pt>
                <c:pt idx="1129">
                  <c:v>45362</c:v>
                </c:pt>
                <c:pt idx="1130">
                  <c:v>45363</c:v>
                </c:pt>
                <c:pt idx="1131">
                  <c:v>45364</c:v>
                </c:pt>
                <c:pt idx="1132">
                  <c:v>45365</c:v>
                </c:pt>
                <c:pt idx="1133">
                  <c:v>45366</c:v>
                </c:pt>
                <c:pt idx="1134">
                  <c:v>45369</c:v>
                </c:pt>
                <c:pt idx="1135">
                  <c:v>45370</c:v>
                </c:pt>
                <c:pt idx="1136">
                  <c:v>45371</c:v>
                </c:pt>
                <c:pt idx="1137">
                  <c:v>45372</c:v>
                </c:pt>
                <c:pt idx="1138">
                  <c:v>45373</c:v>
                </c:pt>
                <c:pt idx="1139">
                  <c:v>45377</c:v>
                </c:pt>
                <c:pt idx="1140">
                  <c:v>45378</c:v>
                </c:pt>
                <c:pt idx="1141">
                  <c:v>45379</c:v>
                </c:pt>
                <c:pt idx="1142">
                  <c:v>45383</c:v>
                </c:pt>
                <c:pt idx="1143">
                  <c:v>45384</c:v>
                </c:pt>
                <c:pt idx="1144">
                  <c:v>45385</c:v>
                </c:pt>
                <c:pt idx="1145">
                  <c:v>45386</c:v>
                </c:pt>
                <c:pt idx="1146">
                  <c:v>45387</c:v>
                </c:pt>
                <c:pt idx="1147">
                  <c:v>45390</c:v>
                </c:pt>
                <c:pt idx="1148">
                  <c:v>45391</c:v>
                </c:pt>
                <c:pt idx="1149">
                  <c:v>45392</c:v>
                </c:pt>
                <c:pt idx="1150">
                  <c:v>45394</c:v>
                </c:pt>
                <c:pt idx="1151">
                  <c:v>45397</c:v>
                </c:pt>
                <c:pt idx="1152">
                  <c:v>45398</c:v>
                </c:pt>
                <c:pt idx="1153">
                  <c:v>45400</c:v>
                </c:pt>
                <c:pt idx="1154">
                  <c:v>45401</c:v>
                </c:pt>
                <c:pt idx="1155">
                  <c:v>45404</c:v>
                </c:pt>
                <c:pt idx="1156">
                  <c:v>45405</c:v>
                </c:pt>
                <c:pt idx="1157">
                  <c:v>45406</c:v>
                </c:pt>
                <c:pt idx="1158">
                  <c:v>45407</c:v>
                </c:pt>
                <c:pt idx="1159">
                  <c:v>45408</c:v>
                </c:pt>
                <c:pt idx="1160">
                  <c:v>45411</c:v>
                </c:pt>
                <c:pt idx="1161">
                  <c:v>45412</c:v>
                </c:pt>
                <c:pt idx="1162">
                  <c:v>45414</c:v>
                </c:pt>
                <c:pt idx="1163">
                  <c:v>45415</c:v>
                </c:pt>
                <c:pt idx="1164">
                  <c:v>45418</c:v>
                </c:pt>
                <c:pt idx="1165">
                  <c:v>45419</c:v>
                </c:pt>
                <c:pt idx="1166">
                  <c:v>45420</c:v>
                </c:pt>
                <c:pt idx="1167">
                  <c:v>45421</c:v>
                </c:pt>
                <c:pt idx="1168">
                  <c:v>45422</c:v>
                </c:pt>
                <c:pt idx="1169">
                  <c:v>45425</c:v>
                </c:pt>
                <c:pt idx="1170">
                  <c:v>45426</c:v>
                </c:pt>
                <c:pt idx="1171">
                  <c:v>45427</c:v>
                </c:pt>
                <c:pt idx="1172">
                  <c:v>45428</c:v>
                </c:pt>
                <c:pt idx="1173">
                  <c:v>45429</c:v>
                </c:pt>
                <c:pt idx="1174">
                  <c:v>45433</c:v>
                </c:pt>
                <c:pt idx="1175">
                  <c:v>45434</c:v>
                </c:pt>
                <c:pt idx="1176">
                  <c:v>45435</c:v>
                </c:pt>
                <c:pt idx="1177">
                  <c:v>45436</c:v>
                </c:pt>
                <c:pt idx="1178">
                  <c:v>45439</c:v>
                </c:pt>
                <c:pt idx="1179">
                  <c:v>45440</c:v>
                </c:pt>
                <c:pt idx="1180">
                  <c:v>45441</c:v>
                </c:pt>
                <c:pt idx="1181">
                  <c:v>45442</c:v>
                </c:pt>
                <c:pt idx="1182">
                  <c:v>45443</c:v>
                </c:pt>
                <c:pt idx="1183">
                  <c:v>45446</c:v>
                </c:pt>
                <c:pt idx="1184">
                  <c:v>45447</c:v>
                </c:pt>
                <c:pt idx="1185">
                  <c:v>45448</c:v>
                </c:pt>
                <c:pt idx="1186">
                  <c:v>45449</c:v>
                </c:pt>
                <c:pt idx="1187">
                  <c:v>45450</c:v>
                </c:pt>
                <c:pt idx="1188">
                  <c:v>45453</c:v>
                </c:pt>
                <c:pt idx="1189">
                  <c:v>45454</c:v>
                </c:pt>
                <c:pt idx="1190">
                  <c:v>45455</c:v>
                </c:pt>
                <c:pt idx="1191">
                  <c:v>45456</c:v>
                </c:pt>
                <c:pt idx="1192">
                  <c:v>45457</c:v>
                </c:pt>
                <c:pt idx="1193">
                  <c:v>45461</c:v>
                </c:pt>
                <c:pt idx="1194">
                  <c:v>45462</c:v>
                </c:pt>
                <c:pt idx="1195">
                  <c:v>45463</c:v>
                </c:pt>
                <c:pt idx="1196">
                  <c:v>45464</c:v>
                </c:pt>
                <c:pt idx="1197">
                  <c:v>45467</c:v>
                </c:pt>
                <c:pt idx="1198">
                  <c:v>45468</c:v>
                </c:pt>
                <c:pt idx="1199">
                  <c:v>45469</c:v>
                </c:pt>
                <c:pt idx="1200">
                  <c:v>45470</c:v>
                </c:pt>
                <c:pt idx="1201">
                  <c:v>45471</c:v>
                </c:pt>
                <c:pt idx="1202">
                  <c:v>45474</c:v>
                </c:pt>
                <c:pt idx="1203">
                  <c:v>45475</c:v>
                </c:pt>
                <c:pt idx="1204">
                  <c:v>45476</c:v>
                </c:pt>
                <c:pt idx="1205">
                  <c:v>45477</c:v>
                </c:pt>
                <c:pt idx="1206">
                  <c:v>45478</c:v>
                </c:pt>
                <c:pt idx="1207">
                  <c:v>45481</c:v>
                </c:pt>
                <c:pt idx="1208">
                  <c:v>45482</c:v>
                </c:pt>
                <c:pt idx="1209">
                  <c:v>45483</c:v>
                </c:pt>
                <c:pt idx="1210">
                  <c:v>45484</c:v>
                </c:pt>
                <c:pt idx="1211">
                  <c:v>45485</c:v>
                </c:pt>
                <c:pt idx="1212">
                  <c:v>45488</c:v>
                </c:pt>
                <c:pt idx="1213">
                  <c:v>45489</c:v>
                </c:pt>
                <c:pt idx="1214">
                  <c:v>45491</c:v>
                </c:pt>
                <c:pt idx="1215">
                  <c:v>45492</c:v>
                </c:pt>
                <c:pt idx="1216">
                  <c:v>45495</c:v>
                </c:pt>
                <c:pt idx="1217">
                  <c:v>45496</c:v>
                </c:pt>
                <c:pt idx="1218">
                  <c:v>45497</c:v>
                </c:pt>
                <c:pt idx="1219">
                  <c:v>45498</c:v>
                </c:pt>
                <c:pt idx="1220">
                  <c:v>45499</c:v>
                </c:pt>
                <c:pt idx="1221">
                  <c:v>45502</c:v>
                </c:pt>
                <c:pt idx="1222">
                  <c:v>45503</c:v>
                </c:pt>
                <c:pt idx="1223">
                  <c:v>45504</c:v>
                </c:pt>
                <c:pt idx="1224">
                  <c:v>45505</c:v>
                </c:pt>
                <c:pt idx="1225">
                  <c:v>45506</c:v>
                </c:pt>
                <c:pt idx="1226">
                  <c:v>45509</c:v>
                </c:pt>
                <c:pt idx="1227">
                  <c:v>45510</c:v>
                </c:pt>
                <c:pt idx="1228">
                  <c:v>45511</c:v>
                </c:pt>
                <c:pt idx="1229">
                  <c:v>45512</c:v>
                </c:pt>
                <c:pt idx="1230">
                  <c:v>45513</c:v>
                </c:pt>
                <c:pt idx="1231">
                  <c:v>45516</c:v>
                </c:pt>
                <c:pt idx="1232">
                  <c:v>45517</c:v>
                </c:pt>
                <c:pt idx="1233">
                  <c:v>45518</c:v>
                </c:pt>
                <c:pt idx="1234">
                  <c:v>45520</c:v>
                </c:pt>
              </c:numCache>
            </c:numRef>
          </c:cat>
          <c:val>
            <c:numRef>
              <c:f>'Input Sheet'!$F$6:$F$1240</c:f>
              <c:numCache>
                <c:formatCode>0.00</c:formatCode>
                <c:ptCount val="1235"/>
                <c:pt idx="0">
                  <c:v>1535.4498289999999</c:v>
                </c:pt>
                <c:pt idx="1">
                  <c:v>1524.8767089999999</c:v>
                </c:pt>
                <c:pt idx="2">
                  <c:v>1533.2391359999999</c:v>
                </c:pt>
                <c:pt idx="3">
                  <c:v>1527.4720460000001</c:v>
                </c:pt>
                <c:pt idx="4">
                  <c:v>1509.2574460000001</c:v>
                </c:pt>
                <c:pt idx="5">
                  <c:v>1519.061768</c:v>
                </c:pt>
                <c:pt idx="6">
                  <c:v>1535.5458980000001</c:v>
                </c:pt>
                <c:pt idx="7">
                  <c:v>1537.372314</c:v>
                </c:pt>
                <c:pt idx="8">
                  <c:v>1540.9285890000001</c:v>
                </c:pt>
                <c:pt idx="9">
                  <c:v>1552.5589600000001</c:v>
                </c:pt>
                <c:pt idx="10">
                  <c:v>1553.4720460000001</c:v>
                </c:pt>
                <c:pt idx="11">
                  <c:v>1515.553345</c:v>
                </c:pt>
                <c:pt idx="12">
                  <c:v>1475.567871</c:v>
                </c:pt>
                <c:pt idx="13">
                  <c:v>1460.765625</c:v>
                </c:pt>
                <c:pt idx="14">
                  <c:v>1472.924438</c:v>
                </c:pt>
                <c:pt idx="15">
                  <c:v>1480.806274</c:v>
                </c:pt>
                <c:pt idx="16">
                  <c:v>1500.847168</c:v>
                </c:pt>
                <c:pt idx="17">
                  <c:v>1480.5180660000001</c:v>
                </c:pt>
                <c:pt idx="18">
                  <c:v>1488.111328</c:v>
                </c:pt>
                <c:pt idx="19">
                  <c:v>1462.255371</c:v>
                </c:pt>
                <c:pt idx="20">
                  <c:v>1471.4829099999999</c:v>
                </c:pt>
                <c:pt idx="21">
                  <c:v>1487.6785890000001</c:v>
                </c:pt>
                <c:pt idx="22">
                  <c:v>1493.590332</c:v>
                </c:pt>
                <c:pt idx="23">
                  <c:v>1606.1450199999999</c:v>
                </c:pt>
                <c:pt idx="24">
                  <c:v>1732.7818600000001</c:v>
                </c:pt>
                <c:pt idx="25">
                  <c:v>1697.361938</c:v>
                </c:pt>
                <c:pt idx="26">
                  <c:v>1683.8092039999999</c:v>
                </c:pt>
                <c:pt idx="27">
                  <c:v>1702.215698</c:v>
                </c:pt>
                <c:pt idx="28">
                  <c:v>1707.3582759999999</c:v>
                </c:pt>
                <c:pt idx="29">
                  <c:v>1693.7574460000001</c:v>
                </c:pt>
                <c:pt idx="30">
                  <c:v>1697.554077</c:v>
                </c:pt>
                <c:pt idx="31">
                  <c:v>1681.0699460000001</c:v>
                </c:pt>
                <c:pt idx="32">
                  <c:v>1657.472534</c:v>
                </c:pt>
                <c:pt idx="33">
                  <c:v>1658.193481</c:v>
                </c:pt>
                <c:pt idx="34">
                  <c:v>1704.618774</c:v>
                </c:pt>
                <c:pt idx="35">
                  <c:v>1709.569092</c:v>
                </c:pt>
                <c:pt idx="36">
                  <c:v>1720.766846</c:v>
                </c:pt>
                <c:pt idx="37">
                  <c:v>1728.889038</c:v>
                </c:pt>
                <c:pt idx="38">
                  <c:v>1733.1180420000001</c:v>
                </c:pt>
                <c:pt idx="39">
                  <c:v>1741.961182</c:v>
                </c:pt>
                <c:pt idx="40">
                  <c:v>1746.2382809999999</c:v>
                </c:pt>
                <c:pt idx="41">
                  <c:v>1711.1069339999999</c:v>
                </c:pt>
                <c:pt idx="42">
                  <c:v>1698.803711</c:v>
                </c:pt>
                <c:pt idx="43">
                  <c:v>1721.007202</c:v>
                </c:pt>
                <c:pt idx="44">
                  <c:v>1726.5820309999999</c:v>
                </c:pt>
                <c:pt idx="45">
                  <c:v>1723.0257570000001</c:v>
                </c:pt>
                <c:pt idx="46">
                  <c:v>1743.8352050000001</c:v>
                </c:pt>
                <c:pt idx="47">
                  <c:v>1753.850342</c:v>
                </c:pt>
                <c:pt idx="48">
                  <c:v>1742.583374</c:v>
                </c:pt>
                <c:pt idx="49">
                  <c:v>1700.935303</c:v>
                </c:pt>
                <c:pt idx="50">
                  <c:v>1719.761475</c:v>
                </c:pt>
                <c:pt idx="51">
                  <c:v>1727.416626</c:v>
                </c:pt>
                <c:pt idx="52">
                  <c:v>1731.027832</c:v>
                </c:pt>
                <c:pt idx="53">
                  <c:v>1759.2910159999999</c:v>
                </c:pt>
                <c:pt idx="54">
                  <c:v>1728.3797609999999</c:v>
                </c:pt>
                <c:pt idx="55">
                  <c:v>1708.253784</c:v>
                </c:pt>
                <c:pt idx="56">
                  <c:v>1704.883423</c:v>
                </c:pt>
                <c:pt idx="57">
                  <c:v>1706.2314449999999</c:v>
                </c:pt>
                <c:pt idx="58">
                  <c:v>1695.494263</c:v>
                </c:pt>
                <c:pt idx="59">
                  <c:v>1674.5982670000001</c:v>
                </c:pt>
                <c:pt idx="60">
                  <c:v>1657.6016850000001</c:v>
                </c:pt>
                <c:pt idx="61">
                  <c:v>1659.6721190000001</c:v>
                </c:pt>
                <c:pt idx="62">
                  <c:v>1656.638794</c:v>
                </c:pt>
                <c:pt idx="63">
                  <c:v>1620.4313959999999</c:v>
                </c:pt>
                <c:pt idx="64">
                  <c:v>1647.3460689999999</c:v>
                </c:pt>
                <c:pt idx="65">
                  <c:v>1646.9609379999999</c:v>
                </c:pt>
                <c:pt idx="66">
                  <c:v>1651.8240969999999</c:v>
                </c:pt>
                <c:pt idx="67">
                  <c:v>1651.1016850000001</c:v>
                </c:pt>
                <c:pt idx="68">
                  <c:v>1642.9646</c:v>
                </c:pt>
                <c:pt idx="69">
                  <c:v>1673.8758539999999</c:v>
                </c:pt>
                <c:pt idx="70">
                  <c:v>1672.1427000000001</c:v>
                </c:pt>
                <c:pt idx="71">
                  <c:v>1656.590698</c:v>
                </c:pt>
                <c:pt idx="72">
                  <c:v>1652.3054199999999</c:v>
                </c:pt>
                <c:pt idx="73">
                  <c:v>1653.0758060000001</c:v>
                </c:pt>
                <c:pt idx="74">
                  <c:v>1662.416626</c:v>
                </c:pt>
                <c:pt idx="75">
                  <c:v>1649.705322</c:v>
                </c:pt>
                <c:pt idx="76">
                  <c:v>1673.827759</c:v>
                </c:pt>
                <c:pt idx="77">
                  <c:v>1685.8165280000001</c:v>
                </c:pt>
                <c:pt idx="78">
                  <c:v>1679.3648679999999</c:v>
                </c:pt>
                <c:pt idx="79">
                  <c:v>1667.327759</c:v>
                </c:pt>
                <c:pt idx="80">
                  <c:v>1680.7611079999999</c:v>
                </c:pt>
                <c:pt idx="81">
                  <c:v>1712.5870359999999</c:v>
                </c:pt>
                <c:pt idx="82">
                  <c:v>1736.3242190000001</c:v>
                </c:pt>
                <c:pt idx="83">
                  <c:v>1732.6166989999999</c:v>
                </c:pt>
                <c:pt idx="84">
                  <c:v>1740.6092530000001</c:v>
                </c:pt>
                <c:pt idx="85">
                  <c:v>1736.661255</c:v>
                </c:pt>
                <c:pt idx="86">
                  <c:v>1742.583374</c:v>
                </c:pt>
                <c:pt idx="87">
                  <c:v>1745.135376</c:v>
                </c:pt>
                <c:pt idx="88">
                  <c:v>1735.5538329999999</c:v>
                </c:pt>
                <c:pt idx="89">
                  <c:v>1718.846558</c:v>
                </c:pt>
                <c:pt idx="90">
                  <c:v>1726.7910159999999</c:v>
                </c:pt>
                <c:pt idx="91">
                  <c:v>1724.3355710000001</c:v>
                </c:pt>
                <c:pt idx="92">
                  <c:v>1686.5389399999999</c:v>
                </c:pt>
                <c:pt idx="93">
                  <c:v>1643.9277340000001</c:v>
                </c:pt>
                <c:pt idx="94">
                  <c:v>1660.5389399999999</c:v>
                </c:pt>
                <c:pt idx="95">
                  <c:v>1664.775879</c:v>
                </c:pt>
                <c:pt idx="96">
                  <c:v>1706.9057620000001</c:v>
                </c:pt>
                <c:pt idx="97">
                  <c:v>1726.165039</c:v>
                </c:pt>
                <c:pt idx="98">
                  <c:v>1738.0577390000001</c:v>
                </c:pt>
                <c:pt idx="99">
                  <c:v>1751.7797849999999</c:v>
                </c:pt>
                <c:pt idx="100">
                  <c:v>1774.0242920000001</c:v>
                </c:pt>
                <c:pt idx="101">
                  <c:v>1767.1875</c:v>
                </c:pt>
                <c:pt idx="102">
                  <c:v>1762.276245</c:v>
                </c:pt>
                <c:pt idx="103">
                  <c:v>1780.283813</c:v>
                </c:pt>
                <c:pt idx="104">
                  <c:v>1743.6910399999999</c:v>
                </c:pt>
                <c:pt idx="105">
                  <c:v>1713.357544</c:v>
                </c:pt>
                <c:pt idx="106">
                  <c:v>1710.3240969999999</c:v>
                </c:pt>
                <c:pt idx="107">
                  <c:v>1720.6279300000001</c:v>
                </c:pt>
                <c:pt idx="108">
                  <c:v>1722.1204829999999</c:v>
                </c:pt>
                <c:pt idx="109">
                  <c:v>1713.213013</c:v>
                </c:pt>
                <c:pt idx="110">
                  <c:v>1730.4019780000001</c:v>
                </c:pt>
                <c:pt idx="111">
                  <c:v>1738.1539310000001</c:v>
                </c:pt>
                <c:pt idx="112">
                  <c:v>1729.150024</c:v>
                </c:pt>
                <c:pt idx="113">
                  <c:v>1798.4837649999999</c:v>
                </c:pt>
                <c:pt idx="114">
                  <c:v>1821.2578129999999</c:v>
                </c:pt>
                <c:pt idx="115">
                  <c:v>1804.1171879999999</c:v>
                </c:pt>
                <c:pt idx="116">
                  <c:v>1788.0356449999999</c:v>
                </c:pt>
                <c:pt idx="117">
                  <c:v>1789.865112</c:v>
                </c:pt>
                <c:pt idx="118">
                  <c:v>1800.2651370000001</c:v>
                </c:pt>
                <c:pt idx="119">
                  <c:v>1808.5466309999999</c:v>
                </c:pt>
                <c:pt idx="120">
                  <c:v>1823.56897</c:v>
                </c:pt>
                <c:pt idx="121">
                  <c:v>1804.646606</c:v>
                </c:pt>
                <c:pt idx="122">
                  <c:v>1807.5356449999999</c:v>
                </c:pt>
                <c:pt idx="123">
                  <c:v>1811.7246090000001</c:v>
                </c:pt>
                <c:pt idx="124">
                  <c:v>1794.6317140000001</c:v>
                </c:pt>
                <c:pt idx="125">
                  <c:v>1815.0948490000001</c:v>
                </c:pt>
                <c:pt idx="126">
                  <c:v>1774.0242920000001</c:v>
                </c:pt>
                <c:pt idx="127">
                  <c:v>1751.5874020000001</c:v>
                </c:pt>
                <c:pt idx="128">
                  <c:v>1758.4724120000001</c:v>
                </c:pt>
                <c:pt idx="129">
                  <c:v>1759.0020750000001</c:v>
                </c:pt>
                <c:pt idx="130">
                  <c:v>1775.517212</c:v>
                </c:pt>
                <c:pt idx="131">
                  <c:v>1731.365112</c:v>
                </c:pt>
                <c:pt idx="132">
                  <c:v>1720.6279300000001</c:v>
                </c:pt>
                <c:pt idx="133">
                  <c:v>1740.8348390000001</c:v>
                </c:pt>
                <c:pt idx="134">
                  <c:v>1786.66272</c:v>
                </c:pt>
                <c:pt idx="135">
                  <c:v>1812.2836910000001</c:v>
                </c:pt>
                <c:pt idx="136">
                  <c:v>1815.1843260000001</c:v>
                </c:pt>
                <c:pt idx="137">
                  <c:v>1805.2261960000001</c:v>
                </c:pt>
                <c:pt idx="138">
                  <c:v>1820.4053960000001</c:v>
                </c:pt>
                <c:pt idx="139">
                  <c:v>1782.215332</c:v>
                </c:pt>
                <c:pt idx="140">
                  <c:v>1738.0791019999999</c:v>
                </c:pt>
                <c:pt idx="141">
                  <c:v>1627.570068</c:v>
                </c:pt>
                <c:pt idx="142">
                  <c:v>1674.171509</c:v>
                </c:pt>
                <c:pt idx="143">
                  <c:v>1564.5323490000001</c:v>
                </c:pt>
                <c:pt idx="144">
                  <c:v>1548.0961910000001</c:v>
                </c:pt>
                <c:pt idx="145">
                  <c:v>1685.1450199999999</c:v>
                </c:pt>
                <c:pt idx="146">
                  <c:v>1448.7539059999999</c:v>
                </c:pt>
                <c:pt idx="147">
                  <c:v>1474.278442</c:v>
                </c:pt>
                <c:pt idx="148">
                  <c:v>1540.3131100000001</c:v>
                </c:pt>
                <c:pt idx="149">
                  <c:v>1563.3238530000001</c:v>
                </c:pt>
                <c:pt idx="150">
                  <c:v>1550.9483640000001</c:v>
                </c:pt>
                <c:pt idx="151">
                  <c:v>1542.053467</c:v>
                </c:pt>
                <c:pt idx="152">
                  <c:v>1611.2304690000001</c:v>
                </c:pt>
                <c:pt idx="153">
                  <c:v>1550.0297849999999</c:v>
                </c:pt>
                <c:pt idx="154">
                  <c:v>1470.459351</c:v>
                </c:pt>
                <c:pt idx="155">
                  <c:v>1569.9467770000001</c:v>
                </c:pt>
                <c:pt idx="156">
                  <c:v>1555.589111</c:v>
                </c:pt>
                <c:pt idx="157">
                  <c:v>1596.58313</c:v>
                </c:pt>
                <c:pt idx="158">
                  <c:v>1625.1046140000001</c:v>
                </c:pt>
                <c:pt idx="159">
                  <c:v>1661.2158199999999</c:v>
                </c:pt>
                <c:pt idx="160">
                  <c:v>1685.290039</c:v>
                </c:pt>
                <c:pt idx="161">
                  <c:v>1698.0040280000001</c:v>
                </c:pt>
                <c:pt idx="162">
                  <c:v>1673.0595699999999</c:v>
                </c:pt>
                <c:pt idx="163">
                  <c:v>1668.757202</c:v>
                </c:pt>
                <c:pt idx="164">
                  <c:v>1752.8718260000001</c:v>
                </c:pt>
                <c:pt idx="165">
                  <c:v>1761.2349850000001</c:v>
                </c:pt>
                <c:pt idx="166">
                  <c:v>1766.939331</c:v>
                </c:pt>
                <c:pt idx="167">
                  <c:v>1789.950073</c:v>
                </c:pt>
                <c:pt idx="168">
                  <c:v>1763.8939210000001</c:v>
                </c:pt>
                <c:pt idx="169">
                  <c:v>1708.8808590000001</c:v>
                </c:pt>
                <c:pt idx="170">
                  <c:v>1700.3726810000001</c:v>
                </c:pt>
                <c:pt idx="171">
                  <c:v>1621.1888429999999</c:v>
                </c:pt>
                <c:pt idx="172">
                  <c:v>1565.4508060000001</c:v>
                </c:pt>
                <c:pt idx="173">
                  <c:v>1557.2329099999999</c:v>
                </c:pt>
                <c:pt idx="174">
                  <c:v>1541.4251710000001</c:v>
                </c:pt>
                <c:pt idx="175">
                  <c:v>1526.052246</c:v>
                </c:pt>
                <c:pt idx="176">
                  <c:v>1517.544189</c:v>
                </c:pt>
                <c:pt idx="177">
                  <c:v>1472.828125</c:v>
                </c:pt>
                <c:pt idx="178">
                  <c:v>1511.453125</c:v>
                </c:pt>
                <c:pt idx="179">
                  <c:v>1471.9095460000001</c:v>
                </c:pt>
                <c:pt idx="180">
                  <c:v>1501.4464109999999</c:v>
                </c:pt>
                <c:pt idx="181">
                  <c:v>1451.315918</c:v>
                </c:pt>
                <c:pt idx="182">
                  <c:v>1454.071533</c:v>
                </c:pt>
                <c:pt idx="183">
                  <c:v>1450.3009030000001</c:v>
                </c:pt>
                <c:pt idx="184">
                  <c:v>1522.0882570000001</c:v>
                </c:pt>
                <c:pt idx="185">
                  <c:v>1564.2423100000001</c:v>
                </c:pt>
                <c:pt idx="186">
                  <c:v>1575.7960210000001</c:v>
                </c:pt>
                <c:pt idx="187">
                  <c:v>1565.740845</c:v>
                </c:pt>
                <c:pt idx="188">
                  <c:v>1589.089966</c:v>
                </c:pt>
                <c:pt idx="189">
                  <c:v>1627.2799070000001</c:v>
                </c:pt>
                <c:pt idx="190">
                  <c:v>1637.093384</c:v>
                </c:pt>
                <c:pt idx="191">
                  <c:v>1652.611206</c:v>
                </c:pt>
                <c:pt idx="192">
                  <c:v>1659.6207280000001</c:v>
                </c:pt>
                <c:pt idx="193">
                  <c:v>1579.5667719999999</c:v>
                </c:pt>
                <c:pt idx="194">
                  <c:v>1584.2073969999999</c:v>
                </c:pt>
                <c:pt idx="195">
                  <c:v>1580.0500489999999</c:v>
                </c:pt>
                <c:pt idx="196">
                  <c:v>1587.5914310000001</c:v>
                </c:pt>
                <c:pt idx="197">
                  <c:v>1581.693726</c:v>
                </c:pt>
                <c:pt idx="198">
                  <c:v>1557.184448</c:v>
                </c:pt>
                <c:pt idx="199">
                  <c:v>1583.0473629999999</c:v>
                </c:pt>
                <c:pt idx="200">
                  <c:v>1564.5323490000001</c:v>
                </c:pt>
                <c:pt idx="201">
                  <c:v>1567.916138</c:v>
                </c:pt>
                <c:pt idx="202">
                  <c:v>1542.4884030000001</c:v>
                </c:pt>
                <c:pt idx="203">
                  <c:v>1544.8088379999999</c:v>
                </c:pt>
                <c:pt idx="204">
                  <c:v>1568.6898189999999</c:v>
                </c:pt>
                <c:pt idx="205">
                  <c:v>1597.356567</c:v>
                </c:pt>
                <c:pt idx="206">
                  <c:v>1628.0535890000001</c:v>
                </c:pt>
                <c:pt idx="207">
                  <c:v>1689.30249</c:v>
                </c:pt>
                <c:pt idx="208">
                  <c:v>1632.9842530000001</c:v>
                </c:pt>
                <c:pt idx="209">
                  <c:v>1630.8088379999999</c:v>
                </c:pt>
                <c:pt idx="210">
                  <c:v>1635.8363039999999</c:v>
                </c:pt>
                <c:pt idx="211">
                  <c:v>1631.485596</c:v>
                </c:pt>
                <c:pt idx="212">
                  <c:v>1632.017456</c:v>
                </c:pt>
                <c:pt idx="213">
                  <c:v>1630.5189210000001</c:v>
                </c:pt>
                <c:pt idx="214">
                  <c:v>1639.413818</c:v>
                </c:pt>
                <c:pt idx="215">
                  <c:v>1652.1759030000001</c:v>
                </c:pt>
                <c:pt idx="216">
                  <c:v>1687.8522949999999</c:v>
                </c:pt>
                <c:pt idx="217">
                  <c:v>1630.325439</c:v>
                </c:pt>
                <c:pt idx="218">
                  <c:v>1660.2973629999999</c:v>
                </c:pt>
                <c:pt idx="219">
                  <c:v>1647.0035399999999</c:v>
                </c:pt>
                <c:pt idx="220">
                  <c:v>1649.0821530000001</c:v>
                </c:pt>
                <c:pt idx="221">
                  <c:v>1632.404297</c:v>
                </c:pt>
                <c:pt idx="222">
                  <c:v>1616.209717</c:v>
                </c:pt>
                <c:pt idx="223">
                  <c:v>1637.045044</c:v>
                </c:pt>
                <c:pt idx="224">
                  <c:v>1660.9257809999999</c:v>
                </c:pt>
                <c:pt idx="225">
                  <c:v>1693.5081789999999</c:v>
                </c:pt>
                <c:pt idx="226">
                  <c:v>1667.065308</c:v>
                </c:pt>
                <c:pt idx="227">
                  <c:v>1639.510376</c:v>
                </c:pt>
                <c:pt idx="228">
                  <c:v>1671.9764399999999</c:v>
                </c:pt>
                <c:pt idx="229">
                  <c:v>1656.735596</c:v>
                </c:pt>
                <c:pt idx="230">
                  <c:v>1720.699707</c:v>
                </c:pt>
                <c:pt idx="231">
                  <c:v>1702.7974850000001</c:v>
                </c:pt>
                <c:pt idx="232">
                  <c:v>1683.9273679999999</c:v>
                </c:pt>
                <c:pt idx="233">
                  <c:v>1687.0239260000001</c:v>
                </c:pt>
                <c:pt idx="234">
                  <c:v>1660.0740969999999</c:v>
                </c:pt>
                <c:pt idx="235">
                  <c:v>1650.396851</c:v>
                </c:pt>
                <c:pt idx="236">
                  <c:v>1658.5738530000001</c:v>
                </c:pt>
                <c:pt idx="237">
                  <c:v>1660.8482670000001</c:v>
                </c:pt>
                <c:pt idx="238">
                  <c:v>1671.7346190000001</c:v>
                </c:pt>
                <c:pt idx="239">
                  <c:v>1747.8919679999999</c:v>
                </c:pt>
                <c:pt idx="240">
                  <c:v>1724.764038</c:v>
                </c:pt>
                <c:pt idx="241">
                  <c:v>1731.7314449999999</c:v>
                </c:pt>
                <c:pt idx="242">
                  <c:v>1739.1826169999999</c:v>
                </c:pt>
                <c:pt idx="243">
                  <c:v>1744.3114009999999</c:v>
                </c:pt>
                <c:pt idx="244">
                  <c:v>1744.3114009999999</c:v>
                </c:pt>
                <c:pt idx="245">
                  <c:v>1777.358154</c:v>
                </c:pt>
                <c:pt idx="246">
                  <c:v>1813.549683</c:v>
                </c:pt>
                <c:pt idx="247">
                  <c:v>1824.7749020000001</c:v>
                </c:pt>
                <c:pt idx="248">
                  <c:v>1814.3238530000001</c:v>
                </c:pt>
                <c:pt idx="249">
                  <c:v>1894.739014</c:v>
                </c:pt>
                <c:pt idx="250">
                  <c:v>1898.755005</c:v>
                </c:pt>
                <c:pt idx="251">
                  <c:v>1935.9626459999999</c:v>
                </c:pt>
                <c:pt idx="252">
                  <c:v>1907.7060550000001</c:v>
                </c:pt>
                <c:pt idx="253">
                  <c:v>1918.44751</c:v>
                </c:pt>
                <c:pt idx="254">
                  <c:v>1894.8358149999999</c:v>
                </c:pt>
                <c:pt idx="255">
                  <c:v>1837.7418210000001</c:v>
                </c:pt>
                <c:pt idx="256">
                  <c:v>1915.3507079999999</c:v>
                </c:pt>
                <c:pt idx="257">
                  <c:v>1881.142822</c:v>
                </c:pt>
                <c:pt idx="258">
                  <c:v>1914.0928960000001</c:v>
                </c:pt>
                <c:pt idx="259">
                  <c:v>1893.142456</c:v>
                </c:pt>
                <c:pt idx="260">
                  <c:v>1918.060303</c:v>
                </c:pt>
                <c:pt idx="261">
                  <c:v>1897.0133060000001</c:v>
                </c:pt>
                <c:pt idx="262">
                  <c:v>1915.109009</c:v>
                </c:pt>
                <c:pt idx="263">
                  <c:v>1990.105225</c:v>
                </c:pt>
                <c:pt idx="264">
                  <c:v>1970.1704099999999</c:v>
                </c:pt>
                <c:pt idx="265">
                  <c:v>1965.5737300000001</c:v>
                </c:pt>
                <c:pt idx="266">
                  <c:v>1952.365112</c:v>
                </c:pt>
                <c:pt idx="267">
                  <c:v>1947.091064</c:v>
                </c:pt>
                <c:pt idx="268">
                  <c:v>1943.075073</c:v>
                </c:pt>
                <c:pt idx="269">
                  <c:v>1962.86438</c:v>
                </c:pt>
                <c:pt idx="270">
                  <c:v>1908.81897</c:v>
                </c:pt>
                <c:pt idx="271">
                  <c:v>1874.9013669999999</c:v>
                </c:pt>
                <c:pt idx="272">
                  <c:v>1883.658936</c:v>
                </c:pt>
                <c:pt idx="273">
                  <c:v>1856.3698730000001</c:v>
                </c:pt>
                <c:pt idx="274">
                  <c:v>1863.3857419999999</c:v>
                </c:pt>
                <c:pt idx="275">
                  <c:v>1882.739746</c:v>
                </c:pt>
                <c:pt idx="276">
                  <c:v>1896.6258539999999</c:v>
                </c:pt>
                <c:pt idx="277">
                  <c:v>1922.221436</c:v>
                </c:pt>
                <c:pt idx="278">
                  <c:v>1974.5251459999999</c:v>
                </c:pt>
                <c:pt idx="279">
                  <c:v>1962.4772949999999</c:v>
                </c:pt>
                <c:pt idx="280">
                  <c:v>2022.473999</c:v>
                </c:pt>
                <c:pt idx="281">
                  <c:v>2036.9898679999999</c:v>
                </c:pt>
                <c:pt idx="282">
                  <c:v>2021.1678469999999</c:v>
                </c:pt>
                <c:pt idx="283">
                  <c:v>1984.3472899999999</c:v>
                </c:pt>
                <c:pt idx="284">
                  <c:v>2010.716919</c:v>
                </c:pt>
                <c:pt idx="285">
                  <c:v>1997.943237</c:v>
                </c:pt>
                <c:pt idx="286">
                  <c:v>2004.42688</c:v>
                </c:pt>
                <c:pt idx="287">
                  <c:v>2022.9094239999999</c:v>
                </c:pt>
                <c:pt idx="288">
                  <c:v>1994.604736</c:v>
                </c:pt>
                <c:pt idx="289">
                  <c:v>2003.2172849999999</c:v>
                </c:pt>
                <c:pt idx="290">
                  <c:v>2050.0532229999999</c:v>
                </c:pt>
                <c:pt idx="291">
                  <c:v>2045.9895019999999</c:v>
                </c:pt>
                <c:pt idx="292">
                  <c:v>2032.0543210000001</c:v>
                </c:pt>
                <c:pt idx="293">
                  <c:v>2051.7465820000002</c:v>
                </c:pt>
                <c:pt idx="294">
                  <c:v>2013.2326660000001</c:v>
                </c:pt>
                <c:pt idx="295">
                  <c:v>2126.79126</c:v>
                </c:pt>
                <c:pt idx="296">
                  <c:v>2092.967529</c:v>
                </c:pt>
                <c:pt idx="297">
                  <c:v>2156.8354490000002</c:v>
                </c:pt>
                <c:pt idx="298">
                  <c:v>2143.3159179999998</c:v>
                </c:pt>
                <c:pt idx="299">
                  <c:v>2105.857422</c:v>
                </c:pt>
                <c:pt idx="300">
                  <c:v>2088.2185060000002</c:v>
                </c:pt>
                <c:pt idx="301">
                  <c:v>2102.5620119999999</c:v>
                </c:pt>
                <c:pt idx="302">
                  <c:v>2169.2895509999998</c:v>
                </c:pt>
                <c:pt idx="303">
                  <c:v>2140.9411620000001</c:v>
                </c:pt>
                <c:pt idx="304">
                  <c:v>2156.5927729999999</c:v>
                </c:pt>
                <c:pt idx="305">
                  <c:v>2131.9277339999999</c:v>
                </c:pt>
                <c:pt idx="306">
                  <c:v>2114.4343260000001</c:v>
                </c:pt>
                <c:pt idx="307">
                  <c:v>2104.8398440000001</c:v>
                </c:pt>
                <c:pt idx="308">
                  <c:v>2112.7382809999999</c:v>
                </c:pt>
                <c:pt idx="309">
                  <c:v>2117.2451169999999</c:v>
                </c:pt>
                <c:pt idx="310">
                  <c:v>2120.2009280000002</c:v>
                </c:pt>
                <c:pt idx="311">
                  <c:v>2128.0507809999999</c:v>
                </c:pt>
                <c:pt idx="312">
                  <c:v>2095.0512699999999</c:v>
                </c:pt>
                <c:pt idx="313">
                  <c:v>2099.751221</c:v>
                </c:pt>
                <c:pt idx="314">
                  <c:v>2118.8439939999998</c:v>
                </c:pt>
                <c:pt idx="315">
                  <c:v>2139.8266600000002</c:v>
                </c:pt>
                <c:pt idx="316">
                  <c:v>2087.8791500000002</c:v>
                </c:pt>
                <c:pt idx="317">
                  <c:v>2088.8486330000001</c:v>
                </c:pt>
                <c:pt idx="318">
                  <c:v>2146.9985350000002</c:v>
                </c:pt>
                <c:pt idx="319">
                  <c:v>2161.2934570000002</c:v>
                </c:pt>
                <c:pt idx="320">
                  <c:v>2244.4484859999998</c:v>
                </c:pt>
                <c:pt idx="321">
                  <c:v>2337.0522460000002</c:v>
                </c:pt>
                <c:pt idx="322">
                  <c:v>2363.5590820000002</c:v>
                </c:pt>
                <c:pt idx="323">
                  <c:v>2396.3171390000002</c:v>
                </c:pt>
                <c:pt idx="324">
                  <c:v>2363.7048340000001</c:v>
                </c:pt>
                <c:pt idx="325">
                  <c:v>2444.533203</c:v>
                </c:pt>
                <c:pt idx="326">
                  <c:v>2448.1674800000001</c:v>
                </c:pt>
                <c:pt idx="327">
                  <c:v>2443.2250979999999</c:v>
                </c:pt>
                <c:pt idx="328">
                  <c:v>2469.5859380000002</c:v>
                </c:pt>
                <c:pt idx="329">
                  <c:v>2449.524414</c:v>
                </c:pt>
                <c:pt idx="330">
                  <c:v>2502.8286130000001</c:v>
                </c:pt>
                <c:pt idx="331">
                  <c:v>2495.656982</c:v>
                </c:pt>
                <c:pt idx="332">
                  <c:v>2521.29126</c:v>
                </c:pt>
                <c:pt idx="333">
                  <c:v>2475.8857419999999</c:v>
                </c:pt>
                <c:pt idx="334">
                  <c:v>2520.6127929999998</c:v>
                </c:pt>
                <c:pt idx="335">
                  <c:v>2561.0756839999999</c:v>
                </c:pt>
                <c:pt idx="336">
                  <c:v>2566.5998540000001</c:v>
                </c:pt>
                <c:pt idx="337">
                  <c:v>2601.1508789999998</c:v>
                </c:pt>
                <c:pt idx="338">
                  <c:v>2613.6530760000001</c:v>
                </c:pt>
                <c:pt idx="339">
                  <c:v>2650.09375</c:v>
                </c:pt>
                <c:pt idx="340">
                  <c:v>2679.265625</c:v>
                </c:pt>
                <c:pt idx="341">
                  <c:v>2689.9748540000001</c:v>
                </c:pt>
                <c:pt idx="342">
                  <c:v>2668.798828</c:v>
                </c:pt>
                <c:pt idx="343">
                  <c:v>2707.711182</c:v>
                </c:pt>
                <c:pt idx="344">
                  <c:v>2718.8564449999999</c:v>
                </c:pt>
                <c:pt idx="345">
                  <c:v>2706.1601559999999</c:v>
                </c:pt>
                <c:pt idx="346">
                  <c:v>2756.9926759999998</c:v>
                </c:pt>
                <c:pt idx="347">
                  <c:v>2761.4509280000002</c:v>
                </c:pt>
                <c:pt idx="348">
                  <c:v>2636.6708979999999</c:v>
                </c:pt>
                <c:pt idx="349">
                  <c:v>2620.3403320000002</c:v>
                </c:pt>
                <c:pt idx="350">
                  <c:v>2581.7670899999998</c:v>
                </c:pt>
                <c:pt idx="351">
                  <c:v>2511.0178219999998</c:v>
                </c:pt>
                <c:pt idx="352">
                  <c:v>2508.4011230000001</c:v>
                </c:pt>
                <c:pt idx="353">
                  <c:v>2563.4985350000002</c:v>
                </c:pt>
                <c:pt idx="354">
                  <c:v>2614.0888669999999</c:v>
                </c:pt>
                <c:pt idx="355">
                  <c:v>2632.6003420000002</c:v>
                </c:pt>
                <c:pt idx="356">
                  <c:v>2516.5910640000002</c:v>
                </c:pt>
                <c:pt idx="357">
                  <c:v>2436.4406739999999</c:v>
                </c:pt>
                <c:pt idx="358">
                  <c:v>2361.475586</c:v>
                </c:pt>
                <c:pt idx="359">
                  <c:v>2366.4179690000001</c:v>
                </c:pt>
                <c:pt idx="360">
                  <c:v>2333.1274410000001</c:v>
                </c:pt>
                <c:pt idx="361">
                  <c:v>2372.3303219999998</c:v>
                </c:pt>
                <c:pt idx="362">
                  <c:v>2387.6911620000001</c:v>
                </c:pt>
                <c:pt idx="363">
                  <c:v>2377.9997560000002</c:v>
                </c:pt>
                <c:pt idx="364">
                  <c:v>2327.7482909999999</c:v>
                </c:pt>
                <c:pt idx="365">
                  <c:v>2303.470703</c:v>
                </c:pt>
                <c:pt idx="366">
                  <c:v>2342.3344729999999</c:v>
                </c:pt>
                <c:pt idx="367">
                  <c:v>2429.5598140000002</c:v>
                </c:pt>
                <c:pt idx="368">
                  <c:v>2433.1938479999999</c:v>
                </c:pt>
                <c:pt idx="369">
                  <c:v>2428.2509770000001</c:v>
                </c:pt>
                <c:pt idx="370">
                  <c:v>2409.4497070000002</c:v>
                </c:pt>
                <c:pt idx="371">
                  <c:v>2381.0039059999999</c:v>
                </c:pt>
                <c:pt idx="372">
                  <c:v>2374.7045899999998</c:v>
                </c:pt>
                <c:pt idx="373">
                  <c:v>2314.5190429999998</c:v>
                </c:pt>
                <c:pt idx="374">
                  <c:v>2394.57251</c:v>
                </c:pt>
                <c:pt idx="375">
                  <c:v>2341.9467770000001</c:v>
                </c:pt>
                <c:pt idx="376">
                  <c:v>2313.4533689999998</c:v>
                </c:pt>
                <c:pt idx="377">
                  <c:v>2299.0607909999999</c:v>
                </c:pt>
                <c:pt idx="378">
                  <c:v>2288.5458979999999</c:v>
                </c:pt>
                <c:pt idx="379">
                  <c:v>2300.563232</c:v>
                </c:pt>
                <c:pt idx="380">
                  <c:v>2206.9902339999999</c:v>
                </c:pt>
                <c:pt idx="381">
                  <c:v>2289.4663089999999</c:v>
                </c:pt>
                <c:pt idx="382">
                  <c:v>2316.6997070000002</c:v>
                </c:pt>
                <c:pt idx="383">
                  <c:v>2328.039307</c:v>
                </c:pt>
                <c:pt idx="384">
                  <c:v>2342.5766600000002</c:v>
                </c:pt>
                <c:pt idx="385">
                  <c:v>2313.501953</c:v>
                </c:pt>
                <c:pt idx="386">
                  <c:v>2309.2370609999998</c:v>
                </c:pt>
                <c:pt idx="387">
                  <c:v>2348.0041500000002</c:v>
                </c:pt>
                <c:pt idx="388">
                  <c:v>2356.9689939999998</c:v>
                </c:pt>
                <c:pt idx="389">
                  <c:v>2327.3125</c:v>
                </c:pt>
                <c:pt idx="390">
                  <c:v>2282.391357</c:v>
                </c:pt>
                <c:pt idx="391">
                  <c:v>2392.4887699999999</c:v>
                </c:pt>
                <c:pt idx="392">
                  <c:v>2348.2460940000001</c:v>
                </c:pt>
                <c:pt idx="393">
                  <c:v>2330.4133299999999</c:v>
                </c:pt>
                <c:pt idx="394">
                  <c:v>2336.906982</c:v>
                </c:pt>
                <c:pt idx="395">
                  <c:v>2350.9116210000002</c:v>
                </c:pt>
                <c:pt idx="396">
                  <c:v>2335.986328</c:v>
                </c:pt>
                <c:pt idx="397">
                  <c:v>2368.2109380000002</c:v>
                </c:pt>
                <c:pt idx="398">
                  <c:v>2328.1362300000001</c:v>
                </c:pt>
                <c:pt idx="399">
                  <c:v>2427.911865</c:v>
                </c:pt>
                <c:pt idx="400">
                  <c:v>2498.5642090000001</c:v>
                </c:pt>
                <c:pt idx="401">
                  <c:v>2459.1672359999998</c:v>
                </c:pt>
                <c:pt idx="402">
                  <c:v>2473.0751949999999</c:v>
                </c:pt>
                <c:pt idx="403">
                  <c:v>2433.241943</c:v>
                </c:pt>
                <c:pt idx="404">
                  <c:v>2531.0798340000001</c:v>
                </c:pt>
                <c:pt idx="405">
                  <c:v>2547.555664</c:v>
                </c:pt>
                <c:pt idx="406">
                  <c:v>2568.9260250000002</c:v>
                </c:pt>
                <c:pt idx="407">
                  <c:v>2549.688232</c:v>
                </c:pt>
                <c:pt idx="408">
                  <c:v>2521.969971</c:v>
                </c:pt>
                <c:pt idx="409">
                  <c:v>2491.4409179999998</c:v>
                </c:pt>
                <c:pt idx="410">
                  <c:v>2507.9172359999998</c:v>
                </c:pt>
                <c:pt idx="411">
                  <c:v>2581.5734859999998</c:v>
                </c:pt>
                <c:pt idx="412">
                  <c:v>2492.6040039999998</c:v>
                </c:pt>
                <c:pt idx="413">
                  <c:v>2474.91626</c:v>
                </c:pt>
                <c:pt idx="414">
                  <c:v>2433.8237300000001</c:v>
                </c:pt>
                <c:pt idx="415">
                  <c:v>2440.3171390000002</c:v>
                </c:pt>
                <c:pt idx="416">
                  <c:v>2479.0351559999999</c:v>
                </c:pt>
                <c:pt idx="417">
                  <c:v>2494.9785160000001</c:v>
                </c:pt>
                <c:pt idx="418">
                  <c:v>2533.9389649999998</c:v>
                </c:pt>
                <c:pt idx="419">
                  <c:v>2532.8725589999999</c:v>
                </c:pt>
                <c:pt idx="420">
                  <c:v>2458.1982419999999</c:v>
                </c:pt>
                <c:pt idx="421">
                  <c:v>2502.5375979999999</c:v>
                </c:pt>
                <c:pt idx="422">
                  <c:v>2507.383789</c:v>
                </c:pt>
                <c:pt idx="423">
                  <c:v>2488.4846189999998</c:v>
                </c:pt>
                <c:pt idx="424">
                  <c:v>2470.4584960000002</c:v>
                </c:pt>
                <c:pt idx="425">
                  <c:v>2472.9782709999999</c:v>
                </c:pt>
                <c:pt idx="426">
                  <c:v>2478.11499</c:v>
                </c:pt>
                <c:pt idx="427">
                  <c:v>2477.4365229999999</c:v>
                </c:pt>
                <c:pt idx="428">
                  <c:v>2477.3879390000002</c:v>
                </c:pt>
                <c:pt idx="429">
                  <c:v>2688.9572750000002</c:v>
                </c:pt>
                <c:pt idx="430">
                  <c:v>2696.9528810000002</c:v>
                </c:pt>
                <c:pt idx="431">
                  <c:v>2734.7990719999998</c:v>
                </c:pt>
                <c:pt idx="432">
                  <c:v>2729.0327149999998</c:v>
                </c:pt>
                <c:pt idx="433">
                  <c:v>2707.953125</c:v>
                </c:pt>
                <c:pt idx="434">
                  <c:v>2745.1691890000002</c:v>
                </c:pt>
                <c:pt idx="435">
                  <c:v>2732.2790530000002</c:v>
                </c:pt>
                <c:pt idx="436">
                  <c:v>2824.5441890000002</c:v>
                </c:pt>
                <c:pt idx="437">
                  <c:v>2850.9057619999999</c:v>
                </c:pt>
                <c:pt idx="438">
                  <c:v>2858.41626</c:v>
                </c:pt>
                <c:pt idx="439">
                  <c:v>2850.033203</c:v>
                </c:pt>
                <c:pt idx="440">
                  <c:v>2885.6984859999998</c:v>
                </c:pt>
                <c:pt idx="441">
                  <c:v>2840.6323240000002</c:v>
                </c:pt>
                <c:pt idx="442">
                  <c:v>2814.173828</c:v>
                </c:pt>
                <c:pt idx="443">
                  <c:v>2844.8486330000001</c:v>
                </c:pt>
                <c:pt idx="444">
                  <c:v>2834.7204590000001</c:v>
                </c:pt>
                <c:pt idx="445">
                  <c:v>2842.6672359999998</c:v>
                </c:pt>
                <c:pt idx="446">
                  <c:v>2836.0285640000002</c:v>
                </c:pt>
                <c:pt idx="447">
                  <c:v>2852.7954100000002</c:v>
                </c:pt>
                <c:pt idx="448">
                  <c:v>2873.7844239999999</c:v>
                </c:pt>
                <c:pt idx="449">
                  <c:v>2879.2873540000001</c:v>
                </c:pt>
                <c:pt idx="450">
                  <c:v>2873.1022950000001</c:v>
                </c:pt>
                <c:pt idx="451">
                  <c:v>2962.9997560000002</c:v>
                </c:pt>
                <c:pt idx="452">
                  <c:v>2940.1115719999998</c:v>
                </c:pt>
                <c:pt idx="453">
                  <c:v>2980.6286620000001</c:v>
                </c:pt>
                <c:pt idx="454">
                  <c:v>2967.869385</c:v>
                </c:pt>
                <c:pt idx="455">
                  <c:v>2988.6635740000002</c:v>
                </c:pt>
                <c:pt idx="456">
                  <c:v>2932.4172359999998</c:v>
                </c:pt>
                <c:pt idx="457">
                  <c:v>2909.5778810000002</c:v>
                </c:pt>
                <c:pt idx="458">
                  <c:v>2964.022461</c:v>
                </c:pt>
                <c:pt idx="459">
                  <c:v>2925.6965329999998</c:v>
                </c:pt>
                <c:pt idx="460">
                  <c:v>2905.2922359999998</c:v>
                </c:pt>
                <c:pt idx="461">
                  <c:v>2923.3588869999999</c:v>
                </c:pt>
                <c:pt idx="462">
                  <c:v>2914.7885740000002</c:v>
                </c:pt>
                <c:pt idx="463">
                  <c:v>2942.9360350000002</c:v>
                </c:pt>
                <c:pt idx="464">
                  <c:v>2926.7680660000001</c:v>
                </c:pt>
                <c:pt idx="465">
                  <c:v>2936.3129880000001</c:v>
                </c:pt>
                <c:pt idx="466">
                  <c:v>2924.3330080000001</c:v>
                </c:pt>
                <c:pt idx="467">
                  <c:v>2960.954346</c:v>
                </c:pt>
                <c:pt idx="468">
                  <c:v>2949.461182</c:v>
                </c:pt>
                <c:pt idx="469">
                  <c:v>2932.2221679999998</c:v>
                </c:pt>
                <c:pt idx="470">
                  <c:v>2921.3142090000001</c:v>
                </c:pt>
                <c:pt idx="471">
                  <c:v>2915.9084469999998</c:v>
                </c:pt>
                <c:pt idx="472">
                  <c:v>2923.7973630000001</c:v>
                </c:pt>
                <c:pt idx="473">
                  <c:v>2905.9252929999998</c:v>
                </c:pt>
                <c:pt idx="474">
                  <c:v>2911.476807</c:v>
                </c:pt>
                <c:pt idx="475">
                  <c:v>2904.3183589999999</c:v>
                </c:pt>
                <c:pt idx="476">
                  <c:v>3076.8073730000001</c:v>
                </c:pt>
                <c:pt idx="477">
                  <c:v>3025.8691410000001</c:v>
                </c:pt>
                <c:pt idx="478">
                  <c:v>3003.468018</c:v>
                </c:pt>
                <c:pt idx="479">
                  <c:v>2981.5048830000001</c:v>
                </c:pt>
                <c:pt idx="480">
                  <c:v>2949.8022460000002</c:v>
                </c:pt>
                <c:pt idx="481">
                  <c:v>2925.8916020000001</c:v>
                </c:pt>
                <c:pt idx="482">
                  <c:v>2919.414307</c:v>
                </c:pt>
                <c:pt idx="483">
                  <c:v>2881.429932</c:v>
                </c:pt>
                <c:pt idx="484">
                  <c:v>2896.623779</c:v>
                </c:pt>
                <c:pt idx="485">
                  <c:v>2948.1953130000002</c:v>
                </c:pt>
                <c:pt idx="486">
                  <c:v>2940.0139159999999</c:v>
                </c:pt>
                <c:pt idx="487">
                  <c:v>2910.6000979999999</c:v>
                </c:pt>
                <c:pt idx="488">
                  <c:v>2889.2216800000001</c:v>
                </c:pt>
                <c:pt idx="489">
                  <c:v>2914.6423340000001</c:v>
                </c:pt>
                <c:pt idx="490">
                  <c:v>2899.6430660000001</c:v>
                </c:pt>
                <c:pt idx="491">
                  <c:v>2895.2116700000001</c:v>
                </c:pt>
                <c:pt idx="492">
                  <c:v>2898.0358890000002</c:v>
                </c:pt>
                <c:pt idx="493">
                  <c:v>2910.892578</c:v>
                </c:pt>
                <c:pt idx="494">
                  <c:v>2894.0427249999998</c:v>
                </c:pt>
                <c:pt idx="495">
                  <c:v>2936.8000489999999</c:v>
                </c:pt>
                <c:pt idx="496">
                  <c:v>2923.4077149999998</c:v>
                </c:pt>
                <c:pt idx="497">
                  <c:v>3031.907471</c:v>
                </c:pt>
                <c:pt idx="498">
                  <c:v>2997.3317870000001</c:v>
                </c:pt>
                <c:pt idx="499">
                  <c:v>2966.6518550000001</c:v>
                </c:pt>
                <c:pt idx="500">
                  <c:v>2958.9575199999999</c:v>
                </c:pt>
                <c:pt idx="501">
                  <c:v>2960.5158689999998</c:v>
                </c:pt>
                <c:pt idx="502">
                  <c:v>2957.7404790000001</c:v>
                </c:pt>
                <c:pt idx="503">
                  <c:v>3027.8168949999999</c:v>
                </c:pt>
                <c:pt idx="504">
                  <c:v>3118.0063479999999</c:v>
                </c:pt>
                <c:pt idx="505">
                  <c:v>3216.766357</c:v>
                </c:pt>
                <c:pt idx="506">
                  <c:v>3215.6464839999999</c:v>
                </c:pt>
                <c:pt idx="507">
                  <c:v>3251.8779300000001</c:v>
                </c:pt>
                <c:pt idx="508">
                  <c:v>3229.2326659999999</c:v>
                </c:pt>
                <c:pt idx="509">
                  <c:v>3249.3942870000001</c:v>
                </c:pt>
                <c:pt idx="510">
                  <c:v>3249.735107</c:v>
                </c:pt>
                <c:pt idx="511">
                  <c:v>3259.2314449999999</c:v>
                </c:pt>
                <c:pt idx="512">
                  <c:v>3279.392578</c:v>
                </c:pt>
                <c:pt idx="513">
                  <c:v>3274.9609380000002</c:v>
                </c:pt>
                <c:pt idx="514">
                  <c:v>3265.0266109999998</c:v>
                </c:pt>
                <c:pt idx="515">
                  <c:v>3255.0920409999999</c:v>
                </c:pt>
                <c:pt idx="516">
                  <c:v>3217.0585940000001</c:v>
                </c:pt>
                <c:pt idx="517">
                  <c:v>3186.3789059999999</c:v>
                </c:pt>
                <c:pt idx="518">
                  <c:v>3223.0483399999998</c:v>
                </c:pt>
                <c:pt idx="519">
                  <c:v>3231.132568</c:v>
                </c:pt>
                <c:pt idx="520">
                  <c:v>3234.2004390000002</c:v>
                </c:pt>
                <c:pt idx="521">
                  <c:v>3358.8198240000002</c:v>
                </c:pt>
                <c:pt idx="522">
                  <c:v>3341.3364259999998</c:v>
                </c:pt>
                <c:pt idx="523">
                  <c:v>3291.713135</c:v>
                </c:pt>
                <c:pt idx="524">
                  <c:v>3236.5378420000002</c:v>
                </c:pt>
                <c:pt idx="525">
                  <c:v>3160.1789549999999</c:v>
                </c:pt>
                <c:pt idx="526">
                  <c:v>3095.118164</c:v>
                </c:pt>
                <c:pt idx="527">
                  <c:v>3118.25</c:v>
                </c:pt>
                <c:pt idx="528">
                  <c:v>3170.0161130000001</c:v>
                </c:pt>
                <c:pt idx="529">
                  <c:v>3128.6223140000002</c:v>
                </c:pt>
                <c:pt idx="530">
                  <c:v>3205.1762699999999</c:v>
                </c:pt>
                <c:pt idx="531">
                  <c:v>3220.8081050000001</c:v>
                </c:pt>
                <c:pt idx="532">
                  <c:v>3219.9807129999999</c:v>
                </c:pt>
                <c:pt idx="533">
                  <c:v>3236.732422</c:v>
                </c:pt>
                <c:pt idx="534">
                  <c:v>3236.9765630000002</c:v>
                </c:pt>
                <c:pt idx="535">
                  <c:v>3211.945068</c:v>
                </c:pt>
                <c:pt idx="536">
                  <c:v>3157.111328</c:v>
                </c:pt>
                <c:pt idx="537">
                  <c:v>3100.8642580000001</c:v>
                </c:pt>
                <c:pt idx="538">
                  <c:v>3087.0832519999999</c:v>
                </c:pt>
                <c:pt idx="539">
                  <c:v>2923.8461910000001</c:v>
                </c:pt>
                <c:pt idx="540">
                  <c:v>2904.7563479999999</c:v>
                </c:pt>
                <c:pt idx="541">
                  <c:v>2842.0820309999999</c:v>
                </c:pt>
                <c:pt idx="542">
                  <c:v>2892.4841310000002</c:v>
                </c:pt>
                <c:pt idx="543">
                  <c:v>3014.0839839999999</c:v>
                </c:pt>
                <c:pt idx="544">
                  <c:v>3038.7548830000001</c:v>
                </c:pt>
                <c:pt idx="545">
                  <c:v>3022.9575199999999</c:v>
                </c:pt>
                <c:pt idx="546">
                  <c:v>3044.1179200000001</c:v>
                </c:pt>
                <c:pt idx="547">
                  <c:v>3026.126953</c:v>
                </c:pt>
                <c:pt idx="548">
                  <c:v>3091.7521969999998</c:v>
                </c:pt>
                <c:pt idx="549">
                  <c:v>3080.6357419999999</c:v>
                </c:pt>
                <c:pt idx="550">
                  <c:v>3059.9145509999998</c:v>
                </c:pt>
                <c:pt idx="551">
                  <c:v>3066.8862300000001</c:v>
                </c:pt>
                <c:pt idx="552">
                  <c:v>3030.9536130000001</c:v>
                </c:pt>
                <c:pt idx="553">
                  <c:v>2987.2680660000001</c:v>
                </c:pt>
                <c:pt idx="554">
                  <c:v>3045.1904300000001</c:v>
                </c:pt>
                <c:pt idx="555">
                  <c:v>3089.8503420000002</c:v>
                </c:pt>
                <c:pt idx="556">
                  <c:v>3073.273682</c:v>
                </c:pt>
                <c:pt idx="557">
                  <c:v>3149.8691410000001</c:v>
                </c:pt>
                <c:pt idx="558">
                  <c:v>3146.553711</c:v>
                </c:pt>
                <c:pt idx="559">
                  <c:v>3180.0976559999999</c:v>
                </c:pt>
                <c:pt idx="560">
                  <c:v>3106.2814939999998</c:v>
                </c:pt>
                <c:pt idx="561">
                  <c:v>3078.4418949999999</c:v>
                </c:pt>
                <c:pt idx="562">
                  <c:v>3066.0090329999998</c:v>
                </c:pt>
                <c:pt idx="563">
                  <c:v>3064.8876949999999</c:v>
                </c:pt>
                <c:pt idx="564">
                  <c:v>3066.0578609999998</c:v>
                </c:pt>
                <c:pt idx="565">
                  <c:v>3065.423828</c:v>
                </c:pt>
                <c:pt idx="566">
                  <c:v>3060.0610350000002</c:v>
                </c:pt>
                <c:pt idx="567">
                  <c:v>3101.4545899999998</c:v>
                </c:pt>
                <c:pt idx="568">
                  <c:v>3033.0498050000001</c:v>
                </c:pt>
                <c:pt idx="569">
                  <c:v>2962.695557</c:v>
                </c:pt>
                <c:pt idx="570">
                  <c:v>2954.9433589999999</c:v>
                </c:pt>
                <c:pt idx="571">
                  <c:v>3031.148682</c:v>
                </c:pt>
                <c:pt idx="572">
                  <c:v>3099.6015630000002</c:v>
                </c:pt>
                <c:pt idx="573">
                  <c:v>3201.452393</c:v>
                </c:pt>
                <c:pt idx="574">
                  <c:v>3198.2348630000001</c:v>
                </c:pt>
                <c:pt idx="575">
                  <c:v>3215.4458009999998</c:v>
                </c:pt>
                <c:pt idx="576">
                  <c:v>3219.7846679999998</c:v>
                </c:pt>
                <c:pt idx="577">
                  <c:v>3216.5185550000001</c:v>
                </c:pt>
                <c:pt idx="578">
                  <c:v>3162.984375</c:v>
                </c:pt>
                <c:pt idx="579">
                  <c:v>3158.8403320000002</c:v>
                </c:pt>
                <c:pt idx="580">
                  <c:v>3189.9465329999998</c:v>
                </c:pt>
                <c:pt idx="581">
                  <c:v>3198.47876</c:v>
                </c:pt>
                <c:pt idx="582">
                  <c:v>3186.5820309999999</c:v>
                </c:pt>
                <c:pt idx="583">
                  <c:v>3203.061768</c:v>
                </c:pt>
                <c:pt idx="584">
                  <c:v>3190.9702149999998</c:v>
                </c:pt>
                <c:pt idx="585">
                  <c:v>3284.3864749999998</c:v>
                </c:pt>
                <c:pt idx="586">
                  <c:v>3283.6547850000002</c:v>
                </c:pt>
                <c:pt idx="587">
                  <c:v>3281.9482419999999</c:v>
                </c:pt>
                <c:pt idx="588">
                  <c:v>3298.7692870000001</c:v>
                </c:pt>
                <c:pt idx="589">
                  <c:v>3337.2377929999998</c:v>
                </c:pt>
                <c:pt idx="590">
                  <c:v>3373.219482</c:v>
                </c:pt>
                <c:pt idx="591">
                  <c:v>3439.040039</c:v>
                </c:pt>
                <c:pt idx="592">
                  <c:v>3427.1921390000002</c:v>
                </c:pt>
                <c:pt idx="593">
                  <c:v>3487.3081050000001</c:v>
                </c:pt>
                <c:pt idx="594">
                  <c:v>3465.0751949999999</c:v>
                </c:pt>
                <c:pt idx="595">
                  <c:v>3450.6923830000001</c:v>
                </c:pt>
                <c:pt idx="596">
                  <c:v>3455.6166990000002</c:v>
                </c:pt>
                <c:pt idx="597">
                  <c:v>3370.2453609999998</c:v>
                </c:pt>
                <c:pt idx="598">
                  <c:v>3280.680664</c:v>
                </c:pt>
                <c:pt idx="599">
                  <c:v>3294.576172</c:v>
                </c:pt>
                <c:pt idx="600">
                  <c:v>3289.749268</c:v>
                </c:pt>
                <c:pt idx="601">
                  <c:v>3198.7707519999999</c:v>
                </c:pt>
                <c:pt idx="602">
                  <c:v>3224.123779</c:v>
                </c:pt>
                <c:pt idx="603">
                  <c:v>3193.3591310000002</c:v>
                </c:pt>
                <c:pt idx="604">
                  <c:v>3076.6376949999999</c:v>
                </c:pt>
                <c:pt idx="605">
                  <c:v>3068.788086</c:v>
                </c:pt>
                <c:pt idx="606">
                  <c:v>3039.3884280000002</c:v>
                </c:pt>
                <c:pt idx="607">
                  <c:v>3033.4401859999998</c:v>
                </c:pt>
                <c:pt idx="608">
                  <c:v>3073.8098140000002</c:v>
                </c:pt>
                <c:pt idx="609">
                  <c:v>3116.7153320000002</c:v>
                </c:pt>
                <c:pt idx="610">
                  <c:v>3118.1286620000001</c:v>
                </c:pt>
                <c:pt idx="611">
                  <c:v>3123.2971189999998</c:v>
                </c:pt>
                <c:pt idx="612">
                  <c:v>3156.109375</c:v>
                </c:pt>
                <c:pt idx="613">
                  <c:v>3095.7014159999999</c:v>
                </c:pt>
                <c:pt idx="614">
                  <c:v>3136.3151859999998</c:v>
                </c:pt>
                <c:pt idx="615">
                  <c:v>3148.0161130000001</c:v>
                </c:pt>
                <c:pt idx="616">
                  <c:v>3158.1577149999998</c:v>
                </c:pt>
                <c:pt idx="617">
                  <c:v>3136.2661130000001</c:v>
                </c:pt>
                <c:pt idx="618">
                  <c:v>3065.2290039999998</c:v>
                </c:pt>
                <c:pt idx="619">
                  <c:v>3183.3642580000001</c:v>
                </c:pt>
                <c:pt idx="620">
                  <c:v>3171.906982</c:v>
                </c:pt>
                <c:pt idx="621">
                  <c:v>3184.5832519999999</c:v>
                </c:pt>
                <c:pt idx="622">
                  <c:v>3177.367432</c:v>
                </c:pt>
                <c:pt idx="623">
                  <c:v>3170.7365719999998</c:v>
                </c:pt>
                <c:pt idx="624">
                  <c:v>3146.8461910000001</c:v>
                </c:pt>
                <c:pt idx="625">
                  <c:v>3156.6459960000002</c:v>
                </c:pt>
                <c:pt idx="626">
                  <c:v>2992.6801759999998</c:v>
                </c:pt>
                <c:pt idx="627">
                  <c:v>3041.5822750000002</c:v>
                </c:pt>
                <c:pt idx="628">
                  <c:v>3095.6523440000001</c:v>
                </c:pt>
                <c:pt idx="629">
                  <c:v>2953.578125</c:v>
                </c:pt>
                <c:pt idx="630">
                  <c:v>2800.4360350000002</c:v>
                </c:pt>
                <c:pt idx="631">
                  <c:v>2670.0139159999999</c:v>
                </c:pt>
                <c:pt idx="632">
                  <c:v>2641.0532229999999</c:v>
                </c:pt>
                <c:pt idx="633">
                  <c:v>2655.6313479999999</c:v>
                </c:pt>
                <c:pt idx="634">
                  <c:v>2803.4104000000002</c:v>
                </c:pt>
                <c:pt idx="635">
                  <c:v>2840.3183589999999</c:v>
                </c:pt>
                <c:pt idx="636">
                  <c:v>2859.0405270000001</c:v>
                </c:pt>
                <c:pt idx="637">
                  <c:v>2889.0744629999999</c:v>
                </c:pt>
                <c:pt idx="638">
                  <c:v>2912.818115</c:v>
                </c:pt>
                <c:pt idx="639">
                  <c:v>2966.3034670000002</c:v>
                </c:pt>
                <c:pt idx="640">
                  <c:v>3058.5495609999998</c:v>
                </c:pt>
                <c:pt idx="641">
                  <c:v>2969.9602049999999</c:v>
                </c:pt>
                <c:pt idx="642">
                  <c:v>2975.225586</c:v>
                </c:pt>
                <c:pt idx="643">
                  <c:v>2941.7307129999999</c:v>
                </c:pt>
                <c:pt idx="644">
                  <c:v>2950.0678710000002</c:v>
                </c:pt>
                <c:pt idx="645">
                  <c:v>2971.1303710000002</c:v>
                </c:pt>
                <c:pt idx="646">
                  <c:v>2952.1154790000001</c:v>
                </c:pt>
                <c:pt idx="647">
                  <c:v>2966.888672</c:v>
                </c:pt>
                <c:pt idx="648">
                  <c:v>3004.869385</c:v>
                </c:pt>
                <c:pt idx="649">
                  <c:v>3003.3088379999999</c:v>
                </c:pt>
                <c:pt idx="650">
                  <c:v>3036.6577149999998</c:v>
                </c:pt>
                <c:pt idx="651">
                  <c:v>3040.4121089999999</c:v>
                </c:pt>
                <c:pt idx="652">
                  <c:v>3062.6450199999999</c:v>
                </c:pt>
                <c:pt idx="653">
                  <c:v>3075.5166020000001</c:v>
                </c:pt>
                <c:pt idx="654">
                  <c:v>3076.4916990000002</c:v>
                </c:pt>
                <c:pt idx="655">
                  <c:v>3126.4660640000002</c:v>
                </c:pt>
                <c:pt idx="656">
                  <c:v>3078.8803710000002</c:v>
                </c:pt>
                <c:pt idx="657">
                  <c:v>3050.7973630000001</c:v>
                </c:pt>
                <c:pt idx="658">
                  <c:v>3003.9914549999999</c:v>
                </c:pt>
                <c:pt idx="659">
                  <c:v>2946.3623050000001</c:v>
                </c:pt>
                <c:pt idx="660">
                  <c:v>2916.767578</c:v>
                </c:pt>
                <c:pt idx="661">
                  <c:v>3006.283203</c:v>
                </c:pt>
                <c:pt idx="662">
                  <c:v>3079.6606449999999</c:v>
                </c:pt>
                <c:pt idx="663">
                  <c:v>3085.657471</c:v>
                </c:pt>
                <c:pt idx="664">
                  <c:v>3052.6987300000001</c:v>
                </c:pt>
                <c:pt idx="665">
                  <c:v>3047.8718260000001</c:v>
                </c:pt>
                <c:pt idx="666">
                  <c:v>3070.0070799999999</c:v>
                </c:pt>
                <c:pt idx="667">
                  <c:v>3166.88501</c:v>
                </c:pt>
                <c:pt idx="668">
                  <c:v>3156.6459960000002</c:v>
                </c:pt>
                <c:pt idx="669">
                  <c:v>3120.3715820000002</c:v>
                </c:pt>
                <c:pt idx="670">
                  <c:v>3023.6892090000001</c:v>
                </c:pt>
                <c:pt idx="671">
                  <c:v>2999.9934079999998</c:v>
                </c:pt>
                <c:pt idx="672">
                  <c:v>2941.1940920000002</c:v>
                </c:pt>
                <c:pt idx="673">
                  <c:v>2930.468018</c:v>
                </c:pt>
                <c:pt idx="674">
                  <c:v>3009.5498050000001</c:v>
                </c:pt>
                <c:pt idx="675">
                  <c:v>2977.6635740000002</c:v>
                </c:pt>
                <c:pt idx="676">
                  <c:v>2964.304443</c:v>
                </c:pt>
                <c:pt idx="677">
                  <c:v>2987.7558589999999</c:v>
                </c:pt>
                <c:pt idx="678">
                  <c:v>2925.2509770000001</c:v>
                </c:pt>
                <c:pt idx="679">
                  <c:v>2974.1044919999999</c:v>
                </c:pt>
                <c:pt idx="680">
                  <c:v>3022.9575199999999</c:v>
                </c:pt>
                <c:pt idx="681">
                  <c:v>2971.0815429999998</c:v>
                </c:pt>
                <c:pt idx="682">
                  <c:v>3032.5627439999998</c:v>
                </c:pt>
                <c:pt idx="683">
                  <c:v>3095.2136230000001</c:v>
                </c:pt>
                <c:pt idx="684">
                  <c:v>3010.0373540000001</c:v>
                </c:pt>
                <c:pt idx="685">
                  <c:v>2767.4282229999999</c:v>
                </c:pt>
                <c:pt idx="686">
                  <c:v>2769.476318</c:v>
                </c:pt>
                <c:pt idx="687">
                  <c:v>2764.3083499999998</c:v>
                </c:pt>
                <c:pt idx="688">
                  <c:v>2773.2304690000001</c:v>
                </c:pt>
                <c:pt idx="689">
                  <c:v>2788.4907229999999</c:v>
                </c:pt>
                <c:pt idx="690">
                  <c:v>2781.5187989999999</c:v>
                </c:pt>
                <c:pt idx="691">
                  <c:v>2836.1743160000001</c:v>
                </c:pt>
                <c:pt idx="692">
                  <c:v>2815.0629880000001</c:v>
                </c:pt>
                <c:pt idx="693">
                  <c:v>2747.3410640000002</c:v>
                </c:pt>
                <c:pt idx="694">
                  <c:v>2676.4013669999999</c:v>
                </c:pt>
                <c:pt idx="695">
                  <c:v>2637.8842770000001</c:v>
                </c:pt>
                <c:pt idx="696">
                  <c:v>2635.0402829999998</c:v>
                </c:pt>
                <c:pt idx="697">
                  <c:v>2656.5673830000001</c:v>
                </c:pt>
                <c:pt idx="698">
                  <c:v>2609.4921880000002</c:v>
                </c:pt>
                <c:pt idx="699">
                  <c:v>2584.6303710000002</c:v>
                </c:pt>
                <c:pt idx="700">
                  <c:v>2609.8842770000001</c:v>
                </c:pt>
                <c:pt idx="701">
                  <c:v>2606.255615</c:v>
                </c:pt>
                <c:pt idx="702">
                  <c:v>2530.4938959999999</c:v>
                </c:pt>
                <c:pt idx="703">
                  <c:v>2609.443115</c:v>
                </c:pt>
                <c:pt idx="704">
                  <c:v>2626.7526859999998</c:v>
                </c:pt>
                <c:pt idx="705">
                  <c:v>2614.9841310000002</c:v>
                </c:pt>
                <c:pt idx="706">
                  <c:v>2705.064453</c:v>
                </c:pt>
                <c:pt idx="707">
                  <c:v>2707.7124020000001</c:v>
                </c:pt>
                <c:pt idx="708">
                  <c:v>2766.6057129999999</c:v>
                </c:pt>
                <c:pt idx="709">
                  <c:v>2673.975586</c:v>
                </c:pt>
                <c:pt idx="710">
                  <c:v>2645.8283689999998</c:v>
                </c:pt>
                <c:pt idx="711">
                  <c:v>2643.2783199999999</c:v>
                </c:pt>
                <c:pt idx="712">
                  <c:v>2719.7265630000002</c:v>
                </c:pt>
                <c:pt idx="713">
                  <c:v>2736.5463869999999</c:v>
                </c:pt>
                <c:pt idx="714">
                  <c:v>2713.3029790000001</c:v>
                </c:pt>
                <c:pt idx="715">
                  <c:v>2806.2766109999998</c:v>
                </c:pt>
                <c:pt idx="716">
                  <c:v>2835.6984859999998</c:v>
                </c:pt>
                <c:pt idx="717">
                  <c:v>2824.3222660000001</c:v>
                </c:pt>
                <c:pt idx="718">
                  <c:v>2876.5463869999999</c:v>
                </c:pt>
                <c:pt idx="719">
                  <c:v>2837.4638669999999</c:v>
                </c:pt>
                <c:pt idx="720">
                  <c:v>2884.539307</c:v>
                </c:pt>
                <c:pt idx="721">
                  <c:v>2882.5285640000002</c:v>
                </c:pt>
                <c:pt idx="722">
                  <c:v>2920.7775879999999</c:v>
                </c:pt>
                <c:pt idx="723">
                  <c:v>2959.713135</c:v>
                </c:pt>
                <c:pt idx="724">
                  <c:v>2960.938721</c:v>
                </c:pt>
                <c:pt idx="725">
                  <c:v>2948.532471</c:v>
                </c:pt>
                <c:pt idx="726">
                  <c:v>3007.033203</c:v>
                </c:pt>
                <c:pt idx="727">
                  <c:v>3008.3081050000001</c:v>
                </c:pt>
                <c:pt idx="728">
                  <c:v>3045.13501</c:v>
                </c:pt>
                <c:pt idx="729">
                  <c:v>3048.6164549999999</c:v>
                </c:pt>
                <c:pt idx="730">
                  <c:v>3124.672607</c:v>
                </c:pt>
                <c:pt idx="731">
                  <c:v>3209.3588869999999</c:v>
                </c:pt>
                <c:pt idx="732">
                  <c:v>3269.5268550000001</c:v>
                </c:pt>
                <c:pt idx="733">
                  <c:v>3260.5041500000002</c:v>
                </c:pt>
                <c:pt idx="734">
                  <c:v>3330.7250979999999</c:v>
                </c:pt>
                <c:pt idx="735">
                  <c:v>3373.3869629999999</c:v>
                </c:pt>
                <c:pt idx="736">
                  <c:v>3393.8354490000002</c:v>
                </c:pt>
                <c:pt idx="737">
                  <c:v>3406.9770509999998</c:v>
                </c:pt>
                <c:pt idx="738">
                  <c:v>3391.8247070000002</c:v>
                </c:pt>
                <c:pt idx="739">
                  <c:v>3345.9260250000002</c:v>
                </c:pt>
                <c:pt idx="740">
                  <c:v>3339.6003420000002</c:v>
                </c:pt>
                <c:pt idx="741">
                  <c:v>3361.814453</c:v>
                </c:pt>
                <c:pt idx="742">
                  <c:v>3433.5551759999998</c:v>
                </c:pt>
                <c:pt idx="743">
                  <c:v>3455.8176269999999</c:v>
                </c:pt>
                <c:pt idx="744">
                  <c:v>3467.2436520000001</c:v>
                </c:pt>
                <c:pt idx="745">
                  <c:v>3415.460693</c:v>
                </c:pt>
                <c:pt idx="746">
                  <c:v>3285.21875</c:v>
                </c:pt>
                <c:pt idx="747">
                  <c:v>3291.9370119999999</c:v>
                </c:pt>
                <c:pt idx="748">
                  <c:v>3313.7583009999998</c:v>
                </c:pt>
                <c:pt idx="749">
                  <c:v>3297.7231449999999</c:v>
                </c:pt>
                <c:pt idx="750">
                  <c:v>3259.5234380000002</c:v>
                </c:pt>
                <c:pt idx="751">
                  <c:v>3278.8439939999998</c:v>
                </c:pt>
                <c:pt idx="752">
                  <c:v>3326.2629390000002</c:v>
                </c:pt>
                <c:pt idx="753">
                  <c:v>3380.1538089999999</c:v>
                </c:pt>
                <c:pt idx="754">
                  <c:v>3364.9528810000002</c:v>
                </c:pt>
                <c:pt idx="755">
                  <c:v>3358.8232419999999</c:v>
                </c:pt>
                <c:pt idx="756">
                  <c:v>3329.8422850000002</c:v>
                </c:pt>
                <c:pt idx="757">
                  <c:v>3334.8439939999998</c:v>
                </c:pt>
                <c:pt idx="758">
                  <c:v>3383.6845699999999</c:v>
                </c:pt>
                <c:pt idx="759">
                  <c:v>3375.5444339999999</c:v>
                </c:pt>
                <c:pt idx="760">
                  <c:v>3366.0803219999998</c:v>
                </c:pt>
                <c:pt idx="761">
                  <c:v>3356.2729490000002</c:v>
                </c:pt>
                <c:pt idx="762">
                  <c:v>3372.7004390000002</c:v>
                </c:pt>
                <c:pt idx="763">
                  <c:v>3329.9892580000001</c:v>
                </c:pt>
                <c:pt idx="764">
                  <c:v>3258.5427249999998</c:v>
                </c:pt>
                <c:pt idx="765">
                  <c:v>3252.3642580000001</c:v>
                </c:pt>
                <c:pt idx="766">
                  <c:v>3327.8315429999998</c:v>
                </c:pt>
                <c:pt idx="767">
                  <c:v>3291.397461</c:v>
                </c:pt>
                <c:pt idx="768">
                  <c:v>3369.8073730000001</c:v>
                </c:pt>
                <c:pt idx="769">
                  <c:v>3329.8422850000002</c:v>
                </c:pt>
                <c:pt idx="770">
                  <c:v>3371.8176269999999</c:v>
                </c:pt>
                <c:pt idx="771">
                  <c:v>3403.7895509999998</c:v>
                </c:pt>
                <c:pt idx="772">
                  <c:v>3501.8630370000001</c:v>
                </c:pt>
                <c:pt idx="773">
                  <c:v>3319.59375</c:v>
                </c:pt>
                <c:pt idx="774">
                  <c:v>3278.0593260000001</c:v>
                </c:pt>
                <c:pt idx="775">
                  <c:v>3239.27124</c:v>
                </c:pt>
                <c:pt idx="776">
                  <c:v>3273.4497070000002</c:v>
                </c:pt>
                <c:pt idx="777">
                  <c:v>3264.819336</c:v>
                </c:pt>
                <c:pt idx="778">
                  <c:v>3279.2854000000002</c:v>
                </c:pt>
                <c:pt idx="779">
                  <c:v>3214.8020019999999</c:v>
                </c:pt>
                <c:pt idx="780">
                  <c:v>3235.1523440000001</c:v>
                </c:pt>
                <c:pt idx="781">
                  <c:v>3185.625</c:v>
                </c:pt>
                <c:pt idx="782">
                  <c:v>3147.1801759999998</c:v>
                </c:pt>
                <c:pt idx="783">
                  <c:v>3124.1328130000002</c:v>
                </c:pt>
                <c:pt idx="784">
                  <c:v>3136</c:v>
                </c:pt>
                <c:pt idx="785">
                  <c:v>3163.7058109999998</c:v>
                </c:pt>
                <c:pt idx="786">
                  <c:v>3150.8579100000002</c:v>
                </c:pt>
                <c:pt idx="787">
                  <c:v>3080.3920899999998</c:v>
                </c:pt>
                <c:pt idx="788">
                  <c:v>3032.8264159999999</c:v>
                </c:pt>
                <c:pt idx="789">
                  <c:v>3061.5129390000002</c:v>
                </c:pt>
                <c:pt idx="790">
                  <c:v>3025.470703</c:v>
                </c:pt>
                <c:pt idx="791">
                  <c:v>2984.8195799999999</c:v>
                </c:pt>
                <c:pt idx="792">
                  <c:v>2994.5778810000002</c:v>
                </c:pt>
                <c:pt idx="793">
                  <c:v>3052.2299800000001</c:v>
                </c:pt>
                <c:pt idx="794">
                  <c:v>3103.0070799999999</c:v>
                </c:pt>
                <c:pt idx="795">
                  <c:v>3075.9978030000002</c:v>
                </c:pt>
                <c:pt idx="796">
                  <c:v>3085.2304690000001</c:v>
                </c:pt>
                <c:pt idx="797">
                  <c:v>3124.5656739999999</c:v>
                </c:pt>
                <c:pt idx="798">
                  <c:v>3048.154297</c:v>
                </c:pt>
                <c:pt idx="799">
                  <c:v>3031.4086910000001</c:v>
                </c:pt>
                <c:pt idx="800">
                  <c:v>2990.7963869999999</c:v>
                </c:pt>
                <c:pt idx="801">
                  <c:v>3000.8632809999999</c:v>
                </c:pt>
                <c:pt idx="802">
                  <c:v>2998.7028810000002</c:v>
                </c:pt>
                <c:pt idx="803">
                  <c:v>3024.3371579999998</c:v>
                </c:pt>
                <c:pt idx="804">
                  <c:v>3028.0200199999999</c:v>
                </c:pt>
                <c:pt idx="805">
                  <c:v>3016.7746579999998</c:v>
                </c:pt>
                <c:pt idx="806">
                  <c:v>3040.248047</c:v>
                </c:pt>
                <c:pt idx="807">
                  <c:v>3040.0512699999999</c:v>
                </c:pt>
                <c:pt idx="808">
                  <c:v>3048.4487300000001</c:v>
                </c:pt>
                <c:pt idx="809">
                  <c:v>3045.4533689999998</c:v>
                </c:pt>
                <c:pt idx="810">
                  <c:v>3059.6945799999999</c:v>
                </c:pt>
                <c:pt idx="811">
                  <c:v>3052.671875</c:v>
                </c:pt>
                <c:pt idx="812">
                  <c:v>3094.9536130000001</c:v>
                </c:pt>
                <c:pt idx="813">
                  <c:v>3079.091797</c:v>
                </c:pt>
                <c:pt idx="814">
                  <c:v>3118.4760740000002</c:v>
                </c:pt>
                <c:pt idx="815">
                  <c:v>3122.601318</c:v>
                </c:pt>
                <c:pt idx="816">
                  <c:v>3087.341797</c:v>
                </c:pt>
                <c:pt idx="817">
                  <c:v>3100.5520019999999</c:v>
                </c:pt>
                <c:pt idx="818">
                  <c:v>3105.2661130000001</c:v>
                </c:pt>
                <c:pt idx="819">
                  <c:v>3168.9096679999998</c:v>
                </c:pt>
                <c:pt idx="820">
                  <c:v>3163.9497070000002</c:v>
                </c:pt>
                <c:pt idx="821">
                  <c:v>3169.3515630000002</c:v>
                </c:pt>
                <c:pt idx="822">
                  <c:v>3109.8332519999999</c:v>
                </c:pt>
                <c:pt idx="823">
                  <c:v>3121.766357</c:v>
                </c:pt>
                <c:pt idx="824">
                  <c:v>3089.7971189999998</c:v>
                </c:pt>
                <c:pt idx="825">
                  <c:v>3074.7214359999998</c:v>
                </c:pt>
                <c:pt idx="826">
                  <c:v>3001.3547359999998</c:v>
                </c:pt>
                <c:pt idx="827">
                  <c:v>3025.9575199999999</c:v>
                </c:pt>
                <c:pt idx="828">
                  <c:v>3027.1359859999998</c:v>
                </c:pt>
                <c:pt idx="829">
                  <c:v>3014.8591310000002</c:v>
                </c:pt>
                <c:pt idx="830">
                  <c:v>3033.4221189999998</c:v>
                </c:pt>
                <c:pt idx="831">
                  <c:v>3003.3190920000002</c:v>
                </c:pt>
                <c:pt idx="832">
                  <c:v>3001.5021969999998</c:v>
                </c:pt>
                <c:pt idx="833">
                  <c:v>3057.0427249999998</c:v>
                </c:pt>
                <c:pt idx="834">
                  <c:v>3067.9445799999999</c:v>
                </c:pt>
                <c:pt idx="835">
                  <c:v>3059.546875</c:v>
                </c:pt>
                <c:pt idx="836">
                  <c:v>3032.7834469999998</c:v>
                </c:pt>
                <c:pt idx="837">
                  <c:v>2992.8591310000002</c:v>
                </c:pt>
                <c:pt idx="838">
                  <c:v>2974.1982419999999</c:v>
                </c:pt>
                <c:pt idx="839">
                  <c:v>2963.0017090000001</c:v>
                </c:pt>
                <c:pt idx="840">
                  <c:v>2950.7250979999999</c:v>
                </c:pt>
                <c:pt idx="841">
                  <c:v>2925.2380370000001</c:v>
                </c:pt>
                <c:pt idx="842">
                  <c:v>2930.8852539999998</c:v>
                </c:pt>
                <c:pt idx="843">
                  <c:v>2907.5102539999998</c:v>
                </c:pt>
                <c:pt idx="844">
                  <c:v>2887.9160160000001</c:v>
                </c:pt>
                <c:pt idx="845">
                  <c:v>2863.9028320000002</c:v>
                </c:pt>
                <c:pt idx="846">
                  <c:v>2857.2238769999999</c:v>
                </c:pt>
                <c:pt idx="847">
                  <c:v>2864.0009770000001</c:v>
                </c:pt>
                <c:pt idx="848">
                  <c:v>2888.4072270000001</c:v>
                </c:pt>
                <c:pt idx="849">
                  <c:v>2892.6796880000002</c:v>
                </c:pt>
                <c:pt idx="850">
                  <c:v>2814.991211</c:v>
                </c:pt>
                <c:pt idx="851">
                  <c:v>2738.040039</c:v>
                </c:pt>
                <c:pt idx="852">
                  <c:v>2734.7497560000002</c:v>
                </c:pt>
                <c:pt idx="853">
                  <c:v>2760.4328609999998</c:v>
                </c:pt>
                <c:pt idx="854">
                  <c:v>2725.4682619999999</c:v>
                </c:pt>
                <c:pt idx="855">
                  <c:v>2674.0529790000001</c:v>
                </c:pt>
                <c:pt idx="856">
                  <c:v>2716.8256839999999</c:v>
                </c:pt>
                <c:pt idx="857">
                  <c:v>2677.1960450000001</c:v>
                </c:pt>
                <c:pt idx="858">
                  <c:v>2694.7763669999999</c:v>
                </c:pt>
                <c:pt idx="859">
                  <c:v>2657.3559570000002</c:v>
                </c:pt>
                <c:pt idx="860">
                  <c:v>2711.1291500000002</c:v>
                </c:pt>
                <c:pt idx="861">
                  <c:v>2705.0397950000001</c:v>
                </c:pt>
                <c:pt idx="862">
                  <c:v>2708.8210450000001</c:v>
                </c:pt>
                <c:pt idx="863">
                  <c:v>2716.236328</c:v>
                </c:pt>
                <c:pt idx="864">
                  <c:v>2764.3615719999998</c:v>
                </c:pt>
                <c:pt idx="865">
                  <c:v>2754.5402829999998</c:v>
                </c:pt>
                <c:pt idx="866">
                  <c:v>2740.9372560000002</c:v>
                </c:pt>
                <c:pt idx="867">
                  <c:v>2727.4326169999999</c:v>
                </c:pt>
                <c:pt idx="868">
                  <c:v>2736.4194339999999</c:v>
                </c:pt>
                <c:pt idx="869">
                  <c:v>2755.8659670000002</c:v>
                </c:pt>
                <c:pt idx="870">
                  <c:v>2783.0227049999999</c:v>
                </c:pt>
                <c:pt idx="871">
                  <c:v>2775.1159670000002</c:v>
                </c:pt>
                <c:pt idx="872">
                  <c:v>2766.8171390000002</c:v>
                </c:pt>
                <c:pt idx="873">
                  <c:v>2746.0444339999999</c:v>
                </c:pt>
                <c:pt idx="874">
                  <c:v>2657.6508789999998</c:v>
                </c:pt>
                <c:pt idx="875">
                  <c:v>2689.6201169999999</c:v>
                </c:pt>
                <c:pt idx="876">
                  <c:v>2700.8164059999999</c:v>
                </c:pt>
                <c:pt idx="877">
                  <c:v>2778.3083499999998</c:v>
                </c:pt>
                <c:pt idx="878">
                  <c:v>2790.1921390000002</c:v>
                </c:pt>
                <c:pt idx="879">
                  <c:v>2783.3171390000002</c:v>
                </c:pt>
                <c:pt idx="880">
                  <c:v>2778.357422</c:v>
                </c:pt>
                <c:pt idx="881">
                  <c:v>2813.4204100000002</c:v>
                </c:pt>
                <c:pt idx="882">
                  <c:v>2808.5095209999999</c:v>
                </c:pt>
                <c:pt idx="883">
                  <c:v>2802.6166990000002</c:v>
                </c:pt>
                <c:pt idx="884">
                  <c:v>2779.6831050000001</c:v>
                </c:pt>
                <c:pt idx="885">
                  <c:v>2734.5043949999999</c:v>
                </c:pt>
                <c:pt idx="886">
                  <c:v>2696.5935060000002</c:v>
                </c:pt>
                <c:pt idx="887">
                  <c:v>2776.9328609999998</c:v>
                </c:pt>
                <c:pt idx="888">
                  <c:v>2841.6079100000002</c:v>
                </c:pt>
                <c:pt idx="889">
                  <c:v>2811.5539549999999</c:v>
                </c:pt>
                <c:pt idx="890">
                  <c:v>2804.1877439999998</c:v>
                </c:pt>
                <c:pt idx="891">
                  <c:v>2788.4243160000001</c:v>
                </c:pt>
                <c:pt idx="892">
                  <c:v>2789.1611330000001</c:v>
                </c:pt>
                <c:pt idx="893">
                  <c:v>2747.861328</c:v>
                </c:pt>
                <c:pt idx="894">
                  <c:v>2748.548828</c:v>
                </c:pt>
                <c:pt idx="895">
                  <c:v>2753.7053219999998</c:v>
                </c:pt>
                <c:pt idx="896">
                  <c:v>2734.7497560000002</c:v>
                </c:pt>
                <c:pt idx="897">
                  <c:v>2721.048828</c:v>
                </c:pt>
                <c:pt idx="898">
                  <c:v>2712.3566890000002</c:v>
                </c:pt>
                <c:pt idx="899">
                  <c:v>2727.4326169999999</c:v>
                </c:pt>
                <c:pt idx="900">
                  <c:v>2758.3703609999998</c:v>
                </c:pt>
                <c:pt idx="901">
                  <c:v>2759.6967770000001</c:v>
                </c:pt>
                <c:pt idx="902">
                  <c:v>2726.7944339999999</c:v>
                </c:pt>
                <c:pt idx="903">
                  <c:v>2704.6469729999999</c:v>
                </c:pt>
                <c:pt idx="904">
                  <c:v>2737.008789</c:v>
                </c:pt>
                <c:pt idx="905">
                  <c:v>2759.5979000000002</c:v>
                </c:pt>
                <c:pt idx="906">
                  <c:v>2792.3530270000001</c:v>
                </c:pt>
                <c:pt idx="907">
                  <c:v>2803.6477049999999</c:v>
                </c:pt>
                <c:pt idx="908">
                  <c:v>2759.5490719999998</c:v>
                </c:pt>
                <c:pt idx="909">
                  <c:v>2793.0895999999998</c:v>
                </c:pt>
                <c:pt idx="910">
                  <c:v>2830.6567380000001</c:v>
                </c:pt>
                <c:pt idx="911">
                  <c:v>2839.4960940000001</c:v>
                </c:pt>
                <c:pt idx="912">
                  <c:v>2846.2729490000002</c:v>
                </c:pt>
                <c:pt idx="913">
                  <c:v>2858.0588379999999</c:v>
                </c:pt>
                <c:pt idx="914">
                  <c:v>2848.1879880000001</c:v>
                </c:pt>
                <c:pt idx="915">
                  <c:v>2850.5454100000002</c:v>
                </c:pt>
                <c:pt idx="916">
                  <c:v>2847.7954100000002</c:v>
                </c:pt>
                <c:pt idx="917">
                  <c:v>2877.406982</c:v>
                </c:pt>
                <c:pt idx="918">
                  <c:v>2929.608643</c:v>
                </c:pt>
                <c:pt idx="919">
                  <c:v>2959.171143</c:v>
                </c:pt>
                <c:pt idx="920">
                  <c:v>2965.5551759999998</c:v>
                </c:pt>
                <c:pt idx="921">
                  <c:v>2980.6311040000001</c:v>
                </c:pt>
                <c:pt idx="922">
                  <c:v>2987.1135250000002</c:v>
                </c:pt>
                <c:pt idx="923">
                  <c:v>3083.7080080000001</c:v>
                </c:pt>
                <c:pt idx="924">
                  <c:v>3075.2126459999999</c:v>
                </c:pt>
                <c:pt idx="925">
                  <c:v>3076.0961910000001</c:v>
                </c:pt>
                <c:pt idx="926">
                  <c:v>3082.0876459999999</c:v>
                </c:pt>
                <c:pt idx="927">
                  <c:v>3037.2521969999998</c:v>
                </c:pt>
                <c:pt idx="928">
                  <c:v>3053.5561520000001</c:v>
                </c:pt>
                <c:pt idx="929">
                  <c:v>3029.3947750000002</c:v>
                </c:pt>
                <c:pt idx="930">
                  <c:v>3029.836914</c:v>
                </c:pt>
                <c:pt idx="931">
                  <c:v>3064.8999020000001</c:v>
                </c:pt>
                <c:pt idx="932">
                  <c:v>3046.1408689999998</c:v>
                </c:pt>
                <c:pt idx="933">
                  <c:v>3067.7973630000001</c:v>
                </c:pt>
                <c:pt idx="934">
                  <c:v>3072.560547</c:v>
                </c:pt>
                <c:pt idx="935">
                  <c:v>3081.3999020000001</c:v>
                </c:pt>
                <c:pt idx="936">
                  <c:v>3088.2749020000001</c:v>
                </c:pt>
                <c:pt idx="937">
                  <c:v>3135.9582519999999</c:v>
                </c:pt>
                <c:pt idx="938">
                  <c:v>3182.8559570000002</c:v>
                </c:pt>
                <c:pt idx="939">
                  <c:v>3179.4677729999999</c:v>
                </c:pt>
                <c:pt idx="940">
                  <c:v>3142.6372070000002</c:v>
                </c:pt>
                <c:pt idx="941">
                  <c:v>3155.405029</c:v>
                </c:pt>
                <c:pt idx="942">
                  <c:v>3167.23999</c:v>
                </c:pt>
                <c:pt idx="943">
                  <c:v>3154.913818</c:v>
                </c:pt>
                <c:pt idx="944">
                  <c:v>3144.5822750000002</c:v>
                </c:pt>
                <c:pt idx="945">
                  <c:v>3158.6213379999999</c:v>
                </c:pt>
                <c:pt idx="946">
                  <c:v>3225.9514159999999</c:v>
                </c:pt>
                <c:pt idx="947">
                  <c:v>3233.2182619999999</c:v>
                </c:pt>
                <c:pt idx="948">
                  <c:v>3257.0952149999998</c:v>
                </c:pt>
                <c:pt idx="949">
                  <c:v>3279.3408199999999</c:v>
                </c:pt>
                <c:pt idx="950">
                  <c:v>3272.2714839999999</c:v>
                </c:pt>
                <c:pt idx="951">
                  <c:v>3281.1696780000002</c:v>
                </c:pt>
                <c:pt idx="952">
                  <c:v>3278.599365</c:v>
                </c:pt>
                <c:pt idx="953">
                  <c:v>3211.3188479999999</c:v>
                </c:pt>
                <c:pt idx="954">
                  <c:v>3260.4072270000001</c:v>
                </c:pt>
                <c:pt idx="955">
                  <c:v>3270.7390140000002</c:v>
                </c:pt>
                <c:pt idx="956">
                  <c:v>3288.3872070000002</c:v>
                </c:pt>
                <c:pt idx="957">
                  <c:v>3310.3854980000001</c:v>
                </c:pt>
                <c:pt idx="958">
                  <c:v>3324.0295409999999</c:v>
                </c:pt>
                <c:pt idx="959">
                  <c:v>3320.7172850000002</c:v>
                </c:pt>
                <c:pt idx="960">
                  <c:v>3309.841797</c:v>
                </c:pt>
                <c:pt idx="961">
                  <c:v>3336.2397460000002</c:v>
                </c:pt>
                <c:pt idx="962">
                  <c:v>3360.9570309999999</c:v>
                </c:pt>
                <c:pt idx="963">
                  <c:v>3305.8869629999999</c:v>
                </c:pt>
                <c:pt idx="964">
                  <c:v>3305.343018</c:v>
                </c:pt>
                <c:pt idx="965">
                  <c:v>3354.1845699999999</c:v>
                </c:pt>
                <c:pt idx="966">
                  <c:v>3368.2241210000002</c:v>
                </c:pt>
                <c:pt idx="967">
                  <c:v>3360.116943</c:v>
                </c:pt>
                <c:pt idx="968">
                  <c:v>3390.9638669999999</c:v>
                </c:pt>
                <c:pt idx="969">
                  <c:v>3421.2670899999998</c:v>
                </c:pt>
                <c:pt idx="970">
                  <c:v>3473.7172850000002</c:v>
                </c:pt>
                <c:pt idx="971">
                  <c:v>3474.9038089999999</c:v>
                </c:pt>
                <c:pt idx="972">
                  <c:v>3486.1254880000001</c:v>
                </c:pt>
                <c:pt idx="973">
                  <c:v>3477.9191890000002</c:v>
                </c:pt>
                <c:pt idx="974">
                  <c:v>3503.6252439999998</c:v>
                </c:pt>
                <c:pt idx="975">
                  <c:v>3361.9458009999998</c:v>
                </c:pt>
                <c:pt idx="976">
                  <c:v>3334.8557129999999</c:v>
                </c:pt>
                <c:pt idx="977">
                  <c:v>3331.2963869999999</c:v>
                </c:pt>
                <c:pt idx="978">
                  <c:v>3352.3554690000001</c:v>
                </c:pt>
                <c:pt idx="979">
                  <c:v>3339.1567380000001</c:v>
                </c:pt>
                <c:pt idx="980">
                  <c:v>3305.1455080000001</c:v>
                </c:pt>
                <c:pt idx="981">
                  <c:v>3324.8698730000001</c:v>
                </c:pt>
                <c:pt idx="982">
                  <c:v>3298.6201169999999</c:v>
                </c:pt>
                <c:pt idx="983">
                  <c:v>3301.8828130000002</c:v>
                </c:pt>
                <c:pt idx="984">
                  <c:v>3305.1948240000002</c:v>
                </c:pt>
                <c:pt idx="985">
                  <c:v>3310.1879880000001</c:v>
                </c:pt>
                <c:pt idx="986">
                  <c:v>3293.3305660000001</c:v>
                </c:pt>
                <c:pt idx="987">
                  <c:v>3201.283203</c:v>
                </c:pt>
                <c:pt idx="988">
                  <c:v>3149.3278810000002</c:v>
                </c:pt>
                <c:pt idx="989">
                  <c:v>3166.3828130000002</c:v>
                </c:pt>
                <c:pt idx="990">
                  <c:v>3157.929443</c:v>
                </c:pt>
                <c:pt idx="991">
                  <c:v>3147.2517090000001</c:v>
                </c:pt>
                <c:pt idx="992">
                  <c:v>3127.774414</c:v>
                </c:pt>
                <c:pt idx="993">
                  <c:v>3146.3122560000002</c:v>
                </c:pt>
                <c:pt idx="994">
                  <c:v>3143.7416990000002</c:v>
                </c:pt>
                <c:pt idx="995">
                  <c:v>3132.9650879999999</c:v>
                </c:pt>
                <c:pt idx="996">
                  <c:v>3189.1225589999999</c:v>
                </c:pt>
                <c:pt idx="997">
                  <c:v>3222.4414059999999</c:v>
                </c:pt>
                <c:pt idx="998">
                  <c:v>3222.836914</c:v>
                </c:pt>
                <c:pt idx="999">
                  <c:v>3248.5427249999998</c:v>
                </c:pt>
                <c:pt idx="1000">
                  <c:v>3257.4411620000001</c:v>
                </c:pt>
                <c:pt idx="1001">
                  <c:v>3219.2778320000002</c:v>
                </c:pt>
                <c:pt idx="1002">
                  <c:v>3222.688721</c:v>
                </c:pt>
                <c:pt idx="1003">
                  <c:v>3198.9602049999999</c:v>
                </c:pt>
                <c:pt idx="1004">
                  <c:v>3186.8488769999999</c:v>
                </c:pt>
                <c:pt idx="1005">
                  <c:v>3188.8259280000002</c:v>
                </c:pt>
                <c:pt idx="1006">
                  <c:v>3209.6381839999999</c:v>
                </c:pt>
                <c:pt idx="1007">
                  <c:v>3201.431885</c:v>
                </c:pt>
                <c:pt idx="1008">
                  <c:v>3222.5402829999998</c:v>
                </c:pt>
                <c:pt idx="1009">
                  <c:v>3220.0192870000001</c:v>
                </c:pt>
                <c:pt idx="1010">
                  <c:v>3240.6828609999998</c:v>
                </c:pt>
                <c:pt idx="1011">
                  <c:v>3203.6069339999999</c:v>
                </c:pt>
                <c:pt idx="1012">
                  <c:v>3160.5</c:v>
                </c:pt>
                <c:pt idx="1013">
                  <c:v>3170.0410160000001</c:v>
                </c:pt>
                <c:pt idx="1014">
                  <c:v>3178</c:v>
                </c:pt>
                <c:pt idx="1015">
                  <c:v>3207.5122070000002</c:v>
                </c:pt>
                <c:pt idx="1016">
                  <c:v>3237.8156739999999</c:v>
                </c:pt>
                <c:pt idx="1017">
                  <c:v>3285.6682129999999</c:v>
                </c:pt>
                <c:pt idx="1018">
                  <c:v>3255.5627439999998</c:v>
                </c:pt>
                <c:pt idx="1019">
                  <c:v>3264.4609380000002</c:v>
                </c:pt>
                <c:pt idx="1020">
                  <c:v>3134.4975589999999</c:v>
                </c:pt>
                <c:pt idx="1021">
                  <c:v>3125.3027339999999</c:v>
                </c:pt>
                <c:pt idx="1022">
                  <c:v>3131.0371089999999</c:v>
                </c:pt>
                <c:pt idx="1023">
                  <c:v>3134.05249</c:v>
                </c:pt>
                <c:pt idx="1024">
                  <c:v>3169.9914549999999</c:v>
                </c:pt>
                <c:pt idx="1025">
                  <c:v>3159.610107</c:v>
                </c:pt>
                <c:pt idx="1026">
                  <c:v>3117.1459960000002</c:v>
                </c:pt>
                <c:pt idx="1027">
                  <c:v>3115.860596</c:v>
                </c:pt>
                <c:pt idx="1028">
                  <c:v>3128.1201169999999</c:v>
                </c:pt>
                <c:pt idx="1029">
                  <c:v>3123.3745119999999</c:v>
                </c:pt>
                <c:pt idx="1030">
                  <c:v>3113.1911620000001</c:v>
                </c:pt>
                <c:pt idx="1031">
                  <c:v>3076.8566890000002</c:v>
                </c:pt>
                <c:pt idx="1032">
                  <c:v>3078.3395999999998</c:v>
                </c:pt>
                <c:pt idx="1033">
                  <c:v>3061.4331050000001</c:v>
                </c:pt>
                <c:pt idx="1034">
                  <c:v>3066.7226559999999</c:v>
                </c:pt>
                <c:pt idx="1035">
                  <c:v>3070.7270509999998</c:v>
                </c:pt>
                <c:pt idx="1036">
                  <c:v>3037.2595209999999</c:v>
                </c:pt>
                <c:pt idx="1037">
                  <c:v>3026.186279</c:v>
                </c:pt>
                <c:pt idx="1038">
                  <c:v>2926.8229980000001</c:v>
                </c:pt>
                <c:pt idx="1039">
                  <c:v>2921.7309570000002</c:v>
                </c:pt>
                <c:pt idx="1040">
                  <c:v>2933.546143</c:v>
                </c:pt>
                <c:pt idx="1041">
                  <c:v>2961.82251</c:v>
                </c:pt>
                <c:pt idx="1042">
                  <c:v>2901.3640140000002</c:v>
                </c:pt>
                <c:pt idx="1043">
                  <c:v>2921.9780270000001</c:v>
                </c:pt>
                <c:pt idx="1044">
                  <c:v>2949.3139649999998</c:v>
                </c:pt>
                <c:pt idx="1045">
                  <c:v>3000.2707519999999</c:v>
                </c:pt>
                <c:pt idx="1046">
                  <c:v>3004.281982</c:v>
                </c:pt>
                <c:pt idx="1047">
                  <c:v>3065.5888669999999</c:v>
                </c:pt>
                <c:pt idx="1048">
                  <c:v>3050.6828609999998</c:v>
                </c:pt>
                <c:pt idx="1049">
                  <c:v>3046.9689939999998</c:v>
                </c:pt>
                <c:pt idx="1050">
                  <c:v>3056.03125</c:v>
                </c:pt>
                <c:pt idx="1051">
                  <c:v>3086.3378910000001</c:v>
                </c:pt>
                <c:pt idx="1052">
                  <c:v>3100.3029790000001</c:v>
                </c:pt>
                <c:pt idx="1053">
                  <c:v>3138.5329590000001</c:v>
                </c:pt>
                <c:pt idx="1054">
                  <c:v>3110.2565920000002</c:v>
                </c:pt>
                <c:pt idx="1055">
                  <c:v>3103.2246089999999</c:v>
                </c:pt>
                <c:pt idx="1056">
                  <c:v>3102.9770509999998</c:v>
                </c:pt>
                <c:pt idx="1057">
                  <c:v>3093.023193</c:v>
                </c:pt>
                <c:pt idx="1058">
                  <c:v>3106.0966800000001</c:v>
                </c:pt>
                <c:pt idx="1059">
                  <c:v>3118.179932</c:v>
                </c:pt>
                <c:pt idx="1060">
                  <c:v>3118.179932</c:v>
                </c:pt>
                <c:pt idx="1061">
                  <c:v>3090.0024410000001</c:v>
                </c:pt>
                <c:pt idx="1062">
                  <c:v>3142.9897460000002</c:v>
                </c:pt>
                <c:pt idx="1063">
                  <c:v>3163.9372560000002</c:v>
                </c:pt>
                <c:pt idx="1064">
                  <c:v>3195.3334960000002</c:v>
                </c:pt>
                <c:pt idx="1065">
                  <c:v>3221.3813479999999</c:v>
                </c:pt>
                <c:pt idx="1066">
                  <c:v>3220.638672</c:v>
                </c:pt>
                <c:pt idx="1067">
                  <c:v>3201.0283199999999</c:v>
                </c:pt>
                <c:pt idx="1068">
                  <c:v>3202.0187989999999</c:v>
                </c:pt>
                <c:pt idx="1069">
                  <c:v>3193.8479000000002</c:v>
                </c:pt>
                <c:pt idx="1070">
                  <c:v>3212.5666500000002</c:v>
                </c:pt>
                <c:pt idx="1071">
                  <c:v>3210.288818</c:v>
                </c:pt>
                <c:pt idx="1072">
                  <c:v>3282.1433109999998</c:v>
                </c:pt>
                <c:pt idx="1073">
                  <c:v>3300.1196289999998</c:v>
                </c:pt>
                <c:pt idx="1074">
                  <c:v>3304.0812989999999</c:v>
                </c:pt>
                <c:pt idx="1075">
                  <c:v>3265.5539549999999</c:v>
                </c:pt>
                <c:pt idx="1076">
                  <c:v>3271.2983399999998</c:v>
                </c:pt>
                <c:pt idx="1077">
                  <c:v>3309.2810060000002</c:v>
                </c:pt>
                <c:pt idx="1078">
                  <c:v>3350.9279790000001</c:v>
                </c:pt>
                <c:pt idx="1079">
                  <c:v>3371.8256839999999</c:v>
                </c:pt>
                <c:pt idx="1080">
                  <c:v>3364.6948240000002</c:v>
                </c:pt>
                <c:pt idx="1081">
                  <c:v>3369.7954100000002</c:v>
                </c:pt>
                <c:pt idx="1082">
                  <c:v>3363.5559079999998</c:v>
                </c:pt>
                <c:pt idx="1083">
                  <c:v>3358.851318</c:v>
                </c:pt>
                <c:pt idx="1084">
                  <c:v>3341.2714839999999</c:v>
                </c:pt>
                <c:pt idx="1085">
                  <c:v>3347.560547</c:v>
                </c:pt>
                <c:pt idx="1086">
                  <c:v>3323.3945309999999</c:v>
                </c:pt>
                <c:pt idx="1087">
                  <c:v>3266.7919919999999</c:v>
                </c:pt>
                <c:pt idx="1088">
                  <c:v>3236.188232</c:v>
                </c:pt>
                <c:pt idx="1089">
                  <c:v>3255.3527829999998</c:v>
                </c:pt>
                <c:pt idx="1090">
                  <c:v>3256.6896969999998</c:v>
                </c:pt>
                <c:pt idx="1091">
                  <c:v>3246.389404</c:v>
                </c:pt>
                <c:pt idx="1092">
                  <c:v>3242.5266109999998</c:v>
                </c:pt>
                <c:pt idx="1093">
                  <c:v>3265.3063959999999</c:v>
                </c:pt>
                <c:pt idx="1094">
                  <c:v>3211.2297359999998</c:v>
                </c:pt>
                <c:pt idx="1095">
                  <c:v>3133.5314939999998</c:v>
                </c:pt>
                <c:pt idx="1096">
                  <c:v>3135.5124510000001</c:v>
                </c:pt>
                <c:pt idx="1097">
                  <c:v>3025.4272460000002</c:v>
                </c:pt>
                <c:pt idx="1098">
                  <c:v>2970.7067870000001</c:v>
                </c:pt>
                <c:pt idx="1099">
                  <c:v>2920.938232</c:v>
                </c:pt>
                <c:pt idx="1100">
                  <c:v>2947.5310060000002</c:v>
                </c:pt>
                <c:pt idx="1101">
                  <c:v>2925.7915039999998</c:v>
                </c:pt>
                <c:pt idx="1102">
                  <c:v>2929.505615</c:v>
                </c:pt>
                <c:pt idx="1103">
                  <c:v>2901.2785640000002</c:v>
                </c:pt>
                <c:pt idx="1104">
                  <c:v>2908.1621089999999</c:v>
                </c:pt>
                <c:pt idx="1105">
                  <c:v>2889.3935550000001</c:v>
                </c:pt>
                <c:pt idx="1106">
                  <c:v>2902.8632809999999</c:v>
                </c:pt>
                <c:pt idx="1107">
                  <c:v>2952.5820309999999</c:v>
                </c:pt>
                <c:pt idx="1108">
                  <c:v>2901.5263669999999</c:v>
                </c:pt>
                <c:pt idx="1109">
                  <c:v>2923.3647460000002</c:v>
                </c:pt>
                <c:pt idx="1110">
                  <c:v>2925.494385</c:v>
                </c:pt>
                <c:pt idx="1111">
                  <c:v>2943.123779</c:v>
                </c:pt>
                <c:pt idx="1112">
                  <c:v>2947.8776859999998</c:v>
                </c:pt>
                <c:pt idx="1113">
                  <c:v>2987.6430660000001</c:v>
                </c:pt>
                <c:pt idx="1114">
                  <c:v>2979.0756839999999</c:v>
                </c:pt>
                <c:pt idx="1115">
                  <c:v>2969.3698730000001</c:v>
                </c:pt>
                <c:pt idx="1116">
                  <c:v>2982.7897950000001</c:v>
                </c:pt>
                <c:pt idx="1117">
                  <c:v>2973.0344239999999</c:v>
                </c:pt>
                <c:pt idx="1118">
                  <c:v>2988.4846189999998</c:v>
                </c:pt>
                <c:pt idx="1119">
                  <c:v>2957.336182</c:v>
                </c:pt>
                <c:pt idx="1120">
                  <c:v>2840.9621579999998</c:v>
                </c:pt>
                <c:pt idx="1121">
                  <c:v>2832.147461</c:v>
                </c:pt>
                <c:pt idx="1122">
                  <c:v>2767.5722660000001</c:v>
                </c:pt>
                <c:pt idx="1123">
                  <c:v>2794.858154</c:v>
                </c:pt>
                <c:pt idx="1124">
                  <c:v>2804.6137699999999</c:v>
                </c:pt>
                <c:pt idx="1125">
                  <c:v>2804.6137699999999</c:v>
                </c:pt>
                <c:pt idx="1126">
                  <c:v>2793.3725589999999</c:v>
                </c:pt>
                <c:pt idx="1127">
                  <c:v>2800.2065429999998</c:v>
                </c:pt>
                <c:pt idx="1128">
                  <c:v>2843.0419919999999</c:v>
                </c:pt>
                <c:pt idx="1129">
                  <c:v>2849.2817380000001</c:v>
                </c:pt>
                <c:pt idx="1130">
                  <c:v>2848.5883789999998</c:v>
                </c:pt>
                <c:pt idx="1131">
                  <c:v>2832.7416990000002</c:v>
                </c:pt>
                <c:pt idx="1132">
                  <c:v>2864.5341800000001</c:v>
                </c:pt>
                <c:pt idx="1133">
                  <c:v>2840.0708009999998</c:v>
                </c:pt>
                <c:pt idx="1134">
                  <c:v>2819.2224120000001</c:v>
                </c:pt>
                <c:pt idx="1135">
                  <c:v>2788.1235350000002</c:v>
                </c:pt>
                <c:pt idx="1136">
                  <c:v>2797.829346</c:v>
                </c:pt>
                <c:pt idx="1137">
                  <c:v>2794.1152339999999</c:v>
                </c:pt>
                <c:pt idx="1138">
                  <c:v>2814.2705080000001</c:v>
                </c:pt>
                <c:pt idx="1139">
                  <c:v>2787.6777339999999</c:v>
                </c:pt>
                <c:pt idx="1140">
                  <c:v>2803.375732</c:v>
                </c:pt>
                <c:pt idx="1141">
                  <c:v>2819.4702149999998</c:v>
                </c:pt>
                <c:pt idx="1142">
                  <c:v>2843.4877929999998</c:v>
                </c:pt>
                <c:pt idx="1143">
                  <c:v>2846.656982</c:v>
                </c:pt>
                <c:pt idx="1144">
                  <c:v>2841.85376</c:v>
                </c:pt>
                <c:pt idx="1145">
                  <c:v>2890.3344729999999</c:v>
                </c:pt>
                <c:pt idx="1146">
                  <c:v>2855.8183589999999</c:v>
                </c:pt>
                <c:pt idx="1147">
                  <c:v>2864.2863769999999</c:v>
                </c:pt>
                <c:pt idx="1148">
                  <c:v>2829.7702640000002</c:v>
                </c:pt>
                <c:pt idx="1149">
                  <c:v>2868.9909670000002</c:v>
                </c:pt>
                <c:pt idx="1150">
                  <c:v>2827.1457519999999</c:v>
                </c:pt>
                <c:pt idx="1151">
                  <c:v>2817.142578</c:v>
                </c:pt>
                <c:pt idx="1152">
                  <c:v>2802.880615</c:v>
                </c:pt>
                <c:pt idx="1153">
                  <c:v>2780.7941890000002</c:v>
                </c:pt>
                <c:pt idx="1154">
                  <c:v>2781.6362300000001</c:v>
                </c:pt>
                <c:pt idx="1155">
                  <c:v>2814.6171880000002</c:v>
                </c:pt>
                <c:pt idx="1156">
                  <c:v>2847.3503420000002</c:v>
                </c:pt>
                <c:pt idx="1157">
                  <c:v>2840.2687989999999</c:v>
                </c:pt>
                <c:pt idx="1158">
                  <c:v>2834.029297</c:v>
                </c:pt>
                <c:pt idx="1159">
                  <c:v>2816.8950199999999</c:v>
                </c:pt>
                <c:pt idx="1160">
                  <c:v>2840.7145999999998</c:v>
                </c:pt>
                <c:pt idx="1161">
                  <c:v>2848.3405760000001</c:v>
                </c:pt>
                <c:pt idx="1162">
                  <c:v>2946.8872070000002</c:v>
                </c:pt>
                <c:pt idx="1163">
                  <c:v>2901.6748050000001</c:v>
                </c:pt>
                <c:pt idx="1164">
                  <c:v>2904.0517580000001</c:v>
                </c:pt>
                <c:pt idx="1165">
                  <c:v>2885.0852049999999</c:v>
                </c:pt>
                <c:pt idx="1166">
                  <c:v>2816.0532229999999</c:v>
                </c:pt>
                <c:pt idx="1167">
                  <c:v>2684.1296390000002</c:v>
                </c:pt>
                <c:pt idx="1168">
                  <c:v>2744.6936040000001</c:v>
                </c:pt>
                <c:pt idx="1169">
                  <c:v>2851.6586910000001</c:v>
                </c:pt>
                <c:pt idx="1170">
                  <c:v>2838.6840820000002</c:v>
                </c:pt>
                <c:pt idx="1171">
                  <c:v>2786.7368160000001</c:v>
                </c:pt>
                <c:pt idx="1172">
                  <c:v>2787.0834960000002</c:v>
                </c:pt>
                <c:pt idx="1173">
                  <c:v>2782.9731449999999</c:v>
                </c:pt>
                <c:pt idx="1174">
                  <c:v>2824.4716800000001</c:v>
                </c:pt>
                <c:pt idx="1175">
                  <c:v>2858.0964359999998</c:v>
                </c:pt>
                <c:pt idx="1176">
                  <c:v>2875.923828</c:v>
                </c:pt>
                <c:pt idx="1177">
                  <c:v>2847.201904</c:v>
                </c:pt>
                <c:pt idx="1178">
                  <c:v>2844.7753910000001</c:v>
                </c:pt>
                <c:pt idx="1179">
                  <c:v>2883.30249</c:v>
                </c:pt>
                <c:pt idx="1180">
                  <c:v>2872.3583979999999</c:v>
                </c:pt>
                <c:pt idx="1181">
                  <c:v>2856.0659179999998</c:v>
                </c:pt>
                <c:pt idx="1182">
                  <c:v>2853.5898440000001</c:v>
                </c:pt>
                <c:pt idx="1183">
                  <c:v>2838.9812010000001</c:v>
                </c:pt>
                <c:pt idx="1184">
                  <c:v>2830.265625</c:v>
                </c:pt>
                <c:pt idx="1185">
                  <c:v>2933.368164</c:v>
                </c:pt>
                <c:pt idx="1186">
                  <c:v>2876.9638669999999</c:v>
                </c:pt>
                <c:pt idx="1187">
                  <c:v>2899.6442870000001</c:v>
                </c:pt>
                <c:pt idx="1188">
                  <c:v>2909.4001459999999</c:v>
                </c:pt>
                <c:pt idx="1189">
                  <c:v>2902.4499510000001</c:v>
                </c:pt>
                <c:pt idx="1190">
                  <c:v>2905.8000489999999</c:v>
                </c:pt>
                <c:pt idx="1191">
                  <c:v>2910</c:v>
                </c:pt>
                <c:pt idx="1192">
                  <c:v>2921.6000979999999</c:v>
                </c:pt>
                <c:pt idx="1193">
                  <c:v>2918.5</c:v>
                </c:pt>
                <c:pt idx="1194">
                  <c:v>2891.6999510000001</c:v>
                </c:pt>
                <c:pt idx="1195">
                  <c:v>2915.5</c:v>
                </c:pt>
                <c:pt idx="1196">
                  <c:v>2890.8500979999999</c:v>
                </c:pt>
                <c:pt idx="1197">
                  <c:v>2896.0500489999999</c:v>
                </c:pt>
                <c:pt idx="1198">
                  <c:v>2858.4499510000001</c:v>
                </c:pt>
                <c:pt idx="1199">
                  <c:v>2863.3500979999999</c:v>
                </c:pt>
                <c:pt idx="1200">
                  <c:v>2880.8500979999999</c:v>
                </c:pt>
                <c:pt idx="1201">
                  <c:v>2917.0500489999999</c:v>
                </c:pt>
                <c:pt idx="1202">
                  <c:v>2927.8000489999999</c:v>
                </c:pt>
                <c:pt idx="1203">
                  <c:v>2925.6000979999999</c:v>
                </c:pt>
                <c:pt idx="1204">
                  <c:v>2925.5500489999999</c:v>
                </c:pt>
                <c:pt idx="1205">
                  <c:v>2934.8999020000001</c:v>
                </c:pt>
                <c:pt idx="1206">
                  <c:v>2935.8999020000001</c:v>
                </c:pt>
                <c:pt idx="1207">
                  <c:v>2898.1499020000001</c:v>
                </c:pt>
                <c:pt idx="1208">
                  <c:v>2905</c:v>
                </c:pt>
                <c:pt idx="1209">
                  <c:v>2996.4499510000001</c:v>
                </c:pt>
                <c:pt idx="1210">
                  <c:v>3022.0500489999999</c:v>
                </c:pt>
                <c:pt idx="1211">
                  <c:v>2999.1499020000001</c:v>
                </c:pt>
                <c:pt idx="1212">
                  <c:v>2956.5</c:v>
                </c:pt>
                <c:pt idx="1213">
                  <c:v>2974.4499510000001</c:v>
                </c:pt>
                <c:pt idx="1214">
                  <c:v>2931.5500489999999</c:v>
                </c:pt>
                <c:pt idx="1215">
                  <c:v>2946.0500489999999</c:v>
                </c:pt>
                <c:pt idx="1216">
                  <c:v>2934.3000489999999</c:v>
                </c:pt>
                <c:pt idx="1217">
                  <c:v>2897.1000979999999</c:v>
                </c:pt>
                <c:pt idx="1218">
                  <c:v>2912.8000489999999</c:v>
                </c:pt>
                <c:pt idx="1219">
                  <c:v>2901.3999020000001</c:v>
                </c:pt>
                <c:pt idx="1220">
                  <c:v>2950.1499020000001</c:v>
                </c:pt>
                <c:pt idx="1221">
                  <c:v>2954.6999510000001</c:v>
                </c:pt>
                <c:pt idx="1222">
                  <c:v>3005.0500489999999</c:v>
                </c:pt>
                <c:pt idx="1223">
                  <c:v>3084.4499510000001</c:v>
                </c:pt>
                <c:pt idx="1224">
                  <c:v>3099.3500979999999</c:v>
                </c:pt>
                <c:pt idx="1225">
                  <c:v>3106.6999510000001</c:v>
                </c:pt>
                <c:pt idx="1226">
                  <c:v>3093.3999020000001</c:v>
                </c:pt>
                <c:pt idx="1227">
                  <c:v>3101.75</c:v>
                </c:pt>
                <c:pt idx="1228">
                  <c:v>3101.4499510000001</c:v>
                </c:pt>
                <c:pt idx="1229">
                  <c:v>3005.3999020000001</c:v>
                </c:pt>
                <c:pt idx="1230">
                  <c:v>3040.6000979999999</c:v>
                </c:pt>
                <c:pt idx="1231">
                  <c:v>3053.1999510000001</c:v>
                </c:pt>
                <c:pt idx="1232">
                  <c:v>3023.5500489999999</c:v>
                </c:pt>
                <c:pt idx="1233">
                  <c:v>3025.8500979999999</c:v>
                </c:pt>
                <c:pt idx="1234">
                  <c:v>3048.1499020000001</c:v>
                </c:pt>
              </c:numCache>
            </c:numRef>
          </c:val>
          <c:smooth val="0"/>
          <c:extLst>
            <c:ext xmlns:c16="http://schemas.microsoft.com/office/drawing/2014/chart" uri="{C3380CC4-5D6E-409C-BE32-E72D297353CC}">
              <c16:uniqueId val="{00000000-398B-404D-AE80-8D16C7947616}"/>
            </c:ext>
          </c:extLst>
        </c:ser>
        <c:dLbls>
          <c:showLegendKey val="0"/>
          <c:showVal val="0"/>
          <c:showCatName val="0"/>
          <c:showSerName val="0"/>
          <c:showPercent val="0"/>
          <c:showBubbleSize val="0"/>
        </c:dLbls>
        <c:smooth val="0"/>
        <c:axId val="363982464"/>
        <c:axId val="363973344"/>
      </c:lineChart>
      <c:dateAx>
        <c:axId val="36398246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63973344"/>
        <c:crosses val="autoZero"/>
        <c:auto val="1"/>
        <c:lblOffset val="100"/>
        <c:baseTimeUnit val="days"/>
      </c:dateAx>
      <c:valAx>
        <c:axId val="363973344"/>
        <c:scaling>
          <c:orientation val="minMax"/>
          <c:max val="5000"/>
          <c:min val="1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3982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02178581432263"/>
          <c:y val="0.11195928753180662"/>
          <c:w val="0.73714066374114307"/>
          <c:h val="0.55340025244935986"/>
        </c:manualLayout>
      </c:layout>
      <c:barChart>
        <c:barDir val="col"/>
        <c:grouping val="clustered"/>
        <c:varyColors val="0"/>
        <c:ser>
          <c:idx val="0"/>
          <c:order val="0"/>
          <c:spPr>
            <a:solidFill>
              <a:srgbClr val="E93F33"/>
            </a:solidFill>
            <a:ln>
              <a:noFill/>
            </a:ln>
            <a:effectLst/>
          </c:spPr>
          <c:invertIfNegative val="0"/>
          <c:cat>
            <c:numRef>
              <c:f>'Input Sheet'!$E$6:$E$1240</c:f>
              <c:numCache>
                <c:formatCode>m/d/yyyy</c:formatCode>
                <c:ptCount val="1235"/>
                <c:pt idx="0">
                  <c:v>43693</c:v>
                </c:pt>
                <c:pt idx="1">
                  <c:v>43696</c:v>
                </c:pt>
                <c:pt idx="2">
                  <c:v>43697</c:v>
                </c:pt>
                <c:pt idx="3">
                  <c:v>43698</c:v>
                </c:pt>
                <c:pt idx="4">
                  <c:v>43699</c:v>
                </c:pt>
                <c:pt idx="5">
                  <c:v>43700</c:v>
                </c:pt>
                <c:pt idx="6">
                  <c:v>43703</c:v>
                </c:pt>
                <c:pt idx="7">
                  <c:v>43704</c:v>
                </c:pt>
                <c:pt idx="8">
                  <c:v>43705</c:v>
                </c:pt>
                <c:pt idx="9">
                  <c:v>43706</c:v>
                </c:pt>
                <c:pt idx="10">
                  <c:v>43707</c:v>
                </c:pt>
                <c:pt idx="11">
                  <c:v>43711</c:v>
                </c:pt>
                <c:pt idx="12">
                  <c:v>43712</c:v>
                </c:pt>
                <c:pt idx="13">
                  <c:v>43713</c:v>
                </c:pt>
                <c:pt idx="14">
                  <c:v>43714</c:v>
                </c:pt>
                <c:pt idx="15">
                  <c:v>43717</c:v>
                </c:pt>
                <c:pt idx="16">
                  <c:v>43719</c:v>
                </c:pt>
                <c:pt idx="17">
                  <c:v>43720</c:v>
                </c:pt>
                <c:pt idx="18">
                  <c:v>43721</c:v>
                </c:pt>
                <c:pt idx="19">
                  <c:v>43724</c:v>
                </c:pt>
                <c:pt idx="20">
                  <c:v>43725</c:v>
                </c:pt>
                <c:pt idx="21">
                  <c:v>43726</c:v>
                </c:pt>
                <c:pt idx="22">
                  <c:v>43727</c:v>
                </c:pt>
                <c:pt idx="23">
                  <c:v>43728</c:v>
                </c:pt>
                <c:pt idx="24">
                  <c:v>43731</c:v>
                </c:pt>
                <c:pt idx="25">
                  <c:v>43732</c:v>
                </c:pt>
                <c:pt idx="26">
                  <c:v>43733</c:v>
                </c:pt>
                <c:pt idx="27">
                  <c:v>43734</c:v>
                </c:pt>
                <c:pt idx="28">
                  <c:v>43735</c:v>
                </c:pt>
                <c:pt idx="29">
                  <c:v>43738</c:v>
                </c:pt>
                <c:pt idx="30">
                  <c:v>43739</c:v>
                </c:pt>
                <c:pt idx="31">
                  <c:v>43741</c:v>
                </c:pt>
                <c:pt idx="32">
                  <c:v>43742</c:v>
                </c:pt>
                <c:pt idx="33">
                  <c:v>43745</c:v>
                </c:pt>
                <c:pt idx="34">
                  <c:v>43747</c:v>
                </c:pt>
                <c:pt idx="35">
                  <c:v>43748</c:v>
                </c:pt>
                <c:pt idx="36">
                  <c:v>43749</c:v>
                </c:pt>
                <c:pt idx="37">
                  <c:v>43752</c:v>
                </c:pt>
                <c:pt idx="38">
                  <c:v>43753</c:v>
                </c:pt>
                <c:pt idx="39">
                  <c:v>43755</c:v>
                </c:pt>
                <c:pt idx="40">
                  <c:v>43756</c:v>
                </c:pt>
                <c:pt idx="41">
                  <c:v>43760</c:v>
                </c:pt>
                <c:pt idx="42">
                  <c:v>43761</c:v>
                </c:pt>
                <c:pt idx="43">
                  <c:v>43762</c:v>
                </c:pt>
                <c:pt idx="44">
                  <c:v>43763</c:v>
                </c:pt>
                <c:pt idx="45">
                  <c:v>43765</c:v>
                </c:pt>
                <c:pt idx="46">
                  <c:v>43767</c:v>
                </c:pt>
                <c:pt idx="47">
                  <c:v>43768</c:v>
                </c:pt>
                <c:pt idx="48">
                  <c:v>43769</c:v>
                </c:pt>
                <c:pt idx="49">
                  <c:v>43770</c:v>
                </c:pt>
                <c:pt idx="50">
                  <c:v>43773</c:v>
                </c:pt>
                <c:pt idx="51">
                  <c:v>43774</c:v>
                </c:pt>
                <c:pt idx="52">
                  <c:v>43775</c:v>
                </c:pt>
                <c:pt idx="53">
                  <c:v>43776</c:v>
                </c:pt>
                <c:pt idx="54">
                  <c:v>43777</c:v>
                </c:pt>
                <c:pt idx="55">
                  <c:v>43780</c:v>
                </c:pt>
                <c:pt idx="56">
                  <c:v>43782</c:v>
                </c:pt>
                <c:pt idx="57">
                  <c:v>43783</c:v>
                </c:pt>
                <c:pt idx="58">
                  <c:v>43784</c:v>
                </c:pt>
                <c:pt idx="59">
                  <c:v>43787</c:v>
                </c:pt>
                <c:pt idx="60">
                  <c:v>43788</c:v>
                </c:pt>
                <c:pt idx="61">
                  <c:v>43789</c:v>
                </c:pt>
                <c:pt idx="62">
                  <c:v>43790</c:v>
                </c:pt>
                <c:pt idx="63">
                  <c:v>43791</c:v>
                </c:pt>
                <c:pt idx="64">
                  <c:v>43794</c:v>
                </c:pt>
                <c:pt idx="65">
                  <c:v>43795</c:v>
                </c:pt>
                <c:pt idx="66">
                  <c:v>43796</c:v>
                </c:pt>
                <c:pt idx="67">
                  <c:v>43797</c:v>
                </c:pt>
                <c:pt idx="68">
                  <c:v>43798</c:v>
                </c:pt>
                <c:pt idx="69">
                  <c:v>43801</c:v>
                </c:pt>
                <c:pt idx="70">
                  <c:v>43802</c:v>
                </c:pt>
                <c:pt idx="71">
                  <c:v>43803</c:v>
                </c:pt>
                <c:pt idx="72">
                  <c:v>43804</c:v>
                </c:pt>
                <c:pt idx="73">
                  <c:v>43805</c:v>
                </c:pt>
                <c:pt idx="74">
                  <c:v>43808</c:v>
                </c:pt>
                <c:pt idx="75">
                  <c:v>43809</c:v>
                </c:pt>
                <c:pt idx="76">
                  <c:v>43810</c:v>
                </c:pt>
                <c:pt idx="77">
                  <c:v>43811</c:v>
                </c:pt>
                <c:pt idx="78">
                  <c:v>43812</c:v>
                </c:pt>
                <c:pt idx="79">
                  <c:v>43815</c:v>
                </c:pt>
                <c:pt idx="80">
                  <c:v>43816</c:v>
                </c:pt>
                <c:pt idx="81">
                  <c:v>43817</c:v>
                </c:pt>
                <c:pt idx="82">
                  <c:v>43818</c:v>
                </c:pt>
                <c:pt idx="83">
                  <c:v>43819</c:v>
                </c:pt>
                <c:pt idx="84">
                  <c:v>43822</c:v>
                </c:pt>
                <c:pt idx="85">
                  <c:v>43823</c:v>
                </c:pt>
                <c:pt idx="86">
                  <c:v>43825</c:v>
                </c:pt>
                <c:pt idx="87">
                  <c:v>43826</c:v>
                </c:pt>
                <c:pt idx="88">
                  <c:v>43829</c:v>
                </c:pt>
                <c:pt idx="89">
                  <c:v>43830</c:v>
                </c:pt>
                <c:pt idx="90">
                  <c:v>43831</c:v>
                </c:pt>
                <c:pt idx="91">
                  <c:v>43832</c:v>
                </c:pt>
                <c:pt idx="92">
                  <c:v>43833</c:v>
                </c:pt>
                <c:pt idx="93">
                  <c:v>43836</c:v>
                </c:pt>
                <c:pt idx="94">
                  <c:v>43837</c:v>
                </c:pt>
                <c:pt idx="95">
                  <c:v>43838</c:v>
                </c:pt>
                <c:pt idx="96">
                  <c:v>43839</c:v>
                </c:pt>
                <c:pt idx="97">
                  <c:v>43840</c:v>
                </c:pt>
                <c:pt idx="98">
                  <c:v>43843</c:v>
                </c:pt>
                <c:pt idx="99">
                  <c:v>43844</c:v>
                </c:pt>
                <c:pt idx="100">
                  <c:v>43845</c:v>
                </c:pt>
                <c:pt idx="101">
                  <c:v>43846</c:v>
                </c:pt>
                <c:pt idx="102">
                  <c:v>43847</c:v>
                </c:pt>
                <c:pt idx="103">
                  <c:v>43850</c:v>
                </c:pt>
                <c:pt idx="104">
                  <c:v>43851</c:v>
                </c:pt>
                <c:pt idx="105">
                  <c:v>43852</c:v>
                </c:pt>
                <c:pt idx="106">
                  <c:v>43853</c:v>
                </c:pt>
                <c:pt idx="107">
                  <c:v>43854</c:v>
                </c:pt>
                <c:pt idx="108">
                  <c:v>43857</c:v>
                </c:pt>
                <c:pt idx="109">
                  <c:v>43858</c:v>
                </c:pt>
                <c:pt idx="110">
                  <c:v>43859</c:v>
                </c:pt>
                <c:pt idx="111">
                  <c:v>43860</c:v>
                </c:pt>
                <c:pt idx="112">
                  <c:v>43861</c:v>
                </c:pt>
                <c:pt idx="113">
                  <c:v>43864</c:v>
                </c:pt>
                <c:pt idx="114">
                  <c:v>43865</c:v>
                </c:pt>
                <c:pt idx="115">
                  <c:v>43866</c:v>
                </c:pt>
                <c:pt idx="116">
                  <c:v>43867</c:v>
                </c:pt>
                <c:pt idx="117">
                  <c:v>43868</c:v>
                </c:pt>
                <c:pt idx="118">
                  <c:v>43871</c:v>
                </c:pt>
                <c:pt idx="119">
                  <c:v>43872</c:v>
                </c:pt>
                <c:pt idx="120">
                  <c:v>43873</c:v>
                </c:pt>
                <c:pt idx="121">
                  <c:v>43874</c:v>
                </c:pt>
                <c:pt idx="122">
                  <c:v>43875</c:v>
                </c:pt>
                <c:pt idx="123">
                  <c:v>43878</c:v>
                </c:pt>
                <c:pt idx="124">
                  <c:v>43879</c:v>
                </c:pt>
                <c:pt idx="125">
                  <c:v>43880</c:v>
                </c:pt>
                <c:pt idx="126">
                  <c:v>43881</c:v>
                </c:pt>
                <c:pt idx="127">
                  <c:v>43885</c:v>
                </c:pt>
                <c:pt idx="128">
                  <c:v>43886</c:v>
                </c:pt>
                <c:pt idx="129">
                  <c:v>43887</c:v>
                </c:pt>
                <c:pt idx="130">
                  <c:v>43888</c:v>
                </c:pt>
                <c:pt idx="131">
                  <c:v>43889</c:v>
                </c:pt>
                <c:pt idx="132">
                  <c:v>43892</c:v>
                </c:pt>
                <c:pt idx="133">
                  <c:v>43893</c:v>
                </c:pt>
                <c:pt idx="134">
                  <c:v>43894</c:v>
                </c:pt>
                <c:pt idx="135">
                  <c:v>43895</c:v>
                </c:pt>
                <c:pt idx="136">
                  <c:v>43896</c:v>
                </c:pt>
                <c:pt idx="137">
                  <c:v>43899</c:v>
                </c:pt>
                <c:pt idx="138">
                  <c:v>43901</c:v>
                </c:pt>
                <c:pt idx="139">
                  <c:v>43902</c:v>
                </c:pt>
                <c:pt idx="140">
                  <c:v>43903</c:v>
                </c:pt>
                <c:pt idx="141">
                  <c:v>43906</c:v>
                </c:pt>
                <c:pt idx="142">
                  <c:v>43907</c:v>
                </c:pt>
                <c:pt idx="143">
                  <c:v>43908</c:v>
                </c:pt>
                <c:pt idx="144">
                  <c:v>43909</c:v>
                </c:pt>
                <c:pt idx="145">
                  <c:v>43910</c:v>
                </c:pt>
                <c:pt idx="146">
                  <c:v>43913</c:v>
                </c:pt>
                <c:pt idx="147">
                  <c:v>43914</c:v>
                </c:pt>
                <c:pt idx="148">
                  <c:v>43915</c:v>
                </c:pt>
                <c:pt idx="149">
                  <c:v>43916</c:v>
                </c:pt>
                <c:pt idx="150">
                  <c:v>43917</c:v>
                </c:pt>
                <c:pt idx="151">
                  <c:v>43920</c:v>
                </c:pt>
                <c:pt idx="152">
                  <c:v>43921</c:v>
                </c:pt>
                <c:pt idx="153">
                  <c:v>43922</c:v>
                </c:pt>
                <c:pt idx="154">
                  <c:v>43924</c:v>
                </c:pt>
                <c:pt idx="155">
                  <c:v>43928</c:v>
                </c:pt>
                <c:pt idx="156">
                  <c:v>43929</c:v>
                </c:pt>
                <c:pt idx="157">
                  <c:v>43930</c:v>
                </c:pt>
                <c:pt idx="158">
                  <c:v>43934</c:v>
                </c:pt>
                <c:pt idx="159">
                  <c:v>43936</c:v>
                </c:pt>
                <c:pt idx="160">
                  <c:v>43937</c:v>
                </c:pt>
                <c:pt idx="161">
                  <c:v>43938</c:v>
                </c:pt>
                <c:pt idx="162">
                  <c:v>43941</c:v>
                </c:pt>
                <c:pt idx="163">
                  <c:v>43942</c:v>
                </c:pt>
                <c:pt idx="164">
                  <c:v>43943</c:v>
                </c:pt>
                <c:pt idx="165">
                  <c:v>43944</c:v>
                </c:pt>
                <c:pt idx="166">
                  <c:v>43945</c:v>
                </c:pt>
                <c:pt idx="167">
                  <c:v>43948</c:v>
                </c:pt>
                <c:pt idx="168">
                  <c:v>43949</c:v>
                </c:pt>
                <c:pt idx="169">
                  <c:v>43950</c:v>
                </c:pt>
                <c:pt idx="170">
                  <c:v>43951</c:v>
                </c:pt>
                <c:pt idx="171">
                  <c:v>43955</c:v>
                </c:pt>
                <c:pt idx="172">
                  <c:v>43956</c:v>
                </c:pt>
                <c:pt idx="173">
                  <c:v>43957</c:v>
                </c:pt>
                <c:pt idx="174">
                  <c:v>43958</c:v>
                </c:pt>
                <c:pt idx="175">
                  <c:v>43959</c:v>
                </c:pt>
                <c:pt idx="176">
                  <c:v>43962</c:v>
                </c:pt>
                <c:pt idx="177">
                  <c:v>43963</c:v>
                </c:pt>
                <c:pt idx="178">
                  <c:v>43964</c:v>
                </c:pt>
                <c:pt idx="179">
                  <c:v>43965</c:v>
                </c:pt>
                <c:pt idx="180">
                  <c:v>43966</c:v>
                </c:pt>
                <c:pt idx="181">
                  <c:v>43969</c:v>
                </c:pt>
                <c:pt idx="182">
                  <c:v>43970</c:v>
                </c:pt>
                <c:pt idx="183">
                  <c:v>43971</c:v>
                </c:pt>
                <c:pt idx="184">
                  <c:v>43972</c:v>
                </c:pt>
                <c:pt idx="185">
                  <c:v>43973</c:v>
                </c:pt>
                <c:pt idx="186">
                  <c:v>43977</c:v>
                </c:pt>
                <c:pt idx="187">
                  <c:v>43978</c:v>
                </c:pt>
                <c:pt idx="188">
                  <c:v>43979</c:v>
                </c:pt>
                <c:pt idx="189">
                  <c:v>43980</c:v>
                </c:pt>
                <c:pt idx="190">
                  <c:v>43983</c:v>
                </c:pt>
                <c:pt idx="191">
                  <c:v>43984</c:v>
                </c:pt>
                <c:pt idx="192">
                  <c:v>43985</c:v>
                </c:pt>
                <c:pt idx="193">
                  <c:v>43986</c:v>
                </c:pt>
                <c:pt idx="194">
                  <c:v>43987</c:v>
                </c:pt>
                <c:pt idx="195">
                  <c:v>43990</c:v>
                </c:pt>
                <c:pt idx="196">
                  <c:v>43991</c:v>
                </c:pt>
                <c:pt idx="197">
                  <c:v>43992</c:v>
                </c:pt>
                <c:pt idx="198">
                  <c:v>43993</c:v>
                </c:pt>
                <c:pt idx="199">
                  <c:v>43994</c:v>
                </c:pt>
                <c:pt idx="200">
                  <c:v>43997</c:v>
                </c:pt>
                <c:pt idx="201">
                  <c:v>43998</c:v>
                </c:pt>
                <c:pt idx="202">
                  <c:v>43999</c:v>
                </c:pt>
                <c:pt idx="203">
                  <c:v>44000</c:v>
                </c:pt>
                <c:pt idx="204">
                  <c:v>44001</c:v>
                </c:pt>
                <c:pt idx="205">
                  <c:v>44004</c:v>
                </c:pt>
                <c:pt idx="206">
                  <c:v>44005</c:v>
                </c:pt>
                <c:pt idx="207">
                  <c:v>44006</c:v>
                </c:pt>
                <c:pt idx="208">
                  <c:v>44007</c:v>
                </c:pt>
                <c:pt idx="209">
                  <c:v>44008</c:v>
                </c:pt>
                <c:pt idx="210">
                  <c:v>44011</c:v>
                </c:pt>
                <c:pt idx="211">
                  <c:v>44012</c:v>
                </c:pt>
                <c:pt idx="212">
                  <c:v>44013</c:v>
                </c:pt>
                <c:pt idx="213">
                  <c:v>44014</c:v>
                </c:pt>
                <c:pt idx="214">
                  <c:v>44015</c:v>
                </c:pt>
                <c:pt idx="215">
                  <c:v>44018</c:v>
                </c:pt>
                <c:pt idx="216">
                  <c:v>44019</c:v>
                </c:pt>
                <c:pt idx="217">
                  <c:v>44020</c:v>
                </c:pt>
                <c:pt idx="218">
                  <c:v>44021</c:v>
                </c:pt>
                <c:pt idx="219">
                  <c:v>44022</c:v>
                </c:pt>
                <c:pt idx="220">
                  <c:v>44025</c:v>
                </c:pt>
                <c:pt idx="221">
                  <c:v>44026</c:v>
                </c:pt>
                <c:pt idx="222">
                  <c:v>44027</c:v>
                </c:pt>
                <c:pt idx="223">
                  <c:v>44028</c:v>
                </c:pt>
                <c:pt idx="224">
                  <c:v>44029</c:v>
                </c:pt>
                <c:pt idx="225">
                  <c:v>44032</c:v>
                </c:pt>
                <c:pt idx="226">
                  <c:v>44033</c:v>
                </c:pt>
                <c:pt idx="227">
                  <c:v>44034</c:v>
                </c:pt>
                <c:pt idx="228">
                  <c:v>44035</c:v>
                </c:pt>
                <c:pt idx="229">
                  <c:v>44036</c:v>
                </c:pt>
                <c:pt idx="230">
                  <c:v>44039</c:v>
                </c:pt>
                <c:pt idx="231">
                  <c:v>44040</c:v>
                </c:pt>
                <c:pt idx="232">
                  <c:v>44041</c:v>
                </c:pt>
                <c:pt idx="233">
                  <c:v>44042</c:v>
                </c:pt>
                <c:pt idx="234">
                  <c:v>44043</c:v>
                </c:pt>
                <c:pt idx="235">
                  <c:v>44046</c:v>
                </c:pt>
                <c:pt idx="236">
                  <c:v>44047</c:v>
                </c:pt>
                <c:pt idx="237">
                  <c:v>44048</c:v>
                </c:pt>
                <c:pt idx="238">
                  <c:v>44049</c:v>
                </c:pt>
                <c:pt idx="239">
                  <c:v>44050</c:v>
                </c:pt>
                <c:pt idx="240">
                  <c:v>44053</c:v>
                </c:pt>
                <c:pt idx="241">
                  <c:v>44054</c:v>
                </c:pt>
                <c:pt idx="242">
                  <c:v>44055</c:v>
                </c:pt>
                <c:pt idx="243">
                  <c:v>44056</c:v>
                </c:pt>
                <c:pt idx="244">
                  <c:v>44057</c:v>
                </c:pt>
                <c:pt idx="245">
                  <c:v>44060</c:v>
                </c:pt>
                <c:pt idx="246">
                  <c:v>44061</c:v>
                </c:pt>
                <c:pt idx="247">
                  <c:v>44062</c:v>
                </c:pt>
                <c:pt idx="248">
                  <c:v>44063</c:v>
                </c:pt>
                <c:pt idx="249">
                  <c:v>44064</c:v>
                </c:pt>
                <c:pt idx="250">
                  <c:v>44067</c:v>
                </c:pt>
                <c:pt idx="251">
                  <c:v>44068</c:v>
                </c:pt>
                <c:pt idx="252">
                  <c:v>44069</c:v>
                </c:pt>
                <c:pt idx="253">
                  <c:v>44070</c:v>
                </c:pt>
                <c:pt idx="254">
                  <c:v>44071</c:v>
                </c:pt>
                <c:pt idx="255">
                  <c:v>44074</c:v>
                </c:pt>
                <c:pt idx="256">
                  <c:v>44075</c:v>
                </c:pt>
                <c:pt idx="257">
                  <c:v>44076</c:v>
                </c:pt>
                <c:pt idx="258">
                  <c:v>44077</c:v>
                </c:pt>
                <c:pt idx="259">
                  <c:v>44078</c:v>
                </c:pt>
                <c:pt idx="260">
                  <c:v>44081</c:v>
                </c:pt>
                <c:pt idx="261">
                  <c:v>44082</c:v>
                </c:pt>
                <c:pt idx="262">
                  <c:v>44083</c:v>
                </c:pt>
                <c:pt idx="263">
                  <c:v>44084</c:v>
                </c:pt>
                <c:pt idx="264">
                  <c:v>44085</c:v>
                </c:pt>
                <c:pt idx="265">
                  <c:v>44088</c:v>
                </c:pt>
                <c:pt idx="266">
                  <c:v>44089</c:v>
                </c:pt>
                <c:pt idx="267">
                  <c:v>44090</c:v>
                </c:pt>
                <c:pt idx="268">
                  <c:v>44091</c:v>
                </c:pt>
                <c:pt idx="269">
                  <c:v>44092</c:v>
                </c:pt>
                <c:pt idx="270">
                  <c:v>44095</c:v>
                </c:pt>
                <c:pt idx="271">
                  <c:v>44096</c:v>
                </c:pt>
                <c:pt idx="272">
                  <c:v>44097</c:v>
                </c:pt>
                <c:pt idx="273">
                  <c:v>44098</c:v>
                </c:pt>
                <c:pt idx="274">
                  <c:v>44099</c:v>
                </c:pt>
                <c:pt idx="275">
                  <c:v>44102</c:v>
                </c:pt>
                <c:pt idx="276">
                  <c:v>44103</c:v>
                </c:pt>
                <c:pt idx="277">
                  <c:v>44104</c:v>
                </c:pt>
                <c:pt idx="278">
                  <c:v>44105</c:v>
                </c:pt>
                <c:pt idx="279">
                  <c:v>44109</c:v>
                </c:pt>
                <c:pt idx="280">
                  <c:v>44110</c:v>
                </c:pt>
                <c:pt idx="281">
                  <c:v>44111</c:v>
                </c:pt>
                <c:pt idx="282">
                  <c:v>44112</c:v>
                </c:pt>
                <c:pt idx="283">
                  <c:v>44113</c:v>
                </c:pt>
                <c:pt idx="284">
                  <c:v>44116</c:v>
                </c:pt>
                <c:pt idx="285">
                  <c:v>44117</c:v>
                </c:pt>
                <c:pt idx="286">
                  <c:v>44118</c:v>
                </c:pt>
                <c:pt idx="287">
                  <c:v>44119</c:v>
                </c:pt>
                <c:pt idx="288">
                  <c:v>44120</c:v>
                </c:pt>
                <c:pt idx="289">
                  <c:v>44123</c:v>
                </c:pt>
                <c:pt idx="290">
                  <c:v>44124</c:v>
                </c:pt>
                <c:pt idx="291">
                  <c:v>44125</c:v>
                </c:pt>
                <c:pt idx="292">
                  <c:v>44126</c:v>
                </c:pt>
                <c:pt idx="293">
                  <c:v>44127</c:v>
                </c:pt>
                <c:pt idx="294">
                  <c:v>44130</c:v>
                </c:pt>
                <c:pt idx="295">
                  <c:v>44131</c:v>
                </c:pt>
                <c:pt idx="296">
                  <c:v>44132</c:v>
                </c:pt>
                <c:pt idx="297">
                  <c:v>44133</c:v>
                </c:pt>
                <c:pt idx="298">
                  <c:v>44134</c:v>
                </c:pt>
                <c:pt idx="299">
                  <c:v>44137</c:v>
                </c:pt>
                <c:pt idx="300">
                  <c:v>44138</c:v>
                </c:pt>
                <c:pt idx="301">
                  <c:v>44139</c:v>
                </c:pt>
                <c:pt idx="302">
                  <c:v>44140</c:v>
                </c:pt>
                <c:pt idx="303">
                  <c:v>44141</c:v>
                </c:pt>
                <c:pt idx="304">
                  <c:v>44144</c:v>
                </c:pt>
                <c:pt idx="305">
                  <c:v>44145</c:v>
                </c:pt>
                <c:pt idx="306">
                  <c:v>44146</c:v>
                </c:pt>
                <c:pt idx="307">
                  <c:v>44147</c:v>
                </c:pt>
                <c:pt idx="308">
                  <c:v>44148</c:v>
                </c:pt>
                <c:pt idx="309">
                  <c:v>44149</c:v>
                </c:pt>
                <c:pt idx="310">
                  <c:v>44152</c:v>
                </c:pt>
                <c:pt idx="311">
                  <c:v>44153</c:v>
                </c:pt>
                <c:pt idx="312">
                  <c:v>44154</c:v>
                </c:pt>
                <c:pt idx="313">
                  <c:v>44155</c:v>
                </c:pt>
                <c:pt idx="314">
                  <c:v>44158</c:v>
                </c:pt>
                <c:pt idx="315">
                  <c:v>44159</c:v>
                </c:pt>
                <c:pt idx="316">
                  <c:v>44160</c:v>
                </c:pt>
                <c:pt idx="317">
                  <c:v>44161</c:v>
                </c:pt>
                <c:pt idx="318">
                  <c:v>44162</c:v>
                </c:pt>
                <c:pt idx="319">
                  <c:v>44166</c:v>
                </c:pt>
                <c:pt idx="320">
                  <c:v>44167</c:v>
                </c:pt>
                <c:pt idx="321">
                  <c:v>44168</c:v>
                </c:pt>
                <c:pt idx="322">
                  <c:v>44169</c:v>
                </c:pt>
                <c:pt idx="323">
                  <c:v>44172</c:v>
                </c:pt>
                <c:pt idx="324">
                  <c:v>44173</c:v>
                </c:pt>
                <c:pt idx="325">
                  <c:v>44174</c:v>
                </c:pt>
                <c:pt idx="326">
                  <c:v>44175</c:v>
                </c:pt>
                <c:pt idx="327">
                  <c:v>44176</c:v>
                </c:pt>
                <c:pt idx="328">
                  <c:v>44179</c:v>
                </c:pt>
                <c:pt idx="329">
                  <c:v>44180</c:v>
                </c:pt>
                <c:pt idx="330">
                  <c:v>44181</c:v>
                </c:pt>
                <c:pt idx="331">
                  <c:v>44182</c:v>
                </c:pt>
                <c:pt idx="332">
                  <c:v>44183</c:v>
                </c:pt>
                <c:pt idx="333">
                  <c:v>44186</c:v>
                </c:pt>
                <c:pt idx="334">
                  <c:v>44187</c:v>
                </c:pt>
                <c:pt idx="335">
                  <c:v>44188</c:v>
                </c:pt>
                <c:pt idx="336">
                  <c:v>44189</c:v>
                </c:pt>
                <c:pt idx="337">
                  <c:v>44193</c:v>
                </c:pt>
                <c:pt idx="338">
                  <c:v>44194</c:v>
                </c:pt>
                <c:pt idx="339">
                  <c:v>44195</c:v>
                </c:pt>
                <c:pt idx="340">
                  <c:v>44196</c:v>
                </c:pt>
                <c:pt idx="341">
                  <c:v>44197</c:v>
                </c:pt>
                <c:pt idx="342">
                  <c:v>44200</c:v>
                </c:pt>
                <c:pt idx="343">
                  <c:v>44201</c:v>
                </c:pt>
                <c:pt idx="344">
                  <c:v>44202</c:v>
                </c:pt>
                <c:pt idx="345">
                  <c:v>44203</c:v>
                </c:pt>
                <c:pt idx="346">
                  <c:v>44204</c:v>
                </c:pt>
                <c:pt idx="347">
                  <c:v>44207</c:v>
                </c:pt>
                <c:pt idx="348">
                  <c:v>44208</c:v>
                </c:pt>
                <c:pt idx="349">
                  <c:v>44209</c:v>
                </c:pt>
                <c:pt idx="350">
                  <c:v>44210</c:v>
                </c:pt>
                <c:pt idx="351">
                  <c:v>44211</c:v>
                </c:pt>
                <c:pt idx="352">
                  <c:v>44214</c:v>
                </c:pt>
                <c:pt idx="353">
                  <c:v>44215</c:v>
                </c:pt>
                <c:pt idx="354">
                  <c:v>44216</c:v>
                </c:pt>
                <c:pt idx="355">
                  <c:v>44217</c:v>
                </c:pt>
                <c:pt idx="356">
                  <c:v>44218</c:v>
                </c:pt>
                <c:pt idx="357">
                  <c:v>44221</c:v>
                </c:pt>
                <c:pt idx="358">
                  <c:v>44223</c:v>
                </c:pt>
                <c:pt idx="359">
                  <c:v>44224</c:v>
                </c:pt>
                <c:pt idx="360">
                  <c:v>44225</c:v>
                </c:pt>
                <c:pt idx="361">
                  <c:v>44228</c:v>
                </c:pt>
                <c:pt idx="362">
                  <c:v>44229</c:v>
                </c:pt>
                <c:pt idx="363">
                  <c:v>44230</c:v>
                </c:pt>
                <c:pt idx="364">
                  <c:v>44231</c:v>
                </c:pt>
                <c:pt idx="365">
                  <c:v>44232</c:v>
                </c:pt>
                <c:pt idx="366">
                  <c:v>44235</c:v>
                </c:pt>
                <c:pt idx="367">
                  <c:v>44236</c:v>
                </c:pt>
                <c:pt idx="368">
                  <c:v>44237</c:v>
                </c:pt>
                <c:pt idx="369">
                  <c:v>44238</c:v>
                </c:pt>
                <c:pt idx="370">
                  <c:v>44239</c:v>
                </c:pt>
                <c:pt idx="371">
                  <c:v>44242</c:v>
                </c:pt>
                <c:pt idx="372">
                  <c:v>44243</c:v>
                </c:pt>
                <c:pt idx="373">
                  <c:v>44244</c:v>
                </c:pt>
                <c:pt idx="374">
                  <c:v>44245</c:v>
                </c:pt>
                <c:pt idx="375">
                  <c:v>44246</c:v>
                </c:pt>
                <c:pt idx="376">
                  <c:v>44249</c:v>
                </c:pt>
                <c:pt idx="377">
                  <c:v>44250</c:v>
                </c:pt>
                <c:pt idx="378">
                  <c:v>44251</c:v>
                </c:pt>
                <c:pt idx="379">
                  <c:v>44252</c:v>
                </c:pt>
                <c:pt idx="380">
                  <c:v>44253</c:v>
                </c:pt>
                <c:pt idx="381">
                  <c:v>44256</c:v>
                </c:pt>
                <c:pt idx="382">
                  <c:v>44257</c:v>
                </c:pt>
                <c:pt idx="383">
                  <c:v>44258</c:v>
                </c:pt>
                <c:pt idx="384">
                  <c:v>44259</c:v>
                </c:pt>
                <c:pt idx="385">
                  <c:v>44260</c:v>
                </c:pt>
                <c:pt idx="386">
                  <c:v>44263</c:v>
                </c:pt>
                <c:pt idx="387">
                  <c:v>44264</c:v>
                </c:pt>
                <c:pt idx="388">
                  <c:v>44265</c:v>
                </c:pt>
                <c:pt idx="389">
                  <c:v>44267</c:v>
                </c:pt>
                <c:pt idx="390">
                  <c:v>44270</c:v>
                </c:pt>
                <c:pt idx="391">
                  <c:v>44271</c:v>
                </c:pt>
                <c:pt idx="392">
                  <c:v>44272</c:v>
                </c:pt>
                <c:pt idx="393">
                  <c:v>44273</c:v>
                </c:pt>
                <c:pt idx="394">
                  <c:v>44274</c:v>
                </c:pt>
                <c:pt idx="395">
                  <c:v>44277</c:v>
                </c:pt>
                <c:pt idx="396">
                  <c:v>44278</c:v>
                </c:pt>
                <c:pt idx="397">
                  <c:v>44279</c:v>
                </c:pt>
                <c:pt idx="398">
                  <c:v>44280</c:v>
                </c:pt>
                <c:pt idx="399">
                  <c:v>44281</c:v>
                </c:pt>
                <c:pt idx="400">
                  <c:v>44285</c:v>
                </c:pt>
                <c:pt idx="401">
                  <c:v>44286</c:v>
                </c:pt>
                <c:pt idx="402">
                  <c:v>44287</c:v>
                </c:pt>
                <c:pt idx="403">
                  <c:v>44291</c:v>
                </c:pt>
                <c:pt idx="404">
                  <c:v>44292</c:v>
                </c:pt>
                <c:pt idx="405">
                  <c:v>44293</c:v>
                </c:pt>
                <c:pt idx="406">
                  <c:v>44294</c:v>
                </c:pt>
                <c:pt idx="407">
                  <c:v>44295</c:v>
                </c:pt>
                <c:pt idx="408">
                  <c:v>44298</c:v>
                </c:pt>
                <c:pt idx="409">
                  <c:v>44299</c:v>
                </c:pt>
                <c:pt idx="410">
                  <c:v>44301</c:v>
                </c:pt>
                <c:pt idx="411">
                  <c:v>44302</c:v>
                </c:pt>
                <c:pt idx="412">
                  <c:v>44305</c:v>
                </c:pt>
                <c:pt idx="413">
                  <c:v>44306</c:v>
                </c:pt>
                <c:pt idx="414">
                  <c:v>44308</c:v>
                </c:pt>
                <c:pt idx="415">
                  <c:v>44309</c:v>
                </c:pt>
                <c:pt idx="416">
                  <c:v>44312</c:v>
                </c:pt>
                <c:pt idx="417">
                  <c:v>44313</c:v>
                </c:pt>
                <c:pt idx="418">
                  <c:v>44314</c:v>
                </c:pt>
                <c:pt idx="419">
                  <c:v>44315</c:v>
                </c:pt>
                <c:pt idx="420">
                  <c:v>44316</c:v>
                </c:pt>
                <c:pt idx="421">
                  <c:v>44319</c:v>
                </c:pt>
                <c:pt idx="422">
                  <c:v>44320</c:v>
                </c:pt>
                <c:pt idx="423">
                  <c:v>44321</c:v>
                </c:pt>
                <c:pt idx="424">
                  <c:v>44322</c:v>
                </c:pt>
                <c:pt idx="425">
                  <c:v>44323</c:v>
                </c:pt>
                <c:pt idx="426">
                  <c:v>44326</c:v>
                </c:pt>
                <c:pt idx="427">
                  <c:v>44327</c:v>
                </c:pt>
                <c:pt idx="428">
                  <c:v>44328</c:v>
                </c:pt>
                <c:pt idx="429">
                  <c:v>44330</c:v>
                </c:pt>
                <c:pt idx="430">
                  <c:v>44333</c:v>
                </c:pt>
                <c:pt idx="431">
                  <c:v>44334</c:v>
                </c:pt>
                <c:pt idx="432">
                  <c:v>44335</c:v>
                </c:pt>
                <c:pt idx="433">
                  <c:v>44336</c:v>
                </c:pt>
                <c:pt idx="434">
                  <c:v>44337</c:v>
                </c:pt>
                <c:pt idx="435">
                  <c:v>44340</c:v>
                </c:pt>
                <c:pt idx="436">
                  <c:v>44341</c:v>
                </c:pt>
                <c:pt idx="437">
                  <c:v>44342</c:v>
                </c:pt>
                <c:pt idx="438">
                  <c:v>44343</c:v>
                </c:pt>
                <c:pt idx="439">
                  <c:v>44344</c:v>
                </c:pt>
                <c:pt idx="440">
                  <c:v>44347</c:v>
                </c:pt>
                <c:pt idx="441">
                  <c:v>44348</c:v>
                </c:pt>
                <c:pt idx="442">
                  <c:v>44349</c:v>
                </c:pt>
                <c:pt idx="443">
                  <c:v>44350</c:v>
                </c:pt>
                <c:pt idx="444">
                  <c:v>44351</c:v>
                </c:pt>
                <c:pt idx="445">
                  <c:v>44354</c:v>
                </c:pt>
                <c:pt idx="446">
                  <c:v>44355</c:v>
                </c:pt>
                <c:pt idx="447">
                  <c:v>44356</c:v>
                </c:pt>
                <c:pt idx="448">
                  <c:v>44357</c:v>
                </c:pt>
                <c:pt idx="449">
                  <c:v>44358</c:v>
                </c:pt>
                <c:pt idx="450">
                  <c:v>44361</c:v>
                </c:pt>
                <c:pt idx="451">
                  <c:v>44362</c:v>
                </c:pt>
                <c:pt idx="452">
                  <c:v>44363</c:v>
                </c:pt>
                <c:pt idx="453">
                  <c:v>44364</c:v>
                </c:pt>
                <c:pt idx="454">
                  <c:v>44365</c:v>
                </c:pt>
                <c:pt idx="455">
                  <c:v>44368</c:v>
                </c:pt>
                <c:pt idx="456">
                  <c:v>44369</c:v>
                </c:pt>
                <c:pt idx="457">
                  <c:v>44370</c:v>
                </c:pt>
                <c:pt idx="458">
                  <c:v>44371</c:v>
                </c:pt>
                <c:pt idx="459">
                  <c:v>44372</c:v>
                </c:pt>
                <c:pt idx="460">
                  <c:v>44375</c:v>
                </c:pt>
                <c:pt idx="461">
                  <c:v>44376</c:v>
                </c:pt>
                <c:pt idx="462">
                  <c:v>44377</c:v>
                </c:pt>
                <c:pt idx="463">
                  <c:v>44378</c:v>
                </c:pt>
                <c:pt idx="464">
                  <c:v>44379</c:v>
                </c:pt>
                <c:pt idx="465">
                  <c:v>44382</c:v>
                </c:pt>
                <c:pt idx="466">
                  <c:v>44383</c:v>
                </c:pt>
                <c:pt idx="467">
                  <c:v>44384</c:v>
                </c:pt>
                <c:pt idx="468">
                  <c:v>44385</c:v>
                </c:pt>
                <c:pt idx="469">
                  <c:v>44386</c:v>
                </c:pt>
                <c:pt idx="470">
                  <c:v>44389</c:v>
                </c:pt>
                <c:pt idx="471">
                  <c:v>44390</c:v>
                </c:pt>
                <c:pt idx="472">
                  <c:v>44391</c:v>
                </c:pt>
                <c:pt idx="473">
                  <c:v>44392</c:v>
                </c:pt>
                <c:pt idx="474">
                  <c:v>44393</c:v>
                </c:pt>
                <c:pt idx="475">
                  <c:v>44396</c:v>
                </c:pt>
                <c:pt idx="476">
                  <c:v>44397</c:v>
                </c:pt>
                <c:pt idx="477">
                  <c:v>44399</c:v>
                </c:pt>
                <c:pt idx="478">
                  <c:v>44400</c:v>
                </c:pt>
                <c:pt idx="479">
                  <c:v>44403</c:v>
                </c:pt>
                <c:pt idx="480">
                  <c:v>44404</c:v>
                </c:pt>
                <c:pt idx="481">
                  <c:v>44405</c:v>
                </c:pt>
                <c:pt idx="482">
                  <c:v>44406</c:v>
                </c:pt>
                <c:pt idx="483">
                  <c:v>44407</c:v>
                </c:pt>
                <c:pt idx="484">
                  <c:v>44410</c:v>
                </c:pt>
                <c:pt idx="485">
                  <c:v>44411</c:v>
                </c:pt>
                <c:pt idx="486">
                  <c:v>44412</c:v>
                </c:pt>
                <c:pt idx="487">
                  <c:v>44413</c:v>
                </c:pt>
                <c:pt idx="488">
                  <c:v>44414</c:v>
                </c:pt>
                <c:pt idx="489">
                  <c:v>44417</c:v>
                </c:pt>
                <c:pt idx="490">
                  <c:v>44418</c:v>
                </c:pt>
                <c:pt idx="491">
                  <c:v>44419</c:v>
                </c:pt>
                <c:pt idx="492">
                  <c:v>44420</c:v>
                </c:pt>
                <c:pt idx="493">
                  <c:v>44421</c:v>
                </c:pt>
                <c:pt idx="494">
                  <c:v>44424</c:v>
                </c:pt>
                <c:pt idx="495">
                  <c:v>44425</c:v>
                </c:pt>
                <c:pt idx="496">
                  <c:v>44426</c:v>
                </c:pt>
                <c:pt idx="497">
                  <c:v>44428</c:v>
                </c:pt>
                <c:pt idx="498">
                  <c:v>44431</c:v>
                </c:pt>
                <c:pt idx="499">
                  <c:v>44432</c:v>
                </c:pt>
                <c:pt idx="500">
                  <c:v>44433</c:v>
                </c:pt>
                <c:pt idx="501">
                  <c:v>44434</c:v>
                </c:pt>
                <c:pt idx="502">
                  <c:v>44435</c:v>
                </c:pt>
                <c:pt idx="503">
                  <c:v>44438</c:v>
                </c:pt>
                <c:pt idx="504">
                  <c:v>44439</c:v>
                </c:pt>
                <c:pt idx="505">
                  <c:v>44440</c:v>
                </c:pt>
                <c:pt idx="506">
                  <c:v>44441</c:v>
                </c:pt>
                <c:pt idx="507">
                  <c:v>44442</c:v>
                </c:pt>
                <c:pt idx="508">
                  <c:v>44445</c:v>
                </c:pt>
                <c:pt idx="509">
                  <c:v>44446</c:v>
                </c:pt>
                <c:pt idx="510">
                  <c:v>44447</c:v>
                </c:pt>
                <c:pt idx="511">
                  <c:v>44448</c:v>
                </c:pt>
                <c:pt idx="512">
                  <c:v>44452</c:v>
                </c:pt>
                <c:pt idx="513">
                  <c:v>44453</c:v>
                </c:pt>
                <c:pt idx="514">
                  <c:v>44454</c:v>
                </c:pt>
                <c:pt idx="515">
                  <c:v>44455</c:v>
                </c:pt>
                <c:pt idx="516">
                  <c:v>44456</c:v>
                </c:pt>
                <c:pt idx="517">
                  <c:v>44459</c:v>
                </c:pt>
                <c:pt idx="518">
                  <c:v>44460</c:v>
                </c:pt>
                <c:pt idx="519">
                  <c:v>44461</c:v>
                </c:pt>
                <c:pt idx="520">
                  <c:v>44462</c:v>
                </c:pt>
                <c:pt idx="521">
                  <c:v>44463</c:v>
                </c:pt>
                <c:pt idx="522">
                  <c:v>44466</c:v>
                </c:pt>
                <c:pt idx="523">
                  <c:v>44467</c:v>
                </c:pt>
                <c:pt idx="524">
                  <c:v>44468</c:v>
                </c:pt>
                <c:pt idx="525">
                  <c:v>44469</c:v>
                </c:pt>
                <c:pt idx="526">
                  <c:v>44470</c:v>
                </c:pt>
                <c:pt idx="527">
                  <c:v>44473</c:v>
                </c:pt>
                <c:pt idx="528">
                  <c:v>44474</c:v>
                </c:pt>
                <c:pt idx="529">
                  <c:v>44475</c:v>
                </c:pt>
                <c:pt idx="530">
                  <c:v>44476</c:v>
                </c:pt>
                <c:pt idx="531">
                  <c:v>44477</c:v>
                </c:pt>
                <c:pt idx="532">
                  <c:v>44480</c:v>
                </c:pt>
                <c:pt idx="533">
                  <c:v>44481</c:v>
                </c:pt>
                <c:pt idx="534">
                  <c:v>44482</c:v>
                </c:pt>
                <c:pt idx="535">
                  <c:v>44483</c:v>
                </c:pt>
                <c:pt idx="536">
                  <c:v>44487</c:v>
                </c:pt>
                <c:pt idx="537">
                  <c:v>44488</c:v>
                </c:pt>
                <c:pt idx="538">
                  <c:v>44489</c:v>
                </c:pt>
                <c:pt idx="539">
                  <c:v>44490</c:v>
                </c:pt>
                <c:pt idx="540">
                  <c:v>44491</c:v>
                </c:pt>
                <c:pt idx="541">
                  <c:v>44494</c:v>
                </c:pt>
                <c:pt idx="542">
                  <c:v>44495</c:v>
                </c:pt>
                <c:pt idx="543">
                  <c:v>44496</c:v>
                </c:pt>
                <c:pt idx="544">
                  <c:v>44497</c:v>
                </c:pt>
                <c:pt idx="545">
                  <c:v>44498</c:v>
                </c:pt>
                <c:pt idx="546">
                  <c:v>44501</c:v>
                </c:pt>
                <c:pt idx="547">
                  <c:v>44502</c:v>
                </c:pt>
                <c:pt idx="548">
                  <c:v>44503</c:v>
                </c:pt>
                <c:pt idx="549">
                  <c:v>44504</c:v>
                </c:pt>
                <c:pt idx="550">
                  <c:v>44508</c:v>
                </c:pt>
                <c:pt idx="551">
                  <c:v>44509</c:v>
                </c:pt>
                <c:pt idx="552">
                  <c:v>44510</c:v>
                </c:pt>
                <c:pt idx="553">
                  <c:v>44511</c:v>
                </c:pt>
                <c:pt idx="554">
                  <c:v>44512</c:v>
                </c:pt>
                <c:pt idx="555">
                  <c:v>44515</c:v>
                </c:pt>
                <c:pt idx="556">
                  <c:v>44516</c:v>
                </c:pt>
                <c:pt idx="557">
                  <c:v>44517</c:v>
                </c:pt>
                <c:pt idx="558">
                  <c:v>44518</c:v>
                </c:pt>
                <c:pt idx="559">
                  <c:v>44522</c:v>
                </c:pt>
                <c:pt idx="560">
                  <c:v>44523</c:v>
                </c:pt>
                <c:pt idx="561">
                  <c:v>44524</c:v>
                </c:pt>
                <c:pt idx="562">
                  <c:v>44525</c:v>
                </c:pt>
                <c:pt idx="563">
                  <c:v>44526</c:v>
                </c:pt>
                <c:pt idx="564">
                  <c:v>44529</c:v>
                </c:pt>
                <c:pt idx="565">
                  <c:v>44530</c:v>
                </c:pt>
                <c:pt idx="566">
                  <c:v>44531</c:v>
                </c:pt>
                <c:pt idx="567">
                  <c:v>44532</c:v>
                </c:pt>
                <c:pt idx="568">
                  <c:v>44533</c:v>
                </c:pt>
                <c:pt idx="569">
                  <c:v>44536</c:v>
                </c:pt>
                <c:pt idx="570">
                  <c:v>44537</c:v>
                </c:pt>
                <c:pt idx="571">
                  <c:v>44538</c:v>
                </c:pt>
                <c:pt idx="572">
                  <c:v>44539</c:v>
                </c:pt>
                <c:pt idx="573">
                  <c:v>44540</c:v>
                </c:pt>
                <c:pt idx="574">
                  <c:v>44543</c:v>
                </c:pt>
                <c:pt idx="575">
                  <c:v>44544</c:v>
                </c:pt>
                <c:pt idx="576">
                  <c:v>44545</c:v>
                </c:pt>
                <c:pt idx="577">
                  <c:v>44546</c:v>
                </c:pt>
                <c:pt idx="578">
                  <c:v>44547</c:v>
                </c:pt>
                <c:pt idx="579">
                  <c:v>44550</c:v>
                </c:pt>
                <c:pt idx="580">
                  <c:v>44551</c:v>
                </c:pt>
                <c:pt idx="581">
                  <c:v>44552</c:v>
                </c:pt>
                <c:pt idx="582">
                  <c:v>44553</c:v>
                </c:pt>
                <c:pt idx="583">
                  <c:v>44554</c:v>
                </c:pt>
                <c:pt idx="584">
                  <c:v>44557</c:v>
                </c:pt>
                <c:pt idx="585">
                  <c:v>44558</c:v>
                </c:pt>
                <c:pt idx="586">
                  <c:v>44559</c:v>
                </c:pt>
                <c:pt idx="587">
                  <c:v>44560</c:v>
                </c:pt>
                <c:pt idx="588">
                  <c:v>44561</c:v>
                </c:pt>
                <c:pt idx="589">
                  <c:v>44564</c:v>
                </c:pt>
                <c:pt idx="590">
                  <c:v>44565</c:v>
                </c:pt>
                <c:pt idx="591">
                  <c:v>44566</c:v>
                </c:pt>
                <c:pt idx="592">
                  <c:v>44567</c:v>
                </c:pt>
                <c:pt idx="593">
                  <c:v>44568</c:v>
                </c:pt>
                <c:pt idx="594">
                  <c:v>44571</c:v>
                </c:pt>
                <c:pt idx="595">
                  <c:v>44572</c:v>
                </c:pt>
                <c:pt idx="596">
                  <c:v>44573</c:v>
                </c:pt>
                <c:pt idx="597">
                  <c:v>44574</c:v>
                </c:pt>
                <c:pt idx="598">
                  <c:v>44575</c:v>
                </c:pt>
                <c:pt idx="599">
                  <c:v>44578</c:v>
                </c:pt>
                <c:pt idx="600">
                  <c:v>44579</c:v>
                </c:pt>
                <c:pt idx="601">
                  <c:v>44580</c:v>
                </c:pt>
                <c:pt idx="602">
                  <c:v>44581</c:v>
                </c:pt>
                <c:pt idx="603">
                  <c:v>44582</c:v>
                </c:pt>
                <c:pt idx="604">
                  <c:v>44585</c:v>
                </c:pt>
                <c:pt idx="605">
                  <c:v>44586</c:v>
                </c:pt>
                <c:pt idx="606">
                  <c:v>44588</c:v>
                </c:pt>
                <c:pt idx="607">
                  <c:v>44589</c:v>
                </c:pt>
                <c:pt idx="608">
                  <c:v>44592</c:v>
                </c:pt>
                <c:pt idx="609">
                  <c:v>44593</c:v>
                </c:pt>
                <c:pt idx="610">
                  <c:v>44594</c:v>
                </c:pt>
                <c:pt idx="611">
                  <c:v>44595</c:v>
                </c:pt>
                <c:pt idx="612">
                  <c:v>44596</c:v>
                </c:pt>
                <c:pt idx="613">
                  <c:v>44599</c:v>
                </c:pt>
                <c:pt idx="614">
                  <c:v>44600</c:v>
                </c:pt>
                <c:pt idx="615">
                  <c:v>44601</c:v>
                </c:pt>
                <c:pt idx="616">
                  <c:v>44602</c:v>
                </c:pt>
                <c:pt idx="617">
                  <c:v>44603</c:v>
                </c:pt>
                <c:pt idx="618">
                  <c:v>44606</c:v>
                </c:pt>
                <c:pt idx="619">
                  <c:v>44607</c:v>
                </c:pt>
                <c:pt idx="620">
                  <c:v>44608</c:v>
                </c:pt>
                <c:pt idx="621">
                  <c:v>44609</c:v>
                </c:pt>
                <c:pt idx="622">
                  <c:v>44610</c:v>
                </c:pt>
                <c:pt idx="623">
                  <c:v>44613</c:v>
                </c:pt>
                <c:pt idx="624">
                  <c:v>44614</c:v>
                </c:pt>
                <c:pt idx="625">
                  <c:v>44615</c:v>
                </c:pt>
                <c:pt idx="626">
                  <c:v>44616</c:v>
                </c:pt>
                <c:pt idx="627">
                  <c:v>44617</c:v>
                </c:pt>
                <c:pt idx="628">
                  <c:v>44620</c:v>
                </c:pt>
                <c:pt idx="629">
                  <c:v>44622</c:v>
                </c:pt>
                <c:pt idx="630">
                  <c:v>44623</c:v>
                </c:pt>
                <c:pt idx="631">
                  <c:v>44624</c:v>
                </c:pt>
                <c:pt idx="632">
                  <c:v>44627</c:v>
                </c:pt>
                <c:pt idx="633">
                  <c:v>44628</c:v>
                </c:pt>
                <c:pt idx="634">
                  <c:v>44629</c:v>
                </c:pt>
                <c:pt idx="635">
                  <c:v>44630</c:v>
                </c:pt>
                <c:pt idx="636">
                  <c:v>44631</c:v>
                </c:pt>
                <c:pt idx="637">
                  <c:v>44634</c:v>
                </c:pt>
                <c:pt idx="638">
                  <c:v>44635</c:v>
                </c:pt>
                <c:pt idx="639">
                  <c:v>44636</c:v>
                </c:pt>
                <c:pt idx="640">
                  <c:v>44637</c:v>
                </c:pt>
                <c:pt idx="641">
                  <c:v>44641</c:v>
                </c:pt>
                <c:pt idx="642">
                  <c:v>44642</c:v>
                </c:pt>
                <c:pt idx="643">
                  <c:v>44643</c:v>
                </c:pt>
                <c:pt idx="644">
                  <c:v>44644</c:v>
                </c:pt>
                <c:pt idx="645">
                  <c:v>44645</c:v>
                </c:pt>
                <c:pt idx="646">
                  <c:v>44648</c:v>
                </c:pt>
                <c:pt idx="647">
                  <c:v>44649</c:v>
                </c:pt>
                <c:pt idx="648">
                  <c:v>44650</c:v>
                </c:pt>
                <c:pt idx="649">
                  <c:v>44651</c:v>
                </c:pt>
                <c:pt idx="650">
                  <c:v>44652</c:v>
                </c:pt>
                <c:pt idx="651">
                  <c:v>44655</c:v>
                </c:pt>
                <c:pt idx="652">
                  <c:v>44656</c:v>
                </c:pt>
                <c:pt idx="653">
                  <c:v>44657</c:v>
                </c:pt>
                <c:pt idx="654">
                  <c:v>44658</c:v>
                </c:pt>
                <c:pt idx="655">
                  <c:v>44659</c:v>
                </c:pt>
                <c:pt idx="656">
                  <c:v>44662</c:v>
                </c:pt>
                <c:pt idx="657">
                  <c:v>44663</c:v>
                </c:pt>
                <c:pt idx="658">
                  <c:v>44664</c:v>
                </c:pt>
                <c:pt idx="659">
                  <c:v>44669</c:v>
                </c:pt>
                <c:pt idx="660">
                  <c:v>44670</c:v>
                </c:pt>
                <c:pt idx="661">
                  <c:v>44671</c:v>
                </c:pt>
                <c:pt idx="662">
                  <c:v>44672</c:v>
                </c:pt>
                <c:pt idx="663">
                  <c:v>44673</c:v>
                </c:pt>
                <c:pt idx="664">
                  <c:v>44676</c:v>
                </c:pt>
                <c:pt idx="665">
                  <c:v>44677</c:v>
                </c:pt>
                <c:pt idx="666">
                  <c:v>44678</c:v>
                </c:pt>
                <c:pt idx="667">
                  <c:v>44679</c:v>
                </c:pt>
                <c:pt idx="668">
                  <c:v>44680</c:v>
                </c:pt>
                <c:pt idx="669">
                  <c:v>44683</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44783</c:v>
                </c:pt>
                <c:pt idx="740">
                  <c:v>44784</c:v>
                </c:pt>
                <c:pt idx="741">
                  <c:v>44785</c:v>
                </c:pt>
                <c:pt idx="742">
                  <c:v>44789</c:v>
                </c:pt>
                <c:pt idx="743">
                  <c:v>44790</c:v>
                </c:pt>
                <c:pt idx="744">
                  <c:v>44791</c:v>
                </c:pt>
                <c:pt idx="745">
                  <c:v>44792</c:v>
                </c:pt>
                <c:pt idx="746">
                  <c:v>44795</c:v>
                </c:pt>
                <c:pt idx="747">
                  <c:v>44796</c:v>
                </c:pt>
                <c:pt idx="748">
                  <c:v>44797</c:v>
                </c:pt>
                <c:pt idx="749">
                  <c:v>44798</c:v>
                </c:pt>
                <c:pt idx="750">
                  <c:v>44799</c:v>
                </c:pt>
                <c:pt idx="751">
                  <c:v>44802</c:v>
                </c:pt>
                <c:pt idx="752">
                  <c:v>44803</c:v>
                </c:pt>
                <c:pt idx="753">
                  <c:v>44805</c:v>
                </c:pt>
                <c:pt idx="754">
                  <c:v>44806</c:v>
                </c:pt>
                <c:pt idx="755">
                  <c:v>44809</c:v>
                </c:pt>
                <c:pt idx="756">
                  <c:v>44810</c:v>
                </c:pt>
                <c:pt idx="757">
                  <c:v>44811</c:v>
                </c:pt>
                <c:pt idx="758">
                  <c:v>44812</c:v>
                </c:pt>
                <c:pt idx="759">
                  <c:v>44813</c:v>
                </c:pt>
                <c:pt idx="760">
                  <c:v>44816</c:v>
                </c:pt>
                <c:pt idx="761">
                  <c:v>44817</c:v>
                </c:pt>
                <c:pt idx="762">
                  <c:v>44818</c:v>
                </c:pt>
                <c:pt idx="763">
                  <c:v>44819</c:v>
                </c:pt>
                <c:pt idx="764">
                  <c:v>44820</c:v>
                </c:pt>
                <c:pt idx="765">
                  <c:v>44823</c:v>
                </c:pt>
                <c:pt idx="766">
                  <c:v>44824</c:v>
                </c:pt>
                <c:pt idx="767">
                  <c:v>44825</c:v>
                </c:pt>
                <c:pt idx="768">
                  <c:v>44826</c:v>
                </c:pt>
                <c:pt idx="769">
                  <c:v>44827</c:v>
                </c:pt>
                <c:pt idx="770">
                  <c:v>44830</c:v>
                </c:pt>
                <c:pt idx="771">
                  <c:v>44831</c:v>
                </c:pt>
                <c:pt idx="772">
                  <c:v>44832</c:v>
                </c:pt>
                <c:pt idx="773">
                  <c:v>44833</c:v>
                </c:pt>
                <c:pt idx="774">
                  <c:v>44834</c:v>
                </c:pt>
                <c:pt idx="775">
                  <c:v>44837</c:v>
                </c:pt>
                <c:pt idx="776">
                  <c:v>44838</c:v>
                </c:pt>
                <c:pt idx="777">
                  <c:v>44840</c:v>
                </c:pt>
                <c:pt idx="778">
                  <c:v>44841</c:v>
                </c:pt>
                <c:pt idx="779">
                  <c:v>44844</c:v>
                </c:pt>
                <c:pt idx="780">
                  <c:v>44845</c:v>
                </c:pt>
                <c:pt idx="781">
                  <c:v>44846</c:v>
                </c:pt>
                <c:pt idx="782">
                  <c:v>44847</c:v>
                </c:pt>
                <c:pt idx="783">
                  <c:v>44848</c:v>
                </c:pt>
                <c:pt idx="784">
                  <c:v>44851</c:v>
                </c:pt>
                <c:pt idx="785">
                  <c:v>44852</c:v>
                </c:pt>
                <c:pt idx="786">
                  <c:v>44853</c:v>
                </c:pt>
                <c:pt idx="787">
                  <c:v>44854</c:v>
                </c:pt>
                <c:pt idx="788">
                  <c:v>44855</c:v>
                </c:pt>
                <c:pt idx="789">
                  <c:v>44858</c:v>
                </c:pt>
                <c:pt idx="790">
                  <c:v>44859</c:v>
                </c:pt>
                <c:pt idx="791">
                  <c:v>44861</c:v>
                </c:pt>
                <c:pt idx="792">
                  <c:v>44862</c:v>
                </c:pt>
                <c:pt idx="793">
                  <c:v>44865</c:v>
                </c:pt>
                <c:pt idx="794">
                  <c:v>44866</c:v>
                </c:pt>
                <c:pt idx="795">
                  <c:v>44867</c:v>
                </c:pt>
                <c:pt idx="796">
                  <c:v>44868</c:v>
                </c:pt>
                <c:pt idx="797">
                  <c:v>44869</c:v>
                </c:pt>
                <c:pt idx="798">
                  <c:v>44872</c:v>
                </c:pt>
                <c:pt idx="799">
                  <c:v>44874</c:v>
                </c:pt>
                <c:pt idx="800">
                  <c:v>44875</c:v>
                </c:pt>
                <c:pt idx="801">
                  <c:v>44876</c:v>
                </c:pt>
                <c:pt idx="802">
                  <c:v>44879</c:v>
                </c:pt>
                <c:pt idx="803">
                  <c:v>44880</c:v>
                </c:pt>
                <c:pt idx="804">
                  <c:v>44881</c:v>
                </c:pt>
                <c:pt idx="805">
                  <c:v>44882</c:v>
                </c:pt>
                <c:pt idx="806">
                  <c:v>44883</c:v>
                </c:pt>
                <c:pt idx="807">
                  <c:v>44886</c:v>
                </c:pt>
                <c:pt idx="808">
                  <c:v>44887</c:v>
                </c:pt>
                <c:pt idx="809">
                  <c:v>44888</c:v>
                </c:pt>
                <c:pt idx="810">
                  <c:v>44889</c:v>
                </c:pt>
                <c:pt idx="811">
                  <c:v>44890</c:v>
                </c:pt>
                <c:pt idx="812">
                  <c:v>44893</c:v>
                </c:pt>
                <c:pt idx="813">
                  <c:v>44894</c:v>
                </c:pt>
                <c:pt idx="814">
                  <c:v>44895</c:v>
                </c:pt>
                <c:pt idx="815">
                  <c:v>44896</c:v>
                </c:pt>
                <c:pt idx="816">
                  <c:v>44897</c:v>
                </c:pt>
                <c:pt idx="817">
                  <c:v>44900</c:v>
                </c:pt>
                <c:pt idx="818">
                  <c:v>44901</c:v>
                </c:pt>
                <c:pt idx="819">
                  <c:v>44902</c:v>
                </c:pt>
                <c:pt idx="820">
                  <c:v>44903</c:v>
                </c:pt>
                <c:pt idx="821">
                  <c:v>44904</c:v>
                </c:pt>
                <c:pt idx="822">
                  <c:v>44907</c:v>
                </c:pt>
                <c:pt idx="823">
                  <c:v>44908</c:v>
                </c:pt>
                <c:pt idx="824">
                  <c:v>44909</c:v>
                </c:pt>
                <c:pt idx="825">
                  <c:v>44910</c:v>
                </c:pt>
                <c:pt idx="826">
                  <c:v>44911</c:v>
                </c:pt>
                <c:pt idx="827">
                  <c:v>44914</c:v>
                </c:pt>
                <c:pt idx="828">
                  <c:v>44915</c:v>
                </c:pt>
                <c:pt idx="829">
                  <c:v>44916</c:v>
                </c:pt>
                <c:pt idx="830">
                  <c:v>44917</c:v>
                </c:pt>
                <c:pt idx="831">
                  <c:v>44918</c:v>
                </c:pt>
                <c:pt idx="832">
                  <c:v>44921</c:v>
                </c:pt>
                <c:pt idx="833">
                  <c:v>44922</c:v>
                </c:pt>
                <c:pt idx="834">
                  <c:v>44923</c:v>
                </c:pt>
                <c:pt idx="835">
                  <c:v>44924</c:v>
                </c:pt>
                <c:pt idx="836">
                  <c:v>44925</c:v>
                </c:pt>
                <c:pt idx="837">
                  <c:v>44928</c:v>
                </c:pt>
                <c:pt idx="838">
                  <c:v>44929</c:v>
                </c:pt>
                <c:pt idx="839">
                  <c:v>44930</c:v>
                </c:pt>
                <c:pt idx="840">
                  <c:v>44931</c:v>
                </c:pt>
                <c:pt idx="841">
                  <c:v>44932</c:v>
                </c:pt>
                <c:pt idx="842">
                  <c:v>44935</c:v>
                </c:pt>
                <c:pt idx="843">
                  <c:v>44936</c:v>
                </c:pt>
                <c:pt idx="844">
                  <c:v>44937</c:v>
                </c:pt>
                <c:pt idx="845">
                  <c:v>44938</c:v>
                </c:pt>
                <c:pt idx="846">
                  <c:v>44939</c:v>
                </c:pt>
                <c:pt idx="847">
                  <c:v>44942</c:v>
                </c:pt>
                <c:pt idx="848">
                  <c:v>44943</c:v>
                </c:pt>
                <c:pt idx="849">
                  <c:v>44944</c:v>
                </c:pt>
                <c:pt idx="850">
                  <c:v>44945</c:v>
                </c:pt>
                <c:pt idx="851">
                  <c:v>44946</c:v>
                </c:pt>
                <c:pt idx="852">
                  <c:v>44949</c:v>
                </c:pt>
                <c:pt idx="853">
                  <c:v>44950</c:v>
                </c:pt>
                <c:pt idx="854">
                  <c:v>44951</c:v>
                </c:pt>
                <c:pt idx="855">
                  <c:v>44953</c:v>
                </c:pt>
                <c:pt idx="856">
                  <c:v>44956</c:v>
                </c:pt>
                <c:pt idx="857">
                  <c:v>44957</c:v>
                </c:pt>
                <c:pt idx="858">
                  <c:v>44958</c:v>
                </c:pt>
                <c:pt idx="859">
                  <c:v>44959</c:v>
                </c:pt>
                <c:pt idx="860">
                  <c:v>44960</c:v>
                </c:pt>
                <c:pt idx="861">
                  <c:v>44963</c:v>
                </c:pt>
                <c:pt idx="862">
                  <c:v>44964</c:v>
                </c:pt>
                <c:pt idx="863">
                  <c:v>44965</c:v>
                </c:pt>
                <c:pt idx="864">
                  <c:v>44966</c:v>
                </c:pt>
                <c:pt idx="865">
                  <c:v>44967</c:v>
                </c:pt>
                <c:pt idx="866">
                  <c:v>44970</c:v>
                </c:pt>
                <c:pt idx="867">
                  <c:v>44971</c:v>
                </c:pt>
                <c:pt idx="868">
                  <c:v>44972</c:v>
                </c:pt>
                <c:pt idx="869">
                  <c:v>44973</c:v>
                </c:pt>
                <c:pt idx="870">
                  <c:v>44974</c:v>
                </c:pt>
                <c:pt idx="871">
                  <c:v>44977</c:v>
                </c:pt>
                <c:pt idx="872">
                  <c:v>44978</c:v>
                </c:pt>
                <c:pt idx="873">
                  <c:v>44979</c:v>
                </c:pt>
                <c:pt idx="874">
                  <c:v>44980</c:v>
                </c:pt>
                <c:pt idx="875">
                  <c:v>44981</c:v>
                </c:pt>
                <c:pt idx="876">
                  <c:v>44984</c:v>
                </c:pt>
                <c:pt idx="877">
                  <c:v>44985</c:v>
                </c:pt>
                <c:pt idx="878">
                  <c:v>44986</c:v>
                </c:pt>
                <c:pt idx="879">
                  <c:v>44987</c:v>
                </c:pt>
                <c:pt idx="880">
                  <c:v>44988</c:v>
                </c:pt>
                <c:pt idx="881">
                  <c:v>44991</c:v>
                </c:pt>
                <c:pt idx="882">
                  <c:v>44993</c:v>
                </c:pt>
                <c:pt idx="883">
                  <c:v>44994</c:v>
                </c:pt>
                <c:pt idx="884">
                  <c:v>44995</c:v>
                </c:pt>
                <c:pt idx="885">
                  <c:v>44998</c:v>
                </c:pt>
                <c:pt idx="886">
                  <c:v>44999</c:v>
                </c:pt>
                <c:pt idx="887">
                  <c:v>45000</c:v>
                </c:pt>
                <c:pt idx="888">
                  <c:v>45001</c:v>
                </c:pt>
                <c:pt idx="889">
                  <c:v>45002</c:v>
                </c:pt>
                <c:pt idx="890">
                  <c:v>45005</c:v>
                </c:pt>
                <c:pt idx="891">
                  <c:v>45006</c:v>
                </c:pt>
                <c:pt idx="892">
                  <c:v>45007</c:v>
                </c:pt>
                <c:pt idx="893">
                  <c:v>45008</c:v>
                </c:pt>
                <c:pt idx="894">
                  <c:v>45009</c:v>
                </c:pt>
                <c:pt idx="895">
                  <c:v>45012</c:v>
                </c:pt>
                <c:pt idx="896">
                  <c:v>45013</c:v>
                </c:pt>
                <c:pt idx="897">
                  <c:v>45014</c:v>
                </c:pt>
                <c:pt idx="898">
                  <c:v>45016</c:v>
                </c:pt>
                <c:pt idx="899">
                  <c:v>45019</c:v>
                </c:pt>
                <c:pt idx="900">
                  <c:v>45021</c:v>
                </c:pt>
                <c:pt idx="901">
                  <c:v>45022</c:v>
                </c:pt>
                <c:pt idx="902">
                  <c:v>45026</c:v>
                </c:pt>
                <c:pt idx="903">
                  <c:v>45027</c:v>
                </c:pt>
                <c:pt idx="904">
                  <c:v>45028</c:v>
                </c:pt>
                <c:pt idx="905">
                  <c:v>45029</c:v>
                </c:pt>
                <c:pt idx="906">
                  <c:v>45033</c:v>
                </c:pt>
                <c:pt idx="907">
                  <c:v>45034</c:v>
                </c:pt>
                <c:pt idx="908">
                  <c:v>45035</c:v>
                </c:pt>
                <c:pt idx="909">
                  <c:v>45036</c:v>
                </c:pt>
                <c:pt idx="910">
                  <c:v>45037</c:v>
                </c:pt>
                <c:pt idx="911">
                  <c:v>45040</c:v>
                </c:pt>
                <c:pt idx="912">
                  <c:v>45041</c:v>
                </c:pt>
                <c:pt idx="913">
                  <c:v>45042</c:v>
                </c:pt>
                <c:pt idx="914">
                  <c:v>45043</c:v>
                </c:pt>
                <c:pt idx="915">
                  <c:v>45044</c:v>
                </c:pt>
                <c:pt idx="916">
                  <c:v>45048</c:v>
                </c:pt>
                <c:pt idx="917">
                  <c:v>45049</c:v>
                </c:pt>
                <c:pt idx="918">
                  <c:v>45050</c:v>
                </c:pt>
                <c:pt idx="919">
                  <c:v>45051</c:v>
                </c:pt>
                <c:pt idx="920">
                  <c:v>45054</c:v>
                </c:pt>
                <c:pt idx="921">
                  <c:v>45055</c:v>
                </c:pt>
                <c:pt idx="922">
                  <c:v>45056</c:v>
                </c:pt>
                <c:pt idx="923">
                  <c:v>45057</c:v>
                </c:pt>
                <c:pt idx="924">
                  <c:v>45058</c:v>
                </c:pt>
                <c:pt idx="925">
                  <c:v>45061</c:v>
                </c:pt>
                <c:pt idx="926">
                  <c:v>45062</c:v>
                </c:pt>
                <c:pt idx="927">
                  <c:v>45063</c:v>
                </c:pt>
                <c:pt idx="928">
                  <c:v>45064</c:v>
                </c:pt>
                <c:pt idx="929">
                  <c:v>45065</c:v>
                </c:pt>
                <c:pt idx="930">
                  <c:v>45068</c:v>
                </c:pt>
                <c:pt idx="931">
                  <c:v>45069</c:v>
                </c:pt>
                <c:pt idx="932">
                  <c:v>45070</c:v>
                </c:pt>
                <c:pt idx="933">
                  <c:v>45071</c:v>
                </c:pt>
                <c:pt idx="934">
                  <c:v>45072</c:v>
                </c:pt>
                <c:pt idx="935">
                  <c:v>45075</c:v>
                </c:pt>
                <c:pt idx="936">
                  <c:v>45076</c:v>
                </c:pt>
                <c:pt idx="937">
                  <c:v>45077</c:v>
                </c:pt>
                <c:pt idx="938">
                  <c:v>45078</c:v>
                </c:pt>
                <c:pt idx="939">
                  <c:v>45079</c:v>
                </c:pt>
                <c:pt idx="940">
                  <c:v>45082</c:v>
                </c:pt>
                <c:pt idx="941">
                  <c:v>45083</c:v>
                </c:pt>
                <c:pt idx="942">
                  <c:v>45084</c:v>
                </c:pt>
                <c:pt idx="943">
                  <c:v>45085</c:v>
                </c:pt>
                <c:pt idx="944">
                  <c:v>45086</c:v>
                </c:pt>
                <c:pt idx="945">
                  <c:v>45089</c:v>
                </c:pt>
                <c:pt idx="946">
                  <c:v>45090</c:v>
                </c:pt>
                <c:pt idx="947">
                  <c:v>45091</c:v>
                </c:pt>
                <c:pt idx="948">
                  <c:v>45092</c:v>
                </c:pt>
                <c:pt idx="949">
                  <c:v>45093</c:v>
                </c:pt>
                <c:pt idx="950">
                  <c:v>45096</c:v>
                </c:pt>
                <c:pt idx="951">
                  <c:v>45097</c:v>
                </c:pt>
                <c:pt idx="952">
                  <c:v>45098</c:v>
                </c:pt>
                <c:pt idx="953">
                  <c:v>45099</c:v>
                </c:pt>
                <c:pt idx="954">
                  <c:v>45100</c:v>
                </c:pt>
                <c:pt idx="955">
                  <c:v>45103</c:v>
                </c:pt>
                <c:pt idx="956">
                  <c:v>45104</c:v>
                </c:pt>
                <c:pt idx="957">
                  <c:v>45105</c:v>
                </c:pt>
                <c:pt idx="958">
                  <c:v>45107</c:v>
                </c:pt>
                <c:pt idx="959">
                  <c:v>45110</c:v>
                </c:pt>
                <c:pt idx="960">
                  <c:v>45111</c:v>
                </c:pt>
                <c:pt idx="961">
                  <c:v>45112</c:v>
                </c:pt>
                <c:pt idx="962">
                  <c:v>45113</c:v>
                </c:pt>
                <c:pt idx="963">
                  <c:v>45114</c:v>
                </c:pt>
                <c:pt idx="964">
                  <c:v>45117</c:v>
                </c:pt>
                <c:pt idx="965">
                  <c:v>45118</c:v>
                </c:pt>
                <c:pt idx="966">
                  <c:v>45119</c:v>
                </c:pt>
                <c:pt idx="967">
                  <c:v>45120</c:v>
                </c:pt>
                <c:pt idx="968">
                  <c:v>45121</c:v>
                </c:pt>
                <c:pt idx="969">
                  <c:v>45124</c:v>
                </c:pt>
                <c:pt idx="970">
                  <c:v>45125</c:v>
                </c:pt>
                <c:pt idx="971">
                  <c:v>45126</c:v>
                </c:pt>
                <c:pt idx="972">
                  <c:v>45127</c:v>
                </c:pt>
                <c:pt idx="973">
                  <c:v>45128</c:v>
                </c:pt>
                <c:pt idx="974">
                  <c:v>45131</c:v>
                </c:pt>
                <c:pt idx="975">
                  <c:v>45132</c:v>
                </c:pt>
                <c:pt idx="976">
                  <c:v>45133</c:v>
                </c:pt>
                <c:pt idx="977">
                  <c:v>45134</c:v>
                </c:pt>
                <c:pt idx="978">
                  <c:v>45135</c:v>
                </c:pt>
                <c:pt idx="979">
                  <c:v>45138</c:v>
                </c:pt>
                <c:pt idx="980">
                  <c:v>45139</c:v>
                </c:pt>
                <c:pt idx="981">
                  <c:v>45140</c:v>
                </c:pt>
                <c:pt idx="982">
                  <c:v>45141</c:v>
                </c:pt>
                <c:pt idx="983">
                  <c:v>45142</c:v>
                </c:pt>
                <c:pt idx="984">
                  <c:v>45145</c:v>
                </c:pt>
                <c:pt idx="985">
                  <c:v>45146</c:v>
                </c:pt>
                <c:pt idx="986">
                  <c:v>45147</c:v>
                </c:pt>
                <c:pt idx="987">
                  <c:v>45148</c:v>
                </c:pt>
                <c:pt idx="988">
                  <c:v>45149</c:v>
                </c:pt>
                <c:pt idx="989">
                  <c:v>45152</c:v>
                </c:pt>
                <c:pt idx="990">
                  <c:v>45154</c:v>
                </c:pt>
                <c:pt idx="991">
                  <c:v>45155</c:v>
                </c:pt>
                <c:pt idx="992">
                  <c:v>45156</c:v>
                </c:pt>
                <c:pt idx="993">
                  <c:v>45159</c:v>
                </c:pt>
                <c:pt idx="994">
                  <c:v>45160</c:v>
                </c:pt>
                <c:pt idx="995">
                  <c:v>45161</c:v>
                </c:pt>
                <c:pt idx="996">
                  <c:v>45162</c:v>
                </c:pt>
                <c:pt idx="997">
                  <c:v>45163</c:v>
                </c:pt>
                <c:pt idx="998">
                  <c:v>45166</c:v>
                </c:pt>
                <c:pt idx="999">
                  <c:v>45167</c:v>
                </c:pt>
                <c:pt idx="1000">
                  <c:v>45168</c:v>
                </c:pt>
                <c:pt idx="1001">
                  <c:v>45169</c:v>
                </c:pt>
                <c:pt idx="1002">
                  <c:v>45170</c:v>
                </c:pt>
                <c:pt idx="1003">
                  <c:v>45173</c:v>
                </c:pt>
                <c:pt idx="1004">
                  <c:v>45174</c:v>
                </c:pt>
                <c:pt idx="1005">
                  <c:v>45175</c:v>
                </c:pt>
                <c:pt idx="1006">
                  <c:v>45176</c:v>
                </c:pt>
                <c:pt idx="1007">
                  <c:v>45177</c:v>
                </c:pt>
                <c:pt idx="1008">
                  <c:v>45180</c:v>
                </c:pt>
                <c:pt idx="1009">
                  <c:v>45181</c:v>
                </c:pt>
                <c:pt idx="1010">
                  <c:v>45182</c:v>
                </c:pt>
                <c:pt idx="1011">
                  <c:v>45183</c:v>
                </c:pt>
                <c:pt idx="1012">
                  <c:v>45184</c:v>
                </c:pt>
                <c:pt idx="1013">
                  <c:v>45187</c:v>
                </c:pt>
                <c:pt idx="1014">
                  <c:v>45189</c:v>
                </c:pt>
                <c:pt idx="1015">
                  <c:v>45190</c:v>
                </c:pt>
                <c:pt idx="1016">
                  <c:v>45191</c:v>
                </c:pt>
                <c:pt idx="1017">
                  <c:v>45194</c:v>
                </c:pt>
                <c:pt idx="1018">
                  <c:v>45195</c:v>
                </c:pt>
                <c:pt idx="1019">
                  <c:v>45196</c:v>
                </c:pt>
                <c:pt idx="1020">
                  <c:v>45197</c:v>
                </c:pt>
                <c:pt idx="1021">
                  <c:v>45198</c:v>
                </c:pt>
                <c:pt idx="1022">
                  <c:v>45202</c:v>
                </c:pt>
                <c:pt idx="1023">
                  <c:v>45203</c:v>
                </c:pt>
                <c:pt idx="1024">
                  <c:v>45204</c:v>
                </c:pt>
                <c:pt idx="1025">
                  <c:v>45205</c:v>
                </c:pt>
                <c:pt idx="1026">
                  <c:v>45208</c:v>
                </c:pt>
                <c:pt idx="1027">
                  <c:v>45209</c:v>
                </c:pt>
                <c:pt idx="1028">
                  <c:v>45210</c:v>
                </c:pt>
                <c:pt idx="1029">
                  <c:v>45211</c:v>
                </c:pt>
                <c:pt idx="1030">
                  <c:v>45212</c:v>
                </c:pt>
                <c:pt idx="1031">
                  <c:v>45215</c:v>
                </c:pt>
                <c:pt idx="1032">
                  <c:v>45216</c:v>
                </c:pt>
                <c:pt idx="1033">
                  <c:v>45217</c:v>
                </c:pt>
                <c:pt idx="1034">
                  <c:v>45218</c:v>
                </c:pt>
                <c:pt idx="1035">
                  <c:v>45219</c:v>
                </c:pt>
                <c:pt idx="1036">
                  <c:v>45222</c:v>
                </c:pt>
                <c:pt idx="1037">
                  <c:v>45224</c:v>
                </c:pt>
                <c:pt idx="1038">
                  <c:v>45225</c:v>
                </c:pt>
                <c:pt idx="1039">
                  <c:v>45226</c:v>
                </c:pt>
                <c:pt idx="1040">
                  <c:v>45229</c:v>
                </c:pt>
                <c:pt idx="1041">
                  <c:v>45230</c:v>
                </c:pt>
                <c:pt idx="1042">
                  <c:v>45231</c:v>
                </c:pt>
                <c:pt idx="1043">
                  <c:v>45232</c:v>
                </c:pt>
                <c:pt idx="1044">
                  <c:v>45233</c:v>
                </c:pt>
                <c:pt idx="1045">
                  <c:v>45236</c:v>
                </c:pt>
                <c:pt idx="1046">
                  <c:v>45237</c:v>
                </c:pt>
                <c:pt idx="1047">
                  <c:v>45238</c:v>
                </c:pt>
                <c:pt idx="1048">
                  <c:v>45239</c:v>
                </c:pt>
                <c:pt idx="1049">
                  <c:v>45240</c:v>
                </c:pt>
                <c:pt idx="1050">
                  <c:v>45243</c:v>
                </c:pt>
                <c:pt idx="1051">
                  <c:v>45245</c:v>
                </c:pt>
                <c:pt idx="1052">
                  <c:v>45246</c:v>
                </c:pt>
                <c:pt idx="1053">
                  <c:v>45247</c:v>
                </c:pt>
                <c:pt idx="1054">
                  <c:v>45250</c:v>
                </c:pt>
                <c:pt idx="1055">
                  <c:v>45251</c:v>
                </c:pt>
                <c:pt idx="1056">
                  <c:v>45252</c:v>
                </c:pt>
                <c:pt idx="1057">
                  <c:v>45253</c:v>
                </c:pt>
                <c:pt idx="1058">
                  <c:v>45254</c:v>
                </c:pt>
                <c:pt idx="1059">
                  <c:v>45258</c:v>
                </c:pt>
                <c:pt idx="1060">
                  <c:v>45259</c:v>
                </c:pt>
                <c:pt idx="1061">
                  <c:v>45260</c:v>
                </c:pt>
                <c:pt idx="1062">
                  <c:v>45261</c:v>
                </c:pt>
                <c:pt idx="1063">
                  <c:v>45264</c:v>
                </c:pt>
                <c:pt idx="1064">
                  <c:v>45265</c:v>
                </c:pt>
                <c:pt idx="1065">
                  <c:v>45266</c:v>
                </c:pt>
                <c:pt idx="1066">
                  <c:v>45267</c:v>
                </c:pt>
                <c:pt idx="1067">
                  <c:v>45268</c:v>
                </c:pt>
                <c:pt idx="1068">
                  <c:v>45271</c:v>
                </c:pt>
                <c:pt idx="1069">
                  <c:v>45272</c:v>
                </c:pt>
                <c:pt idx="1070">
                  <c:v>45273</c:v>
                </c:pt>
                <c:pt idx="1071">
                  <c:v>45274</c:v>
                </c:pt>
                <c:pt idx="1072">
                  <c:v>45275</c:v>
                </c:pt>
                <c:pt idx="1073">
                  <c:v>45278</c:v>
                </c:pt>
                <c:pt idx="1074">
                  <c:v>45279</c:v>
                </c:pt>
                <c:pt idx="1075">
                  <c:v>45280</c:v>
                </c:pt>
                <c:pt idx="1076">
                  <c:v>45281</c:v>
                </c:pt>
                <c:pt idx="1077">
                  <c:v>45282</c:v>
                </c:pt>
                <c:pt idx="1078">
                  <c:v>45286</c:v>
                </c:pt>
                <c:pt idx="1079">
                  <c:v>45287</c:v>
                </c:pt>
                <c:pt idx="1080">
                  <c:v>45288</c:v>
                </c:pt>
                <c:pt idx="1081">
                  <c:v>45289</c:v>
                </c:pt>
                <c:pt idx="1082">
                  <c:v>45292</c:v>
                </c:pt>
                <c:pt idx="1083">
                  <c:v>45293</c:v>
                </c:pt>
                <c:pt idx="1084">
                  <c:v>45294</c:v>
                </c:pt>
                <c:pt idx="1085">
                  <c:v>45295</c:v>
                </c:pt>
                <c:pt idx="1086">
                  <c:v>45296</c:v>
                </c:pt>
                <c:pt idx="1087">
                  <c:v>45299</c:v>
                </c:pt>
                <c:pt idx="1088">
                  <c:v>45300</c:v>
                </c:pt>
                <c:pt idx="1089">
                  <c:v>45301</c:v>
                </c:pt>
                <c:pt idx="1090">
                  <c:v>45302</c:v>
                </c:pt>
                <c:pt idx="1091">
                  <c:v>45303</c:v>
                </c:pt>
                <c:pt idx="1092">
                  <c:v>45306</c:v>
                </c:pt>
                <c:pt idx="1093">
                  <c:v>45307</c:v>
                </c:pt>
                <c:pt idx="1094">
                  <c:v>45308</c:v>
                </c:pt>
                <c:pt idx="1095">
                  <c:v>45309</c:v>
                </c:pt>
                <c:pt idx="1096">
                  <c:v>45310</c:v>
                </c:pt>
                <c:pt idx="1097">
                  <c:v>45314</c:v>
                </c:pt>
                <c:pt idx="1098">
                  <c:v>45315</c:v>
                </c:pt>
                <c:pt idx="1099">
                  <c:v>45316</c:v>
                </c:pt>
                <c:pt idx="1100">
                  <c:v>45320</c:v>
                </c:pt>
                <c:pt idx="1101">
                  <c:v>45321</c:v>
                </c:pt>
                <c:pt idx="1102">
                  <c:v>45322</c:v>
                </c:pt>
                <c:pt idx="1103">
                  <c:v>45323</c:v>
                </c:pt>
                <c:pt idx="1104">
                  <c:v>45324</c:v>
                </c:pt>
                <c:pt idx="1105">
                  <c:v>45327</c:v>
                </c:pt>
                <c:pt idx="1106">
                  <c:v>45328</c:v>
                </c:pt>
                <c:pt idx="1107">
                  <c:v>45329</c:v>
                </c:pt>
                <c:pt idx="1108">
                  <c:v>45330</c:v>
                </c:pt>
                <c:pt idx="1109">
                  <c:v>45331</c:v>
                </c:pt>
                <c:pt idx="1110">
                  <c:v>45334</c:v>
                </c:pt>
                <c:pt idx="1111">
                  <c:v>45335</c:v>
                </c:pt>
                <c:pt idx="1112">
                  <c:v>45336</c:v>
                </c:pt>
                <c:pt idx="1113">
                  <c:v>45337</c:v>
                </c:pt>
                <c:pt idx="1114">
                  <c:v>45338</c:v>
                </c:pt>
                <c:pt idx="1115">
                  <c:v>45341</c:v>
                </c:pt>
                <c:pt idx="1116">
                  <c:v>45342</c:v>
                </c:pt>
                <c:pt idx="1117">
                  <c:v>45343</c:v>
                </c:pt>
                <c:pt idx="1118">
                  <c:v>45344</c:v>
                </c:pt>
                <c:pt idx="1119">
                  <c:v>45345</c:v>
                </c:pt>
                <c:pt idx="1120">
                  <c:v>45348</c:v>
                </c:pt>
                <c:pt idx="1121">
                  <c:v>45349</c:v>
                </c:pt>
                <c:pt idx="1122">
                  <c:v>45350</c:v>
                </c:pt>
                <c:pt idx="1123">
                  <c:v>45351</c:v>
                </c:pt>
                <c:pt idx="1124">
                  <c:v>45352</c:v>
                </c:pt>
                <c:pt idx="1125">
                  <c:v>45355</c:v>
                </c:pt>
                <c:pt idx="1126">
                  <c:v>45356</c:v>
                </c:pt>
                <c:pt idx="1127">
                  <c:v>45357</c:v>
                </c:pt>
                <c:pt idx="1128">
                  <c:v>45358</c:v>
                </c:pt>
                <c:pt idx="1129">
                  <c:v>45362</c:v>
                </c:pt>
                <c:pt idx="1130">
                  <c:v>45363</c:v>
                </c:pt>
                <c:pt idx="1131">
                  <c:v>45364</c:v>
                </c:pt>
                <c:pt idx="1132">
                  <c:v>45365</c:v>
                </c:pt>
                <c:pt idx="1133">
                  <c:v>45366</c:v>
                </c:pt>
                <c:pt idx="1134">
                  <c:v>45369</c:v>
                </c:pt>
                <c:pt idx="1135">
                  <c:v>45370</c:v>
                </c:pt>
                <c:pt idx="1136">
                  <c:v>45371</c:v>
                </c:pt>
                <c:pt idx="1137">
                  <c:v>45372</c:v>
                </c:pt>
                <c:pt idx="1138">
                  <c:v>45373</c:v>
                </c:pt>
                <c:pt idx="1139">
                  <c:v>45377</c:v>
                </c:pt>
                <c:pt idx="1140">
                  <c:v>45378</c:v>
                </c:pt>
                <c:pt idx="1141">
                  <c:v>45379</c:v>
                </c:pt>
                <c:pt idx="1142">
                  <c:v>45383</c:v>
                </c:pt>
                <c:pt idx="1143">
                  <c:v>45384</c:v>
                </c:pt>
                <c:pt idx="1144">
                  <c:v>45385</c:v>
                </c:pt>
                <c:pt idx="1145">
                  <c:v>45386</c:v>
                </c:pt>
                <c:pt idx="1146">
                  <c:v>45387</c:v>
                </c:pt>
                <c:pt idx="1147">
                  <c:v>45390</c:v>
                </c:pt>
                <c:pt idx="1148">
                  <c:v>45391</c:v>
                </c:pt>
                <c:pt idx="1149">
                  <c:v>45392</c:v>
                </c:pt>
                <c:pt idx="1150">
                  <c:v>45394</c:v>
                </c:pt>
                <c:pt idx="1151">
                  <c:v>45397</c:v>
                </c:pt>
                <c:pt idx="1152">
                  <c:v>45398</c:v>
                </c:pt>
                <c:pt idx="1153">
                  <c:v>45400</c:v>
                </c:pt>
                <c:pt idx="1154">
                  <c:v>45401</c:v>
                </c:pt>
                <c:pt idx="1155">
                  <c:v>45404</c:v>
                </c:pt>
                <c:pt idx="1156">
                  <c:v>45405</c:v>
                </c:pt>
                <c:pt idx="1157">
                  <c:v>45406</c:v>
                </c:pt>
                <c:pt idx="1158">
                  <c:v>45407</c:v>
                </c:pt>
                <c:pt idx="1159">
                  <c:v>45408</c:v>
                </c:pt>
                <c:pt idx="1160">
                  <c:v>45411</c:v>
                </c:pt>
                <c:pt idx="1161">
                  <c:v>45412</c:v>
                </c:pt>
                <c:pt idx="1162">
                  <c:v>45414</c:v>
                </c:pt>
                <c:pt idx="1163">
                  <c:v>45415</c:v>
                </c:pt>
                <c:pt idx="1164">
                  <c:v>45418</c:v>
                </c:pt>
                <c:pt idx="1165">
                  <c:v>45419</c:v>
                </c:pt>
                <c:pt idx="1166">
                  <c:v>45420</c:v>
                </c:pt>
                <c:pt idx="1167">
                  <c:v>45421</c:v>
                </c:pt>
                <c:pt idx="1168">
                  <c:v>45422</c:v>
                </c:pt>
                <c:pt idx="1169">
                  <c:v>45425</c:v>
                </c:pt>
                <c:pt idx="1170">
                  <c:v>45426</c:v>
                </c:pt>
                <c:pt idx="1171">
                  <c:v>45427</c:v>
                </c:pt>
                <c:pt idx="1172">
                  <c:v>45428</c:v>
                </c:pt>
                <c:pt idx="1173">
                  <c:v>45429</c:v>
                </c:pt>
                <c:pt idx="1174">
                  <c:v>45433</c:v>
                </c:pt>
                <c:pt idx="1175">
                  <c:v>45434</c:v>
                </c:pt>
                <c:pt idx="1176">
                  <c:v>45435</c:v>
                </c:pt>
                <c:pt idx="1177">
                  <c:v>45436</c:v>
                </c:pt>
                <c:pt idx="1178">
                  <c:v>45439</c:v>
                </c:pt>
                <c:pt idx="1179">
                  <c:v>45440</c:v>
                </c:pt>
                <c:pt idx="1180">
                  <c:v>45441</c:v>
                </c:pt>
                <c:pt idx="1181">
                  <c:v>45442</c:v>
                </c:pt>
                <c:pt idx="1182">
                  <c:v>45443</c:v>
                </c:pt>
                <c:pt idx="1183">
                  <c:v>45446</c:v>
                </c:pt>
                <c:pt idx="1184">
                  <c:v>45447</c:v>
                </c:pt>
                <c:pt idx="1185">
                  <c:v>45448</c:v>
                </c:pt>
                <c:pt idx="1186">
                  <c:v>45449</c:v>
                </c:pt>
                <c:pt idx="1187">
                  <c:v>45450</c:v>
                </c:pt>
                <c:pt idx="1188">
                  <c:v>45453</c:v>
                </c:pt>
                <c:pt idx="1189">
                  <c:v>45454</c:v>
                </c:pt>
                <c:pt idx="1190">
                  <c:v>45455</c:v>
                </c:pt>
                <c:pt idx="1191">
                  <c:v>45456</c:v>
                </c:pt>
                <c:pt idx="1192">
                  <c:v>45457</c:v>
                </c:pt>
                <c:pt idx="1193">
                  <c:v>45461</c:v>
                </c:pt>
                <c:pt idx="1194">
                  <c:v>45462</c:v>
                </c:pt>
                <c:pt idx="1195">
                  <c:v>45463</c:v>
                </c:pt>
                <c:pt idx="1196">
                  <c:v>45464</c:v>
                </c:pt>
                <c:pt idx="1197">
                  <c:v>45467</c:v>
                </c:pt>
                <c:pt idx="1198">
                  <c:v>45468</c:v>
                </c:pt>
                <c:pt idx="1199">
                  <c:v>45469</c:v>
                </c:pt>
                <c:pt idx="1200">
                  <c:v>45470</c:v>
                </c:pt>
                <c:pt idx="1201">
                  <c:v>45471</c:v>
                </c:pt>
                <c:pt idx="1202">
                  <c:v>45474</c:v>
                </c:pt>
                <c:pt idx="1203">
                  <c:v>45475</c:v>
                </c:pt>
                <c:pt idx="1204">
                  <c:v>45476</c:v>
                </c:pt>
                <c:pt idx="1205">
                  <c:v>45477</c:v>
                </c:pt>
                <c:pt idx="1206">
                  <c:v>45478</c:v>
                </c:pt>
                <c:pt idx="1207">
                  <c:v>45481</c:v>
                </c:pt>
                <c:pt idx="1208">
                  <c:v>45482</c:v>
                </c:pt>
                <c:pt idx="1209">
                  <c:v>45483</c:v>
                </c:pt>
                <c:pt idx="1210">
                  <c:v>45484</c:v>
                </c:pt>
                <c:pt idx="1211">
                  <c:v>45485</c:v>
                </c:pt>
                <c:pt idx="1212">
                  <c:v>45488</c:v>
                </c:pt>
                <c:pt idx="1213">
                  <c:v>45489</c:v>
                </c:pt>
                <c:pt idx="1214">
                  <c:v>45491</c:v>
                </c:pt>
                <c:pt idx="1215">
                  <c:v>45492</c:v>
                </c:pt>
                <c:pt idx="1216">
                  <c:v>45495</c:v>
                </c:pt>
                <c:pt idx="1217">
                  <c:v>45496</c:v>
                </c:pt>
                <c:pt idx="1218">
                  <c:v>45497</c:v>
                </c:pt>
                <c:pt idx="1219">
                  <c:v>45498</c:v>
                </c:pt>
                <c:pt idx="1220">
                  <c:v>45499</c:v>
                </c:pt>
                <c:pt idx="1221">
                  <c:v>45502</c:v>
                </c:pt>
                <c:pt idx="1222">
                  <c:v>45503</c:v>
                </c:pt>
                <c:pt idx="1223">
                  <c:v>45504</c:v>
                </c:pt>
                <c:pt idx="1224">
                  <c:v>45505</c:v>
                </c:pt>
                <c:pt idx="1225">
                  <c:v>45506</c:v>
                </c:pt>
                <c:pt idx="1226">
                  <c:v>45509</c:v>
                </c:pt>
                <c:pt idx="1227">
                  <c:v>45510</c:v>
                </c:pt>
                <c:pt idx="1228">
                  <c:v>45511</c:v>
                </c:pt>
                <c:pt idx="1229">
                  <c:v>45512</c:v>
                </c:pt>
                <c:pt idx="1230">
                  <c:v>45513</c:v>
                </c:pt>
                <c:pt idx="1231">
                  <c:v>45516</c:v>
                </c:pt>
                <c:pt idx="1232">
                  <c:v>45517</c:v>
                </c:pt>
                <c:pt idx="1233">
                  <c:v>45518</c:v>
                </c:pt>
                <c:pt idx="1234">
                  <c:v>45520</c:v>
                </c:pt>
              </c:numCache>
            </c:numRef>
          </c:cat>
          <c:val>
            <c:numRef>
              <c:f>'Input Sheet'!$G$6:$G$1240</c:f>
              <c:numCache>
                <c:formatCode>0.00</c:formatCode>
                <c:ptCount val="1235"/>
                <c:pt idx="0">
                  <c:v>1.6823589999999999</c:v>
                </c:pt>
                <c:pt idx="1">
                  <c:v>1.322246</c:v>
                </c:pt>
                <c:pt idx="2">
                  <c:v>1.0243310000000001</c:v>
                </c:pt>
                <c:pt idx="3">
                  <c:v>0.704009</c:v>
                </c:pt>
                <c:pt idx="4">
                  <c:v>0.98558999999999997</c:v>
                </c:pt>
                <c:pt idx="5">
                  <c:v>0.98463699999999998</c:v>
                </c:pt>
                <c:pt idx="6">
                  <c:v>1.153556</c:v>
                </c:pt>
                <c:pt idx="7">
                  <c:v>1.5814490000000001</c:v>
                </c:pt>
                <c:pt idx="8">
                  <c:v>0.56567599999999996</c:v>
                </c:pt>
                <c:pt idx="9">
                  <c:v>0.86169200000000001</c:v>
                </c:pt>
                <c:pt idx="10">
                  <c:v>1.181516</c:v>
                </c:pt>
                <c:pt idx="11">
                  <c:v>1.289263</c:v>
                </c:pt>
                <c:pt idx="12">
                  <c:v>2.381389</c:v>
                </c:pt>
                <c:pt idx="13">
                  <c:v>1.506173</c:v>
                </c:pt>
                <c:pt idx="14">
                  <c:v>0.80133799999999999</c:v>
                </c:pt>
                <c:pt idx="15">
                  <c:v>0.812836</c:v>
                </c:pt>
                <c:pt idx="16">
                  <c:v>1.5412999999999999</c:v>
                </c:pt>
                <c:pt idx="17">
                  <c:v>0.75311600000000001</c:v>
                </c:pt>
                <c:pt idx="18">
                  <c:v>0.54738100000000001</c:v>
                </c:pt>
                <c:pt idx="19">
                  <c:v>1.8110729999999999</c:v>
                </c:pt>
                <c:pt idx="20">
                  <c:v>1.3530340000000001</c:v>
                </c:pt>
                <c:pt idx="21">
                  <c:v>1.0572999999999999</c:v>
                </c:pt>
                <c:pt idx="22">
                  <c:v>0.87990800000000002</c:v>
                </c:pt>
                <c:pt idx="23">
                  <c:v>3.9621659999999999</c:v>
                </c:pt>
                <c:pt idx="24">
                  <c:v>4.2530039999999998</c:v>
                </c:pt>
                <c:pt idx="25">
                  <c:v>2.0280420000000001</c:v>
                </c:pt>
                <c:pt idx="26">
                  <c:v>1.7940739999999999</c:v>
                </c:pt>
                <c:pt idx="27">
                  <c:v>1.674004</c:v>
                </c:pt>
                <c:pt idx="28">
                  <c:v>1.115289</c:v>
                </c:pt>
                <c:pt idx="29">
                  <c:v>1.0418069999999999</c:v>
                </c:pt>
                <c:pt idx="30">
                  <c:v>1.3179449999999999</c:v>
                </c:pt>
                <c:pt idx="31">
                  <c:v>1.010826</c:v>
                </c:pt>
                <c:pt idx="32">
                  <c:v>1.231811</c:v>
                </c:pt>
                <c:pt idx="33">
                  <c:v>0.56255900000000003</c:v>
                </c:pt>
                <c:pt idx="34">
                  <c:v>1.777552</c:v>
                </c:pt>
                <c:pt idx="35">
                  <c:v>1.5991660000000001</c:v>
                </c:pt>
                <c:pt idx="36">
                  <c:v>1.4422360000000001</c:v>
                </c:pt>
                <c:pt idx="37">
                  <c:v>0.88172399999999995</c:v>
                </c:pt>
                <c:pt idx="38">
                  <c:v>1.2043919999999999</c:v>
                </c:pt>
                <c:pt idx="39">
                  <c:v>1.7220549999999999</c:v>
                </c:pt>
                <c:pt idx="40">
                  <c:v>1.682488</c:v>
                </c:pt>
                <c:pt idx="41">
                  <c:v>2.135313</c:v>
                </c:pt>
                <c:pt idx="42">
                  <c:v>3.3692530000000001</c:v>
                </c:pt>
                <c:pt idx="43">
                  <c:v>1.497854</c:v>
                </c:pt>
                <c:pt idx="44">
                  <c:v>1.2021539999999999</c:v>
                </c:pt>
                <c:pt idx="45">
                  <c:v>0.124919</c:v>
                </c:pt>
                <c:pt idx="46">
                  <c:v>1.0501229999999999</c:v>
                </c:pt>
                <c:pt idx="47">
                  <c:v>1.1332580000000001</c:v>
                </c:pt>
                <c:pt idx="48">
                  <c:v>1.2971140000000001</c:v>
                </c:pt>
                <c:pt idx="49">
                  <c:v>1.52766</c:v>
                </c:pt>
                <c:pt idx="50">
                  <c:v>0.82189299999999998</c:v>
                </c:pt>
                <c:pt idx="51">
                  <c:v>1.2519739999999999</c:v>
                </c:pt>
                <c:pt idx="52">
                  <c:v>1.1367769999999999</c:v>
                </c:pt>
                <c:pt idx="53">
                  <c:v>1.3806350000000001</c:v>
                </c:pt>
                <c:pt idx="54">
                  <c:v>1.0771360000000001</c:v>
                </c:pt>
                <c:pt idx="55">
                  <c:v>0.86038400000000004</c:v>
                </c:pt>
                <c:pt idx="56">
                  <c:v>0.98375999999999997</c:v>
                </c:pt>
                <c:pt idx="57">
                  <c:v>1.1168</c:v>
                </c:pt>
                <c:pt idx="58">
                  <c:v>0.72961299999999996</c:v>
                </c:pt>
                <c:pt idx="59">
                  <c:v>1.273055</c:v>
                </c:pt>
                <c:pt idx="60">
                  <c:v>1.1873769999999999</c:v>
                </c:pt>
                <c:pt idx="61">
                  <c:v>1.374382</c:v>
                </c:pt>
                <c:pt idx="62">
                  <c:v>0.91309499999999999</c:v>
                </c:pt>
                <c:pt idx="63">
                  <c:v>1.275334</c:v>
                </c:pt>
                <c:pt idx="64">
                  <c:v>1.320689</c:v>
                </c:pt>
                <c:pt idx="65">
                  <c:v>2.7147209999999999</c:v>
                </c:pt>
                <c:pt idx="66">
                  <c:v>0.88377099999999997</c:v>
                </c:pt>
                <c:pt idx="67">
                  <c:v>0.69114699999999996</c:v>
                </c:pt>
                <c:pt idx="68">
                  <c:v>1.89029</c:v>
                </c:pt>
                <c:pt idx="69">
                  <c:v>1.476972</c:v>
                </c:pt>
                <c:pt idx="70">
                  <c:v>1.374317</c:v>
                </c:pt>
                <c:pt idx="71">
                  <c:v>0.85342099999999999</c:v>
                </c:pt>
                <c:pt idx="72">
                  <c:v>0.97198399999999996</c:v>
                </c:pt>
                <c:pt idx="73">
                  <c:v>1.0317769999999999</c:v>
                </c:pt>
                <c:pt idx="74">
                  <c:v>0.75129000000000001</c:v>
                </c:pt>
                <c:pt idx="75">
                  <c:v>0.68657999999999997</c:v>
                </c:pt>
                <c:pt idx="76">
                  <c:v>0.82780399999999998</c:v>
                </c:pt>
                <c:pt idx="77">
                  <c:v>0.80233200000000005</c:v>
                </c:pt>
                <c:pt idx="78">
                  <c:v>0.96003300000000003</c:v>
                </c:pt>
                <c:pt idx="79">
                  <c:v>0.70743699999999998</c:v>
                </c:pt>
                <c:pt idx="80">
                  <c:v>0.87302400000000002</c:v>
                </c:pt>
                <c:pt idx="81">
                  <c:v>1.4765060000000001</c:v>
                </c:pt>
                <c:pt idx="82">
                  <c:v>2.5542449999999999</c:v>
                </c:pt>
                <c:pt idx="83">
                  <c:v>1.4191279999999999</c:v>
                </c:pt>
                <c:pt idx="84">
                  <c:v>0.65989900000000001</c:v>
                </c:pt>
                <c:pt idx="85">
                  <c:v>0.89657399999999998</c:v>
                </c:pt>
                <c:pt idx="86">
                  <c:v>1.16157</c:v>
                </c:pt>
                <c:pt idx="87">
                  <c:v>0.93046799999999996</c:v>
                </c:pt>
                <c:pt idx="88">
                  <c:v>0.56249199999999999</c:v>
                </c:pt>
                <c:pt idx="89">
                  <c:v>0.928396</c:v>
                </c:pt>
                <c:pt idx="90">
                  <c:v>0.397285</c:v>
                </c:pt>
                <c:pt idx="91">
                  <c:v>0.41126600000000002</c:v>
                </c:pt>
                <c:pt idx="92">
                  <c:v>1.3186279999999999</c:v>
                </c:pt>
                <c:pt idx="93">
                  <c:v>1.871804</c:v>
                </c:pt>
                <c:pt idx="94">
                  <c:v>1.03365</c:v>
                </c:pt>
                <c:pt idx="95">
                  <c:v>1.006057</c:v>
                </c:pt>
                <c:pt idx="96">
                  <c:v>1.781733</c:v>
                </c:pt>
                <c:pt idx="97">
                  <c:v>1.2566120000000001</c:v>
                </c:pt>
                <c:pt idx="98">
                  <c:v>0.82382100000000003</c:v>
                </c:pt>
                <c:pt idx="99">
                  <c:v>0.77562900000000001</c:v>
                </c:pt>
                <c:pt idx="100">
                  <c:v>1.2529250000000001</c:v>
                </c:pt>
                <c:pt idx="101">
                  <c:v>1.031569</c:v>
                </c:pt>
                <c:pt idx="102">
                  <c:v>0.86220399999999997</c:v>
                </c:pt>
                <c:pt idx="103">
                  <c:v>1.091453</c:v>
                </c:pt>
                <c:pt idx="104">
                  <c:v>2.1015609999999998</c:v>
                </c:pt>
                <c:pt idx="105">
                  <c:v>3.4153060000000002</c:v>
                </c:pt>
                <c:pt idx="106">
                  <c:v>1.885275</c:v>
                </c:pt>
                <c:pt idx="107">
                  <c:v>1.1955960000000001</c:v>
                </c:pt>
                <c:pt idx="108">
                  <c:v>0.96905399999999997</c:v>
                </c:pt>
                <c:pt idx="109">
                  <c:v>0.87329100000000004</c:v>
                </c:pt>
                <c:pt idx="110">
                  <c:v>0.87380500000000005</c:v>
                </c:pt>
                <c:pt idx="111">
                  <c:v>1.0059750000000001</c:v>
                </c:pt>
                <c:pt idx="112">
                  <c:v>1.1696139999999999</c:v>
                </c:pt>
                <c:pt idx="113">
                  <c:v>2.8545319999999998</c:v>
                </c:pt>
                <c:pt idx="114">
                  <c:v>1.830049</c:v>
                </c:pt>
                <c:pt idx="115">
                  <c:v>1.3440160000000001</c:v>
                </c:pt>
                <c:pt idx="116">
                  <c:v>0.99538599999999999</c:v>
                </c:pt>
                <c:pt idx="117">
                  <c:v>0.63285800000000003</c:v>
                </c:pt>
                <c:pt idx="118">
                  <c:v>0.74771100000000001</c:v>
                </c:pt>
                <c:pt idx="119">
                  <c:v>1.093021</c:v>
                </c:pt>
                <c:pt idx="120">
                  <c:v>1.6168260000000001</c:v>
                </c:pt>
                <c:pt idx="121">
                  <c:v>0.63887799999999995</c:v>
                </c:pt>
                <c:pt idx="122">
                  <c:v>0.77146400000000004</c:v>
                </c:pt>
                <c:pt idx="123">
                  <c:v>0.67657900000000004</c:v>
                </c:pt>
                <c:pt idx="124">
                  <c:v>0.68342099999999995</c:v>
                </c:pt>
                <c:pt idx="125">
                  <c:v>0.72335099999999997</c:v>
                </c:pt>
                <c:pt idx="126">
                  <c:v>1.4018790000000001</c:v>
                </c:pt>
                <c:pt idx="127">
                  <c:v>1.310832</c:v>
                </c:pt>
                <c:pt idx="128">
                  <c:v>0.89725699999999997</c:v>
                </c:pt>
                <c:pt idx="129">
                  <c:v>1.909619</c:v>
                </c:pt>
                <c:pt idx="130">
                  <c:v>1.643273</c:v>
                </c:pt>
                <c:pt idx="131">
                  <c:v>2.9641190000000002</c:v>
                </c:pt>
                <c:pt idx="132">
                  <c:v>1.2192959999999999</c:v>
                </c:pt>
                <c:pt idx="133">
                  <c:v>1.392463</c:v>
                </c:pt>
                <c:pt idx="134">
                  <c:v>3.0504690000000001</c:v>
                </c:pt>
                <c:pt idx="135">
                  <c:v>2.0624389999999999</c:v>
                </c:pt>
                <c:pt idx="136">
                  <c:v>1.393659</c:v>
                </c:pt>
                <c:pt idx="137">
                  <c:v>3.420741</c:v>
                </c:pt>
                <c:pt idx="138">
                  <c:v>3.1941860000000002</c:v>
                </c:pt>
                <c:pt idx="139">
                  <c:v>6.2543490000000004</c:v>
                </c:pt>
                <c:pt idx="140">
                  <c:v>3.8782999999999999</c:v>
                </c:pt>
                <c:pt idx="141">
                  <c:v>2.8673359999999999</c:v>
                </c:pt>
                <c:pt idx="142">
                  <c:v>2.643189</c:v>
                </c:pt>
                <c:pt idx="143">
                  <c:v>3.676437</c:v>
                </c:pt>
                <c:pt idx="144">
                  <c:v>4.906644</c:v>
                </c:pt>
                <c:pt idx="145">
                  <c:v>3.1286290000000001</c:v>
                </c:pt>
                <c:pt idx="146">
                  <c:v>2.1553260000000001</c:v>
                </c:pt>
                <c:pt idx="147">
                  <c:v>3.9105660000000002</c:v>
                </c:pt>
                <c:pt idx="148">
                  <c:v>2.196415</c:v>
                </c:pt>
                <c:pt idx="149">
                  <c:v>2.6221179999999999</c:v>
                </c:pt>
                <c:pt idx="150">
                  <c:v>2.1024790000000002</c:v>
                </c:pt>
                <c:pt idx="151">
                  <c:v>1.8440110000000001</c:v>
                </c:pt>
                <c:pt idx="152">
                  <c:v>2.789174</c:v>
                </c:pt>
                <c:pt idx="153">
                  <c:v>1.559455</c:v>
                </c:pt>
                <c:pt idx="154">
                  <c:v>2.9258470000000001</c:v>
                </c:pt>
                <c:pt idx="155">
                  <c:v>2.7335859999999998</c:v>
                </c:pt>
                <c:pt idx="156">
                  <c:v>2.3822130000000001</c:v>
                </c:pt>
                <c:pt idx="157">
                  <c:v>1.4895389999999999</c:v>
                </c:pt>
                <c:pt idx="158">
                  <c:v>2.5861589999999999</c:v>
                </c:pt>
                <c:pt idx="159">
                  <c:v>2.50827</c:v>
                </c:pt>
                <c:pt idx="160">
                  <c:v>1.821296</c:v>
                </c:pt>
                <c:pt idx="161">
                  <c:v>1.3986860000000001</c:v>
                </c:pt>
                <c:pt idx="162">
                  <c:v>1.431055</c:v>
                </c:pt>
                <c:pt idx="163">
                  <c:v>1.59493</c:v>
                </c:pt>
                <c:pt idx="164">
                  <c:v>3.727805</c:v>
                </c:pt>
                <c:pt idx="165">
                  <c:v>2.5735519999999998</c:v>
                </c:pt>
                <c:pt idx="166">
                  <c:v>2.7447680000000001</c:v>
                </c:pt>
                <c:pt idx="167">
                  <c:v>1.7708889999999999</c:v>
                </c:pt>
                <c:pt idx="168">
                  <c:v>1.9349099999999999</c:v>
                </c:pt>
                <c:pt idx="169">
                  <c:v>2.9311199999999999</c:v>
                </c:pt>
                <c:pt idx="170">
                  <c:v>2.9263330000000001</c:v>
                </c:pt>
                <c:pt idx="171">
                  <c:v>2.9423970000000002</c:v>
                </c:pt>
                <c:pt idx="172">
                  <c:v>5.8678900000000001</c:v>
                </c:pt>
                <c:pt idx="173">
                  <c:v>3.9379209999999998</c:v>
                </c:pt>
                <c:pt idx="174">
                  <c:v>5.2562129999999998</c:v>
                </c:pt>
                <c:pt idx="175">
                  <c:v>5.6444260000000002</c:v>
                </c:pt>
                <c:pt idx="176">
                  <c:v>3.7676460000000001</c:v>
                </c:pt>
                <c:pt idx="177">
                  <c:v>4.504073</c:v>
                </c:pt>
                <c:pt idx="178">
                  <c:v>2.9405139999999999</c:v>
                </c:pt>
                <c:pt idx="179">
                  <c:v>2.5922640000000001</c:v>
                </c:pt>
                <c:pt idx="180">
                  <c:v>2.860493</c:v>
                </c:pt>
                <c:pt idx="181">
                  <c:v>2.8719049999999999</c:v>
                </c:pt>
                <c:pt idx="182">
                  <c:v>3.1641370000000002</c:v>
                </c:pt>
                <c:pt idx="183">
                  <c:v>2.0574020000000002</c:v>
                </c:pt>
                <c:pt idx="184">
                  <c:v>3.8457430000000001</c:v>
                </c:pt>
                <c:pt idx="185">
                  <c:v>5.2037360000000001</c:v>
                </c:pt>
                <c:pt idx="186">
                  <c:v>3.5526360000000001</c:v>
                </c:pt>
                <c:pt idx="187">
                  <c:v>2.2600570000000002</c:v>
                </c:pt>
                <c:pt idx="188">
                  <c:v>3.1389149999999999</c:v>
                </c:pt>
                <c:pt idx="189">
                  <c:v>3.5329769999999998</c:v>
                </c:pt>
                <c:pt idx="190">
                  <c:v>2.529255</c:v>
                </c:pt>
                <c:pt idx="191">
                  <c:v>2.4405519999999998</c:v>
                </c:pt>
                <c:pt idx="192">
                  <c:v>3.0888170000000001</c:v>
                </c:pt>
                <c:pt idx="193">
                  <c:v>4.3889300000000002</c:v>
                </c:pt>
                <c:pt idx="194">
                  <c:v>2.8842059999999998</c:v>
                </c:pt>
                <c:pt idx="195">
                  <c:v>2.0465049999999998</c:v>
                </c:pt>
                <c:pt idx="196">
                  <c:v>3.6719300000000001</c:v>
                </c:pt>
                <c:pt idx="197">
                  <c:v>2.06928</c:v>
                </c:pt>
                <c:pt idx="198">
                  <c:v>1.88842</c:v>
                </c:pt>
                <c:pt idx="199">
                  <c:v>2.391556</c:v>
                </c:pt>
                <c:pt idx="200">
                  <c:v>1.6811659999999999</c:v>
                </c:pt>
                <c:pt idx="201">
                  <c:v>1.4976910000000001</c:v>
                </c:pt>
                <c:pt idx="202">
                  <c:v>1.8127880000000001</c:v>
                </c:pt>
                <c:pt idx="203">
                  <c:v>1.417273</c:v>
                </c:pt>
                <c:pt idx="204">
                  <c:v>2.7143419999999998</c:v>
                </c:pt>
                <c:pt idx="205">
                  <c:v>2.0347390000000001</c:v>
                </c:pt>
                <c:pt idx="206">
                  <c:v>2.3348629999999999</c:v>
                </c:pt>
                <c:pt idx="207">
                  <c:v>11.545923</c:v>
                </c:pt>
                <c:pt idx="208">
                  <c:v>4.0547849999999999</c:v>
                </c:pt>
                <c:pt idx="209">
                  <c:v>2.1299860000000002</c:v>
                </c:pt>
                <c:pt idx="210">
                  <c:v>2.753482</c:v>
                </c:pt>
                <c:pt idx="211">
                  <c:v>1.960731</c:v>
                </c:pt>
                <c:pt idx="212">
                  <c:v>1.6612960000000001</c:v>
                </c:pt>
                <c:pt idx="213">
                  <c:v>2.0383990000000001</c:v>
                </c:pt>
                <c:pt idx="214">
                  <c:v>1.9889410000000001</c:v>
                </c:pt>
                <c:pt idx="215">
                  <c:v>1.2366699999999999</c:v>
                </c:pt>
                <c:pt idx="216">
                  <c:v>2.98326</c:v>
                </c:pt>
                <c:pt idx="217">
                  <c:v>2.7259370000000001</c:v>
                </c:pt>
                <c:pt idx="218">
                  <c:v>1.9046609999999999</c:v>
                </c:pt>
                <c:pt idx="219">
                  <c:v>1.1560429999999999</c:v>
                </c:pt>
                <c:pt idx="220">
                  <c:v>1.2897909999999999</c:v>
                </c:pt>
                <c:pt idx="221">
                  <c:v>1.3471200000000001</c:v>
                </c:pt>
                <c:pt idx="222">
                  <c:v>1.6113409999999999</c:v>
                </c:pt>
                <c:pt idx="223">
                  <c:v>1.442725</c:v>
                </c:pt>
                <c:pt idx="224">
                  <c:v>2.308792</c:v>
                </c:pt>
                <c:pt idx="225">
                  <c:v>1.8486</c:v>
                </c:pt>
                <c:pt idx="226">
                  <c:v>2.0884610000000001</c:v>
                </c:pt>
                <c:pt idx="227">
                  <c:v>1.3004089999999999</c:v>
                </c:pt>
                <c:pt idx="228">
                  <c:v>2.3752179999999998</c:v>
                </c:pt>
                <c:pt idx="229">
                  <c:v>3.9715630000000002</c:v>
                </c:pt>
                <c:pt idx="230">
                  <c:v>6.4705250000000003</c:v>
                </c:pt>
                <c:pt idx="231">
                  <c:v>2.5340919999999998</c:v>
                </c:pt>
                <c:pt idx="232">
                  <c:v>1.5309809999999999</c:v>
                </c:pt>
                <c:pt idx="233">
                  <c:v>2.1139749999999999</c:v>
                </c:pt>
                <c:pt idx="234">
                  <c:v>1.6786430000000001</c:v>
                </c:pt>
                <c:pt idx="235">
                  <c:v>1.437425</c:v>
                </c:pt>
                <c:pt idx="236">
                  <c:v>1.815396</c:v>
                </c:pt>
                <c:pt idx="237">
                  <c:v>1.416803</c:v>
                </c:pt>
                <c:pt idx="238">
                  <c:v>1.914507</c:v>
                </c:pt>
                <c:pt idx="239">
                  <c:v>5.1660750000000002</c:v>
                </c:pt>
                <c:pt idx="240">
                  <c:v>1.892614</c:v>
                </c:pt>
                <c:pt idx="241">
                  <c:v>3.0396619999999999</c:v>
                </c:pt>
                <c:pt idx="242">
                  <c:v>1.6790959999999999</c:v>
                </c:pt>
                <c:pt idx="243">
                  <c:v>1.192375</c:v>
                </c:pt>
                <c:pt idx="244">
                  <c:v>1.868376</c:v>
                </c:pt>
                <c:pt idx="245">
                  <c:v>1.63418</c:v>
                </c:pt>
                <c:pt idx="246">
                  <c:v>2.5862980000000002</c:v>
                </c:pt>
                <c:pt idx="247">
                  <c:v>1.947114</c:v>
                </c:pt>
                <c:pt idx="248">
                  <c:v>1.5388790000000001</c:v>
                </c:pt>
                <c:pt idx="249">
                  <c:v>5.6882279999999996</c:v>
                </c:pt>
                <c:pt idx="250">
                  <c:v>3.9963289999999998</c:v>
                </c:pt>
                <c:pt idx="251">
                  <c:v>3.5443989999999999</c:v>
                </c:pt>
                <c:pt idx="252">
                  <c:v>2.2458100000000001</c:v>
                </c:pt>
                <c:pt idx="253">
                  <c:v>3.1163050000000001</c:v>
                </c:pt>
                <c:pt idx="254">
                  <c:v>1.842536</c:v>
                </c:pt>
                <c:pt idx="255">
                  <c:v>2.7385220000000001</c:v>
                </c:pt>
                <c:pt idx="256">
                  <c:v>3.0682849999999999</c:v>
                </c:pt>
                <c:pt idx="257">
                  <c:v>2.5696029999999999</c:v>
                </c:pt>
                <c:pt idx="258">
                  <c:v>1.931667</c:v>
                </c:pt>
                <c:pt idx="259">
                  <c:v>1.9304220000000001</c:v>
                </c:pt>
                <c:pt idx="260">
                  <c:v>2.8553920000000002</c:v>
                </c:pt>
                <c:pt idx="261">
                  <c:v>2.4010340000000001</c:v>
                </c:pt>
                <c:pt idx="262">
                  <c:v>2.7768039999999998</c:v>
                </c:pt>
                <c:pt idx="263">
                  <c:v>5.0812520000000001</c:v>
                </c:pt>
                <c:pt idx="264">
                  <c:v>2.599475</c:v>
                </c:pt>
                <c:pt idx="265">
                  <c:v>2.142458</c:v>
                </c:pt>
                <c:pt idx="266">
                  <c:v>1.9973829999999999</c:v>
                </c:pt>
                <c:pt idx="267">
                  <c:v>1.71774</c:v>
                </c:pt>
                <c:pt idx="268">
                  <c:v>2.4169179999999999</c:v>
                </c:pt>
                <c:pt idx="269">
                  <c:v>3.021436</c:v>
                </c:pt>
                <c:pt idx="270">
                  <c:v>2.5183610000000001</c:v>
                </c:pt>
                <c:pt idx="271">
                  <c:v>1.9748600000000001</c:v>
                </c:pt>
                <c:pt idx="272">
                  <c:v>2.7329119999999998</c:v>
                </c:pt>
                <c:pt idx="273">
                  <c:v>1.906183</c:v>
                </c:pt>
                <c:pt idx="274">
                  <c:v>1.939316</c:v>
                </c:pt>
                <c:pt idx="275">
                  <c:v>1.137313</c:v>
                </c:pt>
                <c:pt idx="276">
                  <c:v>1.9653830000000001</c:v>
                </c:pt>
                <c:pt idx="277">
                  <c:v>2.5189819999999998</c:v>
                </c:pt>
                <c:pt idx="278">
                  <c:v>2.0140030000000002</c:v>
                </c:pt>
                <c:pt idx="279">
                  <c:v>1.5548729999999999</c:v>
                </c:pt>
                <c:pt idx="280">
                  <c:v>3.1523780000000001</c:v>
                </c:pt>
                <c:pt idx="281">
                  <c:v>2.4295949999999999</c:v>
                </c:pt>
                <c:pt idx="282">
                  <c:v>1.4274929999999999</c:v>
                </c:pt>
                <c:pt idx="283">
                  <c:v>1.6369389999999999</c:v>
                </c:pt>
                <c:pt idx="284">
                  <c:v>2.182836</c:v>
                </c:pt>
                <c:pt idx="285">
                  <c:v>2.6192329999999999</c:v>
                </c:pt>
                <c:pt idx="286">
                  <c:v>1.5304709999999999</c:v>
                </c:pt>
                <c:pt idx="287">
                  <c:v>4.0018830000000003</c:v>
                </c:pt>
                <c:pt idx="288">
                  <c:v>2.017706</c:v>
                </c:pt>
                <c:pt idx="289">
                  <c:v>1.3384039999999999</c:v>
                </c:pt>
                <c:pt idx="290">
                  <c:v>2.377713</c:v>
                </c:pt>
                <c:pt idx="291">
                  <c:v>2.895432</c:v>
                </c:pt>
                <c:pt idx="292">
                  <c:v>2.7556859999999999</c:v>
                </c:pt>
                <c:pt idx="293">
                  <c:v>3.0707140000000002</c:v>
                </c:pt>
                <c:pt idx="294">
                  <c:v>1.2781389999999999</c:v>
                </c:pt>
                <c:pt idx="295">
                  <c:v>4.964874</c:v>
                </c:pt>
                <c:pt idx="296">
                  <c:v>3.1660469999999998</c:v>
                </c:pt>
                <c:pt idx="297">
                  <c:v>4.7957960000000002</c:v>
                </c:pt>
                <c:pt idx="298">
                  <c:v>3.0061969999999998</c:v>
                </c:pt>
                <c:pt idx="299">
                  <c:v>1.7725709999999999</c:v>
                </c:pt>
                <c:pt idx="300">
                  <c:v>1.7814650000000001</c:v>
                </c:pt>
                <c:pt idx="301">
                  <c:v>2.1899570000000002</c:v>
                </c:pt>
                <c:pt idx="302">
                  <c:v>2.6718410000000001</c:v>
                </c:pt>
                <c:pt idx="303">
                  <c:v>2.3959649999999999</c:v>
                </c:pt>
                <c:pt idx="304">
                  <c:v>1.691773</c:v>
                </c:pt>
                <c:pt idx="305">
                  <c:v>1.879561</c:v>
                </c:pt>
                <c:pt idx="306">
                  <c:v>2.3873980000000001</c:v>
                </c:pt>
                <c:pt idx="307">
                  <c:v>1.6260540000000001</c:v>
                </c:pt>
                <c:pt idx="308">
                  <c:v>1.56006</c:v>
                </c:pt>
                <c:pt idx="309">
                  <c:v>0.14699100000000001</c:v>
                </c:pt>
                <c:pt idx="310">
                  <c:v>1.6992929999999999</c:v>
                </c:pt>
                <c:pt idx="311">
                  <c:v>1.81717</c:v>
                </c:pt>
                <c:pt idx="312">
                  <c:v>2.6695220000000002</c:v>
                </c:pt>
                <c:pt idx="313">
                  <c:v>2.196113</c:v>
                </c:pt>
                <c:pt idx="314">
                  <c:v>4.0026089999999996</c:v>
                </c:pt>
                <c:pt idx="315">
                  <c:v>2.9543059999999999</c:v>
                </c:pt>
                <c:pt idx="316">
                  <c:v>1.6823650000000001</c:v>
                </c:pt>
                <c:pt idx="317">
                  <c:v>2.2474780000000001</c:v>
                </c:pt>
                <c:pt idx="318">
                  <c:v>10.036402000000001</c:v>
                </c:pt>
                <c:pt idx="319">
                  <c:v>2.2354980000000002</c:v>
                </c:pt>
                <c:pt idx="320">
                  <c:v>3.305952</c:v>
                </c:pt>
                <c:pt idx="321">
                  <c:v>4.3346580000000001</c:v>
                </c:pt>
                <c:pt idx="322">
                  <c:v>2.7899530000000001</c:v>
                </c:pt>
                <c:pt idx="323">
                  <c:v>1.7625010000000001</c:v>
                </c:pt>
                <c:pt idx="324">
                  <c:v>2.0909499999999999</c:v>
                </c:pt>
                <c:pt idx="325">
                  <c:v>2.02237</c:v>
                </c:pt>
                <c:pt idx="326">
                  <c:v>2.3729089999999999</c:v>
                </c:pt>
                <c:pt idx="327">
                  <c:v>2.1716530000000001</c:v>
                </c:pt>
                <c:pt idx="328">
                  <c:v>1.2803389999999999</c:v>
                </c:pt>
                <c:pt idx="329">
                  <c:v>1.2832859999999999</c:v>
                </c:pt>
                <c:pt idx="330">
                  <c:v>1.9208750000000001</c:v>
                </c:pt>
                <c:pt idx="331">
                  <c:v>1.7506630000000001</c:v>
                </c:pt>
                <c:pt idx="332">
                  <c:v>4.4026040000000002</c:v>
                </c:pt>
                <c:pt idx="333">
                  <c:v>1.3830480000000001</c:v>
                </c:pt>
                <c:pt idx="334">
                  <c:v>1.99309</c:v>
                </c:pt>
                <c:pt idx="335">
                  <c:v>1.339307</c:v>
                </c:pt>
                <c:pt idx="336">
                  <c:v>1.1432020000000001</c:v>
                </c:pt>
                <c:pt idx="337">
                  <c:v>1.226254</c:v>
                </c:pt>
                <c:pt idx="338">
                  <c:v>1.562853</c:v>
                </c:pt>
                <c:pt idx="339">
                  <c:v>1.6146430000000001</c:v>
                </c:pt>
                <c:pt idx="340">
                  <c:v>1.5263249999999999</c:v>
                </c:pt>
                <c:pt idx="341">
                  <c:v>1.2466980000000001</c:v>
                </c:pt>
                <c:pt idx="342">
                  <c:v>1.3604860000000001</c:v>
                </c:pt>
                <c:pt idx="343">
                  <c:v>1.2995890000000001</c:v>
                </c:pt>
                <c:pt idx="344">
                  <c:v>1.6978839999999999</c:v>
                </c:pt>
                <c:pt idx="345">
                  <c:v>1.142806</c:v>
                </c:pt>
                <c:pt idx="346">
                  <c:v>1.6609670000000001</c:v>
                </c:pt>
                <c:pt idx="347">
                  <c:v>1.517995</c:v>
                </c:pt>
                <c:pt idx="348">
                  <c:v>6.6748900000000004</c:v>
                </c:pt>
                <c:pt idx="349">
                  <c:v>2.862676</c:v>
                </c:pt>
                <c:pt idx="350">
                  <c:v>2.1249500000000001</c:v>
                </c:pt>
                <c:pt idx="351">
                  <c:v>2.5704359999999999</c:v>
                </c:pt>
                <c:pt idx="352">
                  <c:v>2.395168</c:v>
                </c:pt>
                <c:pt idx="353">
                  <c:v>2.5586929999999999</c:v>
                </c:pt>
                <c:pt idx="354">
                  <c:v>2.065439</c:v>
                </c:pt>
                <c:pt idx="355">
                  <c:v>5.0157119999999997</c:v>
                </c:pt>
                <c:pt idx="356">
                  <c:v>4.9455640000000001</c:v>
                </c:pt>
                <c:pt idx="357">
                  <c:v>3.5200870000000002</c:v>
                </c:pt>
                <c:pt idx="358">
                  <c:v>2.700415</c:v>
                </c:pt>
                <c:pt idx="359">
                  <c:v>3.0354570000000001</c:v>
                </c:pt>
                <c:pt idx="360">
                  <c:v>2.7686730000000002</c:v>
                </c:pt>
                <c:pt idx="361">
                  <c:v>1.7973589999999999</c:v>
                </c:pt>
                <c:pt idx="362">
                  <c:v>2.6794280000000001</c:v>
                </c:pt>
                <c:pt idx="363">
                  <c:v>2.4093559999999998</c:v>
                </c:pt>
                <c:pt idx="364">
                  <c:v>3.4785620000000002</c:v>
                </c:pt>
                <c:pt idx="365">
                  <c:v>3.3033190000000001</c:v>
                </c:pt>
                <c:pt idx="366">
                  <c:v>3.6663130000000002</c:v>
                </c:pt>
                <c:pt idx="367">
                  <c:v>7.178572</c:v>
                </c:pt>
                <c:pt idx="368">
                  <c:v>4.4731230000000002</c:v>
                </c:pt>
                <c:pt idx="369">
                  <c:v>1.446286</c:v>
                </c:pt>
                <c:pt idx="370">
                  <c:v>1.376085</c:v>
                </c:pt>
                <c:pt idx="371">
                  <c:v>1.634576</c:v>
                </c:pt>
                <c:pt idx="372">
                  <c:v>1.6158490000000001</c:v>
                </c:pt>
                <c:pt idx="373">
                  <c:v>3.1787839999999998</c:v>
                </c:pt>
                <c:pt idx="374">
                  <c:v>4.2538429999999998</c:v>
                </c:pt>
                <c:pt idx="375">
                  <c:v>2.244567</c:v>
                </c:pt>
                <c:pt idx="376">
                  <c:v>2.0026419999999998</c:v>
                </c:pt>
                <c:pt idx="377">
                  <c:v>3.2672680000000001</c:v>
                </c:pt>
                <c:pt idx="378">
                  <c:v>1.708526</c:v>
                </c:pt>
                <c:pt idx="379">
                  <c:v>2.839515</c:v>
                </c:pt>
                <c:pt idx="380">
                  <c:v>3.9338129999999998</c:v>
                </c:pt>
                <c:pt idx="381">
                  <c:v>2.5458059999999998</c:v>
                </c:pt>
                <c:pt idx="382">
                  <c:v>2.0335860000000001</c:v>
                </c:pt>
                <c:pt idx="383">
                  <c:v>1.591567</c:v>
                </c:pt>
                <c:pt idx="384">
                  <c:v>2.1499839999999999</c:v>
                </c:pt>
                <c:pt idx="385">
                  <c:v>1.9536420000000001</c:v>
                </c:pt>
                <c:pt idx="386">
                  <c:v>1.5938380000000001</c:v>
                </c:pt>
                <c:pt idx="387">
                  <c:v>1.8004420000000001</c:v>
                </c:pt>
                <c:pt idx="388">
                  <c:v>1.0561020000000001</c:v>
                </c:pt>
                <c:pt idx="389">
                  <c:v>1.2792030000000001</c:v>
                </c:pt>
                <c:pt idx="390">
                  <c:v>1.5244489999999999</c:v>
                </c:pt>
                <c:pt idx="391">
                  <c:v>4.2305640000000002</c:v>
                </c:pt>
                <c:pt idx="392">
                  <c:v>1.6231869999999999</c:v>
                </c:pt>
                <c:pt idx="393">
                  <c:v>1.851739</c:v>
                </c:pt>
                <c:pt idx="394">
                  <c:v>3.7380789999999999</c:v>
                </c:pt>
                <c:pt idx="395">
                  <c:v>1.4898530000000001</c:v>
                </c:pt>
                <c:pt idx="396">
                  <c:v>1.745466</c:v>
                </c:pt>
                <c:pt idx="397">
                  <c:v>4.1320920000000001</c:v>
                </c:pt>
                <c:pt idx="398">
                  <c:v>2.272545</c:v>
                </c:pt>
                <c:pt idx="399">
                  <c:v>3.0846070000000001</c:v>
                </c:pt>
                <c:pt idx="400">
                  <c:v>2.332884</c:v>
                </c:pt>
                <c:pt idx="401">
                  <c:v>1.616044</c:v>
                </c:pt>
                <c:pt idx="402">
                  <c:v>1.2195879999999999</c:v>
                </c:pt>
                <c:pt idx="403">
                  <c:v>1.268939</c:v>
                </c:pt>
                <c:pt idx="404">
                  <c:v>3.372846</c:v>
                </c:pt>
                <c:pt idx="405">
                  <c:v>1.9379770000000001</c:v>
                </c:pt>
                <c:pt idx="406">
                  <c:v>0.89748300000000003</c:v>
                </c:pt>
                <c:pt idx="407">
                  <c:v>1.185017</c:v>
                </c:pt>
                <c:pt idx="408">
                  <c:v>1.427691</c:v>
                </c:pt>
                <c:pt idx="409">
                  <c:v>1.2002299999999999</c:v>
                </c:pt>
                <c:pt idx="410">
                  <c:v>1.209829</c:v>
                </c:pt>
                <c:pt idx="411">
                  <c:v>2.760777</c:v>
                </c:pt>
                <c:pt idx="412">
                  <c:v>1.552036</c:v>
                </c:pt>
                <c:pt idx="413">
                  <c:v>1.489287</c:v>
                </c:pt>
                <c:pt idx="414">
                  <c:v>1.690758</c:v>
                </c:pt>
                <c:pt idx="415">
                  <c:v>1.6145929999999999</c:v>
                </c:pt>
                <c:pt idx="416">
                  <c:v>1.10398</c:v>
                </c:pt>
                <c:pt idx="417">
                  <c:v>0.86633099999999996</c:v>
                </c:pt>
                <c:pt idx="418">
                  <c:v>1.065561</c:v>
                </c:pt>
                <c:pt idx="419">
                  <c:v>1.2953460000000001</c:v>
                </c:pt>
                <c:pt idx="420">
                  <c:v>1.3849070000000001</c:v>
                </c:pt>
                <c:pt idx="421">
                  <c:v>1.0347740000000001</c:v>
                </c:pt>
                <c:pt idx="422">
                  <c:v>1.0581400000000001</c:v>
                </c:pt>
                <c:pt idx="423">
                  <c:v>1.220186</c:v>
                </c:pt>
                <c:pt idx="424">
                  <c:v>1.518119</c:v>
                </c:pt>
                <c:pt idx="425">
                  <c:v>1.416102</c:v>
                </c:pt>
                <c:pt idx="426">
                  <c:v>1.5268139999999999</c:v>
                </c:pt>
                <c:pt idx="427">
                  <c:v>1.168363</c:v>
                </c:pt>
                <c:pt idx="428">
                  <c:v>2.0856300000000001</c:v>
                </c:pt>
                <c:pt idx="429">
                  <c:v>10.543708000000001</c:v>
                </c:pt>
                <c:pt idx="430">
                  <c:v>2.1343519999999998</c:v>
                </c:pt>
                <c:pt idx="431">
                  <c:v>1.328605</c:v>
                </c:pt>
                <c:pt idx="432">
                  <c:v>1.2190669999999999</c:v>
                </c:pt>
                <c:pt idx="433">
                  <c:v>1.211975</c:v>
                </c:pt>
                <c:pt idx="434">
                  <c:v>1.328308</c:v>
                </c:pt>
                <c:pt idx="435">
                  <c:v>0.81309100000000001</c:v>
                </c:pt>
                <c:pt idx="436">
                  <c:v>2.7301120000000001</c:v>
                </c:pt>
                <c:pt idx="437">
                  <c:v>1.2505310000000001</c:v>
                </c:pt>
                <c:pt idx="438">
                  <c:v>2.4150849999999999</c:v>
                </c:pt>
                <c:pt idx="439">
                  <c:v>0.71138299999999999</c:v>
                </c:pt>
                <c:pt idx="440">
                  <c:v>2.0936349999999999</c:v>
                </c:pt>
                <c:pt idx="441">
                  <c:v>1.1940729999999999</c:v>
                </c:pt>
                <c:pt idx="442">
                  <c:v>2.0678420000000002</c:v>
                </c:pt>
                <c:pt idx="443">
                  <c:v>1.404434</c:v>
                </c:pt>
                <c:pt idx="444">
                  <c:v>1.5090840000000001</c:v>
                </c:pt>
                <c:pt idx="445">
                  <c:v>0.80241499999999999</c:v>
                </c:pt>
                <c:pt idx="446">
                  <c:v>0.76293100000000003</c:v>
                </c:pt>
                <c:pt idx="447">
                  <c:v>1.340352</c:v>
                </c:pt>
                <c:pt idx="448">
                  <c:v>1.3445590000000001</c:v>
                </c:pt>
                <c:pt idx="449">
                  <c:v>0.87844500000000003</c:v>
                </c:pt>
                <c:pt idx="450">
                  <c:v>0.74682300000000001</c:v>
                </c:pt>
                <c:pt idx="451">
                  <c:v>2.2620309999999999</c:v>
                </c:pt>
                <c:pt idx="452">
                  <c:v>0.85950499999999996</c:v>
                </c:pt>
                <c:pt idx="453">
                  <c:v>1.5338639999999999</c:v>
                </c:pt>
                <c:pt idx="454">
                  <c:v>2.29386</c:v>
                </c:pt>
                <c:pt idx="455">
                  <c:v>0.72049099999999999</c:v>
                </c:pt>
                <c:pt idx="456">
                  <c:v>1.199238</c:v>
                </c:pt>
                <c:pt idx="457">
                  <c:v>1.009007</c:v>
                </c:pt>
                <c:pt idx="458">
                  <c:v>0.98559600000000003</c:v>
                </c:pt>
                <c:pt idx="459">
                  <c:v>0.786964</c:v>
                </c:pt>
                <c:pt idx="460">
                  <c:v>0.89169500000000002</c:v>
                </c:pt>
                <c:pt idx="461">
                  <c:v>1.242734</c:v>
                </c:pt>
                <c:pt idx="462">
                  <c:v>0.92452199999999995</c:v>
                </c:pt>
                <c:pt idx="463">
                  <c:v>0.84823499999999996</c:v>
                </c:pt>
                <c:pt idx="464">
                  <c:v>0.80554199999999998</c:v>
                </c:pt>
                <c:pt idx="465">
                  <c:v>0.86334299999999997</c:v>
                </c:pt>
                <c:pt idx="466">
                  <c:v>0.76263000000000003</c:v>
                </c:pt>
                <c:pt idx="467">
                  <c:v>1.2348650000000001</c:v>
                </c:pt>
                <c:pt idx="468">
                  <c:v>0.90739099999999995</c:v>
                </c:pt>
                <c:pt idx="469">
                  <c:v>0.54708199999999996</c:v>
                </c:pt>
                <c:pt idx="470">
                  <c:v>0.76556599999999997</c:v>
                </c:pt>
                <c:pt idx="471">
                  <c:v>0.703484</c:v>
                </c:pt>
                <c:pt idx="472">
                  <c:v>0.470744</c:v>
                </c:pt>
                <c:pt idx="473">
                  <c:v>0.63553499999999996</c:v>
                </c:pt>
                <c:pt idx="474">
                  <c:v>1.062548</c:v>
                </c:pt>
                <c:pt idx="475">
                  <c:v>0.83783600000000003</c:v>
                </c:pt>
                <c:pt idx="476">
                  <c:v>6.755922</c:v>
                </c:pt>
                <c:pt idx="477">
                  <c:v>1.982572</c:v>
                </c:pt>
                <c:pt idx="478">
                  <c:v>0.81532899999999997</c:v>
                </c:pt>
                <c:pt idx="479">
                  <c:v>1.136884</c:v>
                </c:pt>
                <c:pt idx="480">
                  <c:v>0.90428900000000001</c:v>
                </c:pt>
                <c:pt idx="481">
                  <c:v>0.99659399999999998</c:v>
                </c:pt>
                <c:pt idx="482">
                  <c:v>0.762683</c:v>
                </c:pt>
                <c:pt idx="483">
                  <c:v>1.067423</c:v>
                </c:pt>
                <c:pt idx="484">
                  <c:v>0.83228500000000005</c:v>
                </c:pt>
                <c:pt idx="485">
                  <c:v>2.4330310000000002</c:v>
                </c:pt>
                <c:pt idx="486">
                  <c:v>0.65929499999999996</c:v>
                </c:pt>
                <c:pt idx="487">
                  <c:v>0.69369400000000003</c:v>
                </c:pt>
                <c:pt idx="488">
                  <c:v>0.74415900000000001</c:v>
                </c:pt>
                <c:pt idx="489">
                  <c:v>0.82546200000000003</c:v>
                </c:pt>
                <c:pt idx="490">
                  <c:v>0.72433499999999995</c:v>
                </c:pt>
                <c:pt idx="491">
                  <c:v>0.98794099999999996</c:v>
                </c:pt>
                <c:pt idx="492">
                  <c:v>0.438552</c:v>
                </c:pt>
                <c:pt idx="493">
                  <c:v>0.57225000000000004</c:v>
                </c:pt>
                <c:pt idx="494">
                  <c:v>0.46174199999999999</c:v>
                </c:pt>
                <c:pt idx="495">
                  <c:v>2.0367570000000002</c:v>
                </c:pt>
                <c:pt idx="496">
                  <c:v>1.3753200000000001</c:v>
                </c:pt>
                <c:pt idx="497">
                  <c:v>3.9313340000000001</c:v>
                </c:pt>
                <c:pt idx="498">
                  <c:v>1.5789489999999999</c:v>
                </c:pt>
                <c:pt idx="499">
                  <c:v>0.76370400000000005</c:v>
                </c:pt>
                <c:pt idx="500">
                  <c:v>0.79786999999999997</c:v>
                </c:pt>
                <c:pt idx="501">
                  <c:v>1.3195159999999999</c:v>
                </c:pt>
                <c:pt idx="502">
                  <c:v>0.63437500000000002</c:v>
                </c:pt>
                <c:pt idx="503">
                  <c:v>1.051747</c:v>
                </c:pt>
                <c:pt idx="504">
                  <c:v>2.28329</c:v>
                </c:pt>
                <c:pt idx="505">
                  <c:v>2.423168</c:v>
                </c:pt>
                <c:pt idx="506">
                  <c:v>0.84751699999999996</c:v>
                </c:pt>
                <c:pt idx="507">
                  <c:v>0.83203899999999997</c:v>
                </c:pt>
                <c:pt idx="508">
                  <c:v>0.66439400000000004</c:v>
                </c:pt>
                <c:pt idx="509">
                  <c:v>1.2858179999999999</c:v>
                </c:pt>
                <c:pt idx="510">
                  <c:v>0.70259799999999994</c:v>
                </c:pt>
                <c:pt idx="511">
                  <c:v>0.59174499999999997</c:v>
                </c:pt>
                <c:pt idx="512">
                  <c:v>0.61092000000000002</c:v>
                </c:pt>
                <c:pt idx="513">
                  <c:v>0.56941200000000003</c:v>
                </c:pt>
                <c:pt idx="514">
                  <c:v>0.58785500000000002</c:v>
                </c:pt>
                <c:pt idx="515">
                  <c:v>0.51674600000000004</c:v>
                </c:pt>
                <c:pt idx="516">
                  <c:v>1.545695</c:v>
                </c:pt>
                <c:pt idx="517">
                  <c:v>0.68928800000000001</c:v>
                </c:pt>
                <c:pt idx="518">
                  <c:v>0.92205700000000002</c:v>
                </c:pt>
                <c:pt idx="519">
                  <c:v>0.82594500000000004</c:v>
                </c:pt>
                <c:pt idx="520">
                  <c:v>0.694716</c:v>
                </c:pt>
                <c:pt idx="521">
                  <c:v>2.7759749999999999</c:v>
                </c:pt>
                <c:pt idx="522">
                  <c:v>0.90244899999999995</c:v>
                </c:pt>
                <c:pt idx="523">
                  <c:v>0.96127099999999999</c:v>
                </c:pt>
                <c:pt idx="524">
                  <c:v>0.973387</c:v>
                </c:pt>
                <c:pt idx="525">
                  <c:v>2.077896</c:v>
                </c:pt>
                <c:pt idx="526">
                  <c:v>1.512332</c:v>
                </c:pt>
                <c:pt idx="527">
                  <c:v>0.92124099999999998</c:v>
                </c:pt>
                <c:pt idx="528">
                  <c:v>0.90933699999999995</c:v>
                </c:pt>
                <c:pt idx="529">
                  <c:v>0.78637800000000002</c:v>
                </c:pt>
                <c:pt idx="530">
                  <c:v>1.1772830000000001</c:v>
                </c:pt>
                <c:pt idx="531">
                  <c:v>0.882436</c:v>
                </c:pt>
                <c:pt idx="532">
                  <c:v>0.46019700000000002</c:v>
                </c:pt>
                <c:pt idx="533">
                  <c:v>0.56452400000000003</c:v>
                </c:pt>
                <c:pt idx="534">
                  <c:v>0.77014400000000005</c:v>
                </c:pt>
                <c:pt idx="535">
                  <c:v>0.64859699999999998</c:v>
                </c:pt>
                <c:pt idx="536">
                  <c:v>1.5761210000000001</c:v>
                </c:pt>
                <c:pt idx="537">
                  <c:v>1.0420689999999999</c:v>
                </c:pt>
                <c:pt idx="538">
                  <c:v>1.2055400000000001</c:v>
                </c:pt>
                <c:pt idx="539">
                  <c:v>5.1035430000000002</c:v>
                </c:pt>
                <c:pt idx="540">
                  <c:v>2.8555920000000001</c:v>
                </c:pt>
                <c:pt idx="541">
                  <c:v>2.161537</c:v>
                </c:pt>
                <c:pt idx="542">
                  <c:v>1.9882629999999999</c:v>
                </c:pt>
                <c:pt idx="543">
                  <c:v>4.6099509999999997</c:v>
                </c:pt>
                <c:pt idx="544">
                  <c:v>1.7910649999999999</c:v>
                </c:pt>
                <c:pt idx="545">
                  <c:v>1.118903</c:v>
                </c:pt>
                <c:pt idx="546">
                  <c:v>0.75039299999999998</c:v>
                </c:pt>
                <c:pt idx="547">
                  <c:v>0.88191600000000003</c:v>
                </c:pt>
                <c:pt idx="548">
                  <c:v>0.87922699999999998</c:v>
                </c:pt>
                <c:pt idx="549">
                  <c:v>0.26359500000000002</c:v>
                </c:pt>
                <c:pt idx="550">
                  <c:v>0.78782399999999997</c:v>
                </c:pt>
                <c:pt idx="551">
                  <c:v>0.66883999999999999</c:v>
                </c:pt>
                <c:pt idx="552">
                  <c:v>0.87297499999999995</c:v>
                </c:pt>
                <c:pt idx="553">
                  <c:v>0.95814299999999997</c:v>
                </c:pt>
                <c:pt idx="554">
                  <c:v>0.68234399999999995</c:v>
                </c:pt>
                <c:pt idx="555">
                  <c:v>0.69637700000000002</c:v>
                </c:pt>
                <c:pt idx="556">
                  <c:v>1.400107</c:v>
                </c:pt>
                <c:pt idx="557">
                  <c:v>1.616452</c:v>
                </c:pt>
                <c:pt idx="558">
                  <c:v>1.6098209999999999</c:v>
                </c:pt>
                <c:pt idx="559">
                  <c:v>2.14697</c:v>
                </c:pt>
                <c:pt idx="560">
                  <c:v>1.482618</c:v>
                </c:pt>
                <c:pt idx="561">
                  <c:v>1.0562130000000001</c:v>
                </c:pt>
                <c:pt idx="562">
                  <c:v>0.72882499999999995</c:v>
                </c:pt>
                <c:pt idx="563">
                  <c:v>1.02911</c:v>
                </c:pt>
                <c:pt idx="564">
                  <c:v>0.87665099999999996</c:v>
                </c:pt>
                <c:pt idx="565">
                  <c:v>2.3404889999999998</c:v>
                </c:pt>
                <c:pt idx="566">
                  <c:v>1.7418199999999999</c:v>
                </c:pt>
                <c:pt idx="567">
                  <c:v>0.93932000000000004</c:v>
                </c:pt>
                <c:pt idx="568">
                  <c:v>1.2162630000000001</c:v>
                </c:pt>
                <c:pt idx="569">
                  <c:v>1.1073630000000001</c:v>
                </c:pt>
                <c:pt idx="570">
                  <c:v>2.0564589999999998</c:v>
                </c:pt>
                <c:pt idx="571">
                  <c:v>1.171484</c:v>
                </c:pt>
                <c:pt idx="572">
                  <c:v>1.2872429999999999</c:v>
                </c:pt>
                <c:pt idx="573">
                  <c:v>2.5543939999999998</c:v>
                </c:pt>
                <c:pt idx="574">
                  <c:v>1.2658320000000001</c:v>
                </c:pt>
                <c:pt idx="575">
                  <c:v>0.86317900000000003</c:v>
                </c:pt>
                <c:pt idx="576">
                  <c:v>0.81194599999999995</c:v>
                </c:pt>
                <c:pt idx="577">
                  <c:v>0.50292999999999999</c:v>
                </c:pt>
                <c:pt idx="578">
                  <c:v>1.0194030000000001</c:v>
                </c:pt>
                <c:pt idx="579">
                  <c:v>0.94887200000000005</c:v>
                </c:pt>
                <c:pt idx="580">
                  <c:v>0.71202600000000005</c:v>
                </c:pt>
                <c:pt idx="581">
                  <c:v>0.619865</c:v>
                </c:pt>
                <c:pt idx="582">
                  <c:v>1.051596</c:v>
                </c:pt>
                <c:pt idx="583">
                  <c:v>0.65140399999999998</c:v>
                </c:pt>
                <c:pt idx="584">
                  <c:v>0.64070099999999996</c:v>
                </c:pt>
                <c:pt idx="585">
                  <c:v>1.2116480000000001</c:v>
                </c:pt>
                <c:pt idx="586">
                  <c:v>0.59842099999999998</c:v>
                </c:pt>
                <c:pt idx="587">
                  <c:v>0.69122300000000003</c:v>
                </c:pt>
                <c:pt idx="588">
                  <c:v>0.57067100000000004</c:v>
                </c:pt>
                <c:pt idx="589">
                  <c:v>0.69627600000000001</c:v>
                </c:pt>
                <c:pt idx="590">
                  <c:v>0.79088599999999998</c:v>
                </c:pt>
                <c:pt idx="591">
                  <c:v>1.0245059999999999</c:v>
                </c:pt>
                <c:pt idx="592">
                  <c:v>1.312743</c:v>
                </c:pt>
                <c:pt idx="593">
                  <c:v>0.964364</c:v>
                </c:pt>
                <c:pt idx="594">
                  <c:v>0.65751099999999996</c:v>
                </c:pt>
                <c:pt idx="595">
                  <c:v>0.734344</c:v>
                </c:pt>
                <c:pt idx="596">
                  <c:v>0.59454300000000004</c:v>
                </c:pt>
                <c:pt idx="597">
                  <c:v>1.1539839999999999</c:v>
                </c:pt>
                <c:pt idx="598">
                  <c:v>1.558978</c:v>
                </c:pt>
                <c:pt idx="599">
                  <c:v>1.103159</c:v>
                </c:pt>
                <c:pt idx="600">
                  <c:v>0.55854300000000001</c:v>
                </c:pt>
                <c:pt idx="601">
                  <c:v>1.4952179999999999</c:v>
                </c:pt>
                <c:pt idx="602">
                  <c:v>3.0756779999999999</c:v>
                </c:pt>
                <c:pt idx="603">
                  <c:v>1.441694</c:v>
                </c:pt>
                <c:pt idx="604">
                  <c:v>1.5756650000000001</c:v>
                </c:pt>
                <c:pt idx="605">
                  <c:v>2.6997789999999999</c:v>
                </c:pt>
                <c:pt idx="606">
                  <c:v>1.834684</c:v>
                </c:pt>
                <c:pt idx="607">
                  <c:v>0.89205999999999996</c:v>
                </c:pt>
                <c:pt idx="608">
                  <c:v>0.94452999999999998</c:v>
                </c:pt>
                <c:pt idx="609">
                  <c:v>1.008915</c:v>
                </c:pt>
                <c:pt idx="610">
                  <c:v>0.667265</c:v>
                </c:pt>
                <c:pt idx="611">
                  <c:v>0.89975300000000002</c:v>
                </c:pt>
                <c:pt idx="612">
                  <c:v>0.70576499999999998</c:v>
                </c:pt>
                <c:pt idx="613">
                  <c:v>0.86039299999999996</c:v>
                </c:pt>
                <c:pt idx="614">
                  <c:v>0.79920599999999997</c:v>
                </c:pt>
                <c:pt idx="615">
                  <c:v>0.47272500000000001</c:v>
                </c:pt>
                <c:pt idx="616">
                  <c:v>0.72866600000000004</c:v>
                </c:pt>
                <c:pt idx="617">
                  <c:v>0.58784000000000003</c:v>
                </c:pt>
                <c:pt idx="618">
                  <c:v>0.68123599999999995</c:v>
                </c:pt>
                <c:pt idx="619">
                  <c:v>0.676844</c:v>
                </c:pt>
                <c:pt idx="620">
                  <c:v>0.62431999999999999</c:v>
                </c:pt>
                <c:pt idx="621">
                  <c:v>0.63673500000000005</c:v>
                </c:pt>
                <c:pt idx="622">
                  <c:v>0.42380099999999998</c:v>
                </c:pt>
                <c:pt idx="623">
                  <c:v>0.54747199999999996</c:v>
                </c:pt>
                <c:pt idx="624">
                  <c:v>1.1472089999999999</c:v>
                </c:pt>
                <c:pt idx="625">
                  <c:v>0.93589599999999995</c:v>
                </c:pt>
                <c:pt idx="626">
                  <c:v>1.82345</c:v>
                </c:pt>
                <c:pt idx="627">
                  <c:v>1.2394559999999999</c:v>
                </c:pt>
                <c:pt idx="628">
                  <c:v>1.678348</c:v>
                </c:pt>
                <c:pt idx="629">
                  <c:v>3.0142060000000002</c:v>
                </c:pt>
                <c:pt idx="630">
                  <c:v>4.4068399999999999</c:v>
                </c:pt>
                <c:pt idx="631">
                  <c:v>6.9792529999999999</c:v>
                </c:pt>
                <c:pt idx="632">
                  <c:v>3.2337600000000002</c:v>
                </c:pt>
                <c:pt idx="633">
                  <c:v>2.6111019999999998</c:v>
                </c:pt>
                <c:pt idx="634">
                  <c:v>4.0760680000000002</c:v>
                </c:pt>
                <c:pt idx="635">
                  <c:v>3.9719869999999999</c:v>
                </c:pt>
                <c:pt idx="636">
                  <c:v>1.265493</c:v>
                </c:pt>
                <c:pt idx="637">
                  <c:v>1.2142170000000001</c:v>
                </c:pt>
                <c:pt idx="638">
                  <c:v>1.857685</c:v>
                </c:pt>
                <c:pt idx="639">
                  <c:v>1.287234</c:v>
                </c:pt>
                <c:pt idx="640">
                  <c:v>2.8675190000000002</c:v>
                </c:pt>
                <c:pt idx="641">
                  <c:v>1.259015</c:v>
                </c:pt>
                <c:pt idx="642">
                  <c:v>1.5157719999999999</c:v>
                </c:pt>
                <c:pt idx="643">
                  <c:v>0.948403</c:v>
                </c:pt>
                <c:pt idx="644">
                  <c:v>1.2439169999999999</c:v>
                </c:pt>
                <c:pt idx="645">
                  <c:v>1.083275</c:v>
                </c:pt>
                <c:pt idx="646">
                  <c:v>0.68033200000000005</c:v>
                </c:pt>
                <c:pt idx="647">
                  <c:v>1.1209359999999999</c:v>
                </c:pt>
                <c:pt idx="648">
                  <c:v>0.84954499999999999</c:v>
                </c:pt>
                <c:pt idx="649">
                  <c:v>1.4648620000000001</c:v>
                </c:pt>
                <c:pt idx="650">
                  <c:v>0.63739199999999996</c:v>
                </c:pt>
                <c:pt idx="651">
                  <c:v>0.87326400000000004</c:v>
                </c:pt>
                <c:pt idx="652">
                  <c:v>0.80587399999999998</c:v>
                </c:pt>
                <c:pt idx="653">
                  <c:v>0.73637900000000001</c:v>
                </c:pt>
                <c:pt idx="654">
                  <c:v>1.025244</c:v>
                </c:pt>
                <c:pt idx="655">
                  <c:v>0.678898</c:v>
                </c:pt>
                <c:pt idx="656">
                  <c:v>0.67265200000000003</c:v>
                </c:pt>
                <c:pt idx="657">
                  <c:v>0.794265</c:v>
                </c:pt>
                <c:pt idx="658">
                  <c:v>1.1213500000000001</c:v>
                </c:pt>
                <c:pt idx="659">
                  <c:v>1.0325040000000001</c:v>
                </c:pt>
                <c:pt idx="660">
                  <c:v>0.74978199999999995</c:v>
                </c:pt>
                <c:pt idx="661">
                  <c:v>0.83818199999999998</c:v>
                </c:pt>
                <c:pt idx="662">
                  <c:v>1.069035</c:v>
                </c:pt>
                <c:pt idx="663">
                  <c:v>0.68119099999999999</c:v>
                </c:pt>
                <c:pt idx="664">
                  <c:v>1.0967739999999999</c:v>
                </c:pt>
                <c:pt idx="665">
                  <c:v>1.703441</c:v>
                </c:pt>
                <c:pt idx="666">
                  <c:v>0.96353599999999995</c:v>
                </c:pt>
                <c:pt idx="667">
                  <c:v>2.0018379999999998</c:v>
                </c:pt>
                <c:pt idx="668">
                  <c:v>1.08897</c:v>
                </c:pt>
                <c:pt idx="669">
                  <c:v>0.595522</c:v>
                </c:pt>
                <c:pt idx="670">
                  <c:v>1.1200019999999999</c:v>
                </c:pt>
                <c:pt idx="671">
                  <c:v>0.72460100000000005</c:v>
                </c:pt>
                <c:pt idx="672">
                  <c:v>0.92394100000000001</c:v>
                </c:pt>
                <c:pt idx="673">
                  <c:v>0.99832399999999999</c:v>
                </c:pt>
                <c:pt idx="674">
                  <c:v>2.460016</c:v>
                </c:pt>
                <c:pt idx="675">
                  <c:v>1.883969</c:v>
                </c:pt>
                <c:pt idx="676">
                  <c:v>1.2542450000000001</c:v>
                </c:pt>
                <c:pt idx="677">
                  <c:v>1.121729</c:v>
                </c:pt>
                <c:pt idx="678">
                  <c:v>0.73304400000000003</c:v>
                </c:pt>
                <c:pt idx="679">
                  <c:v>1.179081</c:v>
                </c:pt>
                <c:pt idx="680">
                  <c:v>1.3797630000000001</c:v>
                </c:pt>
                <c:pt idx="681">
                  <c:v>0.77239000000000002</c:v>
                </c:pt>
                <c:pt idx="682">
                  <c:v>0.77895700000000001</c:v>
                </c:pt>
                <c:pt idx="683">
                  <c:v>0.81329399999999996</c:v>
                </c:pt>
                <c:pt idx="684">
                  <c:v>0.691307</c:v>
                </c:pt>
                <c:pt idx="685">
                  <c:v>3.381427</c:v>
                </c:pt>
                <c:pt idx="686">
                  <c:v>3.2121960000000001</c:v>
                </c:pt>
                <c:pt idx="687">
                  <c:v>1.879534</c:v>
                </c:pt>
                <c:pt idx="688">
                  <c:v>2.5254819999999998</c:v>
                </c:pt>
                <c:pt idx="689">
                  <c:v>2.4082210000000002</c:v>
                </c:pt>
                <c:pt idx="690">
                  <c:v>1.7707949999999999</c:v>
                </c:pt>
                <c:pt idx="691">
                  <c:v>1.1641969999999999</c:v>
                </c:pt>
                <c:pt idx="692">
                  <c:v>1.2284889999999999</c:v>
                </c:pt>
                <c:pt idx="693">
                  <c:v>1.1936979999999999</c:v>
                </c:pt>
                <c:pt idx="694">
                  <c:v>1.4035979999999999</c:v>
                </c:pt>
                <c:pt idx="695">
                  <c:v>1.7435750000000001</c:v>
                </c:pt>
                <c:pt idx="696">
                  <c:v>1.8575010000000001</c:v>
                </c:pt>
                <c:pt idx="697">
                  <c:v>1.5929199999999999</c:v>
                </c:pt>
                <c:pt idx="698">
                  <c:v>1.6742060000000001</c:v>
                </c:pt>
                <c:pt idx="699">
                  <c:v>2.2960400000000001</c:v>
                </c:pt>
                <c:pt idx="700">
                  <c:v>0.92884199999999995</c:v>
                </c:pt>
                <c:pt idx="701">
                  <c:v>1.2806280000000001</c:v>
                </c:pt>
                <c:pt idx="702">
                  <c:v>2.0432510000000002</c:v>
                </c:pt>
                <c:pt idx="703">
                  <c:v>1.5953599999999999</c:v>
                </c:pt>
                <c:pt idx="704">
                  <c:v>1.0420739999999999</c:v>
                </c:pt>
                <c:pt idx="705">
                  <c:v>1.8717600000000001</c:v>
                </c:pt>
                <c:pt idx="706">
                  <c:v>1.6128720000000001</c:v>
                </c:pt>
                <c:pt idx="707">
                  <c:v>2.2155830000000001</c:v>
                </c:pt>
                <c:pt idx="708">
                  <c:v>1.2957339999999999</c:v>
                </c:pt>
                <c:pt idx="709">
                  <c:v>1.8383579999999999</c:v>
                </c:pt>
                <c:pt idx="710">
                  <c:v>1.066354</c:v>
                </c:pt>
                <c:pt idx="711">
                  <c:v>1.291447</c:v>
                </c:pt>
                <c:pt idx="712">
                  <c:v>1.4771909999999999</c:v>
                </c:pt>
                <c:pt idx="713">
                  <c:v>0.65314700000000003</c:v>
                </c:pt>
                <c:pt idx="714">
                  <c:v>1.073043</c:v>
                </c:pt>
                <c:pt idx="715">
                  <c:v>2.0857350000000001</c:v>
                </c:pt>
                <c:pt idx="716">
                  <c:v>1.469087</c:v>
                </c:pt>
                <c:pt idx="717">
                  <c:v>1.2741480000000001</c:v>
                </c:pt>
                <c:pt idx="718">
                  <c:v>1.081885</c:v>
                </c:pt>
                <c:pt idx="719">
                  <c:v>1.115524</c:v>
                </c:pt>
                <c:pt idx="720">
                  <c:v>2.1537120000000001</c:v>
                </c:pt>
                <c:pt idx="721">
                  <c:v>0.88247900000000001</c:v>
                </c:pt>
                <c:pt idx="722">
                  <c:v>1.6680060000000001</c:v>
                </c:pt>
                <c:pt idx="723">
                  <c:v>0.82338999999999996</c:v>
                </c:pt>
                <c:pt idx="724">
                  <c:v>0.63817100000000004</c:v>
                </c:pt>
                <c:pt idx="725">
                  <c:v>0.86743599999999998</c:v>
                </c:pt>
                <c:pt idx="726">
                  <c:v>1.1840599999999999</c:v>
                </c:pt>
                <c:pt idx="727">
                  <c:v>1.268141</c:v>
                </c:pt>
                <c:pt idx="728">
                  <c:v>0.98584400000000005</c:v>
                </c:pt>
                <c:pt idx="729">
                  <c:v>2.8763100000000001</c:v>
                </c:pt>
                <c:pt idx="730">
                  <c:v>1.976407</c:v>
                </c:pt>
                <c:pt idx="731">
                  <c:v>1.3325720000000001</c:v>
                </c:pt>
                <c:pt idx="732">
                  <c:v>1.8365499999999999</c:v>
                </c:pt>
                <c:pt idx="733">
                  <c:v>1.076122</c:v>
                </c:pt>
                <c:pt idx="734">
                  <c:v>1.650536</c:v>
                </c:pt>
                <c:pt idx="735">
                  <c:v>1.1690050000000001</c:v>
                </c:pt>
                <c:pt idx="736">
                  <c:v>0.98143400000000003</c:v>
                </c:pt>
                <c:pt idx="737">
                  <c:v>0.79247800000000002</c:v>
                </c:pt>
                <c:pt idx="738">
                  <c:v>0.72464399999999995</c:v>
                </c:pt>
                <c:pt idx="739">
                  <c:v>1.0892949999999999</c:v>
                </c:pt>
                <c:pt idx="740">
                  <c:v>1.410533</c:v>
                </c:pt>
                <c:pt idx="741">
                  <c:v>0.54847199999999996</c:v>
                </c:pt>
                <c:pt idx="742">
                  <c:v>0.91118900000000003</c:v>
                </c:pt>
                <c:pt idx="743">
                  <c:v>0.81791199999999997</c:v>
                </c:pt>
                <c:pt idx="744">
                  <c:v>0.59987699999999999</c:v>
                </c:pt>
                <c:pt idx="745">
                  <c:v>0.58182900000000004</c:v>
                </c:pt>
                <c:pt idx="746">
                  <c:v>2.3365670000000001</c:v>
                </c:pt>
                <c:pt idx="747">
                  <c:v>0.83144600000000002</c:v>
                </c:pt>
                <c:pt idx="748">
                  <c:v>1.1821539999999999</c:v>
                </c:pt>
                <c:pt idx="749">
                  <c:v>0.61539200000000005</c:v>
                </c:pt>
                <c:pt idx="750">
                  <c:v>1.3847830000000001</c:v>
                </c:pt>
                <c:pt idx="751">
                  <c:v>1.031166</c:v>
                </c:pt>
                <c:pt idx="752">
                  <c:v>1.4264589999999999</c:v>
                </c:pt>
                <c:pt idx="753">
                  <c:v>1.417762</c:v>
                </c:pt>
                <c:pt idx="754">
                  <c:v>0.74082099999999995</c:v>
                </c:pt>
                <c:pt idx="755">
                  <c:v>0.51843799999999995</c:v>
                </c:pt>
                <c:pt idx="756">
                  <c:v>0.540937</c:v>
                </c:pt>
                <c:pt idx="757">
                  <c:v>0.682921</c:v>
                </c:pt>
                <c:pt idx="758">
                  <c:v>1.1430899999999999</c:v>
                </c:pt>
                <c:pt idx="759">
                  <c:v>0.70280500000000001</c:v>
                </c:pt>
                <c:pt idx="760">
                  <c:v>0.64127999999999996</c:v>
                </c:pt>
                <c:pt idx="761">
                  <c:v>0.77604399999999996</c:v>
                </c:pt>
                <c:pt idx="762">
                  <c:v>0.81667800000000002</c:v>
                </c:pt>
                <c:pt idx="763">
                  <c:v>0.59018199999999998</c:v>
                </c:pt>
                <c:pt idx="764">
                  <c:v>1.598265</c:v>
                </c:pt>
                <c:pt idx="765">
                  <c:v>1.013563</c:v>
                </c:pt>
                <c:pt idx="766">
                  <c:v>0.70818400000000004</c:v>
                </c:pt>
                <c:pt idx="767">
                  <c:v>0.60537799999999997</c:v>
                </c:pt>
                <c:pt idx="768">
                  <c:v>0.82939600000000002</c:v>
                </c:pt>
                <c:pt idx="769">
                  <c:v>0.51336999999999999</c:v>
                </c:pt>
                <c:pt idx="770">
                  <c:v>1.4299139999999999</c:v>
                </c:pt>
                <c:pt idx="771">
                  <c:v>1.4553830000000001</c:v>
                </c:pt>
                <c:pt idx="772">
                  <c:v>1.8434280000000001</c:v>
                </c:pt>
                <c:pt idx="773">
                  <c:v>2.6248939999999998</c:v>
                </c:pt>
                <c:pt idx="774">
                  <c:v>2.1597200000000001</c:v>
                </c:pt>
                <c:pt idx="775">
                  <c:v>0.93454300000000001</c:v>
                </c:pt>
                <c:pt idx="776">
                  <c:v>0.99438199999999999</c:v>
                </c:pt>
                <c:pt idx="777">
                  <c:v>0.92276999999999998</c:v>
                </c:pt>
                <c:pt idx="778">
                  <c:v>0.77454400000000001</c:v>
                </c:pt>
                <c:pt idx="779">
                  <c:v>0.73437699999999995</c:v>
                </c:pt>
                <c:pt idx="780">
                  <c:v>1.411316</c:v>
                </c:pt>
                <c:pt idx="781">
                  <c:v>1.812549</c:v>
                </c:pt>
                <c:pt idx="782">
                  <c:v>0.77988999999999997</c:v>
                </c:pt>
                <c:pt idx="783">
                  <c:v>0.84576499999999999</c:v>
                </c:pt>
                <c:pt idx="784">
                  <c:v>1.0677730000000001</c:v>
                </c:pt>
                <c:pt idx="785">
                  <c:v>1.0154240000000001</c:v>
                </c:pt>
                <c:pt idx="786">
                  <c:v>0.94354300000000002</c:v>
                </c:pt>
                <c:pt idx="787">
                  <c:v>2.2843520000000002</c:v>
                </c:pt>
                <c:pt idx="788">
                  <c:v>1.738731</c:v>
                </c:pt>
                <c:pt idx="789">
                  <c:v>0.17870900000000001</c:v>
                </c:pt>
                <c:pt idx="790">
                  <c:v>1.016316</c:v>
                </c:pt>
                <c:pt idx="791">
                  <c:v>2.005709</c:v>
                </c:pt>
                <c:pt idx="792">
                  <c:v>0.71573600000000004</c:v>
                </c:pt>
                <c:pt idx="793">
                  <c:v>0.81436399999999998</c:v>
                </c:pt>
                <c:pt idx="794">
                  <c:v>0.93933500000000003</c:v>
                </c:pt>
                <c:pt idx="795">
                  <c:v>0.78701200000000004</c:v>
                </c:pt>
                <c:pt idx="796">
                  <c:v>0.56379800000000002</c:v>
                </c:pt>
                <c:pt idx="797">
                  <c:v>0.60975699999999999</c:v>
                </c:pt>
                <c:pt idx="798">
                  <c:v>1.669943</c:v>
                </c:pt>
                <c:pt idx="799">
                  <c:v>1.3913329999999999</c:v>
                </c:pt>
                <c:pt idx="800">
                  <c:v>1.3750070000000001</c:v>
                </c:pt>
                <c:pt idx="801">
                  <c:v>0.81028800000000001</c:v>
                </c:pt>
                <c:pt idx="802">
                  <c:v>0.81170200000000003</c:v>
                </c:pt>
                <c:pt idx="803">
                  <c:v>0.87383999999999995</c:v>
                </c:pt>
                <c:pt idx="804">
                  <c:v>0.770953</c:v>
                </c:pt>
                <c:pt idx="805">
                  <c:v>0.70627099999999998</c:v>
                </c:pt>
                <c:pt idx="806">
                  <c:v>1.2585759999999999</c:v>
                </c:pt>
                <c:pt idx="807">
                  <c:v>0.61219400000000002</c:v>
                </c:pt>
                <c:pt idx="808">
                  <c:v>0.76407899999999995</c:v>
                </c:pt>
                <c:pt idx="809">
                  <c:v>0.48834100000000003</c:v>
                </c:pt>
                <c:pt idx="810">
                  <c:v>0.57187200000000005</c:v>
                </c:pt>
                <c:pt idx="811">
                  <c:v>0.89876900000000004</c:v>
                </c:pt>
                <c:pt idx="812">
                  <c:v>0.91468899999999997</c:v>
                </c:pt>
                <c:pt idx="813">
                  <c:v>0.87771999999999994</c:v>
                </c:pt>
                <c:pt idx="814">
                  <c:v>2.5472830000000002</c:v>
                </c:pt>
                <c:pt idx="815">
                  <c:v>0.76171699999999998</c:v>
                </c:pt>
                <c:pt idx="816">
                  <c:v>0.93225899999999995</c:v>
                </c:pt>
                <c:pt idx="817">
                  <c:v>0.926122</c:v>
                </c:pt>
                <c:pt idx="818">
                  <c:v>0.95836500000000002</c:v>
                </c:pt>
                <c:pt idx="819">
                  <c:v>1.832282</c:v>
                </c:pt>
                <c:pt idx="820">
                  <c:v>0.85131199999999996</c:v>
                </c:pt>
                <c:pt idx="821">
                  <c:v>0.84787900000000005</c:v>
                </c:pt>
                <c:pt idx="822">
                  <c:v>1.3238160000000001</c:v>
                </c:pt>
                <c:pt idx="823">
                  <c:v>0.88660099999999997</c:v>
                </c:pt>
                <c:pt idx="824">
                  <c:v>1.1038699999999999</c:v>
                </c:pt>
                <c:pt idx="825">
                  <c:v>0.79912399999999995</c:v>
                </c:pt>
                <c:pt idx="826">
                  <c:v>1.1928209999999999</c:v>
                </c:pt>
                <c:pt idx="827">
                  <c:v>0.65559400000000001</c:v>
                </c:pt>
                <c:pt idx="828">
                  <c:v>0.73925700000000005</c:v>
                </c:pt>
                <c:pt idx="829">
                  <c:v>0.61632399999999998</c:v>
                </c:pt>
                <c:pt idx="830">
                  <c:v>0.66320199999999996</c:v>
                </c:pt>
                <c:pt idx="831">
                  <c:v>1.230858</c:v>
                </c:pt>
                <c:pt idx="832">
                  <c:v>0.53688400000000003</c:v>
                </c:pt>
                <c:pt idx="833">
                  <c:v>0.72904100000000005</c:v>
                </c:pt>
                <c:pt idx="834">
                  <c:v>0.97227399999999997</c:v>
                </c:pt>
                <c:pt idx="835">
                  <c:v>0.59626500000000004</c:v>
                </c:pt>
                <c:pt idx="836">
                  <c:v>0.83621999999999996</c:v>
                </c:pt>
                <c:pt idx="837">
                  <c:v>1.0159899999999999</c:v>
                </c:pt>
                <c:pt idx="838">
                  <c:v>0.86036699999999999</c:v>
                </c:pt>
                <c:pt idx="839">
                  <c:v>0.83638199999999996</c:v>
                </c:pt>
                <c:pt idx="840">
                  <c:v>1.11392</c:v>
                </c:pt>
                <c:pt idx="841">
                  <c:v>1.045526</c:v>
                </c:pt>
                <c:pt idx="842">
                  <c:v>0.80826299999999995</c:v>
                </c:pt>
                <c:pt idx="843">
                  <c:v>0.86432500000000001</c:v>
                </c:pt>
                <c:pt idx="844">
                  <c:v>0.89042600000000005</c:v>
                </c:pt>
                <c:pt idx="845">
                  <c:v>1.5586199999999999</c:v>
                </c:pt>
                <c:pt idx="846">
                  <c:v>1.5078640000000001</c:v>
                </c:pt>
                <c:pt idx="847">
                  <c:v>0.64407300000000001</c:v>
                </c:pt>
                <c:pt idx="848">
                  <c:v>0.71648900000000004</c:v>
                </c:pt>
                <c:pt idx="849">
                  <c:v>0.89380800000000005</c:v>
                </c:pt>
                <c:pt idx="850">
                  <c:v>2.379947</c:v>
                </c:pt>
                <c:pt idx="851">
                  <c:v>3.1710050000000001</c:v>
                </c:pt>
                <c:pt idx="852">
                  <c:v>1.4022600000000001</c:v>
                </c:pt>
                <c:pt idx="853">
                  <c:v>1.0614710000000001</c:v>
                </c:pt>
                <c:pt idx="854">
                  <c:v>0.85795299999999997</c:v>
                </c:pt>
                <c:pt idx="855">
                  <c:v>1.801498</c:v>
                </c:pt>
                <c:pt idx="856">
                  <c:v>1.1719120000000001</c:v>
                </c:pt>
                <c:pt idx="857">
                  <c:v>1.961805</c:v>
                </c:pt>
                <c:pt idx="858">
                  <c:v>1.1768719999999999</c:v>
                </c:pt>
                <c:pt idx="859">
                  <c:v>1.30857</c:v>
                </c:pt>
                <c:pt idx="860">
                  <c:v>1.2784089999999999</c:v>
                </c:pt>
                <c:pt idx="861">
                  <c:v>1.1202840000000001</c:v>
                </c:pt>
                <c:pt idx="862">
                  <c:v>0.73224999999999996</c:v>
                </c:pt>
                <c:pt idx="863">
                  <c:v>0.81195600000000001</c:v>
                </c:pt>
                <c:pt idx="864">
                  <c:v>0.94637199999999999</c:v>
                </c:pt>
                <c:pt idx="865">
                  <c:v>0.70007200000000003</c:v>
                </c:pt>
                <c:pt idx="866">
                  <c:v>0.46722799999999998</c:v>
                </c:pt>
                <c:pt idx="867">
                  <c:v>0.52474600000000005</c:v>
                </c:pt>
                <c:pt idx="868">
                  <c:v>0.81771700000000003</c:v>
                </c:pt>
                <c:pt idx="869">
                  <c:v>0.788964</c:v>
                </c:pt>
                <c:pt idx="870">
                  <c:v>0.840526</c:v>
                </c:pt>
                <c:pt idx="871">
                  <c:v>0.64621799999999996</c:v>
                </c:pt>
                <c:pt idx="872">
                  <c:v>0.631934</c:v>
                </c:pt>
                <c:pt idx="873">
                  <c:v>0.58026999999999995</c:v>
                </c:pt>
                <c:pt idx="874">
                  <c:v>1.79057</c:v>
                </c:pt>
                <c:pt idx="875">
                  <c:v>1.4290400000000001</c:v>
                </c:pt>
                <c:pt idx="876">
                  <c:v>0.56131699999999995</c:v>
                </c:pt>
                <c:pt idx="877">
                  <c:v>1.815923</c:v>
                </c:pt>
                <c:pt idx="878">
                  <c:v>0.81659800000000005</c:v>
                </c:pt>
                <c:pt idx="879">
                  <c:v>0.60452300000000003</c:v>
                </c:pt>
                <c:pt idx="880">
                  <c:v>0.67929499999999998</c:v>
                </c:pt>
                <c:pt idx="881">
                  <c:v>1.0502670000000001</c:v>
                </c:pt>
                <c:pt idx="882">
                  <c:v>0.58025000000000004</c:v>
                </c:pt>
                <c:pt idx="883">
                  <c:v>0.77422400000000002</c:v>
                </c:pt>
                <c:pt idx="884">
                  <c:v>0.48997800000000002</c:v>
                </c:pt>
                <c:pt idx="885">
                  <c:v>0.81321699999999997</c:v>
                </c:pt>
                <c:pt idx="886">
                  <c:v>1.0604499999999999</c:v>
                </c:pt>
                <c:pt idx="887">
                  <c:v>2.1703459999999999</c:v>
                </c:pt>
                <c:pt idx="888">
                  <c:v>1.755487</c:v>
                </c:pt>
                <c:pt idx="889">
                  <c:v>1.8480730000000001</c:v>
                </c:pt>
                <c:pt idx="890">
                  <c:v>1.0743670000000001</c:v>
                </c:pt>
                <c:pt idx="891">
                  <c:v>0.69189100000000003</c:v>
                </c:pt>
                <c:pt idx="892">
                  <c:v>0.73180699999999999</c:v>
                </c:pt>
                <c:pt idx="893">
                  <c:v>1.016581</c:v>
                </c:pt>
                <c:pt idx="894">
                  <c:v>0.784111</c:v>
                </c:pt>
                <c:pt idx="895">
                  <c:v>0.79156000000000004</c:v>
                </c:pt>
                <c:pt idx="896">
                  <c:v>0.55858099999999999</c:v>
                </c:pt>
                <c:pt idx="897">
                  <c:v>1.0876479999999999</c:v>
                </c:pt>
                <c:pt idx="898">
                  <c:v>1.967803</c:v>
                </c:pt>
                <c:pt idx="899">
                  <c:v>1.0352950000000001</c:v>
                </c:pt>
                <c:pt idx="900">
                  <c:v>0.66864299999999999</c:v>
                </c:pt>
                <c:pt idx="901">
                  <c:v>0.62755399999999995</c:v>
                </c:pt>
                <c:pt idx="902">
                  <c:v>1.2154609999999999</c:v>
                </c:pt>
                <c:pt idx="903">
                  <c:v>1.2463789999999999</c:v>
                </c:pt>
                <c:pt idx="904">
                  <c:v>2.2353990000000001</c:v>
                </c:pt>
                <c:pt idx="905">
                  <c:v>0.60259700000000005</c:v>
                </c:pt>
                <c:pt idx="906">
                  <c:v>0.75455499999999998</c:v>
                </c:pt>
                <c:pt idx="907">
                  <c:v>0.71772400000000003</c:v>
                </c:pt>
                <c:pt idx="908">
                  <c:v>0.799624</c:v>
                </c:pt>
                <c:pt idx="909">
                  <c:v>0.76110100000000003</c:v>
                </c:pt>
                <c:pt idx="910">
                  <c:v>0.89493</c:v>
                </c:pt>
                <c:pt idx="911">
                  <c:v>0.78296699999999997</c:v>
                </c:pt>
                <c:pt idx="912">
                  <c:v>0.63612000000000002</c:v>
                </c:pt>
                <c:pt idx="913">
                  <c:v>0.56922099999999998</c:v>
                </c:pt>
                <c:pt idx="914">
                  <c:v>0.59946100000000002</c:v>
                </c:pt>
                <c:pt idx="915">
                  <c:v>1.080665</c:v>
                </c:pt>
                <c:pt idx="916">
                  <c:v>0.66379999999999995</c:v>
                </c:pt>
                <c:pt idx="917">
                  <c:v>1.237193</c:v>
                </c:pt>
                <c:pt idx="918">
                  <c:v>1.00854</c:v>
                </c:pt>
                <c:pt idx="919">
                  <c:v>1.3265610000000001</c:v>
                </c:pt>
                <c:pt idx="920">
                  <c:v>0.94187900000000002</c:v>
                </c:pt>
                <c:pt idx="921">
                  <c:v>1.0258499999999999</c:v>
                </c:pt>
                <c:pt idx="922">
                  <c:v>0.75185100000000005</c:v>
                </c:pt>
                <c:pt idx="923">
                  <c:v>3.2296049999999998</c:v>
                </c:pt>
                <c:pt idx="924">
                  <c:v>1.99817</c:v>
                </c:pt>
                <c:pt idx="925">
                  <c:v>0.81028100000000003</c:v>
                </c:pt>
                <c:pt idx="926">
                  <c:v>0.82240400000000002</c:v>
                </c:pt>
                <c:pt idx="927">
                  <c:v>0.83537099999999997</c:v>
                </c:pt>
                <c:pt idx="928">
                  <c:v>0.49806699999999998</c:v>
                </c:pt>
                <c:pt idx="929">
                  <c:v>0.63326199999999999</c:v>
                </c:pt>
                <c:pt idx="930">
                  <c:v>0.65942500000000004</c:v>
                </c:pt>
                <c:pt idx="931">
                  <c:v>0.58120400000000005</c:v>
                </c:pt>
                <c:pt idx="932">
                  <c:v>0.43946499999999999</c:v>
                </c:pt>
                <c:pt idx="933">
                  <c:v>0.50031300000000001</c:v>
                </c:pt>
                <c:pt idx="934">
                  <c:v>0.568249</c:v>
                </c:pt>
                <c:pt idx="935">
                  <c:v>0.53571199999999997</c:v>
                </c:pt>
                <c:pt idx="936">
                  <c:v>0.50602599999999998</c:v>
                </c:pt>
                <c:pt idx="937">
                  <c:v>2.3490660000000001</c:v>
                </c:pt>
                <c:pt idx="938">
                  <c:v>1.1048610000000001</c:v>
                </c:pt>
                <c:pt idx="939">
                  <c:v>0.78197300000000003</c:v>
                </c:pt>
                <c:pt idx="940">
                  <c:v>0.49256499999999998</c:v>
                </c:pt>
                <c:pt idx="941">
                  <c:v>0.57769800000000004</c:v>
                </c:pt>
                <c:pt idx="942">
                  <c:v>0.47003800000000001</c:v>
                </c:pt>
                <c:pt idx="943">
                  <c:v>0.56116100000000002</c:v>
                </c:pt>
                <c:pt idx="944">
                  <c:v>1.239045</c:v>
                </c:pt>
                <c:pt idx="945">
                  <c:v>1.029156</c:v>
                </c:pt>
                <c:pt idx="946">
                  <c:v>1.598821</c:v>
                </c:pt>
                <c:pt idx="947">
                  <c:v>0.74161500000000002</c:v>
                </c:pt>
                <c:pt idx="948">
                  <c:v>0.80699399999999999</c:v>
                </c:pt>
                <c:pt idx="949">
                  <c:v>0.98467099999999996</c:v>
                </c:pt>
                <c:pt idx="950">
                  <c:v>0.51691500000000001</c:v>
                </c:pt>
                <c:pt idx="951">
                  <c:v>0.86629</c:v>
                </c:pt>
                <c:pt idx="952">
                  <c:v>0.742456</c:v>
                </c:pt>
                <c:pt idx="953">
                  <c:v>0.87163999999999997</c:v>
                </c:pt>
                <c:pt idx="954">
                  <c:v>1.260659</c:v>
                </c:pt>
                <c:pt idx="955">
                  <c:v>0.59280100000000002</c:v>
                </c:pt>
                <c:pt idx="956">
                  <c:v>0.91414099999999998</c:v>
                </c:pt>
                <c:pt idx="957">
                  <c:v>0.71311000000000002</c:v>
                </c:pt>
                <c:pt idx="958">
                  <c:v>1.4363630000000001</c:v>
                </c:pt>
                <c:pt idx="959">
                  <c:v>0.47422399999999998</c:v>
                </c:pt>
                <c:pt idx="960">
                  <c:v>0.473663</c:v>
                </c:pt>
                <c:pt idx="961">
                  <c:v>0.63240600000000002</c:v>
                </c:pt>
                <c:pt idx="962">
                  <c:v>0.69399500000000003</c:v>
                </c:pt>
                <c:pt idx="963">
                  <c:v>0.62076100000000001</c:v>
                </c:pt>
                <c:pt idx="964">
                  <c:v>0.54883800000000005</c:v>
                </c:pt>
                <c:pt idx="965">
                  <c:v>0.77215800000000001</c:v>
                </c:pt>
                <c:pt idx="966">
                  <c:v>1.0251269999999999</c:v>
                </c:pt>
                <c:pt idx="967">
                  <c:v>0.75012599999999996</c:v>
                </c:pt>
                <c:pt idx="968">
                  <c:v>0.832843</c:v>
                </c:pt>
                <c:pt idx="969">
                  <c:v>0.81769400000000003</c:v>
                </c:pt>
                <c:pt idx="970">
                  <c:v>0.96248500000000003</c:v>
                </c:pt>
                <c:pt idx="971">
                  <c:v>0.62028899999999998</c:v>
                </c:pt>
                <c:pt idx="972">
                  <c:v>0.58984800000000004</c:v>
                </c:pt>
                <c:pt idx="973">
                  <c:v>0.85797500000000004</c:v>
                </c:pt>
                <c:pt idx="974">
                  <c:v>0.68024600000000002</c:v>
                </c:pt>
                <c:pt idx="975">
                  <c:v>2.5556299999999998</c:v>
                </c:pt>
                <c:pt idx="976">
                  <c:v>0.95907600000000004</c:v>
                </c:pt>
                <c:pt idx="977">
                  <c:v>0.87407800000000002</c:v>
                </c:pt>
                <c:pt idx="978">
                  <c:v>0.55374999999999996</c:v>
                </c:pt>
                <c:pt idx="979">
                  <c:v>0.93389</c:v>
                </c:pt>
                <c:pt idx="980">
                  <c:v>0.69866700000000004</c:v>
                </c:pt>
                <c:pt idx="981">
                  <c:v>0.85721800000000004</c:v>
                </c:pt>
                <c:pt idx="982">
                  <c:v>0.711067</c:v>
                </c:pt>
                <c:pt idx="983">
                  <c:v>0.51924800000000004</c:v>
                </c:pt>
                <c:pt idx="984">
                  <c:v>0.36035800000000001</c:v>
                </c:pt>
                <c:pt idx="985">
                  <c:v>0.50025799999999998</c:v>
                </c:pt>
                <c:pt idx="986">
                  <c:v>0.64322199999999996</c:v>
                </c:pt>
                <c:pt idx="987">
                  <c:v>1.2532190000000001</c:v>
                </c:pt>
                <c:pt idx="988">
                  <c:v>0.91902300000000003</c:v>
                </c:pt>
                <c:pt idx="989">
                  <c:v>0.81553399999999998</c:v>
                </c:pt>
                <c:pt idx="990">
                  <c:v>0.59768600000000005</c:v>
                </c:pt>
                <c:pt idx="991">
                  <c:v>0.87339199999999995</c:v>
                </c:pt>
                <c:pt idx="992">
                  <c:v>0.59265199999999996</c:v>
                </c:pt>
                <c:pt idx="993">
                  <c:v>0.35332999999999998</c:v>
                </c:pt>
                <c:pt idx="994">
                  <c:v>0.37706800000000001</c:v>
                </c:pt>
                <c:pt idx="995">
                  <c:v>0.370811</c:v>
                </c:pt>
                <c:pt idx="996">
                  <c:v>1.1677420000000001</c:v>
                </c:pt>
                <c:pt idx="997">
                  <c:v>1.3634310000000001</c:v>
                </c:pt>
                <c:pt idx="998">
                  <c:v>0.70731500000000003</c:v>
                </c:pt>
                <c:pt idx="999">
                  <c:v>0.53316300000000005</c:v>
                </c:pt>
                <c:pt idx="1000">
                  <c:v>0.59907999999999995</c:v>
                </c:pt>
                <c:pt idx="1001">
                  <c:v>1.6019669999999999</c:v>
                </c:pt>
                <c:pt idx="1002">
                  <c:v>0.65013100000000001</c:v>
                </c:pt>
                <c:pt idx="1003">
                  <c:v>0.69621299999999997</c:v>
                </c:pt>
                <c:pt idx="1004">
                  <c:v>0.59702200000000005</c:v>
                </c:pt>
                <c:pt idx="1005">
                  <c:v>0.75410600000000005</c:v>
                </c:pt>
                <c:pt idx="1006">
                  <c:v>0.92310800000000004</c:v>
                </c:pt>
                <c:pt idx="1007">
                  <c:v>0.39591799999999999</c:v>
                </c:pt>
                <c:pt idx="1008">
                  <c:v>0.35934500000000003</c:v>
                </c:pt>
                <c:pt idx="1009">
                  <c:v>0.55490499999999998</c:v>
                </c:pt>
                <c:pt idx="1010">
                  <c:v>0.880907</c:v>
                </c:pt>
                <c:pt idx="1011">
                  <c:v>1.102554</c:v>
                </c:pt>
                <c:pt idx="1012">
                  <c:v>1.5686070000000001</c:v>
                </c:pt>
                <c:pt idx="1013">
                  <c:v>0.67360200000000003</c:v>
                </c:pt>
                <c:pt idx="1014">
                  <c:v>0.901084</c:v>
                </c:pt>
                <c:pt idx="1015">
                  <c:v>0.84573900000000002</c:v>
                </c:pt>
                <c:pt idx="1016">
                  <c:v>0.89652100000000001</c:v>
                </c:pt>
                <c:pt idx="1017">
                  <c:v>1.4220839999999999</c:v>
                </c:pt>
                <c:pt idx="1018">
                  <c:v>0.83455999999999997</c:v>
                </c:pt>
                <c:pt idx="1019">
                  <c:v>0.51632599999999995</c:v>
                </c:pt>
                <c:pt idx="1020">
                  <c:v>2.1043810000000001</c:v>
                </c:pt>
                <c:pt idx="1021">
                  <c:v>1.5505850000000001</c:v>
                </c:pt>
                <c:pt idx="1022">
                  <c:v>1.2191449999999999</c:v>
                </c:pt>
                <c:pt idx="1023">
                  <c:v>0.89258400000000004</c:v>
                </c:pt>
                <c:pt idx="1024">
                  <c:v>1.00261</c:v>
                </c:pt>
                <c:pt idx="1025">
                  <c:v>0.81425700000000001</c:v>
                </c:pt>
                <c:pt idx="1026">
                  <c:v>0.70001199999999997</c:v>
                </c:pt>
                <c:pt idx="1027">
                  <c:v>0.84736699999999998</c:v>
                </c:pt>
                <c:pt idx="1028">
                  <c:v>1.025317</c:v>
                </c:pt>
                <c:pt idx="1029">
                  <c:v>0.99253100000000005</c:v>
                </c:pt>
                <c:pt idx="1030">
                  <c:v>0.854688</c:v>
                </c:pt>
                <c:pt idx="1031">
                  <c:v>0.85301099999999996</c:v>
                </c:pt>
                <c:pt idx="1032">
                  <c:v>0.79264000000000001</c:v>
                </c:pt>
                <c:pt idx="1033">
                  <c:v>0.481985</c:v>
                </c:pt>
                <c:pt idx="1034">
                  <c:v>0.56812399999999996</c:v>
                </c:pt>
                <c:pt idx="1035">
                  <c:v>0.71143400000000001</c:v>
                </c:pt>
                <c:pt idx="1036">
                  <c:v>0.37447599999999998</c:v>
                </c:pt>
                <c:pt idx="1037">
                  <c:v>0.66929000000000005</c:v>
                </c:pt>
                <c:pt idx="1038">
                  <c:v>1.834111</c:v>
                </c:pt>
                <c:pt idx="1039">
                  <c:v>1.7081850000000001</c:v>
                </c:pt>
                <c:pt idx="1040">
                  <c:v>0.87888500000000003</c:v>
                </c:pt>
                <c:pt idx="1041">
                  <c:v>1.1523060000000001</c:v>
                </c:pt>
                <c:pt idx="1042">
                  <c:v>1.02999</c:v>
                </c:pt>
                <c:pt idx="1043">
                  <c:v>0.90012499999999995</c:v>
                </c:pt>
                <c:pt idx="1044">
                  <c:v>0.71599699999999999</c:v>
                </c:pt>
                <c:pt idx="1045">
                  <c:v>0.62095900000000004</c:v>
                </c:pt>
                <c:pt idx="1046">
                  <c:v>0.75799799999999995</c:v>
                </c:pt>
                <c:pt idx="1047">
                  <c:v>0.78339999999999999</c:v>
                </c:pt>
                <c:pt idx="1048">
                  <c:v>0.84970199999999996</c:v>
                </c:pt>
                <c:pt idx="1049">
                  <c:v>0.364232</c:v>
                </c:pt>
                <c:pt idx="1050">
                  <c:v>0.405941</c:v>
                </c:pt>
                <c:pt idx="1051">
                  <c:v>0.700017</c:v>
                </c:pt>
                <c:pt idx="1052">
                  <c:v>0.675454</c:v>
                </c:pt>
                <c:pt idx="1053">
                  <c:v>1.430175</c:v>
                </c:pt>
                <c:pt idx="1054">
                  <c:v>0.40643099999999999</c:v>
                </c:pt>
                <c:pt idx="1055">
                  <c:v>0.40906900000000002</c:v>
                </c:pt>
                <c:pt idx="1056">
                  <c:v>0.48988900000000002</c:v>
                </c:pt>
                <c:pt idx="1057">
                  <c:v>0.79246000000000005</c:v>
                </c:pt>
                <c:pt idx="1058">
                  <c:v>0.75632900000000003</c:v>
                </c:pt>
                <c:pt idx="1059">
                  <c:v>0.64788299999999999</c:v>
                </c:pt>
                <c:pt idx="1060">
                  <c:v>0.62072499999999997</c:v>
                </c:pt>
                <c:pt idx="1061">
                  <c:v>1.7931159999999999</c:v>
                </c:pt>
                <c:pt idx="1062">
                  <c:v>0.96019600000000005</c:v>
                </c:pt>
                <c:pt idx="1063">
                  <c:v>1.018189</c:v>
                </c:pt>
                <c:pt idx="1064">
                  <c:v>1.0055499999999999</c:v>
                </c:pt>
                <c:pt idx="1065">
                  <c:v>1.229158</c:v>
                </c:pt>
                <c:pt idx="1066">
                  <c:v>1.071725</c:v>
                </c:pt>
                <c:pt idx="1067">
                  <c:v>0.89585199999999998</c:v>
                </c:pt>
                <c:pt idx="1068">
                  <c:v>0.91042599999999996</c:v>
                </c:pt>
                <c:pt idx="1069">
                  <c:v>1.0190300000000001</c:v>
                </c:pt>
                <c:pt idx="1070">
                  <c:v>1.052079</c:v>
                </c:pt>
                <c:pt idx="1071">
                  <c:v>0.92310700000000001</c:v>
                </c:pt>
                <c:pt idx="1072">
                  <c:v>1.6316870000000001</c:v>
                </c:pt>
                <c:pt idx="1073">
                  <c:v>0.91193599999999997</c:v>
                </c:pt>
                <c:pt idx="1074">
                  <c:v>0.78044800000000003</c:v>
                </c:pt>
                <c:pt idx="1075">
                  <c:v>0.97976200000000002</c:v>
                </c:pt>
                <c:pt idx="1076">
                  <c:v>1.585879</c:v>
                </c:pt>
                <c:pt idx="1077">
                  <c:v>0.93056300000000003</c:v>
                </c:pt>
                <c:pt idx="1078">
                  <c:v>0.60019</c:v>
                </c:pt>
                <c:pt idx="1079">
                  <c:v>0.83718199999999998</c:v>
                </c:pt>
                <c:pt idx="1080">
                  <c:v>0.77925</c:v>
                </c:pt>
                <c:pt idx="1081">
                  <c:v>0.615676</c:v>
                </c:pt>
                <c:pt idx="1082">
                  <c:v>0.28395100000000001</c:v>
                </c:pt>
                <c:pt idx="1083">
                  <c:v>0.55239400000000005</c:v>
                </c:pt>
                <c:pt idx="1084">
                  <c:v>0.379131</c:v>
                </c:pt>
                <c:pt idx="1085">
                  <c:v>0.77712700000000001</c:v>
                </c:pt>
                <c:pt idx="1086">
                  <c:v>0.41695599999999999</c:v>
                </c:pt>
                <c:pt idx="1087">
                  <c:v>0.54588400000000004</c:v>
                </c:pt>
                <c:pt idx="1088">
                  <c:v>0.67070399999999997</c:v>
                </c:pt>
                <c:pt idx="1089">
                  <c:v>0.69108700000000001</c:v>
                </c:pt>
                <c:pt idx="1090">
                  <c:v>0.53746899999999997</c:v>
                </c:pt>
                <c:pt idx="1091">
                  <c:v>0.67300400000000005</c:v>
                </c:pt>
                <c:pt idx="1092">
                  <c:v>0.72811599999999999</c:v>
                </c:pt>
                <c:pt idx="1093">
                  <c:v>0.74821499999999996</c:v>
                </c:pt>
                <c:pt idx="1094">
                  <c:v>2.2392409999999998</c:v>
                </c:pt>
                <c:pt idx="1095">
                  <c:v>1.979174</c:v>
                </c:pt>
                <c:pt idx="1096">
                  <c:v>0.93620099999999995</c:v>
                </c:pt>
                <c:pt idx="1097">
                  <c:v>2.3652250000000001</c:v>
                </c:pt>
                <c:pt idx="1098">
                  <c:v>2.6659320000000002</c:v>
                </c:pt>
                <c:pt idx="1099">
                  <c:v>2.0019610000000001</c:v>
                </c:pt>
                <c:pt idx="1100">
                  <c:v>1.8627229999999999</c:v>
                </c:pt>
                <c:pt idx="1101">
                  <c:v>1.273188</c:v>
                </c:pt>
                <c:pt idx="1102">
                  <c:v>1.771244</c:v>
                </c:pt>
                <c:pt idx="1103">
                  <c:v>3.006472</c:v>
                </c:pt>
                <c:pt idx="1104">
                  <c:v>1.8819109999999999</c:v>
                </c:pt>
                <c:pt idx="1105">
                  <c:v>0.92343500000000001</c:v>
                </c:pt>
                <c:pt idx="1106">
                  <c:v>1.471312</c:v>
                </c:pt>
                <c:pt idx="1107">
                  <c:v>1.134012</c:v>
                </c:pt>
                <c:pt idx="1108">
                  <c:v>1.6336539999999999</c:v>
                </c:pt>
                <c:pt idx="1109">
                  <c:v>1.144765</c:v>
                </c:pt>
                <c:pt idx="1110">
                  <c:v>0.61446900000000004</c:v>
                </c:pt>
                <c:pt idx="1111">
                  <c:v>0.71711800000000003</c:v>
                </c:pt>
                <c:pt idx="1112">
                  <c:v>0.75033899999999998</c:v>
                </c:pt>
                <c:pt idx="1113">
                  <c:v>1.06873</c:v>
                </c:pt>
                <c:pt idx="1114">
                  <c:v>1.179473</c:v>
                </c:pt>
                <c:pt idx="1115">
                  <c:v>0.56069999999999998</c:v>
                </c:pt>
                <c:pt idx="1116">
                  <c:v>0.72937099999999999</c:v>
                </c:pt>
                <c:pt idx="1117">
                  <c:v>0.92713000000000001</c:v>
                </c:pt>
                <c:pt idx="1118">
                  <c:v>2.615821</c:v>
                </c:pt>
                <c:pt idx="1119">
                  <c:v>1.650523</c:v>
                </c:pt>
                <c:pt idx="1120">
                  <c:v>3.5244909999999998</c:v>
                </c:pt>
                <c:pt idx="1121">
                  <c:v>1.2961800000000001</c:v>
                </c:pt>
                <c:pt idx="1122">
                  <c:v>2.4721959999999998</c:v>
                </c:pt>
                <c:pt idx="1123">
                  <c:v>2.284424</c:v>
                </c:pt>
                <c:pt idx="1124">
                  <c:v>0.97817399999999999</c:v>
                </c:pt>
                <c:pt idx="1125">
                  <c:v>0.97129900000000002</c:v>
                </c:pt>
                <c:pt idx="1126">
                  <c:v>0.73638099999999995</c:v>
                </c:pt>
                <c:pt idx="1127">
                  <c:v>1.723066</c:v>
                </c:pt>
                <c:pt idx="1128">
                  <c:v>1.5643640000000001</c:v>
                </c:pt>
                <c:pt idx="1129">
                  <c:v>0.86654600000000004</c:v>
                </c:pt>
                <c:pt idx="1130">
                  <c:v>0.66318600000000005</c:v>
                </c:pt>
                <c:pt idx="1131">
                  <c:v>0.95584100000000005</c:v>
                </c:pt>
                <c:pt idx="1132">
                  <c:v>1.3817410000000001</c:v>
                </c:pt>
                <c:pt idx="1133">
                  <c:v>1.3562259999999999</c:v>
                </c:pt>
                <c:pt idx="1134">
                  <c:v>0.94042400000000004</c:v>
                </c:pt>
                <c:pt idx="1135">
                  <c:v>1.1991350000000001</c:v>
                </c:pt>
                <c:pt idx="1136">
                  <c:v>0.81891000000000003</c:v>
                </c:pt>
                <c:pt idx="1137">
                  <c:v>1.1676800000000001</c:v>
                </c:pt>
                <c:pt idx="1138">
                  <c:v>1.6526890000000001</c:v>
                </c:pt>
                <c:pt idx="1139">
                  <c:v>1.37239</c:v>
                </c:pt>
                <c:pt idx="1140">
                  <c:v>1.156231</c:v>
                </c:pt>
                <c:pt idx="1141">
                  <c:v>1.8646229999999999</c:v>
                </c:pt>
                <c:pt idx="1142">
                  <c:v>0.55808599999999997</c:v>
                </c:pt>
                <c:pt idx="1143">
                  <c:v>0.562473</c:v>
                </c:pt>
                <c:pt idx="1144">
                  <c:v>0.81667599999999996</c:v>
                </c:pt>
                <c:pt idx="1145">
                  <c:v>1.8313470000000001</c:v>
                </c:pt>
                <c:pt idx="1146">
                  <c:v>1.155672</c:v>
                </c:pt>
                <c:pt idx="1147">
                  <c:v>0.57069499999999995</c:v>
                </c:pt>
                <c:pt idx="1148">
                  <c:v>1.0176700000000001</c:v>
                </c:pt>
                <c:pt idx="1149">
                  <c:v>0.74049500000000001</c:v>
                </c:pt>
                <c:pt idx="1150">
                  <c:v>1.766311</c:v>
                </c:pt>
                <c:pt idx="1151">
                  <c:v>0.88451900000000006</c:v>
                </c:pt>
                <c:pt idx="1152">
                  <c:v>0.91124899999999998</c:v>
                </c:pt>
                <c:pt idx="1153">
                  <c:v>1.732434</c:v>
                </c:pt>
                <c:pt idx="1154">
                  <c:v>1.337807</c:v>
                </c:pt>
                <c:pt idx="1155">
                  <c:v>0.67603999999999997</c:v>
                </c:pt>
                <c:pt idx="1156">
                  <c:v>0.92906200000000005</c:v>
                </c:pt>
                <c:pt idx="1157">
                  <c:v>0.718441</c:v>
                </c:pt>
                <c:pt idx="1158">
                  <c:v>1.594152</c:v>
                </c:pt>
                <c:pt idx="1159">
                  <c:v>0.62550700000000004</c:v>
                </c:pt>
                <c:pt idx="1160">
                  <c:v>0.56621900000000003</c:v>
                </c:pt>
                <c:pt idx="1161">
                  <c:v>1.2906489999999999</c:v>
                </c:pt>
                <c:pt idx="1162">
                  <c:v>2.4934059999999998</c:v>
                </c:pt>
                <c:pt idx="1163">
                  <c:v>1.5944449999999999</c:v>
                </c:pt>
                <c:pt idx="1164">
                  <c:v>0.76880599999999999</c:v>
                </c:pt>
                <c:pt idx="1165">
                  <c:v>0.62953400000000004</c:v>
                </c:pt>
                <c:pt idx="1166">
                  <c:v>1.6528769999999999</c:v>
                </c:pt>
                <c:pt idx="1167">
                  <c:v>3.5479590000000001</c:v>
                </c:pt>
                <c:pt idx="1168">
                  <c:v>2.4785840000000001</c:v>
                </c:pt>
                <c:pt idx="1169">
                  <c:v>2.7488229999999998</c:v>
                </c:pt>
                <c:pt idx="1170">
                  <c:v>0.99933000000000005</c:v>
                </c:pt>
                <c:pt idx="1171">
                  <c:v>1.2305200000000001</c:v>
                </c:pt>
                <c:pt idx="1172">
                  <c:v>1.534319</c:v>
                </c:pt>
                <c:pt idx="1173">
                  <c:v>1.3251500000000001</c:v>
                </c:pt>
                <c:pt idx="1174">
                  <c:v>0.92182200000000003</c:v>
                </c:pt>
                <c:pt idx="1175">
                  <c:v>0.93384599999999995</c:v>
                </c:pt>
                <c:pt idx="1176">
                  <c:v>1.181894</c:v>
                </c:pt>
                <c:pt idx="1177">
                  <c:v>0.75582199999999999</c:v>
                </c:pt>
                <c:pt idx="1178">
                  <c:v>0.81709100000000001</c:v>
                </c:pt>
                <c:pt idx="1179">
                  <c:v>1.084544</c:v>
                </c:pt>
                <c:pt idx="1180">
                  <c:v>1.758297</c:v>
                </c:pt>
                <c:pt idx="1181">
                  <c:v>1.3444259999999999</c:v>
                </c:pt>
                <c:pt idx="1182">
                  <c:v>2.5203630000000001</c:v>
                </c:pt>
                <c:pt idx="1183">
                  <c:v>0.95270100000000002</c:v>
                </c:pt>
                <c:pt idx="1184">
                  <c:v>2.6838470000000001</c:v>
                </c:pt>
                <c:pt idx="1185">
                  <c:v>2.4105759999999998</c:v>
                </c:pt>
                <c:pt idx="1186">
                  <c:v>1.689408</c:v>
                </c:pt>
                <c:pt idx="1187">
                  <c:v>1.6001799999999999</c:v>
                </c:pt>
                <c:pt idx="1188">
                  <c:v>0.87686699999999995</c:v>
                </c:pt>
                <c:pt idx="1189">
                  <c:v>0.85543000000000002</c:v>
                </c:pt>
                <c:pt idx="1190">
                  <c:v>1.70177</c:v>
                </c:pt>
                <c:pt idx="1191">
                  <c:v>0.72638000000000003</c:v>
                </c:pt>
                <c:pt idx="1192">
                  <c:v>0.98281499999999999</c:v>
                </c:pt>
                <c:pt idx="1193">
                  <c:v>0.74109800000000003</c:v>
                </c:pt>
                <c:pt idx="1194">
                  <c:v>1.018294</c:v>
                </c:pt>
                <c:pt idx="1195">
                  <c:v>1.1297520000000001</c:v>
                </c:pt>
                <c:pt idx="1196">
                  <c:v>1.7223790000000001</c:v>
                </c:pt>
                <c:pt idx="1197">
                  <c:v>0.89212499999999995</c:v>
                </c:pt>
                <c:pt idx="1198">
                  <c:v>1.217792</c:v>
                </c:pt>
                <c:pt idx="1199">
                  <c:v>0.96062199999999998</c:v>
                </c:pt>
                <c:pt idx="1200">
                  <c:v>1.6280220000000001</c:v>
                </c:pt>
                <c:pt idx="1201">
                  <c:v>1.206712</c:v>
                </c:pt>
                <c:pt idx="1202">
                  <c:v>1.1041099999999999</c:v>
                </c:pt>
                <c:pt idx="1203">
                  <c:v>1.064295</c:v>
                </c:pt>
                <c:pt idx="1204">
                  <c:v>0.92518900000000004</c:v>
                </c:pt>
                <c:pt idx="1205">
                  <c:v>0.96866600000000003</c:v>
                </c:pt>
                <c:pt idx="1206">
                  <c:v>0.81742899999999996</c:v>
                </c:pt>
                <c:pt idx="1207">
                  <c:v>0.82826</c:v>
                </c:pt>
                <c:pt idx="1208">
                  <c:v>0.68543100000000001</c:v>
                </c:pt>
                <c:pt idx="1209">
                  <c:v>2.2999499999999999</c:v>
                </c:pt>
                <c:pt idx="1210">
                  <c:v>1.96898</c:v>
                </c:pt>
                <c:pt idx="1211">
                  <c:v>1.8799300000000001</c:v>
                </c:pt>
                <c:pt idx="1212">
                  <c:v>2.425341</c:v>
                </c:pt>
                <c:pt idx="1213">
                  <c:v>2.0856110000000001</c:v>
                </c:pt>
                <c:pt idx="1214">
                  <c:v>5.3846109999999996</c:v>
                </c:pt>
                <c:pt idx="1215">
                  <c:v>2.1647460000000001</c:v>
                </c:pt>
                <c:pt idx="1216">
                  <c:v>1.616347</c:v>
                </c:pt>
                <c:pt idx="1217">
                  <c:v>1.906312</c:v>
                </c:pt>
                <c:pt idx="1218">
                  <c:v>1.476148</c:v>
                </c:pt>
                <c:pt idx="1219">
                  <c:v>1.239922</c:v>
                </c:pt>
                <c:pt idx="1220">
                  <c:v>1.35978</c:v>
                </c:pt>
                <c:pt idx="1221">
                  <c:v>0.85440799999999995</c:v>
                </c:pt>
                <c:pt idx="1222">
                  <c:v>2.1445910000000001</c:v>
                </c:pt>
                <c:pt idx="1223">
                  <c:v>3.5495009999999998</c:v>
                </c:pt>
                <c:pt idx="1224">
                  <c:v>1.675122</c:v>
                </c:pt>
                <c:pt idx="1225">
                  <c:v>1.3487800000000001</c:v>
                </c:pt>
                <c:pt idx="1226">
                  <c:v>2.0191409999999999</c:v>
                </c:pt>
                <c:pt idx="1227">
                  <c:v>0.88574299999999995</c:v>
                </c:pt>
                <c:pt idx="1228">
                  <c:v>1.9071050000000001</c:v>
                </c:pt>
                <c:pt idx="1229">
                  <c:v>1.2801089999999999</c:v>
                </c:pt>
                <c:pt idx="1230">
                  <c:v>1.6654139999999999</c:v>
                </c:pt>
                <c:pt idx="1231">
                  <c:v>1.7368809999999999</c:v>
                </c:pt>
                <c:pt idx="1232">
                  <c:v>0.50226000000000004</c:v>
                </c:pt>
                <c:pt idx="1233">
                  <c:v>0.45467099999999999</c:v>
                </c:pt>
                <c:pt idx="1234">
                  <c:v>0.51411300000000004</c:v>
                </c:pt>
              </c:numCache>
            </c:numRef>
          </c:val>
          <c:extLst>
            <c:ext xmlns:c16="http://schemas.microsoft.com/office/drawing/2014/chart" uri="{C3380CC4-5D6E-409C-BE32-E72D297353CC}">
              <c16:uniqueId val="{00000000-2C16-49AA-BABD-D00FFFA36151}"/>
            </c:ext>
          </c:extLst>
        </c:ser>
        <c:dLbls>
          <c:showLegendKey val="0"/>
          <c:showVal val="0"/>
          <c:showCatName val="0"/>
          <c:showSerName val="0"/>
          <c:showPercent val="0"/>
          <c:showBubbleSize val="0"/>
        </c:dLbls>
        <c:gapWidth val="219"/>
        <c:overlap val="-27"/>
        <c:axId val="309106192"/>
        <c:axId val="309107632"/>
      </c:barChart>
      <c:dateAx>
        <c:axId val="30910619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09107632"/>
        <c:crosses val="autoZero"/>
        <c:auto val="1"/>
        <c:lblOffset val="100"/>
        <c:baseTimeUnit val="days"/>
      </c:dateAx>
      <c:valAx>
        <c:axId val="309107632"/>
        <c:scaling>
          <c:orientation val="minMax"/>
          <c:max val="14"/>
          <c:min val="0"/>
        </c:scaling>
        <c:delete val="0"/>
        <c:axPos val="l"/>
        <c:numFmt formatCode="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09106192"/>
        <c:crosses val="autoZero"/>
        <c:crossBetween val="between"/>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73074169924567"/>
          <c:y val="6.0185185185185182E-2"/>
          <c:w val="0.75199420002569606"/>
          <c:h val="0.89814814814814814"/>
        </c:manualLayout>
      </c:layout>
      <c:barChart>
        <c:barDir val="bar"/>
        <c:grouping val="clustered"/>
        <c:varyColors val="0"/>
        <c:ser>
          <c:idx val="0"/>
          <c:order val="0"/>
          <c:spPr>
            <a:solidFill>
              <a:srgbClr val="FF7B7B"/>
            </a:solidFill>
            <a:ln>
              <a:noFill/>
            </a:ln>
            <a:effectLst/>
          </c:spPr>
          <c:invertIfNegative val="0"/>
          <c:dPt>
            <c:idx val="0"/>
            <c:invertIfNegative val="0"/>
            <c:bubble3D val="0"/>
            <c:spPr>
              <a:solidFill>
                <a:srgbClr val="A70000"/>
              </a:solidFill>
              <a:ln>
                <a:solidFill>
                  <a:srgbClr val="A70000"/>
                </a:solidFill>
              </a:ln>
              <a:effectLst/>
            </c:spPr>
            <c:extLst>
              <c:ext xmlns:c16="http://schemas.microsoft.com/office/drawing/2014/chart" uri="{C3380CC4-5D6E-409C-BE32-E72D297353CC}">
                <c16:uniqueId val="{00000001-FAB5-4EA0-9234-A67C5E335744}"/>
              </c:ext>
            </c:extLst>
          </c:dPt>
          <c:dPt>
            <c:idx val="1"/>
            <c:invertIfNegative val="0"/>
            <c:bubble3D val="0"/>
            <c:spPr>
              <a:solidFill>
                <a:srgbClr val="FF0000"/>
              </a:solidFill>
              <a:ln>
                <a:solidFill>
                  <a:srgbClr val="FF0000"/>
                </a:solidFill>
              </a:ln>
              <a:effectLst/>
            </c:spPr>
            <c:extLst>
              <c:ext xmlns:c16="http://schemas.microsoft.com/office/drawing/2014/chart" uri="{C3380CC4-5D6E-409C-BE32-E72D297353CC}">
                <c16:uniqueId val="{00000003-FAB5-4EA0-9234-A67C5E335744}"/>
              </c:ext>
            </c:extLst>
          </c:dPt>
          <c:dPt>
            <c:idx val="2"/>
            <c:invertIfNegative val="0"/>
            <c:bubble3D val="0"/>
            <c:spPr>
              <a:solidFill>
                <a:srgbClr val="FF5252"/>
              </a:solidFill>
              <a:ln>
                <a:solidFill>
                  <a:srgbClr val="FF5252"/>
                </a:solidFill>
              </a:ln>
              <a:effectLst/>
            </c:spPr>
            <c:extLst>
              <c:ext xmlns:c16="http://schemas.microsoft.com/office/drawing/2014/chart" uri="{C3380CC4-5D6E-409C-BE32-E72D297353CC}">
                <c16:uniqueId val="{00000005-FAB5-4EA0-9234-A67C5E335744}"/>
              </c:ext>
            </c:extLst>
          </c:dPt>
          <c:dPt>
            <c:idx val="3"/>
            <c:invertIfNegative val="0"/>
            <c:bubble3D val="0"/>
            <c:spPr>
              <a:solidFill>
                <a:srgbClr val="FF7B7B"/>
              </a:solidFill>
              <a:ln>
                <a:solidFill>
                  <a:srgbClr val="FF7B7B"/>
                </a:solidFill>
              </a:ln>
              <a:effectLst/>
            </c:spPr>
            <c:extLst>
              <c:ext xmlns:c16="http://schemas.microsoft.com/office/drawing/2014/chart" uri="{C3380CC4-5D6E-409C-BE32-E72D297353CC}">
                <c16:uniqueId val="{00000007-FAB5-4EA0-9234-A67C5E335744}"/>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'Input Sheet'!$M$34:$M$37</c:f>
              <c:strCache>
                <c:ptCount val="4"/>
                <c:pt idx="0">
                  <c:v>Promoters </c:v>
                </c:pt>
                <c:pt idx="1">
                  <c:v>FIIs </c:v>
                </c:pt>
                <c:pt idx="2">
                  <c:v>DIIs </c:v>
                </c:pt>
                <c:pt idx="3">
                  <c:v>Public  &amp; 
Government</c:v>
                </c:pt>
              </c:strCache>
            </c:strRef>
          </c:cat>
          <c:val>
            <c:numRef>
              <c:f>'Input Sheet'!$N$34:$N$37</c:f>
              <c:numCache>
                <c:formatCode>0.00%</c:formatCode>
                <c:ptCount val="4"/>
                <c:pt idx="0">
                  <c:v>0.52629999999999999</c:v>
                </c:pt>
                <c:pt idx="1">
                  <c:v>0.1527</c:v>
                </c:pt>
                <c:pt idx="2">
                  <c:v>0.123</c:v>
                </c:pt>
                <c:pt idx="3">
                  <c:v>0.19799999999999998</c:v>
                </c:pt>
              </c:numCache>
            </c:numRef>
          </c:val>
          <c:extLst>
            <c:ext xmlns:c16="http://schemas.microsoft.com/office/drawing/2014/chart" uri="{C3380CC4-5D6E-409C-BE32-E72D297353CC}">
              <c16:uniqueId val="{00000008-FAB5-4EA0-9234-A67C5E335744}"/>
            </c:ext>
          </c:extLst>
        </c:ser>
        <c:dLbls>
          <c:dLblPos val="outEnd"/>
          <c:showLegendKey val="0"/>
          <c:showVal val="1"/>
          <c:showCatName val="0"/>
          <c:showSerName val="0"/>
          <c:showPercent val="0"/>
          <c:showBubbleSize val="0"/>
        </c:dLbls>
        <c:gapWidth val="182"/>
        <c:axId val="500925008"/>
        <c:axId val="500935088"/>
      </c:barChart>
      <c:catAx>
        <c:axId val="500925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solidFill>
                <a:latin typeface="+mn-lt"/>
                <a:ea typeface="+mn-ea"/>
                <a:cs typeface="+mn-cs"/>
              </a:defRPr>
            </a:pPr>
            <a:endParaRPr lang="en-US"/>
          </a:p>
        </c:txPr>
        <c:crossAx val="500935088"/>
        <c:crosses val="autoZero"/>
        <c:auto val="1"/>
        <c:lblAlgn val="ctr"/>
        <c:lblOffset val="100"/>
        <c:noMultiLvlLbl val="0"/>
      </c:catAx>
      <c:valAx>
        <c:axId val="500935088"/>
        <c:scaling>
          <c:orientation val="minMax"/>
        </c:scaling>
        <c:delete val="1"/>
        <c:axPos val="b"/>
        <c:numFmt formatCode="0.00%" sourceLinked="1"/>
        <c:majorTickMark val="none"/>
        <c:minorTickMark val="none"/>
        <c:tickLblPos val="nextTo"/>
        <c:crossAx val="500925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94035"/>
            </a:solidFill>
            <a:ln>
              <a:noFill/>
            </a:ln>
            <a:effectLst/>
          </c:spPr>
          <c:invertIfNegative val="0"/>
          <c:dPt>
            <c:idx val="10"/>
            <c:invertIfNegative val="0"/>
            <c:bubble3D val="0"/>
            <c:spPr>
              <a:solidFill>
                <a:srgbClr val="FF7F7F"/>
              </a:solidFill>
              <a:ln>
                <a:noFill/>
              </a:ln>
              <a:effectLst/>
            </c:spPr>
            <c:extLst>
              <c:ext xmlns:c16="http://schemas.microsoft.com/office/drawing/2014/chart" uri="{C3380CC4-5D6E-409C-BE32-E72D297353CC}">
                <c16:uniqueId val="{00000001-BCF6-486B-893B-EDBE0676DDB6}"/>
              </c:ext>
            </c:extLst>
          </c:dPt>
          <c:dPt>
            <c:idx val="11"/>
            <c:invertIfNegative val="0"/>
            <c:bubble3D val="0"/>
            <c:spPr>
              <a:solidFill>
                <a:srgbClr val="FF7F7F"/>
              </a:solidFill>
              <a:ln>
                <a:noFill/>
              </a:ln>
              <a:effectLst/>
            </c:spPr>
            <c:extLst>
              <c:ext xmlns:c16="http://schemas.microsoft.com/office/drawing/2014/chart" uri="{C3380CC4-5D6E-409C-BE32-E72D297353CC}">
                <c16:uniqueId val="{00000002-BCF6-486B-893B-EDBE0676DDB6}"/>
              </c:ext>
            </c:extLst>
          </c:dPt>
          <c:dPt>
            <c:idx val="12"/>
            <c:invertIfNegative val="0"/>
            <c:bubble3D val="0"/>
            <c:spPr>
              <a:solidFill>
                <a:srgbClr val="FF7F7F"/>
              </a:solidFill>
              <a:ln>
                <a:noFill/>
              </a:ln>
              <a:effectLst/>
            </c:spPr>
            <c:extLst>
              <c:ext xmlns:c16="http://schemas.microsoft.com/office/drawing/2014/chart" uri="{C3380CC4-5D6E-409C-BE32-E72D297353CC}">
                <c16:uniqueId val="{00000003-BCF6-486B-893B-EDBE0676DDB6}"/>
              </c:ext>
            </c:extLst>
          </c:dPt>
          <c:dPt>
            <c:idx val="13"/>
            <c:invertIfNegative val="0"/>
            <c:bubble3D val="0"/>
            <c:spPr>
              <a:solidFill>
                <a:srgbClr val="FF7F7F"/>
              </a:solidFill>
              <a:ln>
                <a:noFill/>
              </a:ln>
              <a:effectLst/>
            </c:spPr>
            <c:extLst>
              <c:ext xmlns:c16="http://schemas.microsoft.com/office/drawing/2014/chart" uri="{C3380CC4-5D6E-409C-BE32-E72D297353CC}">
                <c16:uniqueId val="{00000004-BCF6-486B-893B-EDBE0676DDB6}"/>
              </c:ext>
            </c:extLst>
          </c:dPt>
          <c:dPt>
            <c:idx val="14"/>
            <c:invertIfNegative val="0"/>
            <c:bubble3D val="0"/>
            <c:spPr>
              <a:solidFill>
                <a:srgbClr val="FF7F7F"/>
              </a:solidFill>
              <a:ln>
                <a:noFill/>
              </a:ln>
              <a:effectLst/>
            </c:spPr>
            <c:extLst>
              <c:ext xmlns:c16="http://schemas.microsoft.com/office/drawing/2014/chart" uri="{C3380CC4-5D6E-409C-BE32-E72D297353CC}">
                <c16:uniqueId val="{00000005-BCF6-486B-893B-EDBE0676DDB6}"/>
              </c:ext>
            </c:extLst>
          </c:dPt>
          <c:cat>
            <c:numRef>
              <c:f>Forecasting!$C$6:$C$20</c:f>
              <c:numCache>
                <c:formatCode>yyyy"A"</c:formatCode>
                <c:ptCount val="15"/>
                <c:pt idx="0">
                  <c:v>42094</c:v>
                </c:pt>
                <c:pt idx="1">
                  <c:v>42459</c:v>
                </c:pt>
                <c:pt idx="2">
                  <c:v>42824</c:v>
                </c:pt>
                <c:pt idx="3">
                  <c:v>43189</c:v>
                </c:pt>
                <c:pt idx="4">
                  <c:v>43554</c:v>
                </c:pt>
                <c:pt idx="5">
                  <c:v>43919</c:v>
                </c:pt>
                <c:pt idx="6">
                  <c:v>44284</c:v>
                </c:pt>
                <c:pt idx="7">
                  <c:v>44649</c:v>
                </c:pt>
                <c:pt idx="8">
                  <c:v>45014</c:v>
                </c:pt>
                <c:pt idx="9">
                  <c:v>45379</c:v>
                </c:pt>
                <c:pt idx="10" formatCode="yyyy&quot;E&quot;">
                  <c:v>45744</c:v>
                </c:pt>
                <c:pt idx="11" formatCode="yyyy&quot;E&quot;">
                  <c:v>46109</c:v>
                </c:pt>
                <c:pt idx="12" formatCode="yyyy&quot;E&quot;">
                  <c:v>46474</c:v>
                </c:pt>
                <c:pt idx="13" formatCode="yyyy&quot;E&quot;">
                  <c:v>46839</c:v>
                </c:pt>
                <c:pt idx="14" formatCode="yyyy&quot;E&quot;">
                  <c:v>47204</c:v>
                </c:pt>
              </c:numCache>
            </c:numRef>
          </c:cat>
          <c:val>
            <c:numRef>
              <c:f>Forecasting!$D$6:$D$20</c:f>
              <c:numCache>
                <c:formatCode>#,##0.0</c:formatCode>
                <c:ptCount val="15"/>
                <c:pt idx="0">
                  <c:v>13615.26</c:v>
                </c:pt>
                <c:pt idx="1">
                  <c:v>14271.49</c:v>
                </c:pt>
                <c:pt idx="2">
                  <c:v>15061.99</c:v>
                </c:pt>
                <c:pt idx="3">
                  <c:v>16824.55</c:v>
                </c:pt>
                <c:pt idx="4">
                  <c:v>19240.13</c:v>
                </c:pt>
                <c:pt idx="5">
                  <c:v>20211.25</c:v>
                </c:pt>
                <c:pt idx="6">
                  <c:v>21712.79</c:v>
                </c:pt>
                <c:pt idx="7">
                  <c:v>29101.279999999999</c:v>
                </c:pt>
                <c:pt idx="8">
                  <c:v>34488.589999999997</c:v>
                </c:pt>
                <c:pt idx="9">
                  <c:v>35494.730000000003</c:v>
                </c:pt>
                <c:pt idx="10">
                  <c:v>36144.446666666663</c:v>
                </c:pt>
                <c:pt idx="11">
                  <c:v>38715.763151515152</c:v>
                </c:pt>
                <c:pt idx="12">
                  <c:v>41287.07963636364</c:v>
                </c:pt>
                <c:pt idx="13">
                  <c:v>43858.396121212121</c:v>
                </c:pt>
                <c:pt idx="14">
                  <c:v>46429.712606060602</c:v>
                </c:pt>
              </c:numCache>
            </c:numRef>
          </c:val>
          <c:extLst>
            <c:ext xmlns:c16="http://schemas.microsoft.com/office/drawing/2014/chart" uri="{C3380CC4-5D6E-409C-BE32-E72D297353CC}">
              <c16:uniqueId val="{00000000-BCF6-486B-893B-EDBE0676DDB6}"/>
            </c:ext>
          </c:extLst>
        </c:ser>
        <c:dLbls>
          <c:showLegendKey val="0"/>
          <c:showVal val="0"/>
          <c:showCatName val="0"/>
          <c:showSerName val="0"/>
          <c:showPercent val="0"/>
          <c:showBubbleSize val="0"/>
        </c:dLbls>
        <c:gapWidth val="65"/>
        <c:overlap val="-47"/>
        <c:axId val="1957815728"/>
        <c:axId val="1957814768"/>
      </c:barChart>
      <c:dateAx>
        <c:axId val="195781572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1957814768"/>
        <c:crosses val="autoZero"/>
        <c:auto val="1"/>
        <c:lblOffset val="100"/>
        <c:baseTimeUnit val="years"/>
      </c:dateAx>
      <c:valAx>
        <c:axId val="1957814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957815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E94035"/>
              </a:solidFill>
              <a:ln>
                <a:noFill/>
              </a:ln>
              <a:effectLst/>
            </c:spPr>
            <c:extLst>
              <c:ext xmlns:c16="http://schemas.microsoft.com/office/drawing/2014/chart" uri="{C3380CC4-5D6E-409C-BE32-E72D297353CC}">
                <c16:uniqueId val="{00000014-7E84-4F65-8063-16458C8A9470}"/>
              </c:ext>
            </c:extLst>
          </c:dPt>
          <c:dPt>
            <c:idx val="1"/>
            <c:invertIfNegative val="0"/>
            <c:bubble3D val="0"/>
            <c:spPr>
              <a:solidFill>
                <a:srgbClr val="E94035"/>
              </a:solidFill>
              <a:ln>
                <a:noFill/>
              </a:ln>
              <a:effectLst/>
            </c:spPr>
            <c:extLst>
              <c:ext xmlns:c16="http://schemas.microsoft.com/office/drawing/2014/chart" uri="{C3380CC4-5D6E-409C-BE32-E72D297353CC}">
                <c16:uniqueId val="{00000013-7E84-4F65-8063-16458C8A9470}"/>
              </c:ext>
            </c:extLst>
          </c:dPt>
          <c:dPt>
            <c:idx val="2"/>
            <c:invertIfNegative val="0"/>
            <c:bubble3D val="0"/>
            <c:spPr>
              <a:solidFill>
                <a:srgbClr val="E94035"/>
              </a:solidFill>
              <a:ln>
                <a:noFill/>
              </a:ln>
              <a:effectLst/>
            </c:spPr>
            <c:extLst>
              <c:ext xmlns:c16="http://schemas.microsoft.com/office/drawing/2014/chart" uri="{C3380CC4-5D6E-409C-BE32-E72D297353CC}">
                <c16:uniqueId val="{00000012-7E84-4F65-8063-16458C8A9470}"/>
              </c:ext>
            </c:extLst>
          </c:dPt>
          <c:dPt>
            <c:idx val="3"/>
            <c:invertIfNegative val="0"/>
            <c:bubble3D val="0"/>
            <c:spPr>
              <a:solidFill>
                <a:srgbClr val="E94035"/>
              </a:solidFill>
              <a:ln>
                <a:noFill/>
              </a:ln>
              <a:effectLst/>
            </c:spPr>
            <c:extLst>
              <c:ext xmlns:c16="http://schemas.microsoft.com/office/drawing/2014/chart" uri="{C3380CC4-5D6E-409C-BE32-E72D297353CC}">
                <c16:uniqueId val="{00000011-7E84-4F65-8063-16458C8A9470}"/>
              </c:ext>
            </c:extLst>
          </c:dPt>
          <c:dPt>
            <c:idx val="4"/>
            <c:invertIfNegative val="0"/>
            <c:bubble3D val="0"/>
            <c:spPr>
              <a:solidFill>
                <a:srgbClr val="E94035"/>
              </a:solidFill>
              <a:ln>
                <a:noFill/>
              </a:ln>
              <a:effectLst/>
            </c:spPr>
            <c:extLst>
              <c:ext xmlns:c16="http://schemas.microsoft.com/office/drawing/2014/chart" uri="{C3380CC4-5D6E-409C-BE32-E72D297353CC}">
                <c16:uniqueId val="{00000010-7E84-4F65-8063-16458C8A9470}"/>
              </c:ext>
            </c:extLst>
          </c:dPt>
          <c:dPt>
            <c:idx val="5"/>
            <c:invertIfNegative val="0"/>
            <c:bubble3D val="0"/>
            <c:spPr>
              <a:solidFill>
                <a:srgbClr val="E94035"/>
              </a:solidFill>
              <a:ln>
                <a:noFill/>
              </a:ln>
              <a:effectLst/>
            </c:spPr>
            <c:extLst>
              <c:ext xmlns:c16="http://schemas.microsoft.com/office/drawing/2014/chart" uri="{C3380CC4-5D6E-409C-BE32-E72D297353CC}">
                <c16:uniqueId val="{0000000F-7E84-4F65-8063-16458C8A9470}"/>
              </c:ext>
            </c:extLst>
          </c:dPt>
          <c:dPt>
            <c:idx val="6"/>
            <c:invertIfNegative val="0"/>
            <c:bubble3D val="0"/>
            <c:spPr>
              <a:solidFill>
                <a:srgbClr val="E94035"/>
              </a:solidFill>
              <a:ln>
                <a:noFill/>
              </a:ln>
              <a:effectLst/>
            </c:spPr>
            <c:extLst>
              <c:ext xmlns:c16="http://schemas.microsoft.com/office/drawing/2014/chart" uri="{C3380CC4-5D6E-409C-BE32-E72D297353CC}">
                <c16:uniqueId val="{0000000E-7E84-4F65-8063-16458C8A9470}"/>
              </c:ext>
            </c:extLst>
          </c:dPt>
          <c:dPt>
            <c:idx val="7"/>
            <c:invertIfNegative val="0"/>
            <c:bubble3D val="0"/>
            <c:spPr>
              <a:solidFill>
                <a:srgbClr val="E94035"/>
              </a:solidFill>
              <a:ln>
                <a:noFill/>
              </a:ln>
              <a:effectLst/>
            </c:spPr>
            <c:extLst>
              <c:ext xmlns:c16="http://schemas.microsoft.com/office/drawing/2014/chart" uri="{C3380CC4-5D6E-409C-BE32-E72D297353CC}">
                <c16:uniqueId val="{0000000D-7E84-4F65-8063-16458C8A9470}"/>
              </c:ext>
            </c:extLst>
          </c:dPt>
          <c:dPt>
            <c:idx val="8"/>
            <c:invertIfNegative val="0"/>
            <c:bubble3D val="0"/>
            <c:spPr>
              <a:solidFill>
                <a:srgbClr val="E94035"/>
              </a:solidFill>
              <a:ln>
                <a:noFill/>
              </a:ln>
              <a:effectLst/>
            </c:spPr>
            <c:extLst>
              <c:ext xmlns:c16="http://schemas.microsoft.com/office/drawing/2014/chart" uri="{C3380CC4-5D6E-409C-BE32-E72D297353CC}">
                <c16:uniqueId val="{0000000C-7E84-4F65-8063-16458C8A9470}"/>
              </c:ext>
            </c:extLst>
          </c:dPt>
          <c:dPt>
            <c:idx val="9"/>
            <c:invertIfNegative val="0"/>
            <c:bubble3D val="0"/>
            <c:spPr>
              <a:solidFill>
                <a:srgbClr val="E94035"/>
              </a:solidFill>
              <a:ln>
                <a:noFill/>
              </a:ln>
              <a:effectLst/>
            </c:spPr>
            <c:extLst>
              <c:ext xmlns:c16="http://schemas.microsoft.com/office/drawing/2014/chart" uri="{C3380CC4-5D6E-409C-BE32-E72D297353CC}">
                <c16:uniqueId val="{0000000B-7E84-4F65-8063-16458C8A9470}"/>
              </c:ext>
            </c:extLst>
          </c:dPt>
          <c:dPt>
            <c:idx val="10"/>
            <c:invertIfNegative val="0"/>
            <c:bubble3D val="0"/>
            <c:spPr>
              <a:solidFill>
                <a:srgbClr val="FF7F7F"/>
              </a:solidFill>
              <a:ln>
                <a:noFill/>
              </a:ln>
              <a:effectLst/>
            </c:spPr>
            <c:extLst>
              <c:ext xmlns:c16="http://schemas.microsoft.com/office/drawing/2014/chart" uri="{C3380CC4-5D6E-409C-BE32-E72D297353CC}">
                <c16:uniqueId val="{00000001-7E84-4F65-8063-16458C8A9470}"/>
              </c:ext>
            </c:extLst>
          </c:dPt>
          <c:dPt>
            <c:idx val="11"/>
            <c:invertIfNegative val="0"/>
            <c:bubble3D val="0"/>
            <c:spPr>
              <a:solidFill>
                <a:srgbClr val="FF7F7F"/>
              </a:solidFill>
              <a:ln>
                <a:noFill/>
              </a:ln>
              <a:effectLst/>
            </c:spPr>
            <c:extLst>
              <c:ext xmlns:c16="http://schemas.microsoft.com/office/drawing/2014/chart" uri="{C3380CC4-5D6E-409C-BE32-E72D297353CC}">
                <c16:uniqueId val="{00000003-7E84-4F65-8063-16458C8A9470}"/>
              </c:ext>
            </c:extLst>
          </c:dPt>
          <c:dPt>
            <c:idx val="12"/>
            <c:invertIfNegative val="0"/>
            <c:bubble3D val="0"/>
            <c:spPr>
              <a:solidFill>
                <a:srgbClr val="FF7F7F"/>
              </a:solidFill>
              <a:ln>
                <a:noFill/>
              </a:ln>
              <a:effectLst/>
            </c:spPr>
            <c:extLst>
              <c:ext xmlns:c16="http://schemas.microsoft.com/office/drawing/2014/chart" uri="{C3380CC4-5D6E-409C-BE32-E72D297353CC}">
                <c16:uniqueId val="{00000005-7E84-4F65-8063-16458C8A9470}"/>
              </c:ext>
            </c:extLst>
          </c:dPt>
          <c:dPt>
            <c:idx val="13"/>
            <c:invertIfNegative val="0"/>
            <c:bubble3D val="0"/>
            <c:spPr>
              <a:solidFill>
                <a:srgbClr val="FF7F7F"/>
              </a:solidFill>
              <a:ln>
                <a:noFill/>
              </a:ln>
              <a:effectLst/>
            </c:spPr>
            <c:extLst>
              <c:ext xmlns:c16="http://schemas.microsoft.com/office/drawing/2014/chart" uri="{C3380CC4-5D6E-409C-BE32-E72D297353CC}">
                <c16:uniqueId val="{00000007-7E84-4F65-8063-16458C8A9470}"/>
              </c:ext>
            </c:extLst>
          </c:dPt>
          <c:dPt>
            <c:idx val="14"/>
            <c:invertIfNegative val="0"/>
            <c:bubble3D val="0"/>
            <c:spPr>
              <a:solidFill>
                <a:srgbClr val="FF7F7F"/>
              </a:solidFill>
              <a:ln>
                <a:noFill/>
              </a:ln>
              <a:effectLst/>
            </c:spPr>
            <c:extLst>
              <c:ext xmlns:c16="http://schemas.microsoft.com/office/drawing/2014/chart" uri="{C3380CC4-5D6E-409C-BE32-E72D297353CC}">
                <c16:uniqueId val="{00000009-7E84-4F65-8063-16458C8A9470}"/>
              </c:ext>
            </c:extLst>
          </c:dPt>
          <c:cat>
            <c:numRef>
              <c:f>Forecasting!$C$39:$C$53</c:f>
              <c:numCache>
                <c:formatCode>yyyy"A"</c:formatCode>
                <c:ptCount val="15"/>
                <c:pt idx="0">
                  <c:v>42094</c:v>
                </c:pt>
                <c:pt idx="1">
                  <c:v>42459</c:v>
                </c:pt>
                <c:pt idx="2">
                  <c:v>42824</c:v>
                </c:pt>
                <c:pt idx="3">
                  <c:v>43189</c:v>
                </c:pt>
                <c:pt idx="4">
                  <c:v>43554</c:v>
                </c:pt>
                <c:pt idx="5">
                  <c:v>43919</c:v>
                </c:pt>
                <c:pt idx="6">
                  <c:v>44284</c:v>
                </c:pt>
                <c:pt idx="7">
                  <c:v>44649</c:v>
                </c:pt>
                <c:pt idx="8">
                  <c:v>45014</c:v>
                </c:pt>
                <c:pt idx="9">
                  <c:v>45379</c:v>
                </c:pt>
                <c:pt idx="10" formatCode="yyyy&quot;E&quot;">
                  <c:v>45744</c:v>
                </c:pt>
                <c:pt idx="11" formatCode="yyyy&quot;E&quot;">
                  <c:v>46109</c:v>
                </c:pt>
                <c:pt idx="12" formatCode="yyyy&quot;E&quot;">
                  <c:v>46474</c:v>
                </c:pt>
                <c:pt idx="13" formatCode="yyyy&quot;E&quot;">
                  <c:v>46839</c:v>
                </c:pt>
                <c:pt idx="14" formatCode="yyyy&quot;E&quot;">
                  <c:v>47204</c:v>
                </c:pt>
              </c:numCache>
            </c:numRef>
          </c:cat>
          <c:val>
            <c:numRef>
              <c:f>Forecasting!$D$39:$D$53</c:f>
              <c:numCache>
                <c:formatCode>#,##0.0</c:formatCode>
                <c:ptCount val="15"/>
                <c:pt idx="0">
                  <c:v>13.398561301084236</c:v>
                </c:pt>
                <c:pt idx="1">
                  <c:v>16.221538782318614</c:v>
                </c:pt>
                <c:pt idx="2">
                  <c:v>17.497393661384489</c:v>
                </c:pt>
                <c:pt idx="3">
                  <c:v>18.360195996663897</c:v>
                </c:pt>
                <c:pt idx="4">
                  <c:v>20.165450375312773</c:v>
                </c:pt>
                <c:pt idx="5">
                  <c:v>25.220391993327752</c:v>
                </c:pt>
                <c:pt idx="6">
                  <c:v>29.973936613844902</c:v>
                </c:pt>
                <c:pt idx="7">
                  <c:v>29.075583819849857</c:v>
                </c:pt>
                <c:pt idx="8">
                  <c:v>39.23967889908252</c:v>
                </c:pt>
                <c:pt idx="9">
                  <c:v>49.382089241034208</c:v>
                </c:pt>
                <c:pt idx="10">
                  <c:v>45.279010286349724</c:v>
                </c:pt>
                <c:pt idx="11">
                  <c:v>48.810924507796891</c:v>
                </c:pt>
                <c:pt idx="12">
                  <c:v>52.342838729244058</c:v>
                </c:pt>
                <c:pt idx="13">
                  <c:v>55.874752950691217</c:v>
                </c:pt>
                <c:pt idx="14">
                  <c:v>59.406667172138377</c:v>
                </c:pt>
              </c:numCache>
            </c:numRef>
          </c:val>
          <c:extLst>
            <c:ext xmlns:c16="http://schemas.microsoft.com/office/drawing/2014/chart" uri="{C3380CC4-5D6E-409C-BE32-E72D297353CC}">
              <c16:uniqueId val="{0000000A-7E84-4F65-8063-16458C8A9470}"/>
            </c:ext>
          </c:extLst>
        </c:ser>
        <c:dLbls>
          <c:showLegendKey val="0"/>
          <c:showVal val="0"/>
          <c:showCatName val="0"/>
          <c:showSerName val="0"/>
          <c:showPercent val="0"/>
          <c:showBubbleSize val="0"/>
        </c:dLbls>
        <c:gapWidth val="65"/>
        <c:overlap val="-27"/>
        <c:axId val="1957815728"/>
        <c:axId val="1957814768"/>
      </c:barChart>
      <c:dateAx>
        <c:axId val="195781572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1957814768"/>
        <c:crosses val="autoZero"/>
        <c:auto val="1"/>
        <c:lblOffset val="100"/>
        <c:baseTimeUnit val="years"/>
      </c:dateAx>
      <c:valAx>
        <c:axId val="1957814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957815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94035"/>
            </a:solidFill>
            <a:ln>
              <a:noFill/>
            </a:ln>
            <a:effectLst/>
          </c:spPr>
          <c:invertIfNegative val="0"/>
          <c:dPt>
            <c:idx val="10"/>
            <c:invertIfNegative val="0"/>
            <c:bubble3D val="0"/>
            <c:spPr>
              <a:solidFill>
                <a:srgbClr val="FF7F7F"/>
              </a:solidFill>
              <a:ln>
                <a:noFill/>
              </a:ln>
              <a:effectLst/>
            </c:spPr>
            <c:extLst>
              <c:ext xmlns:c16="http://schemas.microsoft.com/office/drawing/2014/chart" uri="{C3380CC4-5D6E-409C-BE32-E72D297353CC}">
                <c16:uniqueId val="{00000015-1D40-48BB-B03E-529B5E03B515}"/>
              </c:ext>
            </c:extLst>
          </c:dPt>
          <c:dPt>
            <c:idx val="11"/>
            <c:invertIfNegative val="0"/>
            <c:bubble3D val="0"/>
            <c:spPr>
              <a:solidFill>
                <a:srgbClr val="FF7F7F"/>
              </a:solidFill>
              <a:ln>
                <a:noFill/>
              </a:ln>
              <a:effectLst/>
            </c:spPr>
            <c:extLst>
              <c:ext xmlns:c16="http://schemas.microsoft.com/office/drawing/2014/chart" uri="{C3380CC4-5D6E-409C-BE32-E72D297353CC}">
                <c16:uniqueId val="{00000017-1D40-48BB-B03E-529B5E03B515}"/>
              </c:ext>
            </c:extLst>
          </c:dPt>
          <c:dPt>
            <c:idx val="12"/>
            <c:invertIfNegative val="0"/>
            <c:bubble3D val="0"/>
            <c:spPr>
              <a:solidFill>
                <a:srgbClr val="FF7F7F"/>
              </a:solidFill>
              <a:ln>
                <a:noFill/>
              </a:ln>
              <a:effectLst/>
            </c:spPr>
            <c:extLst>
              <c:ext xmlns:c16="http://schemas.microsoft.com/office/drawing/2014/chart" uri="{C3380CC4-5D6E-409C-BE32-E72D297353CC}">
                <c16:uniqueId val="{00000019-1D40-48BB-B03E-529B5E03B515}"/>
              </c:ext>
            </c:extLst>
          </c:dPt>
          <c:dPt>
            <c:idx val="13"/>
            <c:invertIfNegative val="0"/>
            <c:bubble3D val="0"/>
            <c:spPr>
              <a:solidFill>
                <a:srgbClr val="FF7F7F"/>
              </a:solidFill>
              <a:ln>
                <a:noFill/>
              </a:ln>
              <a:effectLst/>
            </c:spPr>
            <c:extLst>
              <c:ext xmlns:c16="http://schemas.microsoft.com/office/drawing/2014/chart" uri="{C3380CC4-5D6E-409C-BE32-E72D297353CC}">
                <c16:uniqueId val="{0000001B-1D40-48BB-B03E-529B5E03B515}"/>
              </c:ext>
            </c:extLst>
          </c:dPt>
          <c:dPt>
            <c:idx val="14"/>
            <c:invertIfNegative val="0"/>
            <c:bubble3D val="0"/>
            <c:spPr>
              <a:solidFill>
                <a:srgbClr val="FF7F7F"/>
              </a:solidFill>
              <a:ln>
                <a:noFill/>
              </a:ln>
              <a:effectLst/>
            </c:spPr>
            <c:extLst>
              <c:ext xmlns:c16="http://schemas.microsoft.com/office/drawing/2014/chart" uri="{C3380CC4-5D6E-409C-BE32-E72D297353CC}">
                <c16:uniqueId val="{0000001D-1D40-48BB-B03E-529B5E03B515}"/>
              </c:ext>
            </c:extLst>
          </c:dPt>
          <c:cat>
            <c:numRef>
              <c:f>Forecasting!$H$39:$H$53</c:f>
              <c:numCache>
                <c:formatCode>yyyy"A"</c:formatCode>
                <c:ptCount val="15"/>
                <c:pt idx="0">
                  <c:v>42094</c:v>
                </c:pt>
                <c:pt idx="1">
                  <c:v>42459</c:v>
                </c:pt>
                <c:pt idx="2">
                  <c:v>42824</c:v>
                </c:pt>
                <c:pt idx="3">
                  <c:v>43189</c:v>
                </c:pt>
                <c:pt idx="4">
                  <c:v>43554</c:v>
                </c:pt>
                <c:pt idx="5">
                  <c:v>43919</c:v>
                </c:pt>
                <c:pt idx="6">
                  <c:v>44284</c:v>
                </c:pt>
                <c:pt idx="7">
                  <c:v>44649</c:v>
                </c:pt>
                <c:pt idx="8">
                  <c:v>45014</c:v>
                </c:pt>
                <c:pt idx="9">
                  <c:v>45379</c:v>
                </c:pt>
                <c:pt idx="10" formatCode="yyyy&quot;E&quot;">
                  <c:v>45744</c:v>
                </c:pt>
                <c:pt idx="11" formatCode="yyyy&quot;E&quot;">
                  <c:v>46109</c:v>
                </c:pt>
                <c:pt idx="12" formatCode="yyyy&quot;E&quot;">
                  <c:v>46474</c:v>
                </c:pt>
                <c:pt idx="13" formatCode="yyyy&quot;E&quot;">
                  <c:v>46839</c:v>
                </c:pt>
                <c:pt idx="14" formatCode="yyyy&quot;E&quot;">
                  <c:v>47204</c:v>
                </c:pt>
              </c:numCache>
            </c:numRef>
          </c:cat>
          <c:val>
            <c:numRef>
              <c:f>Forecasting!$I$39:$I$53</c:f>
              <c:numCache>
                <c:formatCode>#,##0.0</c:formatCode>
                <c:ptCount val="15"/>
                <c:pt idx="0">
                  <c:v>2076.87</c:v>
                </c:pt>
                <c:pt idx="1">
                  <c:v>2613.85</c:v>
                </c:pt>
                <c:pt idx="2">
                  <c:v>2959.54</c:v>
                </c:pt>
                <c:pt idx="3">
                  <c:v>3138.48</c:v>
                </c:pt>
                <c:pt idx="4">
                  <c:v>3306.1</c:v>
                </c:pt>
                <c:pt idx="5">
                  <c:v>3629.04</c:v>
                </c:pt>
                <c:pt idx="6">
                  <c:v>4304.3500000000004</c:v>
                </c:pt>
                <c:pt idx="7">
                  <c:v>4187.72</c:v>
                </c:pt>
                <c:pt idx="8">
                  <c:v>5688.83</c:v>
                </c:pt>
                <c:pt idx="9">
                  <c:v>7347.77</c:v>
                </c:pt>
                <c:pt idx="10">
                  <c:v>6556.068666666667</c:v>
                </c:pt>
                <c:pt idx="11">
                  <c:v>7034.398424242424</c:v>
                </c:pt>
                <c:pt idx="12">
                  <c:v>7512.7281818181818</c:v>
                </c:pt>
                <c:pt idx="13">
                  <c:v>7991.0579393939397</c:v>
                </c:pt>
                <c:pt idx="14">
                  <c:v>8469.3876969696976</c:v>
                </c:pt>
              </c:numCache>
            </c:numRef>
          </c:val>
          <c:extLst>
            <c:ext xmlns:c16="http://schemas.microsoft.com/office/drawing/2014/chart" uri="{C3380CC4-5D6E-409C-BE32-E72D297353CC}">
              <c16:uniqueId val="{0000001E-1D40-48BB-B03E-529B5E03B515}"/>
            </c:ext>
          </c:extLst>
        </c:ser>
        <c:dLbls>
          <c:showLegendKey val="0"/>
          <c:showVal val="0"/>
          <c:showCatName val="0"/>
          <c:showSerName val="0"/>
          <c:showPercent val="0"/>
          <c:showBubbleSize val="0"/>
        </c:dLbls>
        <c:gapWidth val="65"/>
        <c:overlap val="100"/>
        <c:axId val="1957815728"/>
        <c:axId val="1957814768"/>
      </c:barChart>
      <c:dateAx>
        <c:axId val="195781572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1957814768"/>
        <c:crosses val="autoZero"/>
        <c:auto val="1"/>
        <c:lblOffset val="100"/>
        <c:baseTimeUnit val="years"/>
      </c:dateAx>
      <c:valAx>
        <c:axId val="1957814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957815728"/>
        <c:crosses val="autoZero"/>
        <c:crossBetween val="between"/>
      </c:valAx>
      <c:spPr>
        <a:noFill/>
        <a:ln w="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Dialy Returns Distribution</cx:v>
        </cx:txData>
      </cx:tx>
      <cx:txPr>
        <a:bodyPr spcFirstLastPara="1" vertOverflow="ellipsis" horzOverflow="overflow" wrap="square" lIns="0" tIns="0" rIns="0" bIns="0" anchor="ctr" anchorCtr="1"/>
        <a:lstStyle/>
        <a:p>
          <a:pPr algn="ctr" rtl="0">
            <a:defRPr/>
          </a:pPr>
          <a:r>
            <a:rPr lang="en-US" sz="1400" b="1" i="0" u="none" strike="noStrike" baseline="0">
              <a:solidFill>
                <a:sysClr val="windowText" lastClr="000000"/>
              </a:solidFill>
              <a:latin typeface="Calibri" panose="020F0502020204030204"/>
            </a:rPr>
            <a:t>Dialy Returns Distribution</a:t>
          </a:r>
        </a:p>
      </cx:txPr>
    </cx:title>
    <cx:plotArea>
      <cx:plotAreaRegion>
        <cx:series layoutId="clusteredColumn" uniqueId="{F4C961F1-6D46-48BE-A2E2-EB0C9A4AAB0C}">
          <cx:spPr>
            <a:solidFill>
              <a:srgbClr val="E94035"/>
            </a:solidFill>
          </cx:spPr>
          <cx:dataId val="0"/>
          <cx:layoutPr>
            <cx:binning intervalClosed="r"/>
          </cx:layoutPr>
        </cx:series>
      </cx:plotAreaRegion>
      <cx:axis id="0">
        <cx:catScaling gapWidth="0"/>
        <cx:tickLabels/>
        <cx:txPr>
          <a:bodyPr spcFirstLastPara="1" vertOverflow="ellipsis" horzOverflow="overflow" wrap="square" lIns="0" tIns="0" rIns="0" bIns="0" anchor="ctr" anchorCtr="1"/>
          <a:lstStyle/>
          <a:p>
            <a:pPr algn="ctr" rtl="0">
              <a:defRPr>
                <a:solidFill>
                  <a:sysClr val="windowText" lastClr="000000"/>
                </a:solidFill>
              </a:defRPr>
            </a:pPr>
            <a:endParaRPr lang="en-US" sz="900" b="0" i="0" u="none" strike="noStrike" baseline="0">
              <a:solidFill>
                <a:sysClr val="windowText" lastClr="000000"/>
              </a:solidFill>
              <a:latin typeface="Calibri" panose="020F0502020204030204"/>
            </a:endParaRPr>
          </a:p>
        </cx:txPr>
      </cx:axis>
      <cx:axis id="1">
        <cx:valScaling/>
        <cx:majorGridlines/>
        <cx:tickLabels/>
        <cx:txPr>
          <a:bodyPr spcFirstLastPara="1" vertOverflow="ellipsis" horzOverflow="overflow" wrap="square" lIns="0" tIns="0" rIns="0" bIns="0" anchor="ctr" anchorCtr="1"/>
          <a:lstStyle/>
          <a:p>
            <a:pPr algn="ctr" rtl="0">
              <a:defRPr>
                <a:solidFill>
                  <a:sysClr val="windowText" lastClr="000000"/>
                </a:solidFill>
              </a:defRPr>
            </a:pPr>
            <a:endParaRPr lang="en-US" sz="900" b="0" i="0" u="none" strike="noStrike" baseline="0">
              <a:solidFill>
                <a:sysClr val="windowText" lastClr="000000"/>
              </a:solidFill>
              <a:latin typeface="Calibri" panose="020F0502020204030204"/>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image" Target="../media/image2.png"/><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4.png"/><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1085849</xdr:colOff>
      <xdr:row>6</xdr:row>
      <xdr:rowOff>95249</xdr:rowOff>
    </xdr:from>
    <xdr:to>
      <xdr:col>2</xdr:col>
      <xdr:colOff>266700</xdr:colOff>
      <xdr:row>25</xdr:row>
      <xdr:rowOff>180975</xdr:rowOff>
    </xdr:to>
    <xdr:graphicFrame macro="">
      <xdr:nvGraphicFramePr>
        <xdr:cNvPr id="4" name="Chart 3">
          <a:extLst>
            <a:ext uri="{FF2B5EF4-FFF2-40B4-BE49-F238E27FC236}">
              <a16:creationId xmlns:a16="http://schemas.microsoft.com/office/drawing/2014/main" id="{E50442EE-A809-427A-B079-DACE9974D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xdr:row>
      <xdr:rowOff>0</xdr:rowOff>
    </xdr:from>
    <xdr:to>
      <xdr:col>15</xdr:col>
      <xdr:colOff>400050</xdr:colOff>
      <xdr:row>17</xdr:row>
      <xdr:rowOff>42863</xdr:rowOff>
    </xdr:to>
    <xdr:graphicFrame macro="">
      <xdr:nvGraphicFramePr>
        <xdr:cNvPr id="6" name="Chart 5">
          <a:extLst>
            <a:ext uri="{FF2B5EF4-FFF2-40B4-BE49-F238E27FC236}">
              <a16:creationId xmlns:a16="http://schemas.microsoft.com/office/drawing/2014/main" id="{4245E0E4-4672-4D5B-ABDD-2E33A41F7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1028700</xdr:colOff>
      <xdr:row>39</xdr:row>
      <xdr:rowOff>119062</xdr:rowOff>
    </xdr:from>
    <xdr:to>
      <xdr:col>16</xdr:col>
      <xdr:colOff>219075</xdr:colOff>
      <xdr:row>54</xdr:row>
      <xdr:rowOff>4762</xdr:rowOff>
    </xdr:to>
    <xdr:graphicFrame macro="">
      <xdr:nvGraphicFramePr>
        <xdr:cNvPr id="7" name="Chart 6">
          <a:extLst>
            <a:ext uri="{FF2B5EF4-FFF2-40B4-BE49-F238E27FC236}">
              <a16:creationId xmlns:a16="http://schemas.microsoft.com/office/drawing/2014/main" id="{F21B53C7-E477-DE5E-89E8-2C053BA21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329142</xdr:colOff>
      <xdr:row>1</xdr:row>
      <xdr:rowOff>168011</xdr:rowOff>
    </xdr:to>
    <xdr:pic>
      <xdr:nvPicPr>
        <xdr:cNvPr id="2" name="Picture 1">
          <a:extLst>
            <a:ext uri="{FF2B5EF4-FFF2-40B4-BE49-F238E27FC236}">
              <a16:creationId xmlns:a16="http://schemas.microsoft.com/office/drawing/2014/main" id="{776AE888-9110-4572-A218-172B7321BC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3933825" y="47625"/>
          <a:ext cx="2143125" cy="4347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819151</xdr:colOff>
      <xdr:row>0</xdr:row>
      <xdr:rowOff>142875</xdr:rowOff>
    </xdr:from>
    <xdr:to>
      <xdr:col>6</xdr:col>
      <xdr:colOff>523875</xdr:colOff>
      <xdr:row>1</xdr:row>
      <xdr:rowOff>100968</xdr:rowOff>
    </xdr:to>
    <xdr:pic>
      <xdr:nvPicPr>
        <xdr:cNvPr id="2" name="Picture 1">
          <a:extLst>
            <a:ext uri="{FF2B5EF4-FFF2-40B4-BE49-F238E27FC236}">
              <a16:creationId xmlns:a16="http://schemas.microsoft.com/office/drawing/2014/main" id="{603E6EDA-0738-4F82-B5AE-950D0AB529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53" t="38569" r="7105" b="38337"/>
        <a:stretch/>
      </xdr:blipFill>
      <xdr:spPr>
        <a:xfrm>
          <a:off x="2905126" y="142875"/>
          <a:ext cx="1343024" cy="2724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361950</xdr:colOff>
      <xdr:row>0</xdr:row>
      <xdr:rowOff>66675</xdr:rowOff>
    </xdr:from>
    <xdr:to>
      <xdr:col>9</xdr:col>
      <xdr:colOff>66675</xdr:colOff>
      <xdr:row>1</xdr:row>
      <xdr:rowOff>187061</xdr:rowOff>
    </xdr:to>
    <xdr:pic>
      <xdr:nvPicPr>
        <xdr:cNvPr id="2" name="Picture 1">
          <a:extLst>
            <a:ext uri="{FF2B5EF4-FFF2-40B4-BE49-F238E27FC236}">
              <a16:creationId xmlns:a16="http://schemas.microsoft.com/office/drawing/2014/main" id="{6DF1643B-9CD3-4410-BF34-5FE38EF93F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2924175" y="66675"/>
          <a:ext cx="2143125" cy="4347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238125</xdr:colOff>
      <xdr:row>0</xdr:row>
      <xdr:rowOff>47625</xdr:rowOff>
    </xdr:from>
    <xdr:to>
      <xdr:col>11</xdr:col>
      <xdr:colOff>552450</xdr:colOff>
      <xdr:row>1</xdr:row>
      <xdr:rowOff>168011</xdr:rowOff>
    </xdr:to>
    <xdr:pic>
      <xdr:nvPicPr>
        <xdr:cNvPr id="2" name="Picture 1">
          <a:extLst>
            <a:ext uri="{FF2B5EF4-FFF2-40B4-BE49-F238E27FC236}">
              <a16:creationId xmlns:a16="http://schemas.microsoft.com/office/drawing/2014/main" id="{944925C9-393B-4882-9026-582CB4631E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5419725" y="47625"/>
          <a:ext cx="2143125" cy="4347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19050</xdr:colOff>
      <xdr:row>0</xdr:row>
      <xdr:rowOff>38100</xdr:rowOff>
    </xdr:from>
    <xdr:to>
      <xdr:col>11</xdr:col>
      <xdr:colOff>28575</xdr:colOff>
      <xdr:row>1</xdr:row>
      <xdr:rowOff>158486</xdr:rowOff>
    </xdr:to>
    <xdr:pic>
      <xdr:nvPicPr>
        <xdr:cNvPr id="2" name="Picture 1">
          <a:extLst>
            <a:ext uri="{FF2B5EF4-FFF2-40B4-BE49-F238E27FC236}">
              <a16:creationId xmlns:a16="http://schemas.microsoft.com/office/drawing/2014/main" id="{5A21715A-0A9F-43BE-B184-4C21058EE2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343400" y="38100"/>
          <a:ext cx="2143125" cy="4347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542926</xdr:colOff>
      <xdr:row>0</xdr:row>
      <xdr:rowOff>95251</xdr:rowOff>
    </xdr:from>
    <xdr:to>
      <xdr:col>6</xdr:col>
      <xdr:colOff>428626</xdr:colOff>
      <xdr:row>1</xdr:row>
      <xdr:rowOff>163472</xdr:rowOff>
    </xdr:to>
    <xdr:pic>
      <xdr:nvPicPr>
        <xdr:cNvPr id="2" name="Picture 1">
          <a:extLst>
            <a:ext uri="{FF2B5EF4-FFF2-40B4-BE49-F238E27FC236}">
              <a16:creationId xmlns:a16="http://schemas.microsoft.com/office/drawing/2014/main" id="{6D79812A-7EDB-42F8-95DB-DFA014994E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53" t="38569" r="7105" b="38337"/>
        <a:stretch/>
      </xdr:blipFill>
      <xdr:spPr>
        <a:xfrm>
          <a:off x="2933701" y="95251"/>
          <a:ext cx="1885950" cy="3825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571500</xdr:colOff>
      <xdr:row>0</xdr:row>
      <xdr:rowOff>47625</xdr:rowOff>
    </xdr:from>
    <xdr:to>
      <xdr:col>10</xdr:col>
      <xdr:colOff>619125</xdr:colOff>
      <xdr:row>1</xdr:row>
      <xdr:rowOff>168011</xdr:rowOff>
    </xdr:to>
    <xdr:pic>
      <xdr:nvPicPr>
        <xdr:cNvPr id="2" name="Picture 1">
          <a:extLst>
            <a:ext uri="{FF2B5EF4-FFF2-40B4-BE49-F238E27FC236}">
              <a16:creationId xmlns:a16="http://schemas.microsoft.com/office/drawing/2014/main" id="{53DC3D6C-B452-4E3E-9F78-379B3402D2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972050" y="47625"/>
          <a:ext cx="2143125" cy="434711"/>
        </a:xfrm>
        <a:prstGeom prst="rect">
          <a:avLst/>
        </a:prstGeom>
      </xdr:spPr>
    </xdr:pic>
    <xdr:clientData/>
  </xdr:twoCellAnchor>
  <xdr:twoCellAnchor>
    <xdr:from>
      <xdr:col>5</xdr:col>
      <xdr:colOff>409576</xdr:colOff>
      <xdr:row>27</xdr:row>
      <xdr:rowOff>152400</xdr:rowOff>
    </xdr:from>
    <xdr:to>
      <xdr:col>6</xdr:col>
      <xdr:colOff>257175</xdr:colOff>
      <xdr:row>33</xdr:row>
      <xdr:rowOff>76200</xdr:rowOff>
    </xdr:to>
    <xdr:sp macro="" textlink="">
      <xdr:nvSpPr>
        <xdr:cNvPr id="3" name="TextBox 2">
          <a:extLst>
            <a:ext uri="{FF2B5EF4-FFF2-40B4-BE49-F238E27FC236}">
              <a16:creationId xmlns:a16="http://schemas.microsoft.com/office/drawing/2014/main" id="{2CD4D52A-FE9F-E406-6177-37D43D591C8B}"/>
            </a:ext>
          </a:extLst>
        </xdr:cNvPr>
        <xdr:cNvSpPr txBox="1"/>
      </xdr:nvSpPr>
      <xdr:spPr>
        <a:xfrm rot="16200000">
          <a:off x="3219451" y="5638800"/>
          <a:ext cx="1085850"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100" b="1">
              <a:latin typeface="Calibri "/>
            </a:rPr>
            <a:t>Terminal Growth Rate</a:t>
          </a:r>
        </a:p>
      </xdr:txBody>
    </xdr:sp>
    <xdr:clientData/>
  </xdr:twoCellAnchor>
  <xdr:twoCellAnchor>
    <xdr:from>
      <xdr:col>5</xdr:col>
      <xdr:colOff>428626</xdr:colOff>
      <xdr:row>37</xdr:row>
      <xdr:rowOff>133350</xdr:rowOff>
    </xdr:from>
    <xdr:to>
      <xdr:col>6</xdr:col>
      <xdr:colOff>276225</xdr:colOff>
      <xdr:row>43</xdr:row>
      <xdr:rowOff>57150</xdr:rowOff>
    </xdr:to>
    <xdr:sp macro="" textlink="">
      <xdr:nvSpPr>
        <xdr:cNvPr id="5" name="TextBox 4">
          <a:extLst>
            <a:ext uri="{FF2B5EF4-FFF2-40B4-BE49-F238E27FC236}">
              <a16:creationId xmlns:a16="http://schemas.microsoft.com/office/drawing/2014/main" id="{55AC63DF-19E4-48E1-9C36-6EA663632280}"/>
            </a:ext>
          </a:extLst>
        </xdr:cNvPr>
        <xdr:cNvSpPr txBox="1"/>
      </xdr:nvSpPr>
      <xdr:spPr>
        <a:xfrm rot="16200000">
          <a:off x="3243263" y="7539038"/>
          <a:ext cx="1076325"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100" b="1">
              <a:latin typeface="Calibri "/>
            </a:rPr>
            <a:t>Terminal Growth Rate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447675</xdr:colOff>
      <xdr:row>0</xdr:row>
      <xdr:rowOff>47625</xdr:rowOff>
    </xdr:from>
    <xdr:to>
      <xdr:col>15</xdr:col>
      <xdr:colOff>695325</xdr:colOff>
      <xdr:row>1</xdr:row>
      <xdr:rowOff>168011</xdr:rowOff>
    </xdr:to>
    <xdr:pic>
      <xdr:nvPicPr>
        <xdr:cNvPr id="2" name="Picture 1">
          <a:extLst>
            <a:ext uri="{FF2B5EF4-FFF2-40B4-BE49-F238E27FC236}">
              <a16:creationId xmlns:a16="http://schemas.microsoft.com/office/drawing/2014/main" id="{B3B45334-04E3-4CA4-BE00-C28F9CCDF8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8562975" y="47625"/>
          <a:ext cx="2143125" cy="4347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619125</xdr:colOff>
      <xdr:row>0</xdr:row>
      <xdr:rowOff>66675</xdr:rowOff>
    </xdr:from>
    <xdr:to>
      <xdr:col>13</xdr:col>
      <xdr:colOff>704850</xdr:colOff>
      <xdr:row>1</xdr:row>
      <xdr:rowOff>187061</xdr:rowOff>
    </xdr:to>
    <xdr:pic>
      <xdr:nvPicPr>
        <xdr:cNvPr id="2" name="Picture 1">
          <a:extLst>
            <a:ext uri="{FF2B5EF4-FFF2-40B4-BE49-F238E27FC236}">
              <a16:creationId xmlns:a16="http://schemas.microsoft.com/office/drawing/2014/main" id="{A047C69F-83E2-497E-AEE7-9829A4475E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7153275" y="66675"/>
          <a:ext cx="2143125" cy="434711"/>
        </a:xfrm>
        <a:prstGeom prst="rect">
          <a:avLst/>
        </a:prstGeom>
      </xdr:spPr>
    </xdr:pic>
    <xdr:clientData/>
  </xdr:twoCellAnchor>
  <xdr:twoCellAnchor>
    <xdr:from>
      <xdr:col>9</xdr:col>
      <xdr:colOff>1</xdr:colOff>
      <xdr:row>33</xdr:row>
      <xdr:rowOff>0</xdr:rowOff>
    </xdr:from>
    <xdr:to>
      <xdr:col>14</xdr:col>
      <xdr:colOff>1</xdr:colOff>
      <xdr:row>47</xdr:row>
      <xdr:rowOff>76200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F0C1F455-D853-4D27-A5A6-0C28A521A1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857876" y="6419850"/>
              <a:ext cx="4629150" cy="2743200"/>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152400</xdr:colOff>
      <xdr:row>0</xdr:row>
      <xdr:rowOff>85725</xdr:rowOff>
    </xdr:from>
    <xdr:to>
      <xdr:col>9</xdr:col>
      <xdr:colOff>609600</xdr:colOff>
      <xdr:row>1</xdr:row>
      <xdr:rowOff>164302</xdr:rowOff>
    </xdr:to>
    <xdr:pic>
      <xdr:nvPicPr>
        <xdr:cNvPr id="2" name="Picture 1">
          <a:extLst>
            <a:ext uri="{FF2B5EF4-FFF2-40B4-BE49-F238E27FC236}">
              <a16:creationId xmlns:a16="http://schemas.microsoft.com/office/drawing/2014/main" id="{85C31573-2060-4558-BDA8-68FA75A95A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53" t="38569" r="7105" b="38337"/>
        <a:stretch/>
      </xdr:blipFill>
      <xdr:spPr>
        <a:xfrm>
          <a:off x="2952750" y="85725"/>
          <a:ext cx="1895475" cy="392902"/>
        </a:xfrm>
        <a:prstGeom prst="rect">
          <a:avLst/>
        </a:prstGeom>
      </xdr:spPr>
    </xdr:pic>
    <xdr:clientData/>
  </xdr:twoCellAnchor>
  <xdr:twoCellAnchor>
    <xdr:from>
      <xdr:col>0</xdr:col>
      <xdr:colOff>114299</xdr:colOff>
      <xdr:row>11</xdr:row>
      <xdr:rowOff>138112</xdr:rowOff>
    </xdr:from>
    <xdr:to>
      <xdr:col>9</xdr:col>
      <xdr:colOff>619124</xdr:colOff>
      <xdr:row>26</xdr:row>
      <xdr:rowOff>95250</xdr:rowOff>
    </xdr:to>
    <xdr:graphicFrame macro="">
      <xdr:nvGraphicFramePr>
        <xdr:cNvPr id="3" name="Chart 2">
          <a:extLst>
            <a:ext uri="{FF2B5EF4-FFF2-40B4-BE49-F238E27FC236}">
              <a16:creationId xmlns:a16="http://schemas.microsoft.com/office/drawing/2014/main" id="{852DEDA3-121D-C7DE-B44C-9F57073ED0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85724</xdr:colOff>
      <xdr:row>16</xdr:row>
      <xdr:rowOff>57150</xdr:rowOff>
    </xdr:from>
    <xdr:to>
      <xdr:col>9</xdr:col>
      <xdr:colOff>434924</xdr:colOff>
      <xdr:row>16</xdr:row>
      <xdr:rowOff>93150</xdr:rowOff>
    </xdr:to>
    <xdr:cxnSp macro="">
      <xdr:nvCxnSpPr>
        <xdr:cNvPr id="8" name="Straight Connector 7">
          <a:extLst>
            <a:ext uri="{FF2B5EF4-FFF2-40B4-BE49-F238E27FC236}">
              <a16:creationId xmlns:a16="http://schemas.microsoft.com/office/drawing/2014/main" id="{48424861-17F7-4180-9819-070D2D7465D6}"/>
            </a:ext>
          </a:extLst>
        </xdr:cNvPr>
        <xdr:cNvCxnSpPr/>
      </xdr:nvCxnSpPr>
      <xdr:spPr>
        <a:xfrm>
          <a:off x="209549" y="3105150"/>
          <a:ext cx="4464000" cy="36000"/>
        </a:xfrm>
        <a:prstGeom prst="line">
          <a:avLst/>
        </a:prstGeom>
        <a:ln w="12700">
          <a:solidFill>
            <a:schemeClr val="accent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638176</xdr:colOff>
      <xdr:row>15</xdr:row>
      <xdr:rowOff>0</xdr:rowOff>
    </xdr:from>
    <xdr:to>
      <xdr:col>6</xdr:col>
      <xdr:colOff>476250</xdr:colOff>
      <xdr:row>16</xdr:row>
      <xdr:rowOff>47625</xdr:rowOff>
    </xdr:to>
    <xdr:sp macro="" textlink="">
      <xdr:nvSpPr>
        <xdr:cNvPr id="10" name="TextBox 9">
          <a:extLst>
            <a:ext uri="{FF2B5EF4-FFF2-40B4-BE49-F238E27FC236}">
              <a16:creationId xmlns:a16="http://schemas.microsoft.com/office/drawing/2014/main" id="{45F2DE40-4F6F-E9F6-7294-052197DC4A22}"/>
            </a:ext>
          </a:extLst>
        </xdr:cNvPr>
        <xdr:cNvSpPr txBox="1"/>
      </xdr:nvSpPr>
      <xdr:spPr>
        <a:xfrm>
          <a:off x="1495426" y="2857500"/>
          <a:ext cx="178117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100" b="1"/>
            <a:t>Current</a:t>
          </a:r>
          <a:r>
            <a:rPr lang="en-IN" sz="1100" b="1" baseline="0"/>
            <a:t> Market Price</a:t>
          </a:r>
          <a:endParaRPr lang="en-IN"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462643</xdr:colOff>
      <xdr:row>0</xdr:row>
      <xdr:rowOff>48598</xdr:rowOff>
    </xdr:from>
    <xdr:to>
      <xdr:col>9</xdr:col>
      <xdr:colOff>87474</xdr:colOff>
      <xdr:row>3</xdr:row>
      <xdr:rowOff>147736</xdr:rowOff>
    </xdr:to>
    <xdr:sp macro="" textlink="">
      <xdr:nvSpPr>
        <xdr:cNvPr id="12" name="TextBox 11">
          <a:extLst>
            <a:ext uri="{FF2B5EF4-FFF2-40B4-BE49-F238E27FC236}">
              <a16:creationId xmlns:a16="http://schemas.microsoft.com/office/drawing/2014/main" id="{F5606A5B-A79F-5766-6B82-AB32DFE47089}"/>
            </a:ext>
          </a:extLst>
        </xdr:cNvPr>
        <xdr:cNvSpPr txBox="1"/>
      </xdr:nvSpPr>
      <xdr:spPr>
        <a:xfrm>
          <a:off x="831980" y="48598"/>
          <a:ext cx="4951055" cy="682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4800" b="1">
              <a:ln w="0">
                <a:solidFill>
                  <a:schemeClr val="tx1"/>
                </a:solidFill>
              </a:ln>
              <a:blipFill>
                <a:blip xmlns:r="http://schemas.openxmlformats.org/officeDocument/2006/relationships" r:embed="rId1"/>
                <a:stretch>
                  <a:fillRect/>
                </a:stretch>
              </a:blipFill>
            </a:rPr>
            <a:t>Table of Contents</a:t>
          </a:r>
        </a:p>
      </xdr:txBody>
    </xdr:sp>
    <xdr:clientData/>
  </xdr:twoCellAnchor>
  <xdr:oneCellAnchor>
    <xdr:from>
      <xdr:col>1</xdr:col>
      <xdr:colOff>212270</xdr:colOff>
      <xdr:row>4</xdr:row>
      <xdr:rowOff>91361</xdr:rowOff>
    </xdr:from>
    <xdr:ext cx="4830148" cy="3767237"/>
    <xdr:sp macro="" textlink="">
      <xdr:nvSpPr>
        <xdr:cNvPr id="13" name="TextBox 12">
          <a:extLst>
            <a:ext uri="{FF2B5EF4-FFF2-40B4-BE49-F238E27FC236}">
              <a16:creationId xmlns:a16="http://schemas.microsoft.com/office/drawing/2014/main" id="{7B4DDDDA-D5B5-C32A-8A0B-5C286BBA50AD}"/>
            </a:ext>
          </a:extLst>
        </xdr:cNvPr>
        <xdr:cNvSpPr txBox="1"/>
      </xdr:nvSpPr>
      <xdr:spPr>
        <a:xfrm>
          <a:off x="581607" y="868912"/>
          <a:ext cx="4830148" cy="3767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0" rtlCol="0" anchor="t" anchorCtr="0">
          <a:noAutofit/>
        </a:bodyPr>
        <a:lstStyle/>
        <a:p>
          <a:pPr marL="342900" indent="-342900">
            <a:buSzPct val="100000"/>
            <a:buFont typeface="+mj-lt"/>
            <a:buAutoNum type="arabicPeriod"/>
          </a:pPr>
          <a:r>
            <a:rPr lang="en-IN" sz="1800" b="1">
              <a:solidFill>
                <a:schemeClr val="dk1"/>
              </a:solidFill>
              <a:effectLst/>
              <a:latin typeface="+mn-lt"/>
              <a:ea typeface="+mn-ea"/>
              <a:cs typeface="+mn-cs"/>
            </a:rPr>
            <a:t>One Page Profile</a:t>
          </a:r>
        </a:p>
        <a:p>
          <a:pPr marL="342900" indent="-342900" algn="l">
            <a:buSzPct val="100000"/>
            <a:buFont typeface="+mj-lt"/>
            <a:buAutoNum type="arabicPeriod"/>
          </a:pPr>
          <a:r>
            <a:rPr lang="en-IN" sz="1800" b="1">
              <a:solidFill>
                <a:schemeClr val="dk1"/>
              </a:solidFill>
              <a:effectLst/>
              <a:latin typeface="+mn-lt"/>
              <a:ea typeface="+mn-ea"/>
              <a:cs typeface="+mn-cs"/>
            </a:rPr>
            <a:t>Historical Financial Statement</a:t>
          </a:r>
        </a:p>
        <a:p>
          <a:pPr marL="342900" indent="-342900" algn="l">
            <a:buSzPct val="100000"/>
            <a:buFont typeface="+mj-lt"/>
            <a:buAutoNum type="arabicPeriod"/>
          </a:pPr>
          <a:r>
            <a:rPr lang="en-IN" sz="1800" b="1">
              <a:solidFill>
                <a:schemeClr val="dk1"/>
              </a:solidFill>
              <a:effectLst/>
              <a:latin typeface="+mn-lt"/>
              <a:ea typeface="+mn-ea"/>
              <a:cs typeface="+mn-cs"/>
            </a:rPr>
            <a:t>Common Size Statements</a:t>
          </a:r>
        </a:p>
        <a:p>
          <a:pPr marL="342900" indent="-342900" algn="l">
            <a:buSzPct val="100000"/>
            <a:buFont typeface="+mj-lt"/>
            <a:buAutoNum type="arabicPeriod"/>
          </a:pPr>
          <a:r>
            <a:rPr lang="en-IN" sz="1800" b="1">
              <a:solidFill>
                <a:schemeClr val="dk1"/>
              </a:solidFill>
              <a:effectLst/>
              <a:latin typeface="+mn-lt"/>
              <a:ea typeface="+mn-ea"/>
              <a:cs typeface="+mn-cs"/>
            </a:rPr>
            <a:t>Ratio Analysis</a:t>
          </a:r>
        </a:p>
        <a:p>
          <a:pPr marL="342900" indent="-342900" algn="l">
            <a:buSzPct val="100000"/>
            <a:buFont typeface="+mj-lt"/>
            <a:buAutoNum type="arabicPeriod"/>
          </a:pPr>
          <a:r>
            <a:rPr lang="en-IN" sz="1800" b="1">
              <a:solidFill>
                <a:schemeClr val="dk1"/>
              </a:solidFill>
              <a:effectLst/>
              <a:latin typeface="+mn-lt"/>
              <a:ea typeface="+mn-ea"/>
              <a:cs typeface="+mn-cs"/>
            </a:rPr>
            <a:t>Forecasting</a:t>
          </a:r>
        </a:p>
        <a:p>
          <a:pPr marL="342900" indent="-342900" algn="l">
            <a:buSzPct val="100000"/>
            <a:buFont typeface="+mj-lt"/>
            <a:buAutoNum type="arabicPeriod"/>
          </a:pPr>
          <a:r>
            <a:rPr lang="en-IN" sz="1800" b="1">
              <a:solidFill>
                <a:schemeClr val="dk1"/>
              </a:solidFill>
              <a:effectLst/>
              <a:latin typeface="+mn-lt"/>
              <a:ea typeface="+mn-ea"/>
              <a:cs typeface="+mn-cs"/>
            </a:rPr>
            <a:t>Beta Drifting</a:t>
          </a:r>
        </a:p>
        <a:p>
          <a:pPr marL="342900" indent="-342900" algn="l">
            <a:buSzPct val="100000"/>
            <a:buFont typeface="+mj-lt"/>
            <a:buAutoNum type="arabicPeriod"/>
          </a:pPr>
          <a:r>
            <a:rPr lang="en-IN" sz="1800" b="1">
              <a:solidFill>
                <a:schemeClr val="dk1"/>
              </a:solidFill>
              <a:effectLst/>
              <a:latin typeface="+mn-lt"/>
              <a:ea typeface="+mn-ea"/>
              <a:cs typeface="+mn-cs"/>
            </a:rPr>
            <a:t>WACC</a:t>
          </a:r>
        </a:p>
        <a:p>
          <a:pPr marL="342900" indent="-342900" algn="l">
            <a:buSzPct val="100000"/>
            <a:buFont typeface="+mj-lt"/>
            <a:buAutoNum type="arabicPeriod"/>
          </a:pPr>
          <a:r>
            <a:rPr lang="en-IN" sz="1800" b="1">
              <a:solidFill>
                <a:schemeClr val="dk1"/>
              </a:solidFill>
              <a:effectLst/>
              <a:latin typeface="+mn-lt"/>
              <a:ea typeface="+mn-ea"/>
              <a:cs typeface="+mn-cs"/>
            </a:rPr>
            <a:t>DCF Valuation</a:t>
          </a:r>
        </a:p>
        <a:p>
          <a:pPr marL="342900" indent="-342900" algn="l">
            <a:buSzPct val="100000"/>
            <a:buFont typeface="+mj-lt"/>
            <a:buAutoNum type="arabicPeriod"/>
          </a:pPr>
          <a:r>
            <a:rPr lang="en-IN" sz="1800" b="1">
              <a:solidFill>
                <a:schemeClr val="dk1"/>
              </a:solidFill>
              <a:effectLst/>
              <a:latin typeface="+mn-lt"/>
              <a:ea typeface="+mn-ea"/>
              <a:cs typeface="+mn-cs"/>
            </a:rPr>
            <a:t>Comparable Company Valuation</a:t>
          </a:r>
        </a:p>
        <a:p>
          <a:pPr marL="342900" indent="-342900" algn="l">
            <a:buSzPct val="100000"/>
            <a:buFont typeface="+mj-lt"/>
            <a:buAutoNum type="arabicPeriod"/>
          </a:pPr>
          <a:r>
            <a:rPr lang="en-IN" sz="1800" b="1">
              <a:solidFill>
                <a:schemeClr val="dk1"/>
              </a:solidFill>
              <a:effectLst/>
              <a:latin typeface="+mn-lt"/>
              <a:ea typeface="+mn-ea"/>
              <a:cs typeface="+mn-cs"/>
            </a:rPr>
            <a:t>VAR &amp; Stimulation</a:t>
          </a:r>
        </a:p>
        <a:p>
          <a:pPr marL="342900" indent="-342900" algn="l">
            <a:buSzPct val="100000"/>
            <a:buFont typeface="+mj-lt"/>
            <a:buAutoNum type="arabicPeriod"/>
          </a:pPr>
          <a:r>
            <a:rPr lang="en-IN" sz="1800" b="1">
              <a:solidFill>
                <a:schemeClr val="dk1"/>
              </a:solidFill>
              <a:effectLst/>
              <a:latin typeface="+mn-lt"/>
              <a:ea typeface="+mn-ea"/>
              <a:cs typeface="+mn-cs"/>
            </a:rPr>
            <a:t>Football Field Analysis</a:t>
          </a:r>
        </a:p>
        <a:p>
          <a:pPr marL="342900" indent="-342900" algn="l">
            <a:buSzPct val="100000"/>
            <a:buFont typeface="+mj-lt"/>
            <a:buAutoNum type="arabicPeriod"/>
          </a:pPr>
          <a:r>
            <a:rPr lang="en-IN" sz="1800" b="1">
              <a:solidFill>
                <a:schemeClr val="dk1"/>
              </a:solidFill>
              <a:effectLst/>
              <a:latin typeface="+mn-lt"/>
              <a:ea typeface="+mn-ea"/>
              <a:cs typeface="+mn-cs"/>
            </a:rPr>
            <a:t>DuPont Analysis</a:t>
          </a:r>
        </a:p>
        <a:p>
          <a:pPr marL="342900" indent="-342900" algn="l">
            <a:buSzPct val="100000"/>
            <a:buFont typeface="+mj-lt"/>
            <a:buAutoNum type="arabicPeriod"/>
          </a:pPr>
          <a:r>
            <a:rPr lang="en-IN" sz="1800" b="1">
              <a:solidFill>
                <a:schemeClr val="dk1"/>
              </a:solidFill>
              <a:effectLst/>
              <a:latin typeface="+mn-lt"/>
              <a:ea typeface="+mn-ea"/>
              <a:cs typeface="+mn-cs"/>
            </a:rPr>
            <a:t>Altman's Z-Score Analysis</a:t>
          </a:r>
        </a:p>
      </xdr:txBody>
    </xdr:sp>
    <xdr:clientData/>
  </xdr:oneCellAnchor>
  <xdr:twoCellAnchor editAs="oneCell">
    <xdr:from>
      <xdr:col>4</xdr:col>
      <xdr:colOff>187637</xdr:colOff>
      <xdr:row>25</xdr:row>
      <xdr:rowOff>122463</xdr:rowOff>
    </xdr:from>
    <xdr:to>
      <xdr:col>9</xdr:col>
      <xdr:colOff>536689</xdr:colOff>
      <xdr:row>28</xdr:row>
      <xdr:rowOff>136072</xdr:rowOff>
    </xdr:to>
    <xdr:pic>
      <xdr:nvPicPr>
        <xdr:cNvPr id="15" name="Picture 14">
          <a:extLst>
            <a:ext uri="{FF2B5EF4-FFF2-40B4-BE49-F238E27FC236}">
              <a16:creationId xmlns:a16="http://schemas.microsoft.com/office/drawing/2014/main" id="{AD29AA06-B55B-4A4E-9E74-E223AC505E8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453" t="38569" r="7105" b="38337"/>
        <a:stretch/>
      </xdr:blipFill>
      <xdr:spPr>
        <a:xfrm>
          <a:off x="2821591" y="4982157"/>
          <a:ext cx="3410659" cy="7036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0.04866</cdr:x>
      <cdr:y>1</cdr:y>
    </cdr:from>
    <cdr:to>
      <cdr:x>0.92748</cdr:x>
      <cdr:y>1</cdr:y>
    </cdr:to>
    <cdr:cxnSp macro="">
      <cdr:nvCxnSpPr>
        <cdr:cNvPr id="2" name="Straight Connector 1">
          <a:extLst xmlns:a="http://schemas.openxmlformats.org/drawingml/2006/main">
            <a:ext uri="{FF2B5EF4-FFF2-40B4-BE49-F238E27FC236}">
              <a16:creationId xmlns:a16="http://schemas.microsoft.com/office/drawing/2014/main" id="{B6CCEE1D-874F-4D19-89F1-E80ED4C3E547}"/>
            </a:ext>
          </a:extLst>
        </cdr:cNvPr>
        <cdr:cNvCxnSpPr/>
      </cdr:nvCxnSpPr>
      <cdr:spPr>
        <a:xfrm xmlns:a="http://schemas.openxmlformats.org/drawingml/2006/main">
          <a:off x="230832" y="3902799"/>
          <a:ext cx="4168605" cy="0"/>
        </a:xfrm>
        <a:prstGeom xmlns:a="http://schemas.openxmlformats.org/drawingml/2006/main" prst="line">
          <a:avLst/>
        </a:prstGeom>
        <a:ln xmlns:a="http://schemas.openxmlformats.org/drawingml/2006/main" w="12700">
          <a:solidFill>
            <a:schemeClr val="accent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5</xdr:col>
      <xdr:colOff>304800</xdr:colOff>
      <xdr:row>1</xdr:row>
      <xdr:rowOff>66675</xdr:rowOff>
    </xdr:from>
    <xdr:to>
      <xdr:col>8</xdr:col>
      <xdr:colOff>535384</xdr:colOff>
      <xdr:row>2</xdr:row>
      <xdr:rowOff>187061</xdr:rowOff>
    </xdr:to>
    <xdr:pic>
      <xdr:nvPicPr>
        <xdr:cNvPr id="2" name="Picture 1">
          <a:extLst>
            <a:ext uri="{FF2B5EF4-FFF2-40B4-BE49-F238E27FC236}">
              <a16:creationId xmlns:a16="http://schemas.microsoft.com/office/drawing/2014/main" id="{DFC1C7DD-D5A6-4943-8240-6E2EFA8D54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638675" y="200025"/>
          <a:ext cx="2143125" cy="434711"/>
        </a:xfrm>
        <a:prstGeom prst="rect">
          <a:avLst/>
        </a:prstGeom>
      </xdr:spPr>
    </xdr:pic>
    <xdr:clientData/>
  </xdr:twoCellAnchor>
  <xdr:twoCellAnchor>
    <xdr:from>
      <xdr:col>1</xdr:col>
      <xdr:colOff>164705</xdr:colOff>
      <xdr:row>15</xdr:row>
      <xdr:rowOff>37309</xdr:rowOff>
    </xdr:from>
    <xdr:to>
      <xdr:col>1</xdr:col>
      <xdr:colOff>2232421</xdr:colOff>
      <xdr:row>25</xdr:row>
      <xdr:rowOff>168674</xdr:rowOff>
    </xdr:to>
    <xdr:graphicFrame macro="">
      <xdr:nvGraphicFramePr>
        <xdr:cNvPr id="3" name="Chart 2">
          <a:extLst>
            <a:ext uri="{FF2B5EF4-FFF2-40B4-BE49-F238E27FC236}">
              <a16:creationId xmlns:a16="http://schemas.microsoft.com/office/drawing/2014/main" id="{995F5D97-DC58-D3F8-5AB3-A740207BF5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228203</xdr:colOff>
      <xdr:row>13</xdr:row>
      <xdr:rowOff>178593</xdr:rowOff>
    </xdr:from>
    <xdr:to>
      <xdr:col>1</xdr:col>
      <xdr:colOff>2043906</xdr:colOff>
      <xdr:row>13</xdr:row>
      <xdr:rowOff>178594</xdr:rowOff>
    </xdr:to>
    <xdr:cxnSp macro="">
      <xdr:nvCxnSpPr>
        <xdr:cNvPr id="8" name="Straight Connector 7">
          <a:extLst>
            <a:ext uri="{FF2B5EF4-FFF2-40B4-BE49-F238E27FC236}">
              <a16:creationId xmlns:a16="http://schemas.microsoft.com/office/drawing/2014/main" id="{55AA1704-5D25-A703-6F74-7D4144DE1C0F}"/>
            </a:ext>
          </a:extLst>
        </xdr:cNvPr>
        <xdr:cNvCxnSpPr/>
      </xdr:nvCxnSpPr>
      <xdr:spPr>
        <a:xfrm>
          <a:off x="347266" y="3552031"/>
          <a:ext cx="1815703"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347264</xdr:colOff>
      <xdr:row>13</xdr:row>
      <xdr:rowOff>218280</xdr:rowOff>
    </xdr:from>
    <xdr:to>
      <xdr:col>1</xdr:col>
      <xdr:colOff>1766092</xdr:colOff>
      <xdr:row>15</xdr:row>
      <xdr:rowOff>9923</xdr:rowOff>
    </xdr:to>
    <xdr:sp macro="" textlink="">
      <xdr:nvSpPr>
        <xdr:cNvPr id="16" name="TextBox 15">
          <a:extLst>
            <a:ext uri="{FF2B5EF4-FFF2-40B4-BE49-F238E27FC236}">
              <a16:creationId xmlns:a16="http://schemas.microsoft.com/office/drawing/2014/main" id="{62EABB6D-5F4A-4051-0129-9A63424FBA4C}"/>
            </a:ext>
          </a:extLst>
        </xdr:cNvPr>
        <xdr:cNvSpPr txBox="1"/>
      </xdr:nvSpPr>
      <xdr:spPr>
        <a:xfrm>
          <a:off x="466327" y="3591718"/>
          <a:ext cx="1418828" cy="218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050" b="1">
              <a:solidFill>
                <a:srgbClr val="E93F33"/>
              </a:solidFill>
              <a:effectLst/>
              <a:latin typeface="Calibri" panose="020F0502020204030204" pitchFamily="34" charset="0"/>
              <a:ea typeface="+mn-ea"/>
              <a:cs typeface="Calibri" panose="020F0502020204030204" pitchFamily="34" charset="0"/>
            </a:rPr>
            <a:t>Revenues (INR Crs.)</a:t>
          </a:r>
          <a:endParaRPr lang="en-IN" sz="1050" b="1">
            <a:solidFill>
              <a:srgbClr val="E93F33"/>
            </a:solidFill>
            <a:effectLst/>
            <a:latin typeface="Calibri" panose="020F0502020204030204" pitchFamily="34" charset="0"/>
            <a:cs typeface="Calibri" panose="020F0502020204030204" pitchFamily="34" charset="0"/>
          </a:endParaRPr>
        </a:p>
      </xdr:txBody>
    </xdr:sp>
    <xdr:clientData/>
  </xdr:twoCellAnchor>
  <xdr:twoCellAnchor>
    <xdr:from>
      <xdr:col>2</xdr:col>
      <xdr:colOff>99218</xdr:colOff>
      <xdr:row>15</xdr:row>
      <xdr:rowOff>49611</xdr:rowOff>
    </xdr:from>
    <xdr:to>
      <xdr:col>5</xdr:col>
      <xdr:colOff>162716</xdr:colOff>
      <xdr:row>25</xdr:row>
      <xdr:rowOff>180976</xdr:rowOff>
    </xdr:to>
    <xdr:graphicFrame macro="">
      <xdr:nvGraphicFramePr>
        <xdr:cNvPr id="5" name="Chart 4">
          <a:extLst>
            <a:ext uri="{FF2B5EF4-FFF2-40B4-BE49-F238E27FC236}">
              <a16:creationId xmlns:a16="http://schemas.microsoft.com/office/drawing/2014/main" id="{8495EE0B-C541-4751-8DEF-42C7A1A2A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211931</xdr:colOff>
      <xdr:row>13</xdr:row>
      <xdr:rowOff>172243</xdr:rowOff>
    </xdr:from>
    <xdr:to>
      <xdr:col>4</xdr:col>
      <xdr:colOff>608807</xdr:colOff>
      <xdr:row>13</xdr:row>
      <xdr:rowOff>182165</xdr:rowOff>
    </xdr:to>
    <xdr:cxnSp macro="">
      <xdr:nvCxnSpPr>
        <xdr:cNvPr id="13" name="Straight Connector 12">
          <a:extLst>
            <a:ext uri="{FF2B5EF4-FFF2-40B4-BE49-F238E27FC236}">
              <a16:creationId xmlns:a16="http://schemas.microsoft.com/office/drawing/2014/main" id="{3A7C1E3B-A291-4FBA-BFDA-C530A7AC309B}"/>
            </a:ext>
          </a:extLst>
        </xdr:cNvPr>
        <xdr:cNvCxnSpPr/>
      </xdr:nvCxnSpPr>
      <xdr:spPr>
        <a:xfrm>
          <a:off x="2712244" y="3545681"/>
          <a:ext cx="1756172" cy="992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420291</xdr:colOff>
      <xdr:row>13</xdr:row>
      <xdr:rowOff>211931</xdr:rowOff>
    </xdr:from>
    <xdr:to>
      <xdr:col>4</xdr:col>
      <xdr:colOff>337344</xdr:colOff>
      <xdr:row>14</xdr:row>
      <xdr:rowOff>168671</xdr:rowOff>
    </xdr:to>
    <xdr:sp macro="" textlink="">
      <xdr:nvSpPr>
        <xdr:cNvPr id="17" name="TextBox 16">
          <a:extLst>
            <a:ext uri="{FF2B5EF4-FFF2-40B4-BE49-F238E27FC236}">
              <a16:creationId xmlns:a16="http://schemas.microsoft.com/office/drawing/2014/main" id="{B3C24453-503F-42D2-9DE1-772B5ACCAF34}"/>
            </a:ext>
          </a:extLst>
        </xdr:cNvPr>
        <xdr:cNvSpPr txBox="1"/>
      </xdr:nvSpPr>
      <xdr:spPr>
        <a:xfrm>
          <a:off x="2920604" y="3585369"/>
          <a:ext cx="1276349" cy="194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050" b="1">
              <a:solidFill>
                <a:srgbClr val="E93F33"/>
              </a:solidFill>
              <a:effectLst/>
              <a:latin typeface="Calibri" panose="020F0502020204030204" pitchFamily="34" charset="0"/>
              <a:ea typeface="+mn-ea"/>
              <a:cs typeface="Calibri" panose="020F0502020204030204" pitchFamily="34" charset="0"/>
            </a:rPr>
            <a:t>Net Profit (INR Crs.)</a:t>
          </a:r>
          <a:endParaRPr lang="en-IN" sz="1050" b="1">
            <a:solidFill>
              <a:srgbClr val="E93F33"/>
            </a:solidFill>
            <a:effectLst/>
            <a:latin typeface="Calibri" panose="020F0502020204030204" pitchFamily="34" charset="0"/>
            <a:cs typeface="Calibri" panose="020F0502020204030204" pitchFamily="34" charset="0"/>
          </a:endParaRPr>
        </a:p>
      </xdr:txBody>
    </xdr:sp>
    <xdr:clientData/>
  </xdr:twoCellAnchor>
  <xdr:twoCellAnchor>
    <xdr:from>
      <xdr:col>5</xdr:col>
      <xdr:colOff>307578</xdr:colOff>
      <xdr:row>15</xdr:row>
      <xdr:rowOff>59533</xdr:rowOff>
    </xdr:from>
    <xdr:to>
      <xdr:col>8</xdr:col>
      <xdr:colOff>480216</xdr:colOff>
      <xdr:row>26</xdr:row>
      <xdr:rowOff>2382</xdr:rowOff>
    </xdr:to>
    <xdr:graphicFrame macro="">
      <xdr:nvGraphicFramePr>
        <xdr:cNvPr id="6" name="Chart 5">
          <a:extLst>
            <a:ext uri="{FF2B5EF4-FFF2-40B4-BE49-F238E27FC236}">
              <a16:creationId xmlns:a16="http://schemas.microsoft.com/office/drawing/2014/main" id="{FF6C1943-3F63-4ABB-B3A6-9F27BD7AC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324644</xdr:colOff>
      <xdr:row>13</xdr:row>
      <xdr:rowOff>165894</xdr:rowOff>
    </xdr:from>
    <xdr:to>
      <xdr:col>8</xdr:col>
      <xdr:colOff>185738</xdr:colOff>
      <xdr:row>13</xdr:row>
      <xdr:rowOff>175816</xdr:rowOff>
    </xdr:to>
    <xdr:cxnSp macro="">
      <xdr:nvCxnSpPr>
        <xdr:cNvPr id="14" name="Straight Connector 13">
          <a:extLst>
            <a:ext uri="{FF2B5EF4-FFF2-40B4-BE49-F238E27FC236}">
              <a16:creationId xmlns:a16="http://schemas.microsoft.com/office/drawing/2014/main" id="{4F716459-FD2F-4671-845C-1013626E478C}"/>
            </a:ext>
          </a:extLst>
        </xdr:cNvPr>
        <xdr:cNvCxnSpPr/>
      </xdr:nvCxnSpPr>
      <xdr:spPr>
        <a:xfrm>
          <a:off x="4829175" y="3539332"/>
          <a:ext cx="1756172" cy="992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235347</xdr:colOff>
      <xdr:row>13</xdr:row>
      <xdr:rowOff>215502</xdr:rowOff>
    </xdr:from>
    <xdr:to>
      <xdr:col>8</xdr:col>
      <xdr:colOff>317500</xdr:colOff>
      <xdr:row>14</xdr:row>
      <xdr:rowOff>178593</xdr:rowOff>
    </xdr:to>
    <xdr:sp macro="" textlink="">
      <xdr:nvSpPr>
        <xdr:cNvPr id="18" name="TextBox 17">
          <a:extLst>
            <a:ext uri="{FF2B5EF4-FFF2-40B4-BE49-F238E27FC236}">
              <a16:creationId xmlns:a16="http://schemas.microsoft.com/office/drawing/2014/main" id="{91BEA1C5-E53E-40A9-94E0-2F5B0452C2CB}"/>
            </a:ext>
          </a:extLst>
        </xdr:cNvPr>
        <xdr:cNvSpPr txBox="1"/>
      </xdr:nvSpPr>
      <xdr:spPr>
        <a:xfrm>
          <a:off x="4739878" y="3588940"/>
          <a:ext cx="1977231" cy="2012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050" b="1">
              <a:solidFill>
                <a:srgbClr val="E93F33"/>
              </a:solidFill>
              <a:effectLst/>
              <a:latin typeface="Calibri" panose="020F0502020204030204" pitchFamily="34" charset="0"/>
              <a:ea typeface="+mn-ea"/>
              <a:cs typeface="Calibri" panose="020F0502020204030204" pitchFamily="34" charset="0"/>
            </a:rPr>
            <a:t>Average</a:t>
          </a:r>
          <a:r>
            <a:rPr lang="en-IN" sz="1050" b="1" baseline="0">
              <a:solidFill>
                <a:srgbClr val="E93F33"/>
              </a:solidFill>
              <a:effectLst/>
              <a:latin typeface="Calibri" panose="020F0502020204030204" pitchFamily="34" charset="0"/>
              <a:ea typeface="+mn-ea"/>
              <a:cs typeface="Calibri" panose="020F0502020204030204" pitchFamily="34" charset="0"/>
            </a:rPr>
            <a:t> Total Asset </a:t>
          </a:r>
          <a:r>
            <a:rPr lang="en-IN" sz="1050" b="1">
              <a:solidFill>
                <a:srgbClr val="E93F33"/>
              </a:solidFill>
              <a:effectLst/>
              <a:latin typeface="Calibri" panose="020F0502020204030204" pitchFamily="34" charset="0"/>
              <a:ea typeface="+mn-ea"/>
              <a:cs typeface="Calibri" panose="020F0502020204030204" pitchFamily="34" charset="0"/>
            </a:rPr>
            <a:t>(INR Crs.)</a:t>
          </a:r>
          <a:endParaRPr lang="en-IN" sz="1050" b="1">
            <a:solidFill>
              <a:srgbClr val="E93F33"/>
            </a:solidFill>
            <a:effectLst/>
            <a:latin typeface="Calibri" panose="020F0502020204030204" pitchFamily="34" charset="0"/>
            <a:cs typeface="Calibri" panose="020F0502020204030204" pitchFamily="34" charset="0"/>
          </a:endParaRPr>
        </a:p>
      </xdr:txBody>
    </xdr:sp>
    <xdr:clientData/>
  </xdr:twoCellAnchor>
  <xdr:twoCellAnchor>
    <xdr:from>
      <xdr:col>1</xdr:col>
      <xdr:colOff>237730</xdr:colOff>
      <xdr:row>29</xdr:row>
      <xdr:rowOff>140100</xdr:rowOff>
    </xdr:from>
    <xdr:to>
      <xdr:col>1</xdr:col>
      <xdr:colOff>2305446</xdr:colOff>
      <xdr:row>40</xdr:row>
      <xdr:rowOff>82949</xdr:rowOff>
    </xdr:to>
    <xdr:graphicFrame macro="">
      <xdr:nvGraphicFramePr>
        <xdr:cNvPr id="27" name="Chart 26">
          <a:extLst>
            <a:ext uri="{FF2B5EF4-FFF2-40B4-BE49-F238E27FC236}">
              <a16:creationId xmlns:a16="http://schemas.microsoft.com/office/drawing/2014/main" id="{41FB3407-4AB6-37AC-DA8F-3D777171B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301228</xdr:colOff>
      <xdr:row>28</xdr:row>
      <xdr:rowOff>3571</xdr:rowOff>
    </xdr:from>
    <xdr:to>
      <xdr:col>1</xdr:col>
      <xdr:colOff>2116931</xdr:colOff>
      <xdr:row>28</xdr:row>
      <xdr:rowOff>3572</xdr:rowOff>
    </xdr:to>
    <xdr:cxnSp macro="">
      <xdr:nvCxnSpPr>
        <xdr:cNvPr id="28" name="Straight Connector 27">
          <a:extLst>
            <a:ext uri="{FF2B5EF4-FFF2-40B4-BE49-F238E27FC236}">
              <a16:creationId xmlns:a16="http://schemas.microsoft.com/office/drawing/2014/main" id="{45DBF6E7-BBDA-7A95-1E86-691F279BB095}"/>
            </a:ext>
          </a:extLst>
        </xdr:cNvPr>
        <xdr:cNvCxnSpPr/>
      </xdr:nvCxnSpPr>
      <xdr:spPr>
        <a:xfrm>
          <a:off x="420291" y="6065837"/>
          <a:ext cx="1815703"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386953</xdr:colOff>
      <xdr:row>28</xdr:row>
      <xdr:rowOff>43259</xdr:rowOff>
    </xdr:from>
    <xdr:to>
      <xdr:col>1</xdr:col>
      <xdr:colOff>2004218</xdr:colOff>
      <xdr:row>29</xdr:row>
      <xdr:rowOff>49610</xdr:rowOff>
    </xdr:to>
    <xdr:sp macro="" textlink="">
      <xdr:nvSpPr>
        <xdr:cNvPr id="29" name="TextBox 28">
          <a:extLst>
            <a:ext uri="{FF2B5EF4-FFF2-40B4-BE49-F238E27FC236}">
              <a16:creationId xmlns:a16="http://schemas.microsoft.com/office/drawing/2014/main" id="{20B55EAE-B6D6-93D4-5EEF-CF09EA6B54D7}"/>
            </a:ext>
          </a:extLst>
        </xdr:cNvPr>
        <xdr:cNvSpPr txBox="1"/>
      </xdr:nvSpPr>
      <xdr:spPr>
        <a:xfrm>
          <a:off x="506016" y="6105525"/>
          <a:ext cx="1617265" cy="194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050" b="1">
              <a:solidFill>
                <a:srgbClr val="E93F33"/>
              </a:solidFill>
              <a:effectLst/>
              <a:latin typeface="Calibri" panose="020F0502020204030204" pitchFamily="34" charset="0"/>
              <a:ea typeface="+mn-ea"/>
              <a:cs typeface="Calibri" panose="020F0502020204030204" pitchFamily="34" charset="0"/>
            </a:rPr>
            <a:t>Return</a:t>
          </a:r>
          <a:r>
            <a:rPr lang="en-IN" sz="1050" b="1" baseline="0">
              <a:solidFill>
                <a:srgbClr val="E93F33"/>
              </a:solidFill>
              <a:effectLst/>
              <a:latin typeface="Calibri" panose="020F0502020204030204" pitchFamily="34" charset="0"/>
              <a:ea typeface="+mn-ea"/>
              <a:cs typeface="Calibri" panose="020F0502020204030204" pitchFamily="34" charset="0"/>
            </a:rPr>
            <a:t> on Equity</a:t>
          </a:r>
          <a:r>
            <a:rPr lang="en-IN" sz="1050" b="1">
              <a:solidFill>
                <a:srgbClr val="E93F33"/>
              </a:solidFill>
              <a:effectLst/>
              <a:latin typeface="Calibri" panose="020F0502020204030204" pitchFamily="34" charset="0"/>
              <a:ea typeface="+mn-ea"/>
              <a:cs typeface="Calibri" panose="020F0502020204030204" pitchFamily="34" charset="0"/>
            </a:rPr>
            <a:t> (%)</a:t>
          </a:r>
          <a:endParaRPr lang="en-IN" sz="1050" b="1">
            <a:solidFill>
              <a:srgbClr val="E93F33"/>
            </a:solidFill>
            <a:effectLst/>
            <a:latin typeface="Calibri" panose="020F0502020204030204" pitchFamily="34" charset="0"/>
            <a:cs typeface="Calibri" panose="020F0502020204030204" pitchFamily="34" charset="0"/>
          </a:endParaRPr>
        </a:p>
      </xdr:txBody>
    </xdr:sp>
    <xdr:clientData/>
  </xdr:twoCellAnchor>
  <xdr:twoCellAnchor>
    <xdr:from>
      <xdr:col>2</xdr:col>
      <xdr:colOff>172243</xdr:colOff>
      <xdr:row>29</xdr:row>
      <xdr:rowOff>162324</xdr:rowOff>
    </xdr:from>
    <xdr:to>
      <xdr:col>5</xdr:col>
      <xdr:colOff>235741</xdr:colOff>
      <xdr:row>40</xdr:row>
      <xdr:rowOff>105173</xdr:rowOff>
    </xdr:to>
    <xdr:graphicFrame macro="">
      <xdr:nvGraphicFramePr>
        <xdr:cNvPr id="31" name="Chart 30">
          <a:extLst>
            <a:ext uri="{FF2B5EF4-FFF2-40B4-BE49-F238E27FC236}">
              <a16:creationId xmlns:a16="http://schemas.microsoft.com/office/drawing/2014/main" id="{EEF1F676-FCD8-15A0-07EA-DC9993C25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284956</xdr:colOff>
      <xdr:row>27</xdr:row>
      <xdr:rowOff>185737</xdr:rowOff>
    </xdr:from>
    <xdr:to>
      <xdr:col>5</xdr:col>
      <xdr:colOff>36910</xdr:colOff>
      <xdr:row>28</xdr:row>
      <xdr:rowOff>7143</xdr:rowOff>
    </xdr:to>
    <xdr:cxnSp macro="">
      <xdr:nvCxnSpPr>
        <xdr:cNvPr id="32" name="Straight Connector 31">
          <a:extLst>
            <a:ext uri="{FF2B5EF4-FFF2-40B4-BE49-F238E27FC236}">
              <a16:creationId xmlns:a16="http://schemas.microsoft.com/office/drawing/2014/main" id="{4C29EABA-6BF2-5182-C6C4-6BE5DBD2B757}"/>
            </a:ext>
          </a:extLst>
        </xdr:cNvPr>
        <xdr:cNvCxnSpPr/>
      </xdr:nvCxnSpPr>
      <xdr:spPr>
        <a:xfrm>
          <a:off x="2785269" y="6059487"/>
          <a:ext cx="1756172" cy="992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367109</xdr:colOff>
      <xdr:row>28</xdr:row>
      <xdr:rowOff>36909</xdr:rowOff>
    </xdr:from>
    <xdr:to>
      <xdr:col>4</xdr:col>
      <xdr:colOff>628650</xdr:colOff>
      <xdr:row>29</xdr:row>
      <xdr:rowOff>59532</xdr:rowOff>
    </xdr:to>
    <xdr:sp macro="" textlink="">
      <xdr:nvSpPr>
        <xdr:cNvPr id="33" name="TextBox 32">
          <a:extLst>
            <a:ext uri="{FF2B5EF4-FFF2-40B4-BE49-F238E27FC236}">
              <a16:creationId xmlns:a16="http://schemas.microsoft.com/office/drawing/2014/main" id="{3D541AE6-9B79-55AC-568B-EBBD06F6F27C}"/>
            </a:ext>
          </a:extLst>
        </xdr:cNvPr>
        <xdr:cNvSpPr txBox="1"/>
      </xdr:nvSpPr>
      <xdr:spPr>
        <a:xfrm>
          <a:off x="2867422" y="6099175"/>
          <a:ext cx="1620837" cy="211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050" b="1">
              <a:solidFill>
                <a:srgbClr val="E93F33"/>
              </a:solidFill>
              <a:effectLst/>
              <a:latin typeface="Calibri" panose="020F0502020204030204" pitchFamily="34" charset="0"/>
              <a:ea typeface="+mn-ea"/>
              <a:cs typeface="Calibri" panose="020F0502020204030204" pitchFamily="34" charset="0"/>
            </a:rPr>
            <a:t>Return on Asset (%)</a:t>
          </a:r>
          <a:endParaRPr lang="en-IN" sz="1050" b="1">
            <a:solidFill>
              <a:srgbClr val="E93F33"/>
            </a:solidFill>
            <a:effectLst/>
            <a:latin typeface="Calibri" panose="020F0502020204030204" pitchFamily="34" charset="0"/>
            <a:cs typeface="Calibri" panose="020F0502020204030204" pitchFamily="34" charset="0"/>
          </a:endParaRPr>
        </a:p>
      </xdr:txBody>
    </xdr:sp>
    <xdr:clientData/>
  </xdr:twoCellAnchor>
  <xdr:twoCellAnchor>
    <xdr:from>
      <xdr:col>5</xdr:col>
      <xdr:colOff>380603</xdr:colOff>
      <xdr:row>29</xdr:row>
      <xdr:rowOff>162324</xdr:rowOff>
    </xdr:from>
    <xdr:to>
      <xdr:col>8</xdr:col>
      <xdr:colOff>553241</xdr:colOff>
      <xdr:row>40</xdr:row>
      <xdr:rowOff>105173</xdr:rowOff>
    </xdr:to>
    <xdr:graphicFrame macro="">
      <xdr:nvGraphicFramePr>
        <xdr:cNvPr id="35" name="Chart 34">
          <a:extLst>
            <a:ext uri="{FF2B5EF4-FFF2-40B4-BE49-F238E27FC236}">
              <a16:creationId xmlns:a16="http://schemas.microsoft.com/office/drawing/2014/main" id="{9132B910-592A-8F3B-AD30-4CC32AB4C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397669</xdr:colOff>
      <xdr:row>27</xdr:row>
      <xdr:rowOff>179388</xdr:rowOff>
    </xdr:from>
    <xdr:to>
      <xdr:col>8</xdr:col>
      <xdr:colOff>258763</xdr:colOff>
      <xdr:row>28</xdr:row>
      <xdr:rowOff>794</xdr:rowOff>
    </xdr:to>
    <xdr:cxnSp macro="">
      <xdr:nvCxnSpPr>
        <xdr:cNvPr id="36" name="Straight Connector 35">
          <a:extLst>
            <a:ext uri="{FF2B5EF4-FFF2-40B4-BE49-F238E27FC236}">
              <a16:creationId xmlns:a16="http://schemas.microsoft.com/office/drawing/2014/main" id="{959971A5-C74B-F11B-07AD-6BE95ED13EEB}"/>
            </a:ext>
          </a:extLst>
        </xdr:cNvPr>
        <xdr:cNvCxnSpPr/>
      </xdr:nvCxnSpPr>
      <xdr:spPr>
        <a:xfrm>
          <a:off x="4902200" y="6053138"/>
          <a:ext cx="1756172" cy="992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308372</xdr:colOff>
      <xdr:row>28</xdr:row>
      <xdr:rowOff>40480</xdr:rowOff>
    </xdr:from>
    <xdr:to>
      <xdr:col>8</xdr:col>
      <xdr:colOff>390525</xdr:colOff>
      <xdr:row>29</xdr:row>
      <xdr:rowOff>53181</xdr:rowOff>
    </xdr:to>
    <xdr:sp macro="" textlink="">
      <xdr:nvSpPr>
        <xdr:cNvPr id="37" name="TextBox 36">
          <a:extLst>
            <a:ext uri="{FF2B5EF4-FFF2-40B4-BE49-F238E27FC236}">
              <a16:creationId xmlns:a16="http://schemas.microsoft.com/office/drawing/2014/main" id="{10CF49BD-0315-9173-F469-3593A4D8C1DD}"/>
            </a:ext>
          </a:extLst>
        </xdr:cNvPr>
        <xdr:cNvSpPr txBox="1"/>
      </xdr:nvSpPr>
      <xdr:spPr>
        <a:xfrm>
          <a:off x="4812903" y="6102746"/>
          <a:ext cx="1977231" cy="2012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050" b="1">
              <a:solidFill>
                <a:srgbClr val="E93F33"/>
              </a:solidFill>
              <a:effectLst/>
              <a:latin typeface="Calibri" panose="020F0502020204030204" pitchFamily="34" charset="0"/>
              <a:ea typeface="+mn-ea"/>
              <a:cs typeface="Calibri" panose="020F0502020204030204" pitchFamily="34" charset="0"/>
            </a:rPr>
            <a:t>Financial Leverage </a:t>
          </a:r>
          <a:endParaRPr lang="en-IN" sz="1050" b="1">
            <a:solidFill>
              <a:srgbClr val="E93F33"/>
            </a:solidFill>
            <a:effectLst/>
            <a:latin typeface="Calibri" panose="020F0502020204030204" pitchFamily="34" charset="0"/>
            <a:cs typeface="Calibri" panose="020F0502020204030204" pitchFamily="34" charset="0"/>
          </a:endParaRPr>
        </a:p>
      </xdr:txBody>
    </xdr:sp>
    <xdr:clientData/>
  </xdr:twoCellAnchor>
  <xdr:twoCellAnchor>
    <xdr:from>
      <xdr:col>1</xdr:col>
      <xdr:colOff>15875</xdr:colOff>
      <xdr:row>103</xdr:row>
      <xdr:rowOff>73423</xdr:rowOff>
    </xdr:from>
    <xdr:to>
      <xdr:col>8</xdr:col>
      <xdr:colOff>615157</xdr:colOff>
      <xdr:row>108</xdr:row>
      <xdr:rowOff>31750</xdr:rowOff>
    </xdr:to>
    <xdr:sp macro="" textlink="">
      <xdr:nvSpPr>
        <xdr:cNvPr id="38" name="TextBox 37">
          <a:extLst>
            <a:ext uri="{FF2B5EF4-FFF2-40B4-BE49-F238E27FC236}">
              <a16:creationId xmlns:a16="http://schemas.microsoft.com/office/drawing/2014/main" id="{62C827F6-E663-1544-9E75-F1FEDE725F8B}"/>
            </a:ext>
          </a:extLst>
        </xdr:cNvPr>
        <xdr:cNvSpPr txBox="1"/>
      </xdr:nvSpPr>
      <xdr:spPr>
        <a:xfrm>
          <a:off x="142875" y="20282298"/>
          <a:ext cx="6917532" cy="2228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Arial" panose="020B0604020202020204" pitchFamily="34" charset="0"/>
            <a:buChar char="•"/>
          </a:pPr>
          <a:r>
            <a:rPr lang="en-IN" sz="1100">
              <a:solidFill>
                <a:schemeClr val="dk1"/>
              </a:solidFill>
              <a:effectLst/>
              <a:latin typeface="+mn-lt"/>
              <a:ea typeface="+mn-ea"/>
              <a:cs typeface="+mn-cs"/>
            </a:rPr>
            <a:t>Asian Paints Ltd's financial performance, as analyzed through the DuPont framework, reveals a positive trend in both Return on Equity (ROE) and Return on Assets (ROA).  </a:t>
          </a:r>
        </a:p>
        <a:p>
          <a:pPr marL="171450" lvl="0" indent="-171450">
            <a:buFont typeface="Arial" panose="020B0604020202020204" pitchFamily="34" charset="0"/>
            <a:buChar char="•"/>
          </a:pPr>
          <a:endParaRPr lang="en-IN" sz="1100">
            <a:solidFill>
              <a:schemeClr val="dk1"/>
            </a:solidFill>
            <a:effectLst/>
            <a:latin typeface="+mn-lt"/>
            <a:ea typeface="+mn-ea"/>
            <a:cs typeface="+mn-cs"/>
          </a:endParaRPr>
        </a:p>
        <a:p>
          <a:pPr marL="171450" lvl="0" indent="-171450">
            <a:buFont typeface="Arial" panose="020B0604020202020204" pitchFamily="34" charset="0"/>
            <a:buChar char="•"/>
          </a:pPr>
          <a:r>
            <a:rPr lang="en-IN" sz="1100">
              <a:solidFill>
                <a:schemeClr val="dk1"/>
              </a:solidFill>
              <a:effectLst/>
              <a:latin typeface="+mn-lt"/>
              <a:ea typeface="+mn-ea"/>
              <a:cs typeface="+mn-cs"/>
            </a:rPr>
            <a:t>Over the period from March 2018 to March 2024, the company's ROE increased significantly from 25.46% to 31.45%, highlighting an improved ability to generate profit relative to shareholders' equity. This upward trend suggests that the company has effectively enhanced its profitability and operational efficiency.  </a:t>
          </a:r>
        </a:p>
        <a:p>
          <a:pPr marL="171450" lvl="0" indent="-171450">
            <a:buFont typeface="Arial" panose="020B0604020202020204" pitchFamily="34" charset="0"/>
            <a:buChar char="•"/>
          </a:pPr>
          <a:endParaRPr lang="en-IN" sz="1100">
            <a:solidFill>
              <a:schemeClr val="dk1"/>
            </a:solidFill>
            <a:effectLst/>
            <a:latin typeface="+mn-lt"/>
            <a:ea typeface="+mn-ea"/>
            <a:cs typeface="+mn-cs"/>
          </a:endParaRPr>
        </a:p>
        <a:p>
          <a:pPr marL="171450" lvl="0" indent="-171450">
            <a:buFont typeface="Arial" panose="020B0604020202020204" pitchFamily="34" charset="0"/>
            <a:buChar char="•"/>
          </a:pPr>
          <a:r>
            <a:rPr lang="en-IN" sz="1100">
              <a:solidFill>
                <a:schemeClr val="dk1"/>
              </a:solidFill>
              <a:effectLst/>
              <a:latin typeface="+mn-lt"/>
              <a:ea typeface="+mn-ea"/>
              <a:cs typeface="+mn-cs"/>
            </a:rPr>
            <a:t>Concurrently, the ROA also improved from 15.58% to 19.61%, indicating that Asian Paints has become more adept at generating revenue from its assets. Although the asset turnover ratio showed some fluctuations, peaking in March 2023, it has generally been high, reflecting effective asset utilization.  The equity multiplier, while relatively stable, saw a slight decrease in March 2024, indicating a more balanced approach to leveraging.  </a:t>
          </a:r>
        </a:p>
      </xdr:txBody>
    </xdr:sp>
    <xdr:clientData/>
  </xdr:twoCellAnchor>
  <xdr:twoCellAnchor>
    <xdr:from>
      <xdr:col>1</xdr:col>
      <xdr:colOff>51594</xdr:colOff>
      <xdr:row>43</xdr:row>
      <xdr:rowOff>31750</xdr:rowOff>
    </xdr:from>
    <xdr:to>
      <xdr:col>8</xdr:col>
      <xdr:colOff>597296</xdr:colOff>
      <xdr:row>51</xdr:row>
      <xdr:rowOff>130969</xdr:rowOff>
    </xdr:to>
    <xdr:sp macro="" textlink="">
      <xdr:nvSpPr>
        <xdr:cNvPr id="40" name="TextBox 39">
          <a:extLst>
            <a:ext uri="{FF2B5EF4-FFF2-40B4-BE49-F238E27FC236}">
              <a16:creationId xmlns:a16="http://schemas.microsoft.com/office/drawing/2014/main" id="{CC7CF60E-0774-42BE-8AD2-BD9BA374E7AA}"/>
            </a:ext>
          </a:extLst>
        </xdr:cNvPr>
        <xdr:cNvSpPr txBox="1"/>
      </xdr:nvSpPr>
      <xdr:spPr>
        <a:xfrm>
          <a:off x="178594" y="9223375"/>
          <a:ext cx="6863952" cy="1623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Arial" panose="020B0604020202020204" pitchFamily="34" charset="0"/>
            <a:buChar char="•"/>
          </a:pPr>
          <a:r>
            <a:rPr lang="en-IN" sz="1100">
              <a:solidFill>
                <a:schemeClr val="dk1"/>
              </a:solidFill>
              <a:effectLst/>
              <a:latin typeface="Calibri" panose="020F0502020204030204" pitchFamily="34" charset="0"/>
              <a:ea typeface="+mn-ea"/>
              <a:cs typeface="Calibri" panose="020F0502020204030204" pitchFamily="34" charset="0"/>
            </a:rPr>
            <a:t>Asian Paints reported a drop in its consolidated net profit for Q1 FY25, declining nearly 25% year-on-year to Rs 1,187 crore. Revenue from operations during April-June also decreasing over 2% year-on-year to Rs 8,970 crore. EBITDA saw a substantial decline of 20.2%, amounting to Rs 1,694 crore, with margins contracting to 18.9% from 23.1% in the same quarter last year. </a:t>
          </a:r>
        </a:p>
        <a:p>
          <a:pPr marL="171450" indent="-171450">
            <a:buFont typeface="Arial" panose="020B0604020202020204" pitchFamily="34" charset="0"/>
            <a:buChar char="•"/>
          </a:pPr>
          <a:endParaRPr lang="en-IN" sz="1100">
            <a:solidFill>
              <a:schemeClr val="dk1"/>
            </a:solidFill>
            <a:effectLst/>
            <a:latin typeface="Calibri" panose="020F0502020204030204" pitchFamily="34" charset="0"/>
            <a:ea typeface="+mn-ea"/>
            <a:cs typeface="Calibri" panose="020F0502020204030204" pitchFamily="34" charset="0"/>
          </a:endParaRPr>
        </a:p>
        <a:p>
          <a:pPr marL="171450" lvl="0" indent="-171450">
            <a:buFont typeface="Arial" panose="020B0604020202020204" pitchFamily="34" charset="0"/>
            <a:buChar char="•"/>
          </a:pPr>
          <a:r>
            <a:rPr lang="en-IN" sz="1100">
              <a:solidFill>
                <a:schemeClr val="dk1"/>
              </a:solidFill>
              <a:effectLst/>
              <a:latin typeface="Calibri" panose="020F0502020204030204" pitchFamily="34" charset="0"/>
              <a:ea typeface="+mn-ea"/>
              <a:cs typeface="Calibri" panose="020F0502020204030204" pitchFamily="34" charset="0"/>
            </a:rPr>
            <a:t>Decorative Business Volume Growth At 7%. The company's international business faced challenges, with sales declining by 2.3% to Rs 679.1 crore. Despite challenges, the home decor segment showed growth, particularly in sales of bath fittings and kitchen business, which grew by 10% and 4.6% respectively.</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304800</xdr:colOff>
      <xdr:row>1</xdr:row>
      <xdr:rowOff>66675</xdr:rowOff>
    </xdr:from>
    <xdr:to>
      <xdr:col>8</xdr:col>
      <xdr:colOff>227806</xdr:colOff>
      <xdr:row>2</xdr:row>
      <xdr:rowOff>187061</xdr:rowOff>
    </xdr:to>
    <xdr:pic>
      <xdr:nvPicPr>
        <xdr:cNvPr id="2" name="Picture 1">
          <a:extLst>
            <a:ext uri="{FF2B5EF4-FFF2-40B4-BE49-F238E27FC236}">
              <a16:creationId xmlns:a16="http://schemas.microsoft.com/office/drawing/2014/main" id="{56AF1F1D-44EC-48A4-A5C5-069B3501C3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819650" y="200025"/>
          <a:ext cx="2135584" cy="434711"/>
        </a:xfrm>
        <a:prstGeom prst="rect">
          <a:avLst/>
        </a:prstGeom>
      </xdr:spPr>
    </xdr:pic>
    <xdr:clientData/>
  </xdr:twoCellAnchor>
  <xdr:twoCellAnchor>
    <xdr:from>
      <xdr:col>0</xdr:col>
      <xdr:colOff>89298</xdr:colOff>
      <xdr:row>10</xdr:row>
      <xdr:rowOff>0</xdr:rowOff>
    </xdr:from>
    <xdr:to>
      <xdr:col>8</xdr:col>
      <xdr:colOff>506016</xdr:colOff>
      <xdr:row>10</xdr:row>
      <xdr:rowOff>0</xdr:rowOff>
    </xdr:to>
    <xdr:sp macro="" textlink="">
      <xdr:nvSpPr>
        <xdr:cNvPr id="22" name="TextBox 21">
          <a:extLst>
            <a:ext uri="{FF2B5EF4-FFF2-40B4-BE49-F238E27FC236}">
              <a16:creationId xmlns:a16="http://schemas.microsoft.com/office/drawing/2014/main" id="{3D557D61-9700-484E-8C1A-A7AC8E63EAAF}"/>
            </a:ext>
          </a:extLst>
        </xdr:cNvPr>
        <xdr:cNvSpPr txBox="1"/>
      </xdr:nvSpPr>
      <xdr:spPr>
        <a:xfrm>
          <a:off x="89298" y="9281319"/>
          <a:ext cx="6836568" cy="1635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Arial" panose="020B0604020202020204" pitchFamily="34" charset="0"/>
            <a:buChar char="•"/>
          </a:pPr>
          <a:r>
            <a:rPr lang="en-IN" sz="1100">
              <a:solidFill>
                <a:schemeClr val="dk1"/>
              </a:solidFill>
              <a:effectLst/>
              <a:latin typeface="Calibri" panose="020F0502020204030204" pitchFamily="34" charset="0"/>
              <a:ea typeface="+mn-ea"/>
              <a:cs typeface="Calibri" panose="020F0502020204030204" pitchFamily="34" charset="0"/>
            </a:rPr>
            <a:t>Asian Paints reported a drop in its consolidated net profit for Q1 FY25, declining nearly 25% year-on-year to Rs 1,187 crore. Revenue from operations during April-June also decreasing over 2% year-on-year to Rs 8,970 crore. EBITDA saw a substantial decline of 20.2%, amounting to Rs 1,694 crore, with margins contracting to 18.9% from 23.1% in the same quarter last year. </a:t>
          </a:r>
        </a:p>
        <a:p>
          <a:pPr marL="171450" indent="-171450">
            <a:buFont typeface="Arial" panose="020B0604020202020204" pitchFamily="34" charset="0"/>
            <a:buChar char="•"/>
          </a:pPr>
          <a:endParaRPr lang="en-IN" sz="1100">
            <a:solidFill>
              <a:schemeClr val="dk1"/>
            </a:solidFill>
            <a:effectLst/>
            <a:latin typeface="Calibri" panose="020F0502020204030204" pitchFamily="34" charset="0"/>
            <a:ea typeface="+mn-ea"/>
            <a:cs typeface="Calibri" panose="020F0502020204030204" pitchFamily="34" charset="0"/>
          </a:endParaRPr>
        </a:p>
        <a:p>
          <a:pPr marL="171450" lvl="0" indent="-171450">
            <a:buFont typeface="Arial" panose="020B0604020202020204" pitchFamily="34" charset="0"/>
            <a:buChar char="•"/>
          </a:pPr>
          <a:r>
            <a:rPr lang="en-IN" sz="1100">
              <a:solidFill>
                <a:schemeClr val="dk1"/>
              </a:solidFill>
              <a:effectLst/>
              <a:latin typeface="Calibri" panose="020F0502020204030204" pitchFamily="34" charset="0"/>
              <a:ea typeface="+mn-ea"/>
              <a:cs typeface="Calibri" panose="020F0502020204030204" pitchFamily="34" charset="0"/>
            </a:rPr>
            <a:t>Decorative Business Volume Growth At 7%. The company's international business faced challenges, with sales declining by 2.3% to Rs 679.1 crore. Despite challenges, the home decor segment showed growth, particularly in sales of bath fittings and kitchen business, which grew by 10% and 4.6% respectively.</a:t>
          </a:r>
        </a:p>
      </xdr:txBody>
    </xdr:sp>
    <xdr:clientData/>
  </xdr:twoCellAnchor>
  <xdr:twoCellAnchor>
    <xdr:from>
      <xdr:col>0</xdr:col>
      <xdr:colOff>85329</xdr:colOff>
      <xdr:row>49</xdr:row>
      <xdr:rowOff>373062</xdr:rowOff>
    </xdr:from>
    <xdr:to>
      <xdr:col>8</xdr:col>
      <xdr:colOff>704453</xdr:colOff>
      <xdr:row>57</xdr:row>
      <xdr:rowOff>0</xdr:rowOff>
    </xdr:to>
    <xdr:sp macro="" textlink="">
      <xdr:nvSpPr>
        <xdr:cNvPr id="24" name="TextBox 23">
          <a:extLst>
            <a:ext uri="{FF2B5EF4-FFF2-40B4-BE49-F238E27FC236}">
              <a16:creationId xmlns:a16="http://schemas.microsoft.com/office/drawing/2014/main" id="{7F98CC9F-9A5E-4677-B798-B3B6E2A9C689}"/>
            </a:ext>
          </a:extLst>
        </xdr:cNvPr>
        <xdr:cNvSpPr txBox="1"/>
      </xdr:nvSpPr>
      <xdr:spPr>
        <a:xfrm>
          <a:off x="85329" y="19363531"/>
          <a:ext cx="7743030" cy="1978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IN" sz="1100">
              <a:solidFill>
                <a:schemeClr val="dk1"/>
              </a:solidFill>
              <a:effectLst/>
              <a:latin typeface="+mn-lt"/>
              <a:ea typeface="+mn-ea"/>
              <a:cs typeface="+mn-cs"/>
            </a:rPr>
            <a:t>Asian Paints has demonstrated robust financial health from March 2018 to March 2024, as evidenced by its consistently strong Altman Z-Score, which remains well above the critical threshold for bankruptcy risk. </a:t>
          </a:r>
        </a:p>
        <a:p>
          <a:pPr marL="171450" indent="-171450">
            <a:buFont typeface="Arial" panose="020B0604020202020204" pitchFamily="34" charset="0"/>
            <a:buChar char="•"/>
          </a:pPr>
          <a:endParaRPr lang="en-IN" sz="1100">
            <a:solidFill>
              <a:schemeClr val="dk1"/>
            </a:solidFill>
            <a:effectLst/>
            <a:latin typeface="+mn-lt"/>
            <a:ea typeface="+mn-ea"/>
            <a:cs typeface="+mn-cs"/>
          </a:endParaRPr>
        </a:p>
        <a:p>
          <a:pPr marL="171450" indent="-171450">
            <a:buFont typeface="Arial" panose="020B0604020202020204" pitchFamily="34" charset="0"/>
            <a:buChar char="•"/>
          </a:pPr>
          <a:r>
            <a:rPr lang="en-IN" sz="1100">
              <a:solidFill>
                <a:schemeClr val="dk1"/>
              </a:solidFill>
              <a:effectLst/>
              <a:latin typeface="+mn-lt"/>
              <a:ea typeface="+mn-ea"/>
              <a:cs typeface="+mn-cs"/>
            </a:rPr>
            <a:t>The company’s Working Capital to Total Assets ratio shows effective liquidity management and increased asset efficiency, particularly highlighted by a significant rise in 2022.</a:t>
          </a:r>
          <a:r>
            <a:rPr lang="en-IN" sz="1100" baseline="0">
              <a:solidFill>
                <a:schemeClr val="dk1"/>
              </a:solidFill>
              <a:effectLst/>
              <a:latin typeface="+mn-lt"/>
              <a:ea typeface="+mn-ea"/>
              <a:cs typeface="+mn-cs"/>
            </a:rPr>
            <a:t> </a:t>
          </a:r>
          <a:r>
            <a:rPr lang="en-IN" sz="1100">
              <a:solidFill>
                <a:schemeClr val="dk1"/>
              </a:solidFill>
              <a:effectLst/>
              <a:latin typeface="+mn-lt"/>
              <a:ea typeface="+mn-ea"/>
              <a:cs typeface="+mn-cs"/>
            </a:rPr>
            <a:t>Despite some fluctuations in the Retained Earnings to Total Assets ratio, which reflects variability in accumulated profits, Asian Paints has maintained a solid financial foundation. </a:t>
          </a:r>
        </a:p>
        <a:p>
          <a:pPr marL="171450" indent="-171450">
            <a:buFont typeface="Arial" panose="020B0604020202020204" pitchFamily="34" charset="0"/>
            <a:buChar char="•"/>
          </a:pPr>
          <a:endParaRPr lang="en-IN" sz="1100">
            <a:solidFill>
              <a:schemeClr val="dk1"/>
            </a:solidFill>
            <a:effectLst/>
            <a:latin typeface="+mn-lt"/>
            <a:ea typeface="+mn-ea"/>
            <a:cs typeface="+mn-cs"/>
          </a:endParaRPr>
        </a:p>
        <a:p>
          <a:pPr marL="171450" indent="-171450">
            <a:buFont typeface="Arial" panose="020B0604020202020204" pitchFamily="34" charset="0"/>
            <a:buChar char="•"/>
          </a:pPr>
          <a:r>
            <a:rPr lang="en-IN" sz="1100">
              <a:solidFill>
                <a:schemeClr val="dk1"/>
              </a:solidFill>
              <a:effectLst/>
              <a:latin typeface="+mn-lt"/>
              <a:ea typeface="+mn-ea"/>
              <a:cs typeface="+mn-cs"/>
            </a:rPr>
            <a:t>The EBIT to Total Assets ratio indicates strong operational efficiency, with a notable peak in March 2024, suggesting effective asset utilization. </a:t>
          </a:r>
          <a:r>
            <a:rPr lang="en-IN" sz="1100" baseline="0">
              <a:solidFill>
                <a:schemeClr val="dk1"/>
              </a:solidFill>
              <a:effectLst/>
              <a:latin typeface="+mn-lt"/>
              <a:ea typeface="+mn-ea"/>
              <a:cs typeface="+mn-cs"/>
            </a:rPr>
            <a:t> </a:t>
          </a:r>
          <a:r>
            <a:rPr lang="en-IN" sz="1100">
              <a:solidFill>
                <a:schemeClr val="dk1"/>
              </a:solidFill>
              <a:effectLst/>
              <a:latin typeface="+mn-lt"/>
              <a:ea typeface="+mn-ea"/>
              <a:cs typeface="+mn-cs"/>
            </a:rPr>
            <a:t>Additionally, the Market Cap to Long-Term Liabilities ratio, although decreasing slightly, remains extremely high, underscoring a robust market valuation relative to long-term debt. </a:t>
          </a:r>
          <a:r>
            <a:rPr lang="en-IN" sz="1100" baseline="0">
              <a:solidFill>
                <a:schemeClr val="dk1"/>
              </a:solidFill>
              <a:effectLst/>
              <a:latin typeface="+mn-lt"/>
              <a:ea typeface="+mn-ea"/>
              <a:cs typeface="+mn-cs"/>
            </a:rPr>
            <a:t> </a:t>
          </a:r>
          <a:r>
            <a:rPr lang="en-IN" sz="1100">
              <a:solidFill>
                <a:schemeClr val="dk1"/>
              </a:solidFill>
              <a:effectLst/>
              <a:latin typeface="+mn-lt"/>
              <a:ea typeface="+mn-ea"/>
              <a:cs typeface="+mn-cs"/>
            </a:rPr>
            <a:t>The Sales to Total Assets ratio also reflects effective revenue generation relative to assets.</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228600</xdr:colOff>
      <xdr:row>0</xdr:row>
      <xdr:rowOff>95250</xdr:rowOff>
    </xdr:from>
    <xdr:to>
      <xdr:col>15</xdr:col>
      <xdr:colOff>571500</xdr:colOff>
      <xdr:row>2</xdr:row>
      <xdr:rowOff>15611</xdr:rowOff>
    </xdr:to>
    <xdr:pic>
      <xdr:nvPicPr>
        <xdr:cNvPr id="2" name="Picture 1">
          <a:extLst>
            <a:ext uri="{FF2B5EF4-FFF2-40B4-BE49-F238E27FC236}">
              <a16:creationId xmlns:a16="http://schemas.microsoft.com/office/drawing/2014/main" id="{F041AB62-1E7A-47A9-B319-925DDF3581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10439400" y="95250"/>
          <a:ext cx="2143125" cy="434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19051</xdr:colOff>
      <xdr:row>2</xdr:row>
      <xdr:rowOff>28576</xdr:rowOff>
    </xdr:from>
    <xdr:to>
      <xdr:col>1</xdr:col>
      <xdr:colOff>1352550</xdr:colOff>
      <xdr:row>3</xdr:row>
      <xdr:rowOff>1039932</xdr:rowOff>
    </xdr:to>
    <xdr:pic>
      <xdr:nvPicPr>
        <xdr:cNvPr id="3" name="Picture 2">
          <a:extLst>
            <a:ext uri="{FF2B5EF4-FFF2-40B4-BE49-F238E27FC236}">
              <a16:creationId xmlns:a16="http://schemas.microsoft.com/office/drawing/2014/main" id="{A8C79B53-6C4A-8D4C-70BD-24E4956F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667" t="11999" r="22500" b="8571"/>
        <a:stretch/>
      </xdr:blipFill>
      <xdr:spPr>
        <a:xfrm>
          <a:off x="142876" y="409576"/>
          <a:ext cx="1333499" cy="1106606"/>
        </a:xfrm>
        <a:prstGeom prst="rect">
          <a:avLst/>
        </a:prstGeom>
      </xdr:spPr>
    </xdr:pic>
    <xdr:clientData/>
  </xdr:twoCellAnchor>
  <xdr:twoCellAnchor>
    <xdr:from>
      <xdr:col>7</xdr:col>
      <xdr:colOff>85727</xdr:colOff>
      <xdr:row>6</xdr:row>
      <xdr:rowOff>114300</xdr:rowOff>
    </xdr:from>
    <xdr:to>
      <xdr:col>11</xdr:col>
      <xdr:colOff>85725</xdr:colOff>
      <xdr:row>17</xdr:row>
      <xdr:rowOff>161925</xdr:rowOff>
    </xdr:to>
    <xdr:graphicFrame macro="">
      <xdr:nvGraphicFramePr>
        <xdr:cNvPr id="5" name="Chart 4">
          <a:extLst>
            <a:ext uri="{FF2B5EF4-FFF2-40B4-BE49-F238E27FC236}">
              <a16:creationId xmlns:a16="http://schemas.microsoft.com/office/drawing/2014/main" id="{7AB44D10-2EE9-49C8-BFDA-4305D72D9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19</xdr:row>
      <xdr:rowOff>133350</xdr:rowOff>
    </xdr:from>
    <xdr:to>
      <xdr:col>12</xdr:col>
      <xdr:colOff>0</xdr:colOff>
      <xdr:row>26</xdr:row>
      <xdr:rowOff>171450</xdr:rowOff>
    </xdr:to>
    <xdr:graphicFrame macro="">
      <xdr:nvGraphicFramePr>
        <xdr:cNvPr id="6" name="Chart 5">
          <a:extLst>
            <a:ext uri="{FF2B5EF4-FFF2-40B4-BE49-F238E27FC236}">
              <a16:creationId xmlns:a16="http://schemas.microsoft.com/office/drawing/2014/main" id="{41CEE762-D42C-459C-A404-73F3FF170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xdr:colOff>
      <xdr:row>28</xdr:row>
      <xdr:rowOff>180975</xdr:rowOff>
    </xdr:from>
    <xdr:to>
      <xdr:col>12</xdr:col>
      <xdr:colOff>0</xdr:colOff>
      <xdr:row>40</xdr:row>
      <xdr:rowOff>19050</xdr:rowOff>
    </xdr:to>
    <xdr:graphicFrame macro="">
      <xdr:nvGraphicFramePr>
        <xdr:cNvPr id="11" name="Chart 10">
          <a:extLst>
            <a:ext uri="{FF2B5EF4-FFF2-40B4-BE49-F238E27FC236}">
              <a16:creationId xmlns:a16="http://schemas.microsoft.com/office/drawing/2014/main" id="{9D41A47E-AEA8-43C0-9F13-A1E856910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1477347</xdr:colOff>
      <xdr:row>2</xdr:row>
      <xdr:rowOff>68035</xdr:rowOff>
    </xdr:from>
    <xdr:to>
      <xdr:col>2</xdr:col>
      <xdr:colOff>437372</xdr:colOff>
      <xdr:row>3</xdr:row>
      <xdr:rowOff>1029896</xdr:rowOff>
    </xdr:to>
    <xdr:pic>
      <xdr:nvPicPr>
        <xdr:cNvPr id="13" name="Picture 12">
          <a:extLst>
            <a:ext uri="{FF2B5EF4-FFF2-40B4-BE49-F238E27FC236}">
              <a16:creationId xmlns:a16="http://schemas.microsoft.com/office/drawing/2014/main" id="{1AB75AC1-F08F-1001-51F0-7EB5F8ADD8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03699" y="456811"/>
          <a:ext cx="2536760" cy="105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495300</xdr:colOff>
      <xdr:row>0</xdr:row>
      <xdr:rowOff>57150</xdr:rowOff>
    </xdr:from>
    <xdr:to>
      <xdr:col>12</xdr:col>
      <xdr:colOff>38100</xdr:colOff>
      <xdr:row>1</xdr:row>
      <xdr:rowOff>177536</xdr:rowOff>
    </xdr:to>
    <xdr:pic>
      <xdr:nvPicPr>
        <xdr:cNvPr id="4" name="Picture 3">
          <a:extLst>
            <a:ext uri="{FF2B5EF4-FFF2-40B4-BE49-F238E27FC236}">
              <a16:creationId xmlns:a16="http://schemas.microsoft.com/office/drawing/2014/main" id="{69FEAC58-C010-6399-5ACB-5EC593C46A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8591550" y="57150"/>
          <a:ext cx="2143125" cy="4347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304800</xdr:colOff>
      <xdr:row>0</xdr:row>
      <xdr:rowOff>57150</xdr:rowOff>
    </xdr:from>
    <xdr:to>
      <xdr:col>12</xdr:col>
      <xdr:colOff>9525</xdr:colOff>
      <xdr:row>1</xdr:row>
      <xdr:rowOff>177536</xdr:rowOff>
    </xdr:to>
    <xdr:pic>
      <xdr:nvPicPr>
        <xdr:cNvPr id="2" name="Picture 1">
          <a:extLst>
            <a:ext uri="{FF2B5EF4-FFF2-40B4-BE49-F238E27FC236}">
              <a16:creationId xmlns:a16="http://schemas.microsoft.com/office/drawing/2014/main" id="{20DBED47-2C50-494C-9913-29596EBB75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695825" y="57150"/>
          <a:ext cx="2143125" cy="4347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504825</xdr:colOff>
      <xdr:row>0</xdr:row>
      <xdr:rowOff>0</xdr:rowOff>
    </xdr:from>
    <xdr:to>
      <xdr:col>14</xdr:col>
      <xdr:colOff>485775</xdr:colOff>
      <xdr:row>2</xdr:row>
      <xdr:rowOff>6086</xdr:rowOff>
    </xdr:to>
    <xdr:pic>
      <xdr:nvPicPr>
        <xdr:cNvPr id="2" name="Picture 1">
          <a:extLst>
            <a:ext uri="{FF2B5EF4-FFF2-40B4-BE49-F238E27FC236}">
              <a16:creationId xmlns:a16="http://schemas.microsoft.com/office/drawing/2014/main" id="{DEA4E69C-C8A5-4E99-B220-EBAC5ED3FC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8867775" y="0"/>
          <a:ext cx="2143125" cy="520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9</xdr:col>
      <xdr:colOff>790575</xdr:colOff>
      <xdr:row>2</xdr:row>
      <xdr:rowOff>15611</xdr:rowOff>
    </xdr:to>
    <xdr:pic>
      <xdr:nvPicPr>
        <xdr:cNvPr id="2" name="Picture 1">
          <a:extLst>
            <a:ext uri="{FF2B5EF4-FFF2-40B4-BE49-F238E27FC236}">
              <a16:creationId xmlns:a16="http://schemas.microsoft.com/office/drawing/2014/main" id="{49542DE9-FC86-4E92-B27A-663208A10E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3914775" y="0"/>
          <a:ext cx="2143125" cy="529961"/>
        </a:xfrm>
        <a:prstGeom prst="rect">
          <a:avLst/>
        </a:prstGeom>
      </xdr:spPr>
    </xdr:pic>
    <xdr:clientData/>
  </xdr:twoCellAnchor>
  <xdr:twoCellAnchor>
    <xdr:from>
      <xdr:col>1</xdr:col>
      <xdr:colOff>9526</xdr:colOff>
      <xdr:row>20</xdr:row>
      <xdr:rowOff>176212</xdr:rowOff>
    </xdr:from>
    <xdr:to>
      <xdr:col>4</xdr:col>
      <xdr:colOff>828676</xdr:colOff>
      <xdr:row>34</xdr:row>
      <xdr:rowOff>161925</xdr:rowOff>
    </xdr:to>
    <xdr:graphicFrame macro="">
      <xdr:nvGraphicFramePr>
        <xdr:cNvPr id="3" name="Chart 2">
          <a:extLst>
            <a:ext uri="{FF2B5EF4-FFF2-40B4-BE49-F238E27FC236}">
              <a16:creationId xmlns:a16="http://schemas.microsoft.com/office/drawing/2014/main" id="{F22B4E23-2BF7-FFF3-01DA-7615F6DDF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152400</xdr:rowOff>
    </xdr:from>
    <xdr:to>
      <xdr:col>5</xdr:col>
      <xdr:colOff>9525</xdr:colOff>
      <xdr:row>67</xdr:row>
      <xdr:rowOff>138113</xdr:rowOff>
    </xdr:to>
    <xdr:graphicFrame macro="">
      <xdr:nvGraphicFramePr>
        <xdr:cNvPr id="4" name="Chart 3">
          <a:extLst>
            <a:ext uri="{FF2B5EF4-FFF2-40B4-BE49-F238E27FC236}">
              <a16:creationId xmlns:a16="http://schemas.microsoft.com/office/drawing/2014/main" id="{4B77F971-F66B-4A8D-9F24-ED646D27A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xdr:colOff>
      <xdr:row>54</xdr:row>
      <xdr:rowOff>0</xdr:rowOff>
    </xdr:from>
    <xdr:to>
      <xdr:col>10</xdr:col>
      <xdr:colOff>19051</xdr:colOff>
      <xdr:row>67</xdr:row>
      <xdr:rowOff>176213</xdr:rowOff>
    </xdr:to>
    <xdr:graphicFrame macro="">
      <xdr:nvGraphicFramePr>
        <xdr:cNvPr id="5" name="Chart 4">
          <a:extLst>
            <a:ext uri="{FF2B5EF4-FFF2-40B4-BE49-F238E27FC236}">
              <a16:creationId xmlns:a16="http://schemas.microsoft.com/office/drawing/2014/main" id="{4FF1E0D2-6462-4FC8-8990-31258D316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152399</xdr:colOff>
      <xdr:row>20</xdr:row>
      <xdr:rowOff>180975</xdr:rowOff>
    </xdr:from>
    <xdr:to>
      <xdr:col>10</xdr:col>
      <xdr:colOff>76199</xdr:colOff>
      <xdr:row>34</xdr:row>
      <xdr:rowOff>166688</xdr:rowOff>
    </xdr:to>
    <xdr:graphicFrame macro="">
      <xdr:nvGraphicFramePr>
        <xdr:cNvPr id="6" name="Chart 5">
          <a:extLst>
            <a:ext uri="{FF2B5EF4-FFF2-40B4-BE49-F238E27FC236}">
              <a16:creationId xmlns:a16="http://schemas.microsoft.com/office/drawing/2014/main" id="{FA159252-1306-456D-A602-DF588C4DA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428625</xdr:colOff>
      <xdr:row>0</xdr:row>
      <xdr:rowOff>47625</xdr:rowOff>
    </xdr:from>
    <xdr:to>
      <xdr:col>11</xdr:col>
      <xdr:colOff>120042</xdr:colOff>
      <xdr:row>1</xdr:row>
      <xdr:rowOff>168011</xdr:rowOff>
    </xdr:to>
    <xdr:pic>
      <xdr:nvPicPr>
        <xdr:cNvPr id="2" name="Picture 1">
          <a:extLst>
            <a:ext uri="{FF2B5EF4-FFF2-40B4-BE49-F238E27FC236}">
              <a16:creationId xmlns:a16="http://schemas.microsoft.com/office/drawing/2014/main" id="{631A8657-F456-49A2-A555-F093E49934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667250" y="47625"/>
          <a:ext cx="2143125" cy="4347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266700</xdr:colOff>
      <xdr:row>0</xdr:row>
      <xdr:rowOff>47625</xdr:rowOff>
    </xdr:from>
    <xdr:to>
      <xdr:col>9</xdr:col>
      <xdr:colOff>523875</xdr:colOff>
      <xdr:row>1</xdr:row>
      <xdr:rowOff>168011</xdr:rowOff>
    </xdr:to>
    <xdr:pic>
      <xdr:nvPicPr>
        <xdr:cNvPr id="2" name="Picture 1">
          <a:extLst>
            <a:ext uri="{FF2B5EF4-FFF2-40B4-BE49-F238E27FC236}">
              <a16:creationId xmlns:a16="http://schemas.microsoft.com/office/drawing/2014/main" id="{14EE0C5C-78B3-48A6-A47B-AA5BFC4E1F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53" t="38569" r="7105" b="38337"/>
        <a:stretch/>
      </xdr:blipFill>
      <xdr:spPr>
        <a:xfrm>
          <a:off x="4152900" y="47625"/>
          <a:ext cx="2143125" cy="434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ll\Downloads\Asian%20Paints%20(3).xlsx" TargetMode="External"/><Relationship Id="rId1" Type="http://schemas.openxmlformats.org/officeDocument/2006/relationships/externalLinkPath" Target="/Users/dell/Downloads/Asian%20Paints%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fit &amp; Loss"/>
      <sheetName val="Quarters"/>
      <sheetName val="Balance Sheet"/>
      <sheetName val="Cash Flow"/>
      <sheetName val="Customization"/>
      <sheetName val="Data Sheet"/>
    </sheetNames>
    <sheetDataSet>
      <sheetData sheetId="0">
        <row r="1">
          <cell r="A1"/>
        </row>
        <row r="4">
          <cell r="B4"/>
          <cell r="C4"/>
          <cell r="D4"/>
          <cell r="E4"/>
          <cell r="F4"/>
          <cell r="G4"/>
          <cell r="H4"/>
          <cell r="I4"/>
          <cell r="J4"/>
          <cell r="K4"/>
        </row>
        <row r="12">
          <cell r="L12"/>
          <cell r="M12"/>
          <cell r="N12"/>
        </row>
      </sheetData>
      <sheetData sheetId="1">
        <row r="4">
          <cell r="H4"/>
          <cell r="I4"/>
          <cell r="J4"/>
          <cell r="K4"/>
        </row>
        <row r="5">
          <cell r="H5"/>
          <cell r="I5"/>
          <cell r="J5"/>
          <cell r="K5"/>
        </row>
        <row r="6">
          <cell r="H6"/>
          <cell r="I6"/>
          <cell r="J6"/>
          <cell r="K6"/>
        </row>
        <row r="7">
          <cell r="H7"/>
          <cell r="I7"/>
          <cell r="J7"/>
          <cell r="K7"/>
        </row>
        <row r="8">
          <cell r="H8"/>
          <cell r="I8"/>
          <cell r="J8"/>
          <cell r="K8"/>
        </row>
        <row r="9">
          <cell r="H9"/>
          <cell r="I9"/>
          <cell r="J9"/>
          <cell r="K9"/>
        </row>
        <row r="10">
          <cell r="H10"/>
          <cell r="I10"/>
          <cell r="J10"/>
          <cell r="K10"/>
        </row>
        <row r="11">
          <cell r="H11"/>
          <cell r="I11"/>
          <cell r="J11"/>
          <cell r="K11"/>
        </row>
        <row r="12">
          <cell r="H12"/>
          <cell r="I12"/>
          <cell r="J12"/>
          <cell r="K12"/>
        </row>
      </sheetData>
      <sheetData sheetId="2">
        <row r="17">
          <cell r="B17"/>
          <cell r="C17"/>
          <cell r="D17"/>
          <cell r="E17"/>
          <cell r="F17"/>
          <cell r="G17"/>
          <cell r="H17"/>
          <cell r="I17"/>
          <cell r="J17"/>
          <cell r="K17"/>
        </row>
        <row r="18">
          <cell r="B18"/>
          <cell r="C18"/>
          <cell r="D18"/>
          <cell r="E18"/>
          <cell r="F18"/>
          <cell r="G18"/>
          <cell r="H18"/>
          <cell r="I18"/>
          <cell r="J18"/>
          <cell r="K18"/>
        </row>
      </sheetData>
      <sheetData sheetId="3"/>
      <sheetData sheetId="4"/>
      <sheetData sheetId="5">
        <row r="1">
          <cell r="B1" t="str">
            <v>ASIAN PAINTS LTD</v>
          </cell>
        </row>
        <row r="6">
          <cell r="B6"/>
        </row>
        <row r="8">
          <cell r="B8">
            <v>3048.15</v>
          </cell>
        </row>
        <row r="16">
          <cell r="B16">
            <v>42094</v>
          </cell>
          <cell r="C16">
            <v>42460</v>
          </cell>
          <cell r="D16">
            <v>42825</v>
          </cell>
          <cell r="E16">
            <v>43190</v>
          </cell>
          <cell r="F16">
            <v>43555</v>
          </cell>
          <cell r="G16">
            <v>43921</v>
          </cell>
          <cell r="H16">
            <v>44286</v>
          </cell>
          <cell r="I16">
            <v>44651</v>
          </cell>
          <cell r="J16">
            <v>45016</v>
          </cell>
          <cell r="K16">
            <v>45382</v>
          </cell>
        </row>
        <row r="17">
          <cell r="B17">
            <v>13615.26</v>
          </cell>
          <cell r="C17">
            <v>14271.49</v>
          </cell>
          <cell r="D17">
            <v>15061.99</v>
          </cell>
          <cell r="E17">
            <v>16824.55</v>
          </cell>
          <cell r="F17">
            <v>19240.13</v>
          </cell>
          <cell r="G17">
            <v>20211.25</v>
          </cell>
          <cell r="H17">
            <v>21712.79</v>
          </cell>
          <cell r="I17">
            <v>29101.279999999999</v>
          </cell>
          <cell r="J17">
            <v>34488.589999999997</v>
          </cell>
          <cell r="K17">
            <v>35494.730000000003</v>
          </cell>
        </row>
        <row r="18">
          <cell r="B18">
            <v>6874.83</v>
          </cell>
          <cell r="C18">
            <v>6569.83</v>
          </cell>
          <cell r="D18">
            <v>7452.6</v>
          </cell>
          <cell r="E18">
            <v>8128.17</v>
          </cell>
          <cell r="F18">
            <v>9974.4</v>
          </cell>
          <cell r="G18">
            <v>9981.99</v>
          </cell>
          <cell r="H18">
            <v>10425.549999999999</v>
          </cell>
          <cell r="I18">
            <v>17123.25</v>
          </cell>
          <cell r="J18">
            <v>18985.53</v>
          </cell>
          <cell r="K18">
            <v>17410.84</v>
          </cell>
        </row>
        <row r="19">
          <cell r="B19">
            <v>148.07</v>
          </cell>
          <cell r="C19">
            <v>-199.33</v>
          </cell>
          <cell r="D19">
            <v>528.6</v>
          </cell>
          <cell r="E19">
            <v>-142.13</v>
          </cell>
          <cell r="F19">
            <v>293.26</v>
          </cell>
          <cell r="G19">
            <v>239.15</v>
          </cell>
          <cell r="H19">
            <v>92.45</v>
          </cell>
          <cell r="I19">
            <v>1324.97</v>
          </cell>
          <cell r="J19">
            <v>309.73</v>
          </cell>
          <cell r="K19">
            <v>-363.8</v>
          </cell>
        </row>
        <row r="20">
          <cell r="B20">
            <v>130.68</v>
          </cell>
          <cell r="C20">
            <v>114.48</v>
          </cell>
          <cell r="D20">
            <v>106.02</v>
          </cell>
          <cell r="E20">
            <v>110.3</v>
          </cell>
          <cell r="F20">
            <v>119.63</v>
          </cell>
          <cell r="G20">
            <v>97.79</v>
          </cell>
          <cell r="H20">
            <v>86.05</v>
          </cell>
          <cell r="I20">
            <v>117.23</v>
          </cell>
          <cell r="J20">
            <v>138.29</v>
          </cell>
          <cell r="K20">
            <v>133.25</v>
          </cell>
        </row>
        <row r="21">
          <cell r="B21">
            <v>1504.47</v>
          </cell>
          <cell r="C21">
            <v>1535.22</v>
          </cell>
          <cell r="D21">
            <v>1662.75</v>
          </cell>
          <cell r="E21">
            <v>1691.68</v>
          </cell>
          <cell r="F21">
            <v>1862.35</v>
          </cell>
          <cell r="G21">
            <v>1946.12</v>
          </cell>
          <cell r="H21">
            <v>2068.31</v>
          </cell>
          <cell r="I21">
            <v>2880.45</v>
          </cell>
          <cell r="J21">
            <v>2916.2</v>
          </cell>
          <cell r="K21">
            <v>2767.18</v>
          </cell>
        </row>
        <row r="22">
          <cell r="B22">
            <v>936.86</v>
          </cell>
          <cell r="C22">
            <v>994.98</v>
          </cell>
          <cell r="D22">
            <v>1039.8900000000001</v>
          </cell>
          <cell r="E22">
            <v>1121.8900000000001</v>
          </cell>
          <cell r="F22">
            <v>1242.69</v>
          </cell>
          <cell r="G22">
            <v>1371.27</v>
          </cell>
          <cell r="H22">
            <v>1547.61</v>
          </cell>
          <cell r="I22">
            <v>1794.61</v>
          </cell>
          <cell r="J22">
            <v>2036.41</v>
          </cell>
          <cell r="K22">
            <v>2334.92</v>
          </cell>
        </row>
        <row r="23">
          <cell r="B23">
            <v>3351.66</v>
          </cell>
          <cell r="C23">
            <v>3912.3</v>
          </cell>
          <cell r="D23">
            <v>4364.04</v>
          </cell>
          <cell r="E23">
            <v>2254.92</v>
          </cell>
          <cell r="F23">
            <v>2366.87</v>
          </cell>
          <cell r="G23">
            <v>2311.5100000000002</v>
          </cell>
          <cell r="H23">
            <v>2245.69</v>
          </cell>
          <cell r="I23">
            <v>2941.98</v>
          </cell>
          <cell r="J23">
            <v>3500.84</v>
          </cell>
          <cell r="K23">
            <v>3811.86</v>
          </cell>
        </row>
        <row r="24">
          <cell r="B24">
            <v>-1278.06</v>
          </cell>
          <cell r="C24">
            <v>-1779.69</v>
          </cell>
          <cell r="D24">
            <v>-2028.47</v>
          </cell>
          <cell r="E24">
            <v>171.45</v>
          </cell>
          <cell r="F24">
            <v>202.51</v>
          </cell>
          <cell r="G24">
            <v>584.9</v>
          </cell>
          <cell r="H24">
            <v>576.42999999999995</v>
          </cell>
          <cell r="I24">
            <v>765.12</v>
          </cell>
          <cell r="J24">
            <v>961.21</v>
          </cell>
          <cell r="K24">
            <v>1087.9000000000001</v>
          </cell>
        </row>
        <row r="25">
          <cell r="B25">
            <v>142.13999999999999</v>
          </cell>
          <cell r="C25">
            <v>213.39</v>
          </cell>
          <cell r="D25">
            <v>337.9</v>
          </cell>
          <cell r="E25">
            <v>336.41</v>
          </cell>
          <cell r="F25">
            <v>273.77</v>
          </cell>
          <cell r="G25">
            <v>355.05</v>
          </cell>
          <cell r="H25">
            <v>331.65</v>
          </cell>
          <cell r="I25">
            <v>295.88</v>
          </cell>
          <cell r="J25">
            <v>431.46</v>
          </cell>
          <cell r="K25">
            <v>820.96</v>
          </cell>
        </row>
        <row r="26">
          <cell r="B26">
            <v>265.92</v>
          </cell>
          <cell r="C26">
            <v>275.58</v>
          </cell>
          <cell r="D26">
            <v>334.79</v>
          </cell>
          <cell r="E26">
            <v>360.47</v>
          </cell>
          <cell r="F26">
            <v>622.14</v>
          </cell>
          <cell r="G26">
            <v>780.5</v>
          </cell>
          <cell r="H26">
            <v>791.27</v>
          </cell>
          <cell r="I26">
            <v>816.36</v>
          </cell>
          <cell r="J26">
            <v>858.02</v>
          </cell>
          <cell r="K26">
            <v>853</v>
          </cell>
        </row>
        <row r="27">
          <cell r="B27">
            <v>42.24</v>
          </cell>
          <cell r="C27">
            <v>49</v>
          </cell>
          <cell r="D27">
            <v>37.33</v>
          </cell>
          <cell r="E27">
            <v>41.47</v>
          </cell>
          <cell r="F27">
            <v>110.47</v>
          </cell>
          <cell r="G27">
            <v>102.33</v>
          </cell>
          <cell r="H27">
            <v>91.63</v>
          </cell>
          <cell r="I27">
            <v>95.41</v>
          </cell>
          <cell r="J27">
            <v>144.44999999999999</v>
          </cell>
          <cell r="K27">
            <v>205.17</v>
          </cell>
        </row>
        <row r="28">
          <cell r="B28">
            <v>2076.87</v>
          </cell>
          <cell r="C28">
            <v>2613.85</v>
          </cell>
          <cell r="D28">
            <v>2959.54</v>
          </cell>
          <cell r="E28">
            <v>3138.48</v>
          </cell>
          <cell r="F28">
            <v>3306.1</v>
          </cell>
          <cell r="G28">
            <v>3629.04</v>
          </cell>
          <cell r="H28">
            <v>4304.3500000000004</v>
          </cell>
          <cell r="I28">
            <v>4187.72</v>
          </cell>
          <cell r="J28">
            <v>5688.83</v>
          </cell>
          <cell r="K28">
            <v>7347.77</v>
          </cell>
        </row>
        <row r="29">
          <cell r="B29">
            <v>649.54</v>
          </cell>
          <cell r="C29">
            <v>844.49</v>
          </cell>
          <cell r="D29">
            <v>943.29</v>
          </cell>
          <cell r="E29">
            <v>1040.96</v>
          </cell>
          <cell r="F29">
            <v>1098.06</v>
          </cell>
          <cell r="G29">
            <v>854.85</v>
          </cell>
          <cell r="H29">
            <v>1097.5999999999999</v>
          </cell>
          <cell r="I29">
            <v>1102.9100000000001</v>
          </cell>
          <cell r="J29">
            <v>1493.5</v>
          </cell>
          <cell r="K29">
            <v>1790.08</v>
          </cell>
        </row>
        <row r="30">
          <cell r="B30">
            <v>1395.15</v>
          </cell>
          <cell r="C30">
            <v>1745.16</v>
          </cell>
          <cell r="D30">
            <v>1939.43</v>
          </cell>
          <cell r="E30">
            <v>2038.93</v>
          </cell>
          <cell r="F30">
            <v>2155.92</v>
          </cell>
          <cell r="G30">
            <v>2705.17</v>
          </cell>
          <cell r="H30">
            <v>3139.29</v>
          </cell>
          <cell r="I30">
            <v>3030.57</v>
          </cell>
          <cell r="J30">
            <v>4106.45</v>
          </cell>
          <cell r="K30">
            <v>5460.23</v>
          </cell>
        </row>
        <row r="31">
          <cell r="B31">
            <v>585.11</v>
          </cell>
          <cell r="C31">
            <v>719.4</v>
          </cell>
          <cell r="D31">
            <v>987.98</v>
          </cell>
          <cell r="E31">
            <v>834.5</v>
          </cell>
          <cell r="F31">
            <v>1007.16</v>
          </cell>
          <cell r="G31">
            <v>1151.04</v>
          </cell>
          <cell r="H31">
            <v>1712.17</v>
          </cell>
          <cell r="I31">
            <v>1836.87</v>
          </cell>
          <cell r="J31">
            <v>2460.35</v>
          </cell>
          <cell r="K31">
            <v>3194.14</v>
          </cell>
        </row>
        <row r="56">
          <cell r="B56">
            <v>42094</v>
          </cell>
          <cell r="C56">
            <v>42460</v>
          </cell>
          <cell r="D56">
            <v>42825</v>
          </cell>
          <cell r="E56">
            <v>43190</v>
          </cell>
          <cell r="F56">
            <v>43555</v>
          </cell>
          <cell r="G56">
            <v>43921</v>
          </cell>
          <cell r="H56">
            <v>44286</v>
          </cell>
          <cell r="I56">
            <v>44651</v>
          </cell>
          <cell r="J56">
            <v>45016</v>
          </cell>
          <cell r="K56">
            <v>45382</v>
          </cell>
        </row>
        <row r="57">
          <cell r="B57">
            <v>95.92</v>
          </cell>
          <cell r="C57">
            <v>95.92</v>
          </cell>
          <cell r="D57">
            <v>95.92</v>
          </cell>
          <cell r="E57">
            <v>95.92</v>
          </cell>
          <cell r="F57">
            <v>95.92</v>
          </cell>
          <cell r="G57">
            <v>95.92</v>
          </cell>
          <cell r="H57">
            <v>95.92</v>
          </cell>
          <cell r="I57">
            <v>95.92</v>
          </cell>
          <cell r="J57">
            <v>95.92</v>
          </cell>
          <cell r="K57">
            <v>95.92</v>
          </cell>
        </row>
        <row r="58">
          <cell r="B58">
            <v>4646.4399999999996</v>
          </cell>
          <cell r="C58">
            <v>6428.9</v>
          </cell>
          <cell r="D58">
            <v>7507.97</v>
          </cell>
          <cell r="E58">
            <v>8314.31</v>
          </cell>
          <cell r="F58">
            <v>9374.6299999999992</v>
          </cell>
          <cell r="G58">
            <v>10034.24</v>
          </cell>
          <cell r="H58">
            <v>12710.37</v>
          </cell>
          <cell r="I58">
            <v>13715.64</v>
          </cell>
          <cell r="J58">
            <v>15896.31</v>
          </cell>
          <cell r="K58">
            <v>18632.38</v>
          </cell>
        </row>
        <row r="59">
          <cell r="B59">
            <v>418.17</v>
          </cell>
          <cell r="C59">
            <v>323.29000000000002</v>
          </cell>
          <cell r="D59">
            <v>560.34</v>
          </cell>
          <cell r="E59">
            <v>533.42999999999995</v>
          </cell>
          <cell r="F59">
            <v>1319.6</v>
          </cell>
          <cell r="G59">
            <v>1118.5</v>
          </cell>
          <cell r="H59">
            <v>1093.1199999999999</v>
          </cell>
          <cell r="I59">
            <v>1586.88</v>
          </cell>
          <cell r="J59">
            <v>1932.62</v>
          </cell>
          <cell r="K59">
            <v>2474.38</v>
          </cell>
        </row>
        <row r="60">
          <cell r="B60">
            <v>3753.97</v>
          </cell>
          <cell r="C60">
            <v>3710.92</v>
          </cell>
          <cell r="D60">
            <v>4240.96</v>
          </cell>
          <cell r="E60">
            <v>4819.82</v>
          </cell>
          <cell r="F60">
            <v>5458.69</v>
          </cell>
          <cell r="G60">
            <v>4889.3100000000004</v>
          </cell>
          <cell r="H60">
            <v>6455.93</v>
          </cell>
          <cell r="I60">
            <v>7559.99</v>
          </cell>
          <cell r="J60">
            <v>7854.48</v>
          </cell>
          <cell r="K60">
            <v>8698.09</v>
          </cell>
        </row>
        <row r="61">
          <cell r="B61">
            <v>8914.5</v>
          </cell>
          <cell r="C61">
            <v>10559.03</v>
          </cell>
          <cell r="D61">
            <v>12405.19</v>
          </cell>
          <cell r="E61">
            <v>13763.48</v>
          </cell>
          <cell r="F61">
            <v>16248.84</v>
          </cell>
          <cell r="G61">
            <v>16137.97</v>
          </cell>
          <cell r="H61">
            <v>20355.34</v>
          </cell>
          <cell r="I61">
            <v>22958.43</v>
          </cell>
          <cell r="J61">
            <v>25779.33</v>
          </cell>
          <cell r="K61">
            <v>29900.77</v>
          </cell>
        </row>
        <row r="62">
          <cell r="B62">
            <v>2660.04</v>
          </cell>
          <cell r="C62">
            <v>3416.35</v>
          </cell>
          <cell r="D62">
            <v>3303.74</v>
          </cell>
          <cell r="E62">
            <v>3732.24</v>
          </cell>
          <cell r="F62">
            <v>6496.56</v>
          </cell>
          <cell r="G62">
            <v>6272.31</v>
          </cell>
          <cell r="H62">
            <v>5858.52</v>
          </cell>
          <cell r="I62">
            <v>5519.06</v>
          </cell>
          <cell r="J62">
            <v>5770.46</v>
          </cell>
          <cell r="K62">
            <v>7146.62</v>
          </cell>
        </row>
        <row r="63">
          <cell r="B63">
            <v>196</v>
          </cell>
          <cell r="C63">
            <v>106.59</v>
          </cell>
          <cell r="D63">
            <v>257.54000000000002</v>
          </cell>
          <cell r="E63">
            <v>1405.11</v>
          </cell>
          <cell r="F63">
            <v>209.67</v>
          </cell>
          <cell r="G63">
            <v>140.24</v>
          </cell>
          <cell r="H63">
            <v>182.98</v>
          </cell>
          <cell r="I63">
            <v>426.43</v>
          </cell>
          <cell r="J63">
            <v>1019.59</v>
          </cell>
          <cell r="K63">
            <v>2698.37</v>
          </cell>
        </row>
        <row r="64">
          <cell r="B64">
            <v>1587.79</v>
          </cell>
          <cell r="C64">
            <v>2712.13</v>
          </cell>
          <cell r="D64">
            <v>2651.99</v>
          </cell>
          <cell r="E64">
            <v>2140.6999999999998</v>
          </cell>
          <cell r="F64">
            <v>2568.58</v>
          </cell>
          <cell r="G64">
            <v>2018.85</v>
          </cell>
          <cell r="H64">
            <v>4736.8</v>
          </cell>
          <cell r="I64">
            <v>3247.53</v>
          </cell>
          <cell r="J64">
            <v>4261.71</v>
          </cell>
          <cell r="K64">
            <v>4587.92</v>
          </cell>
        </row>
        <row r="65">
          <cell r="B65">
            <v>4470.67</v>
          </cell>
          <cell r="C65">
            <v>4323.96</v>
          </cell>
          <cell r="D65">
            <v>6191.92</v>
          </cell>
          <cell r="E65">
            <v>6485.43</v>
          </cell>
          <cell r="F65">
            <v>6974.03</v>
          </cell>
          <cell r="G65">
            <v>7706.57</v>
          </cell>
          <cell r="H65">
            <v>9577.0400000000009</v>
          </cell>
          <cell r="I65">
            <v>13765.41</v>
          </cell>
          <cell r="J65">
            <v>14727.57</v>
          </cell>
          <cell r="K65">
            <v>15467.86</v>
          </cell>
        </row>
        <row r="66">
          <cell r="B66">
            <v>8914.5</v>
          </cell>
          <cell r="C66">
            <v>10559.03</v>
          </cell>
          <cell r="D66">
            <v>12405.19</v>
          </cell>
          <cell r="E66">
            <v>13763.48</v>
          </cell>
          <cell r="F66">
            <v>16248.84</v>
          </cell>
          <cell r="G66">
            <v>16137.97</v>
          </cell>
          <cell r="H66">
            <v>20355.34</v>
          </cell>
          <cell r="I66">
            <v>22958.43</v>
          </cell>
          <cell r="J66">
            <v>25779.33</v>
          </cell>
          <cell r="K66">
            <v>29900.77</v>
          </cell>
        </row>
        <row r="67">
          <cell r="B67">
            <v>1182.07</v>
          </cell>
          <cell r="C67">
            <v>1186.8399999999999</v>
          </cell>
          <cell r="D67">
            <v>1446.6</v>
          </cell>
          <cell r="E67">
            <v>1730.63</v>
          </cell>
          <cell r="F67">
            <v>1907.33</v>
          </cell>
          <cell r="G67">
            <v>1795.22</v>
          </cell>
          <cell r="H67">
            <v>2602.17</v>
          </cell>
          <cell r="I67">
            <v>3871.44</v>
          </cell>
          <cell r="J67">
            <v>4636.9399999999996</v>
          </cell>
          <cell r="K67">
            <v>4889.05</v>
          </cell>
        </row>
        <row r="68">
          <cell r="B68">
            <v>2258.52</v>
          </cell>
          <cell r="C68">
            <v>1998.24</v>
          </cell>
          <cell r="D68">
            <v>2626.94</v>
          </cell>
          <cell r="E68">
            <v>2658.31</v>
          </cell>
          <cell r="F68">
            <v>3149.86</v>
          </cell>
          <cell r="G68">
            <v>3389.81</v>
          </cell>
          <cell r="H68">
            <v>3798.6</v>
          </cell>
          <cell r="I68">
            <v>6152.98</v>
          </cell>
          <cell r="J68">
            <v>6210.64</v>
          </cell>
          <cell r="K68">
            <v>5923.41</v>
          </cell>
        </row>
        <row r="90">
          <cell r="B90">
            <v>811.3</v>
          </cell>
          <cell r="C90">
            <v>868.4</v>
          </cell>
          <cell r="D90">
            <v>1073.5</v>
          </cell>
          <cell r="E90">
            <v>1120.4000000000001</v>
          </cell>
          <cell r="F90">
            <v>1492.7</v>
          </cell>
          <cell r="G90">
            <v>1666.5</v>
          </cell>
          <cell r="H90">
            <v>2537.4</v>
          </cell>
          <cell r="I90">
            <v>3079.95</v>
          </cell>
          <cell r="J90">
            <v>2761.65</v>
          </cell>
          <cell r="K90">
            <v>2846.75</v>
          </cell>
        </row>
        <row r="93">
          <cell r="B93">
            <v>95.92</v>
          </cell>
          <cell r="C93">
            <v>95.92</v>
          </cell>
          <cell r="D93">
            <v>95.92</v>
          </cell>
          <cell r="E93">
            <v>95.92</v>
          </cell>
          <cell r="F93">
            <v>95.92</v>
          </cell>
          <cell r="G93">
            <v>95.92</v>
          </cell>
          <cell r="H93">
            <v>95.92</v>
          </cell>
          <cell r="I93">
            <v>95.92</v>
          </cell>
          <cell r="J93">
            <v>95.92</v>
          </cell>
          <cell r="K93">
            <v>95.92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747CB-9043-46E5-A270-34797E081C84}" name="Annual" displayName="Annual" ref="A3:N19" headerRowCount="0" totalsRowShown="0" headerRowDxfId="18">
  <tableColumns count="14">
    <tableColumn id="1" xr3:uid="{908CE25A-FCBE-4263-A850-5FD89467300D}" name="Column1" headerRowDxfId="17" dataDxfId="16"/>
    <tableColumn id="2" xr3:uid="{CCFF148C-4DD9-49A8-8173-D1A54AE2A7E8}" name="Column2" headerRowDxfId="15"/>
    <tableColumn id="3" xr3:uid="{EC4451C7-903C-441A-85F2-753F8961CD86}" name="Column3" headerRowDxfId="14"/>
    <tableColumn id="4" xr3:uid="{47F7912E-E5A1-4ADE-9EEC-AC820C3C7658}" name="Column4" headerRowDxfId="13"/>
    <tableColumn id="5" xr3:uid="{B83C3432-B511-438B-B001-FDA0A2C97504}" name="Column5" headerRowDxfId="12"/>
    <tableColumn id="6" xr3:uid="{A6CFFE16-D0DD-491B-8974-1CCA4030AEE2}" name="Column6" headerRowDxfId="11"/>
    <tableColumn id="7" xr3:uid="{5C3BAB98-BADF-4A43-AE6A-BF901795954D}" name="Column7" headerRowDxfId="10"/>
    <tableColumn id="8" xr3:uid="{1E610B7C-C6EE-42C9-8FC2-D1B81CD5C02D}" name="Column8" headerRowDxfId="9"/>
    <tableColumn id="9" xr3:uid="{A5D46F57-2131-4731-B71B-97EC47B0A6B9}" name="Column9" headerRowDxfId="8"/>
    <tableColumn id="10" xr3:uid="{792F376C-8B52-4C69-B330-FECCF2754FE9}" name="Column10" headerRowDxfId="7"/>
    <tableColumn id="11" xr3:uid="{4C3B6543-611E-47B5-A69B-7436A420FBEA}" name="Column11" headerRowDxfId="6"/>
    <tableColumn id="12" xr3:uid="{33CA6678-D2A1-4604-B158-1343E627DF04}" name="Column12" headerRowDxfId="5"/>
    <tableColumn id="13" xr3:uid="{8FE4FCDC-BFEF-46B3-A8E1-D8C2C694546E}" name="Column13" headerRowDxfId="4" dataDxfId="3"/>
    <tableColumn id="14" xr3:uid="{14BCA268-B02E-46AC-8461-70FCE1D3F33C}" name="Column14" headerRowDxfId="2" dataDxfId="1"/>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bin"/><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www.screener.i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screener.i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creener.in/exce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65A6F-FAE9-493F-95C8-EA88CC872622}">
  <sheetPr codeName="Sheet1"/>
  <dimension ref="A2:E5442"/>
  <sheetViews>
    <sheetView showGridLines="0" topLeftCell="A5423" workbookViewId="0">
      <selection activeCell="B1687" sqref="B1687"/>
    </sheetView>
  </sheetViews>
  <sheetFormatPr defaultRowHeight="15" x14ac:dyDescent="0.25"/>
  <cols>
    <col min="2" max="2" width="44.85546875" customWidth="1"/>
    <col min="3" max="3" width="10" bestFit="1" customWidth="1"/>
    <col min="4" max="4" width="15.5703125" bestFit="1" customWidth="1"/>
    <col min="5" max="5" width="38.85546875" customWidth="1"/>
  </cols>
  <sheetData>
    <row r="2" spans="1:5" x14ac:dyDescent="0.25">
      <c r="A2" s="22" t="s">
        <v>8345</v>
      </c>
      <c r="B2" s="28" t="s">
        <v>118</v>
      </c>
      <c r="C2" s="28" t="s">
        <v>119</v>
      </c>
      <c r="D2" s="28" t="s">
        <v>120</v>
      </c>
      <c r="E2" s="28" t="s">
        <v>121</v>
      </c>
    </row>
    <row r="3" spans="1:5" x14ac:dyDescent="0.25">
      <c r="A3" s="24">
        <v>1</v>
      </c>
      <c r="B3" s="26" t="s">
        <v>122</v>
      </c>
      <c r="C3" s="25">
        <v>533022</v>
      </c>
      <c r="D3" s="25" t="s">
        <v>123</v>
      </c>
      <c r="E3" s="27" t="s">
        <v>124</v>
      </c>
    </row>
    <row r="4" spans="1:5" x14ac:dyDescent="0.25">
      <c r="A4" s="24">
        <v>2</v>
      </c>
      <c r="B4" s="26" t="s">
        <v>125</v>
      </c>
      <c r="C4" s="25">
        <v>526921</v>
      </c>
      <c r="D4" s="25" t="s">
        <v>126</v>
      </c>
      <c r="E4" s="27" t="s">
        <v>127</v>
      </c>
    </row>
    <row r="5" spans="1:5" x14ac:dyDescent="0.25">
      <c r="A5" s="24">
        <v>3</v>
      </c>
      <c r="B5" s="26" t="s">
        <v>128</v>
      </c>
      <c r="C5" s="25">
        <v>532628</v>
      </c>
      <c r="D5" s="25" t="s">
        <v>129</v>
      </c>
      <c r="E5" s="27" t="s">
        <v>130</v>
      </c>
    </row>
    <row r="6" spans="1:5" x14ac:dyDescent="0.25">
      <c r="A6" s="24">
        <v>4</v>
      </c>
      <c r="B6" s="26" t="s">
        <v>131</v>
      </c>
      <c r="C6" s="25">
        <v>523395</v>
      </c>
      <c r="D6" s="25" t="s">
        <v>132</v>
      </c>
      <c r="E6" s="27" t="s">
        <v>133</v>
      </c>
    </row>
    <row r="7" spans="1:5" x14ac:dyDescent="0.25">
      <c r="A7" s="24">
        <v>5</v>
      </c>
      <c r="B7" s="26" t="s">
        <v>134</v>
      </c>
      <c r="C7" s="25">
        <v>523395</v>
      </c>
      <c r="D7" s="25" t="s">
        <v>135</v>
      </c>
      <c r="E7" s="27" t="s">
        <v>133</v>
      </c>
    </row>
    <row r="8" spans="1:5" x14ac:dyDescent="0.25">
      <c r="A8" s="24">
        <v>6</v>
      </c>
      <c r="B8" s="26" t="s">
        <v>136</v>
      </c>
      <c r="C8" s="25">
        <v>516092</v>
      </c>
      <c r="D8" s="25" t="s">
        <v>137</v>
      </c>
      <c r="E8" s="27" t="s">
        <v>138</v>
      </c>
    </row>
    <row r="9" spans="1:5" x14ac:dyDescent="0.25">
      <c r="A9" s="24">
        <v>7</v>
      </c>
      <c r="B9" s="26" t="s">
        <v>139</v>
      </c>
      <c r="C9" s="25">
        <v>540776</v>
      </c>
      <c r="D9" s="25" t="s">
        <v>140</v>
      </c>
      <c r="E9" s="27" t="s">
        <v>127</v>
      </c>
    </row>
    <row r="10" spans="1:5" x14ac:dyDescent="0.25">
      <c r="A10" s="24">
        <v>8</v>
      </c>
      <c r="B10" s="26" t="s">
        <v>141</v>
      </c>
      <c r="C10" s="25">
        <v>526881</v>
      </c>
      <c r="D10" s="25" t="s">
        <v>142</v>
      </c>
      <c r="E10" s="27" t="s">
        <v>130</v>
      </c>
    </row>
    <row r="11" spans="1:5" x14ac:dyDescent="0.25">
      <c r="A11" s="24">
        <v>9</v>
      </c>
      <c r="B11" s="26" t="s">
        <v>143</v>
      </c>
      <c r="C11" s="25">
        <v>540615</v>
      </c>
      <c r="D11" s="25" t="s">
        <v>144</v>
      </c>
      <c r="E11" s="27" t="s">
        <v>145</v>
      </c>
    </row>
    <row r="12" spans="1:5" x14ac:dyDescent="0.25">
      <c r="A12" s="24">
        <v>10</v>
      </c>
      <c r="B12" s="26" t="s">
        <v>146</v>
      </c>
      <c r="C12" s="25">
        <v>540874</v>
      </c>
      <c r="D12" s="25" t="s">
        <v>144</v>
      </c>
      <c r="E12" s="27" t="s">
        <v>147</v>
      </c>
    </row>
    <row r="13" spans="1:5" x14ac:dyDescent="0.25">
      <c r="A13" s="24">
        <v>11</v>
      </c>
      <c r="B13" s="26" t="s">
        <v>148</v>
      </c>
      <c r="C13" s="25">
        <v>512161</v>
      </c>
      <c r="D13" s="25" t="s">
        <v>149</v>
      </c>
      <c r="E13" s="27" t="s">
        <v>150</v>
      </c>
    </row>
    <row r="14" spans="1:5" x14ac:dyDescent="0.25">
      <c r="A14" s="24">
        <v>12</v>
      </c>
      <c r="B14" s="26" t="s">
        <v>151</v>
      </c>
      <c r="C14" s="25">
        <v>540697</v>
      </c>
      <c r="D14" s="25" t="s">
        <v>144</v>
      </c>
      <c r="E14" s="27" t="s">
        <v>152</v>
      </c>
    </row>
    <row r="15" spans="1:5" x14ac:dyDescent="0.25">
      <c r="A15" s="24">
        <v>13</v>
      </c>
      <c r="B15" s="26" t="s">
        <v>153</v>
      </c>
      <c r="C15" s="25" t="s">
        <v>144</v>
      </c>
      <c r="D15" s="25" t="s">
        <v>154</v>
      </c>
      <c r="E15" s="27" t="s">
        <v>155</v>
      </c>
    </row>
    <row r="16" spans="1:5" x14ac:dyDescent="0.25">
      <c r="A16" s="24">
        <v>14</v>
      </c>
      <c r="B16" s="26" t="s">
        <v>156</v>
      </c>
      <c r="C16" s="25">
        <v>539620</v>
      </c>
      <c r="D16" s="25" t="s">
        <v>144</v>
      </c>
      <c r="E16" s="27" t="s">
        <v>157</v>
      </c>
    </row>
    <row r="17" spans="1:5" x14ac:dyDescent="0.25">
      <c r="A17" s="24">
        <v>15</v>
      </c>
      <c r="B17" s="26" t="s">
        <v>158</v>
      </c>
      <c r="C17" s="25">
        <v>539300</v>
      </c>
      <c r="D17" s="25" t="s">
        <v>144</v>
      </c>
      <c r="E17" s="27" t="s">
        <v>159</v>
      </c>
    </row>
    <row r="18" spans="1:5" x14ac:dyDescent="0.25">
      <c r="A18" s="24">
        <v>16</v>
      </c>
      <c r="B18" s="26" t="s">
        <v>160</v>
      </c>
      <c r="C18" s="25">
        <v>530499</v>
      </c>
      <c r="D18" s="25" t="s">
        <v>144</v>
      </c>
      <c r="E18" s="27" t="s">
        <v>161</v>
      </c>
    </row>
    <row r="19" spans="1:5" x14ac:dyDescent="0.25">
      <c r="A19" s="24">
        <v>17</v>
      </c>
      <c r="B19" s="26" t="s">
        <v>162</v>
      </c>
      <c r="C19" s="25">
        <v>538351</v>
      </c>
      <c r="D19" s="25" t="s">
        <v>163</v>
      </c>
      <c r="E19" s="27" t="s">
        <v>164</v>
      </c>
    </row>
    <row r="20" spans="1:5" x14ac:dyDescent="0.25">
      <c r="A20" s="24">
        <v>18</v>
      </c>
      <c r="B20" s="26" t="s">
        <v>165</v>
      </c>
      <c r="C20" s="25">
        <v>542012</v>
      </c>
      <c r="D20" s="25" t="s">
        <v>144</v>
      </c>
      <c r="E20" s="27" t="s">
        <v>166</v>
      </c>
    </row>
    <row r="21" spans="1:5" x14ac:dyDescent="0.25">
      <c r="A21" s="24">
        <v>19</v>
      </c>
      <c r="B21" s="26" t="s">
        <v>167</v>
      </c>
      <c r="C21" s="25">
        <v>533292</v>
      </c>
      <c r="D21" s="25" t="s">
        <v>168</v>
      </c>
      <c r="E21" s="27" t="s">
        <v>169</v>
      </c>
    </row>
    <row r="22" spans="1:5" x14ac:dyDescent="0.25">
      <c r="A22" s="24">
        <v>20</v>
      </c>
      <c r="B22" s="26" t="s">
        <v>170</v>
      </c>
      <c r="C22" s="25">
        <v>531611</v>
      </c>
      <c r="D22" s="25" t="s">
        <v>144</v>
      </c>
      <c r="E22" s="27" t="s">
        <v>161</v>
      </c>
    </row>
    <row r="23" spans="1:5" x14ac:dyDescent="0.25">
      <c r="A23" s="24">
        <v>21</v>
      </c>
      <c r="B23" s="26" t="s">
        <v>171</v>
      </c>
      <c r="C23" s="25">
        <v>531611</v>
      </c>
      <c r="D23" s="25" t="s">
        <v>144</v>
      </c>
      <c r="E23" s="27" t="s">
        <v>161</v>
      </c>
    </row>
    <row r="24" spans="1:5" x14ac:dyDescent="0.25">
      <c r="A24" s="24">
        <v>22</v>
      </c>
      <c r="B24" s="26" t="s">
        <v>172</v>
      </c>
      <c r="C24" s="25" t="s">
        <v>144</v>
      </c>
      <c r="D24" s="25" t="s">
        <v>173</v>
      </c>
      <c r="E24" s="27" t="s">
        <v>155</v>
      </c>
    </row>
    <row r="25" spans="1:5" x14ac:dyDescent="0.25">
      <c r="A25" s="24">
        <v>23</v>
      </c>
      <c r="B25" s="26" t="s">
        <v>174</v>
      </c>
      <c r="C25" s="25">
        <v>539096</v>
      </c>
      <c r="D25" s="25" t="s">
        <v>144</v>
      </c>
      <c r="E25" s="27" t="s">
        <v>159</v>
      </c>
    </row>
    <row r="26" spans="1:5" x14ac:dyDescent="0.25">
      <c r="A26" s="24">
        <v>24</v>
      </c>
      <c r="B26" s="26" t="s">
        <v>175</v>
      </c>
      <c r="C26" s="25">
        <v>538812</v>
      </c>
      <c r="D26" s="25" t="s">
        <v>144</v>
      </c>
      <c r="E26" s="27" t="s">
        <v>176</v>
      </c>
    </row>
    <row r="27" spans="1:5" x14ac:dyDescent="0.25">
      <c r="A27" s="24">
        <v>25</v>
      </c>
      <c r="B27" s="26" t="s">
        <v>177</v>
      </c>
      <c r="C27" s="25">
        <v>539632</v>
      </c>
      <c r="D27" s="25" t="s">
        <v>144</v>
      </c>
      <c r="E27" s="27" t="s">
        <v>178</v>
      </c>
    </row>
    <row r="28" spans="1:5" x14ac:dyDescent="0.25">
      <c r="A28" s="24">
        <v>26</v>
      </c>
      <c r="B28" s="26" t="s">
        <v>179</v>
      </c>
      <c r="C28" s="25">
        <v>542377</v>
      </c>
      <c r="D28" s="25" t="s">
        <v>180</v>
      </c>
      <c r="E28" s="27" t="s">
        <v>161</v>
      </c>
    </row>
    <row r="29" spans="1:5" x14ac:dyDescent="0.25">
      <c r="A29" s="24">
        <v>27</v>
      </c>
      <c r="B29" s="26" t="s">
        <v>181</v>
      </c>
      <c r="C29" s="25">
        <v>524412</v>
      </c>
      <c r="D29" s="25" t="s">
        <v>144</v>
      </c>
      <c r="E29" s="27" t="s">
        <v>182</v>
      </c>
    </row>
    <row r="30" spans="1:5" x14ac:dyDescent="0.25">
      <c r="A30" s="24">
        <v>28</v>
      </c>
      <c r="B30" s="26" t="s">
        <v>183</v>
      </c>
      <c r="C30" s="25" t="s">
        <v>144</v>
      </c>
      <c r="D30" s="25" t="s">
        <v>184</v>
      </c>
      <c r="E30" s="27" t="s">
        <v>155</v>
      </c>
    </row>
    <row r="31" spans="1:5" x14ac:dyDescent="0.25">
      <c r="A31" s="24">
        <v>29</v>
      </c>
      <c r="B31" s="26" t="s">
        <v>185</v>
      </c>
      <c r="C31" s="25">
        <v>542580</v>
      </c>
      <c r="D31" s="25" t="s">
        <v>186</v>
      </c>
      <c r="E31" s="27" t="s">
        <v>187</v>
      </c>
    </row>
    <row r="32" spans="1:5" x14ac:dyDescent="0.25">
      <c r="A32" s="24">
        <v>30</v>
      </c>
      <c r="B32" s="26" t="s">
        <v>188</v>
      </c>
      <c r="C32" s="25">
        <v>524348</v>
      </c>
      <c r="D32" s="25" t="s">
        <v>189</v>
      </c>
      <c r="E32" s="27" t="s">
        <v>182</v>
      </c>
    </row>
    <row r="33" spans="1:5" x14ac:dyDescent="0.25">
      <c r="A33" s="24">
        <v>31</v>
      </c>
      <c r="B33" s="26" t="s">
        <v>190</v>
      </c>
      <c r="C33" s="25">
        <v>524208</v>
      </c>
      <c r="D33" s="25" t="s">
        <v>191</v>
      </c>
      <c r="E33" s="27" t="s">
        <v>192</v>
      </c>
    </row>
    <row r="34" spans="1:5" x14ac:dyDescent="0.25">
      <c r="A34" s="24">
        <v>32</v>
      </c>
      <c r="B34" s="26" t="s">
        <v>193</v>
      </c>
      <c r="C34" s="25">
        <v>526488</v>
      </c>
      <c r="D34" s="25" t="s">
        <v>144</v>
      </c>
      <c r="E34" s="27" t="s">
        <v>159</v>
      </c>
    </row>
    <row r="35" spans="1:5" x14ac:dyDescent="0.25">
      <c r="A35" s="24">
        <v>33</v>
      </c>
      <c r="B35" s="26" t="s">
        <v>194</v>
      </c>
      <c r="C35" s="25">
        <v>514274</v>
      </c>
      <c r="D35" s="25" t="s">
        <v>195</v>
      </c>
      <c r="E35" s="27" t="s">
        <v>159</v>
      </c>
    </row>
    <row r="36" spans="1:5" x14ac:dyDescent="0.25">
      <c r="A36" s="24">
        <v>34</v>
      </c>
      <c r="B36" s="26" t="s">
        <v>196</v>
      </c>
      <c r="C36" s="25" t="s">
        <v>144</v>
      </c>
      <c r="D36" s="25" t="s">
        <v>197</v>
      </c>
      <c r="E36" s="27" t="s">
        <v>155</v>
      </c>
    </row>
    <row r="37" spans="1:5" x14ac:dyDescent="0.25">
      <c r="A37" s="24">
        <v>35</v>
      </c>
      <c r="B37" s="26" t="s">
        <v>198</v>
      </c>
      <c r="C37" s="25">
        <v>519319</v>
      </c>
      <c r="D37" s="25" t="s">
        <v>144</v>
      </c>
      <c r="E37" s="27" t="s">
        <v>150</v>
      </c>
    </row>
    <row r="38" spans="1:5" x14ac:dyDescent="0.25">
      <c r="A38" s="24">
        <v>36</v>
      </c>
      <c r="B38" s="26" t="s">
        <v>199</v>
      </c>
      <c r="C38" s="25">
        <v>512038</v>
      </c>
      <c r="D38" s="25" t="s">
        <v>144</v>
      </c>
      <c r="E38" s="27" t="s">
        <v>166</v>
      </c>
    </row>
    <row r="39" spans="1:5" x14ac:dyDescent="0.25">
      <c r="A39" s="24">
        <v>37</v>
      </c>
      <c r="B39" s="26" t="s">
        <v>200</v>
      </c>
      <c r="C39" s="25">
        <v>541988</v>
      </c>
      <c r="D39" s="25" t="s">
        <v>201</v>
      </c>
      <c r="E39" s="27" t="s">
        <v>202</v>
      </c>
    </row>
    <row r="40" spans="1:5" x14ac:dyDescent="0.25">
      <c r="A40" s="24">
        <v>38</v>
      </c>
      <c r="B40" s="26" t="s">
        <v>203</v>
      </c>
      <c r="C40" s="25">
        <v>539528</v>
      </c>
      <c r="D40" s="25" t="s">
        <v>144</v>
      </c>
      <c r="E40" s="27" t="s">
        <v>204</v>
      </c>
    </row>
    <row r="41" spans="1:5" x14ac:dyDescent="0.25">
      <c r="A41" s="24">
        <v>39</v>
      </c>
      <c r="B41" s="26" t="s">
        <v>205</v>
      </c>
      <c r="C41" s="25">
        <v>523204</v>
      </c>
      <c r="D41" s="25" t="s">
        <v>206</v>
      </c>
      <c r="E41" s="27" t="s">
        <v>207</v>
      </c>
    </row>
    <row r="42" spans="1:5" x14ac:dyDescent="0.25">
      <c r="A42" s="24">
        <v>40</v>
      </c>
      <c r="B42" s="26" t="s">
        <v>208</v>
      </c>
      <c r="C42" s="25">
        <v>512165</v>
      </c>
      <c r="D42" s="25" t="s">
        <v>144</v>
      </c>
      <c r="E42" s="27" t="s">
        <v>166</v>
      </c>
    </row>
    <row r="43" spans="1:5" x14ac:dyDescent="0.25">
      <c r="A43" s="24">
        <v>41</v>
      </c>
      <c r="B43" s="26" t="s">
        <v>209</v>
      </c>
      <c r="C43" s="25">
        <v>500002</v>
      </c>
      <c r="D43" s="25" t="s">
        <v>210</v>
      </c>
      <c r="E43" s="27" t="s">
        <v>187</v>
      </c>
    </row>
    <row r="44" spans="1:5" x14ac:dyDescent="0.25">
      <c r="A44" s="24">
        <v>42</v>
      </c>
      <c r="B44" s="26" t="s">
        <v>211</v>
      </c>
      <c r="C44" s="25">
        <v>500488</v>
      </c>
      <c r="D44" s="25" t="s">
        <v>212</v>
      </c>
      <c r="E44" s="27" t="s">
        <v>182</v>
      </c>
    </row>
    <row r="45" spans="1:5" x14ac:dyDescent="0.25">
      <c r="A45" s="24">
        <v>43</v>
      </c>
      <c r="B45" s="26" t="s">
        <v>213</v>
      </c>
      <c r="C45" s="25">
        <v>500488</v>
      </c>
      <c r="D45" s="25" t="s">
        <v>214</v>
      </c>
      <c r="E45" s="27" t="s">
        <v>182</v>
      </c>
    </row>
    <row r="46" spans="1:5" x14ac:dyDescent="0.25">
      <c r="A46" s="24">
        <v>44</v>
      </c>
      <c r="B46" s="26" t="s">
        <v>215</v>
      </c>
      <c r="C46" s="25">
        <v>520123</v>
      </c>
      <c r="D46" s="25" t="s">
        <v>144</v>
      </c>
      <c r="E46" s="27" t="s">
        <v>216</v>
      </c>
    </row>
    <row r="47" spans="1:5" x14ac:dyDescent="0.25">
      <c r="A47" s="24">
        <v>45</v>
      </c>
      <c r="B47" s="26" t="s">
        <v>217</v>
      </c>
      <c r="C47" s="25">
        <v>513119</v>
      </c>
      <c r="D47" s="25" t="s">
        <v>144</v>
      </c>
      <c r="E47" s="27" t="s">
        <v>218</v>
      </c>
    </row>
    <row r="48" spans="1:5" x14ac:dyDescent="0.25">
      <c r="A48" s="24">
        <v>46</v>
      </c>
      <c r="B48" s="26" t="s">
        <v>219</v>
      </c>
      <c r="C48" s="25">
        <v>520123</v>
      </c>
      <c r="D48" s="25" t="s">
        <v>144</v>
      </c>
      <c r="E48" s="27" t="s">
        <v>216</v>
      </c>
    </row>
    <row r="49" spans="1:5" x14ac:dyDescent="0.25">
      <c r="A49" s="24">
        <v>47</v>
      </c>
      <c r="B49" s="26" t="s">
        <v>220</v>
      </c>
      <c r="C49" s="25">
        <v>532682</v>
      </c>
      <c r="D49" s="25" t="s">
        <v>221</v>
      </c>
      <c r="E49" s="27" t="s">
        <v>222</v>
      </c>
    </row>
    <row r="50" spans="1:5" x14ac:dyDescent="0.25">
      <c r="A50" s="24">
        <v>48</v>
      </c>
      <c r="B50" s="26" t="s">
        <v>223</v>
      </c>
      <c r="C50" s="25">
        <v>539560</v>
      </c>
      <c r="D50" s="25" t="s">
        <v>144</v>
      </c>
      <c r="E50" s="27" t="s">
        <v>224</v>
      </c>
    </row>
    <row r="51" spans="1:5" x14ac:dyDescent="0.25">
      <c r="A51" s="24">
        <v>49</v>
      </c>
      <c r="B51" s="26" t="s">
        <v>225</v>
      </c>
      <c r="C51" s="25">
        <v>532057</v>
      </c>
      <c r="D51" s="25" t="s">
        <v>144</v>
      </c>
      <c r="E51" s="27" t="s">
        <v>161</v>
      </c>
    </row>
    <row r="52" spans="1:5" x14ac:dyDescent="0.25">
      <c r="A52" s="24">
        <v>50</v>
      </c>
      <c r="B52" s="26" t="s">
        <v>226</v>
      </c>
      <c r="C52" s="25">
        <v>538952</v>
      </c>
      <c r="D52" s="25" t="s">
        <v>144</v>
      </c>
      <c r="E52" s="27" t="s">
        <v>161</v>
      </c>
    </row>
    <row r="53" spans="1:5" x14ac:dyDescent="0.25">
      <c r="A53" s="24">
        <v>51</v>
      </c>
      <c r="B53" s="26" t="s">
        <v>227</v>
      </c>
      <c r="C53" s="25">
        <v>538935</v>
      </c>
      <c r="D53" s="25" t="s">
        <v>144</v>
      </c>
      <c r="E53" s="27" t="s">
        <v>228</v>
      </c>
    </row>
    <row r="54" spans="1:5" x14ac:dyDescent="0.25">
      <c r="A54" s="24">
        <v>52</v>
      </c>
      <c r="B54" s="26" t="s">
        <v>229</v>
      </c>
      <c r="C54" s="25">
        <v>539544</v>
      </c>
      <c r="D54" s="25" t="s">
        <v>144</v>
      </c>
      <c r="E54" s="27" t="s">
        <v>230</v>
      </c>
    </row>
    <row r="55" spans="1:5" x14ac:dyDescent="0.25">
      <c r="A55" s="24">
        <v>53</v>
      </c>
      <c r="B55" s="26" t="s">
        <v>231</v>
      </c>
      <c r="C55" s="25">
        <v>511756</v>
      </c>
      <c r="D55" s="25" t="s">
        <v>144</v>
      </c>
      <c r="E55" s="27" t="s">
        <v>161</v>
      </c>
    </row>
    <row r="56" spans="1:5" x14ac:dyDescent="0.25">
      <c r="A56" s="24">
        <v>54</v>
      </c>
      <c r="B56" s="26" t="s">
        <v>232</v>
      </c>
      <c r="C56" s="25">
        <v>511756</v>
      </c>
      <c r="D56" s="25" t="s">
        <v>144</v>
      </c>
      <c r="E56" s="27" t="s">
        <v>161</v>
      </c>
    </row>
    <row r="57" spans="1:5" x14ac:dyDescent="0.25">
      <c r="A57" s="24">
        <v>55</v>
      </c>
      <c r="B57" s="26" t="s">
        <v>233</v>
      </c>
      <c r="C57" s="25" t="s">
        <v>144</v>
      </c>
      <c r="D57" s="25" t="s">
        <v>234</v>
      </c>
      <c r="E57" s="27" t="s">
        <v>235</v>
      </c>
    </row>
    <row r="58" spans="1:5" x14ac:dyDescent="0.25">
      <c r="A58" s="24">
        <v>56</v>
      </c>
      <c r="B58" s="26" t="s">
        <v>236</v>
      </c>
      <c r="C58" s="25">
        <v>531161</v>
      </c>
      <c r="D58" s="25" t="s">
        <v>144</v>
      </c>
      <c r="E58" s="27" t="s">
        <v>237</v>
      </c>
    </row>
    <row r="59" spans="1:5" x14ac:dyDescent="0.25">
      <c r="A59" s="24">
        <v>57</v>
      </c>
      <c r="B59" s="26" t="s">
        <v>238</v>
      </c>
      <c r="C59" s="25">
        <v>500410</v>
      </c>
      <c r="D59" s="25" t="s">
        <v>239</v>
      </c>
      <c r="E59" s="27" t="s">
        <v>157</v>
      </c>
    </row>
    <row r="60" spans="1:5" x14ac:dyDescent="0.25">
      <c r="A60" s="24">
        <v>58</v>
      </c>
      <c r="B60" s="26" t="s">
        <v>240</v>
      </c>
      <c r="C60" s="25">
        <v>517494</v>
      </c>
      <c r="D60" s="25" t="s">
        <v>144</v>
      </c>
      <c r="E60" s="27" t="s">
        <v>241</v>
      </c>
    </row>
    <row r="61" spans="1:5" x14ac:dyDescent="0.25">
      <c r="A61" s="24">
        <v>59</v>
      </c>
      <c r="B61" s="26" t="s">
        <v>242</v>
      </c>
      <c r="C61" s="25">
        <v>532268</v>
      </c>
      <c r="D61" s="25" t="s">
        <v>243</v>
      </c>
      <c r="E61" s="27" t="s">
        <v>130</v>
      </c>
    </row>
    <row r="62" spans="1:5" x14ac:dyDescent="0.25">
      <c r="A62" s="24">
        <v>60</v>
      </c>
      <c r="B62" s="26" t="s">
        <v>244</v>
      </c>
      <c r="C62" s="25" t="s">
        <v>144</v>
      </c>
      <c r="D62" s="25" t="s">
        <v>245</v>
      </c>
      <c r="E62" s="27" t="s">
        <v>155</v>
      </c>
    </row>
    <row r="63" spans="1:5" x14ac:dyDescent="0.25">
      <c r="A63" s="24">
        <v>61</v>
      </c>
      <c r="B63" s="26" t="s">
        <v>246</v>
      </c>
      <c r="C63" s="25" t="s">
        <v>144</v>
      </c>
      <c r="D63" s="25" t="s">
        <v>247</v>
      </c>
      <c r="E63" s="27" t="s">
        <v>155</v>
      </c>
    </row>
    <row r="64" spans="1:5" x14ac:dyDescent="0.25">
      <c r="A64" s="24">
        <v>62</v>
      </c>
      <c r="B64" s="26" t="s">
        <v>248</v>
      </c>
      <c r="C64" s="25">
        <v>530093</v>
      </c>
      <c r="D64" s="25" t="s">
        <v>144</v>
      </c>
      <c r="E64" s="27" t="s">
        <v>249</v>
      </c>
    </row>
    <row r="65" spans="1:5" x14ac:dyDescent="0.25">
      <c r="A65" s="24">
        <v>63</v>
      </c>
      <c r="B65" s="26" t="s">
        <v>250</v>
      </c>
      <c r="C65" s="25" t="s">
        <v>144</v>
      </c>
      <c r="D65" s="25" t="s">
        <v>251</v>
      </c>
      <c r="E65" s="27" t="s">
        <v>155</v>
      </c>
    </row>
    <row r="66" spans="1:5" x14ac:dyDescent="0.25">
      <c r="A66" s="24">
        <v>64</v>
      </c>
      <c r="B66" s="26" t="s">
        <v>252</v>
      </c>
      <c r="C66" s="25">
        <v>539661</v>
      </c>
      <c r="D66" s="25" t="s">
        <v>144</v>
      </c>
      <c r="E66" s="27" t="s">
        <v>178</v>
      </c>
    </row>
    <row r="67" spans="1:5" x14ac:dyDescent="0.25">
      <c r="A67" s="24">
        <v>65</v>
      </c>
      <c r="B67" s="26" t="s">
        <v>253</v>
      </c>
      <c r="C67" s="25">
        <v>531525</v>
      </c>
      <c r="D67" s="25" t="s">
        <v>144</v>
      </c>
      <c r="E67" s="27" t="s">
        <v>237</v>
      </c>
    </row>
    <row r="68" spans="1:5" x14ac:dyDescent="0.25">
      <c r="A68" s="24">
        <v>66</v>
      </c>
      <c r="B68" s="26" t="s">
        <v>254</v>
      </c>
      <c r="C68" s="25">
        <v>538570</v>
      </c>
      <c r="D68" s="25" t="s">
        <v>255</v>
      </c>
      <c r="E68" s="27" t="s">
        <v>127</v>
      </c>
    </row>
    <row r="69" spans="1:5" x14ac:dyDescent="0.25">
      <c r="A69" s="24">
        <v>67</v>
      </c>
      <c r="B69" s="26" t="s">
        <v>256</v>
      </c>
      <c r="C69" s="25">
        <v>517356</v>
      </c>
      <c r="D69" s="25" t="s">
        <v>144</v>
      </c>
      <c r="E69" s="27" t="s">
        <v>241</v>
      </c>
    </row>
    <row r="70" spans="1:5" x14ac:dyDescent="0.25">
      <c r="A70" s="24">
        <v>68</v>
      </c>
      <c r="B70" s="26" t="s">
        <v>257</v>
      </c>
      <c r="C70" s="25">
        <v>530043</v>
      </c>
      <c r="D70" s="25" t="s">
        <v>144</v>
      </c>
      <c r="E70" s="27" t="s">
        <v>258</v>
      </c>
    </row>
    <row r="71" spans="1:5" x14ac:dyDescent="0.25">
      <c r="A71" s="24">
        <v>69</v>
      </c>
      <c r="B71" s="26" t="s">
        <v>259</v>
      </c>
      <c r="C71" s="25">
        <v>539391</v>
      </c>
      <c r="D71" s="25" t="s">
        <v>144</v>
      </c>
      <c r="E71" s="27" t="s">
        <v>161</v>
      </c>
    </row>
    <row r="72" spans="1:5" x14ac:dyDescent="0.25">
      <c r="A72" s="24">
        <v>70</v>
      </c>
      <c r="B72" s="26" t="s">
        <v>260</v>
      </c>
      <c r="C72" s="25">
        <v>513149</v>
      </c>
      <c r="D72" s="25" t="s">
        <v>261</v>
      </c>
      <c r="E72" s="27" t="s">
        <v>262</v>
      </c>
    </row>
    <row r="73" spans="1:5" x14ac:dyDescent="0.25">
      <c r="A73" s="24">
        <v>71</v>
      </c>
      <c r="B73" s="26" t="s">
        <v>263</v>
      </c>
      <c r="C73" s="25">
        <v>524091</v>
      </c>
      <c r="D73" s="25" t="s">
        <v>144</v>
      </c>
      <c r="E73" s="27" t="s">
        <v>264</v>
      </c>
    </row>
    <row r="74" spans="1:5" x14ac:dyDescent="0.25">
      <c r="A74" s="24">
        <v>72</v>
      </c>
      <c r="B74" s="26" t="s">
        <v>265</v>
      </c>
      <c r="C74" s="25">
        <v>532762</v>
      </c>
      <c r="D74" s="25" t="s">
        <v>266</v>
      </c>
      <c r="E74" s="27" t="s">
        <v>267</v>
      </c>
    </row>
    <row r="75" spans="1:5" x14ac:dyDescent="0.25">
      <c r="A75" s="24">
        <v>73</v>
      </c>
      <c r="B75" s="26" t="s">
        <v>268</v>
      </c>
      <c r="C75" s="25">
        <v>511706</v>
      </c>
      <c r="D75" s="25" t="s">
        <v>144</v>
      </c>
      <c r="E75" s="27" t="s">
        <v>127</v>
      </c>
    </row>
    <row r="76" spans="1:5" x14ac:dyDescent="0.25">
      <c r="A76" s="24">
        <v>74</v>
      </c>
      <c r="B76" s="26" t="s">
        <v>269</v>
      </c>
      <c r="C76" s="25">
        <v>511706</v>
      </c>
      <c r="D76" s="25" t="s">
        <v>144</v>
      </c>
      <c r="E76" s="27" t="s">
        <v>127</v>
      </c>
    </row>
    <row r="77" spans="1:5" x14ac:dyDescent="0.25">
      <c r="A77" s="24">
        <v>75</v>
      </c>
      <c r="B77" s="26" t="s">
        <v>270</v>
      </c>
      <c r="C77" s="25">
        <v>541144</v>
      </c>
      <c r="D77" s="25" t="s">
        <v>144</v>
      </c>
      <c r="E77" s="27" t="s">
        <v>258</v>
      </c>
    </row>
    <row r="78" spans="1:5" x14ac:dyDescent="0.25">
      <c r="A78" s="24">
        <v>76</v>
      </c>
      <c r="B78" s="26" t="s">
        <v>271</v>
      </c>
      <c r="C78" s="25">
        <v>512599</v>
      </c>
      <c r="D78" s="25" t="s">
        <v>272</v>
      </c>
      <c r="E78" s="27" t="s">
        <v>166</v>
      </c>
    </row>
    <row r="79" spans="1:5" x14ac:dyDescent="0.25">
      <c r="A79" s="24">
        <v>77</v>
      </c>
      <c r="B79" s="26" t="s">
        <v>273</v>
      </c>
      <c r="C79" s="25">
        <v>542066</v>
      </c>
      <c r="D79" s="25" t="s">
        <v>274</v>
      </c>
      <c r="E79" s="27" t="s">
        <v>275</v>
      </c>
    </row>
    <row r="80" spans="1:5" x14ac:dyDescent="0.25">
      <c r="A80" s="24">
        <v>78</v>
      </c>
      <c r="B80" s="26" t="s">
        <v>276</v>
      </c>
      <c r="C80" s="25">
        <v>541450</v>
      </c>
      <c r="D80" s="25" t="s">
        <v>277</v>
      </c>
      <c r="E80" s="27" t="s">
        <v>187</v>
      </c>
    </row>
    <row r="81" spans="1:5" x14ac:dyDescent="0.25">
      <c r="A81" s="24">
        <v>79</v>
      </c>
      <c r="B81" s="26" t="s">
        <v>278</v>
      </c>
      <c r="C81" s="25">
        <v>532921</v>
      </c>
      <c r="D81" s="25" t="s">
        <v>279</v>
      </c>
      <c r="E81" s="27" t="s">
        <v>280</v>
      </c>
    </row>
    <row r="82" spans="1:5" x14ac:dyDescent="0.25">
      <c r="A82" s="24">
        <v>80</v>
      </c>
      <c r="B82" s="26" t="s">
        <v>281</v>
      </c>
      <c r="C82" s="25">
        <v>533096</v>
      </c>
      <c r="D82" s="25" t="s">
        <v>282</v>
      </c>
      <c r="E82" s="27" t="s">
        <v>283</v>
      </c>
    </row>
    <row r="83" spans="1:5" x14ac:dyDescent="0.25">
      <c r="A83" s="24">
        <v>81</v>
      </c>
      <c r="B83" s="26" t="s">
        <v>284</v>
      </c>
      <c r="C83" s="25">
        <v>539254</v>
      </c>
      <c r="D83" s="25" t="s">
        <v>285</v>
      </c>
      <c r="E83" s="27" t="s">
        <v>283</v>
      </c>
    </row>
    <row r="84" spans="1:5" x14ac:dyDescent="0.25">
      <c r="A84" s="24">
        <v>82</v>
      </c>
      <c r="B84" s="26" t="s">
        <v>286</v>
      </c>
      <c r="C84" s="25">
        <v>538563</v>
      </c>
      <c r="D84" s="25" t="s">
        <v>144</v>
      </c>
      <c r="E84" s="27" t="s">
        <v>166</v>
      </c>
    </row>
    <row r="85" spans="1:5" x14ac:dyDescent="0.25">
      <c r="A85" s="24">
        <v>83</v>
      </c>
      <c r="B85" s="26" t="s">
        <v>287</v>
      </c>
      <c r="C85" s="25">
        <v>526711</v>
      </c>
      <c r="D85" s="25" t="s">
        <v>144</v>
      </c>
      <c r="E85" s="27" t="s">
        <v>288</v>
      </c>
    </row>
    <row r="86" spans="1:5" x14ac:dyDescent="0.25">
      <c r="A86" s="24">
        <v>84</v>
      </c>
      <c r="B86" s="26" t="s">
        <v>289</v>
      </c>
      <c r="C86" s="25">
        <v>523411</v>
      </c>
      <c r="D86" s="25" t="s">
        <v>144</v>
      </c>
      <c r="E86" s="27" t="s">
        <v>290</v>
      </c>
    </row>
    <row r="87" spans="1:5" x14ac:dyDescent="0.25">
      <c r="A87" s="24">
        <v>85</v>
      </c>
      <c r="B87" s="26" t="s">
        <v>291</v>
      </c>
      <c r="C87" s="25">
        <v>539506</v>
      </c>
      <c r="D87" s="25" t="s">
        <v>144</v>
      </c>
      <c r="E87" s="27" t="s">
        <v>161</v>
      </c>
    </row>
    <row r="88" spans="1:5" x14ac:dyDescent="0.25">
      <c r="A88" s="24">
        <v>86</v>
      </c>
      <c r="B88" s="26" t="s">
        <v>292</v>
      </c>
      <c r="C88" s="25">
        <v>507852</v>
      </c>
      <c r="D88" s="25" t="s">
        <v>144</v>
      </c>
      <c r="E88" s="27" t="s">
        <v>258</v>
      </c>
    </row>
    <row r="89" spans="1:5" x14ac:dyDescent="0.25">
      <c r="A89" s="24">
        <v>87</v>
      </c>
      <c r="B89" s="26" t="s">
        <v>293</v>
      </c>
      <c r="C89" s="25">
        <v>541865</v>
      </c>
      <c r="D89" s="25" t="s">
        <v>144</v>
      </c>
      <c r="E89" s="27" t="s">
        <v>178</v>
      </c>
    </row>
    <row r="90" spans="1:5" x14ac:dyDescent="0.25">
      <c r="A90" s="24">
        <v>88</v>
      </c>
      <c r="B90" s="26" t="s">
        <v>294</v>
      </c>
      <c r="C90" s="25">
        <v>519183</v>
      </c>
      <c r="D90" s="25" t="s">
        <v>295</v>
      </c>
      <c r="E90" s="27" t="s">
        <v>204</v>
      </c>
    </row>
    <row r="91" spans="1:5" x14ac:dyDescent="0.25">
      <c r="A91" s="24">
        <v>89</v>
      </c>
      <c r="B91" s="26" t="s">
        <v>296</v>
      </c>
      <c r="C91" s="25">
        <v>539493</v>
      </c>
      <c r="D91" s="25" t="s">
        <v>144</v>
      </c>
      <c r="E91" s="27" t="s">
        <v>161</v>
      </c>
    </row>
    <row r="92" spans="1:5" x14ac:dyDescent="0.25">
      <c r="A92" s="24">
        <v>90</v>
      </c>
      <c r="B92" s="26" t="s">
        <v>297</v>
      </c>
      <c r="C92" s="25">
        <v>539189</v>
      </c>
      <c r="D92" s="25" t="s">
        <v>144</v>
      </c>
      <c r="E92" s="27" t="s">
        <v>230</v>
      </c>
    </row>
    <row r="93" spans="1:5" x14ac:dyDescent="0.25">
      <c r="A93" s="24">
        <v>91</v>
      </c>
      <c r="B93" s="26" t="s">
        <v>298</v>
      </c>
      <c r="C93" s="25">
        <v>780018</v>
      </c>
      <c r="D93" s="25" t="s">
        <v>144</v>
      </c>
      <c r="E93" s="27" t="s">
        <v>235</v>
      </c>
    </row>
    <row r="94" spans="1:5" x14ac:dyDescent="0.25">
      <c r="A94" s="24">
        <v>92</v>
      </c>
      <c r="B94" s="26" t="s">
        <v>299</v>
      </c>
      <c r="C94" s="25">
        <v>538365</v>
      </c>
      <c r="D94" s="25" t="s">
        <v>300</v>
      </c>
      <c r="E94" s="27" t="s">
        <v>176</v>
      </c>
    </row>
    <row r="95" spans="1:5" x14ac:dyDescent="0.25">
      <c r="A95" s="24">
        <v>93</v>
      </c>
      <c r="B95" s="26" t="s">
        <v>301</v>
      </c>
      <c r="C95" s="25">
        <v>532727</v>
      </c>
      <c r="D95" s="25" t="s">
        <v>302</v>
      </c>
      <c r="E95" s="27" t="s">
        <v>176</v>
      </c>
    </row>
    <row r="96" spans="1:5" x14ac:dyDescent="0.25">
      <c r="A96" s="24">
        <v>94</v>
      </c>
      <c r="B96" s="26" t="s">
        <v>303</v>
      </c>
      <c r="C96" s="25">
        <v>531592</v>
      </c>
      <c r="D96" s="25" t="s">
        <v>144</v>
      </c>
      <c r="E96" s="27" t="s">
        <v>304</v>
      </c>
    </row>
    <row r="97" spans="1:5" x14ac:dyDescent="0.25">
      <c r="A97" s="24">
        <v>95</v>
      </c>
      <c r="B97" s="26" t="s">
        <v>305</v>
      </c>
      <c r="C97" s="25">
        <v>532056</v>
      </c>
      <c r="D97" s="25" t="s">
        <v>144</v>
      </c>
      <c r="E97" s="27" t="s">
        <v>164</v>
      </c>
    </row>
    <row r="98" spans="1:5" x14ac:dyDescent="0.25">
      <c r="A98" s="24">
        <v>96</v>
      </c>
      <c r="B98" s="26" t="s">
        <v>306</v>
      </c>
      <c r="C98" s="25">
        <v>514113</v>
      </c>
      <c r="D98" s="25" t="s">
        <v>144</v>
      </c>
      <c r="E98" s="27" t="s">
        <v>159</v>
      </c>
    </row>
    <row r="99" spans="1:5" x14ac:dyDescent="0.25">
      <c r="A99" s="24">
        <v>97</v>
      </c>
      <c r="B99" s="26" t="s">
        <v>307</v>
      </c>
      <c r="C99" s="25">
        <v>534707</v>
      </c>
      <c r="D99" s="25" t="s">
        <v>144</v>
      </c>
      <c r="E99" s="27" t="s">
        <v>258</v>
      </c>
    </row>
    <row r="100" spans="1:5" x14ac:dyDescent="0.25">
      <c r="A100" s="24">
        <v>98</v>
      </c>
      <c r="B100" s="26" t="s">
        <v>308</v>
      </c>
      <c r="C100" s="25">
        <v>540691</v>
      </c>
      <c r="D100" s="25" t="s">
        <v>309</v>
      </c>
      <c r="E100" s="27" t="s">
        <v>310</v>
      </c>
    </row>
    <row r="101" spans="1:5" x14ac:dyDescent="0.25">
      <c r="A101" s="24">
        <v>99</v>
      </c>
      <c r="B101" s="26" t="s">
        <v>311</v>
      </c>
      <c r="C101" s="25">
        <v>535755</v>
      </c>
      <c r="D101" s="25" t="s">
        <v>312</v>
      </c>
      <c r="E101" s="27" t="s">
        <v>313</v>
      </c>
    </row>
    <row r="102" spans="1:5" x14ac:dyDescent="0.25">
      <c r="A102" s="24">
        <v>100</v>
      </c>
      <c r="B102" s="26" t="s">
        <v>314</v>
      </c>
      <c r="C102" s="25">
        <v>532974</v>
      </c>
      <c r="D102" s="25" t="s">
        <v>315</v>
      </c>
      <c r="E102" s="27" t="s">
        <v>127</v>
      </c>
    </row>
    <row r="103" spans="1:5" x14ac:dyDescent="0.25">
      <c r="A103" s="24">
        <v>101</v>
      </c>
      <c r="B103" s="26" t="s">
        <v>316</v>
      </c>
      <c r="C103" s="25">
        <v>540146</v>
      </c>
      <c r="D103" s="25" t="s">
        <v>144</v>
      </c>
      <c r="E103" s="27" t="s">
        <v>178</v>
      </c>
    </row>
    <row r="104" spans="1:5" x14ac:dyDescent="0.25">
      <c r="A104" s="24">
        <v>102</v>
      </c>
      <c r="B104" s="26" t="s">
        <v>317</v>
      </c>
      <c r="C104" s="25">
        <v>513513</v>
      </c>
      <c r="D104" s="25" t="s">
        <v>144</v>
      </c>
      <c r="E104" s="27" t="s">
        <v>176</v>
      </c>
    </row>
    <row r="105" spans="1:5" x14ac:dyDescent="0.25">
      <c r="A105" s="24">
        <v>103</v>
      </c>
      <c r="B105" s="26" t="s">
        <v>318</v>
      </c>
      <c r="C105" s="25">
        <v>521141</v>
      </c>
      <c r="D105" s="25" t="s">
        <v>144</v>
      </c>
      <c r="E105" s="27" t="s">
        <v>159</v>
      </c>
    </row>
    <row r="106" spans="1:5" x14ac:dyDescent="0.25">
      <c r="A106" s="24">
        <v>104</v>
      </c>
      <c r="B106" s="26" t="s">
        <v>319</v>
      </c>
      <c r="C106" s="25">
        <v>540205</v>
      </c>
      <c r="D106" s="25" t="s">
        <v>144</v>
      </c>
      <c r="E106" s="27" t="s">
        <v>166</v>
      </c>
    </row>
    <row r="107" spans="1:5" x14ac:dyDescent="0.25">
      <c r="A107" s="24">
        <v>105</v>
      </c>
      <c r="B107" s="26" t="s">
        <v>320</v>
      </c>
      <c r="C107" s="25">
        <v>539056</v>
      </c>
      <c r="D107" s="25" t="s">
        <v>321</v>
      </c>
      <c r="E107" s="27" t="s">
        <v>322</v>
      </c>
    </row>
    <row r="108" spans="1:5" x14ac:dyDescent="0.25">
      <c r="A108" s="24">
        <v>106</v>
      </c>
      <c r="B108" s="26" t="s">
        <v>323</v>
      </c>
      <c r="C108" s="25">
        <v>511359</v>
      </c>
      <c r="D108" s="25" t="s">
        <v>144</v>
      </c>
      <c r="E108" s="27" t="s">
        <v>161</v>
      </c>
    </row>
    <row r="109" spans="1:5" x14ac:dyDescent="0.25">
      <c r="A109" s="24">
        <v>107</v>
      </c>
      <c r="B109" s="26" t="s">
        <v>324</v>
      </c>
      <c r="C109" s="25">
        <v>530431</v>
      </c>
      <c r="D109" s="25" t="s">
        <v>144</v>
      </c>
      <c r="E109" s="27" t="s">
        <v>166</v>
      </c>
    </row>
    <row r="110" spans="1:5" x14ac:dyDescent="0.25">
      <c r="A110" s="24">
        <v>108</v>
      </c>
      <c r="B110" s="26" t="s">
        <v>325</v>
      </c>
      <c r="C110" s="25">
        <v>523120</v>
      </c>
      <c r="D110" s="25" t="s">
        <v>144</v>
      </c>
      <c r="E110" s="27" t="s">
        <v>326</v>
      </c>
    </row>
    <row r="111" spans="1:5" x14ac:dyDescent="0.25">
      <c r="A111" s="24">
        <v>109</v>
      </c>
      <c r="B111" s="26" t="s">
        <v>327</v>
      </c>
      <c r="C111" s="25">
        <v>517041</v>
      </c>
      <c r="D111" s="25" t="s">
        <v>328</v>
      </c>
      <c r="E111" s="27" t="s">
        <v>329</v>
      </c>
    </row>
    <row r="112" spans="1:5" x14ac:dyDescent="0.25">
      <c r="A112" s="24">
        <v>110</v>
      </c>
      <c r="B112" s="26" t="s">
        <v>330</v>
      </c>
      <c r="C112" s="25">
        <v>532172</v>
      </c>
      <c r="D112" s="25" t="s">
        <v>331</v>
      </c>
      <c r="E112" s="27" t="s">
        <v>130</v>
      </c>
    </row>
    <row r="113" spans="1:5" x14ac:dyDescent="0.25">
      <c r="A113" s="24">
        <v>111</v>
      </c>
      <c r="B113" s="26" t="s">
        <v>332</v>
      </c>
      <c r="C113" s="25">
        <v>523031</v>
      </c>
      <c r="D113" s="25" t="s">
        <v>144</v>
      </c>
      <c r="E113" s="27" t="s">
        <v>333</v>
      </c>
    </row>
    <row r="114" spans="1:5" x14ac:dyDescent="0.25">
      <c r="A114" s="24">
        <v>112</v>
      </c>
      <c r="B114" s="26" t="s">
        <v>334</v>
      </c>
      <c r="C114" s="25">
        <v>521048</v>
      </c>
      <c r="D114" s="25" t="s">
        <v>144</v>
      </c>
      <c r="E114" s="27" t="s">
        <v>159</v>
      </c>
    </row>
    <row r="115" spans="1:5" x14ac:dyDescent="0.25">
      <c r="A115" s="24">
        <v>113</v>
      </c>
      <c r="B115" s="26" t="s">
        <v>335</v>
      </c>
      <c r="C115" s="25">
        <v>534612</v>
      </c>
      <c r="D115" s="25" t="s">
        <v>144</v>
      </c>
      <c r="E115" s="27" t="s">
        <v>283</v>
      </c>
    </row>
    <row r="116" spans="1:5" x14ac:dyDescent="0.25">
      <c r="A116" s="24">
        <v>114</v>
      </c>
      <c r="B116" s="26" t="s">
        <v>336</v>
      </c>
      <c r="C116" s="25">
        <v>506947</v>
      </c>
      <c r="D116" s="25" t="s">
        <v>144</v>
      </c>
      <c r="E116" s="27" t="s">
        <v>192</v>
      </c>
    </row>
    <row r="117" spans="1:5" x14ac:dyDescent="0.25">
      <c r="A117" s="24">
        <v>115</v>
      </c>
      <c r="B117" s="26" t="s">
        <v>337</v>
      </c>
      <c r="C117" s="25">
        <v>531047</v>
      </c>
      <c r="D117" s="25" t="s">
        <v>144</v>
      </c>
      <c r="E117" s="27" t="s">
        <v>161</v>
      </c>
    </row>
    <row r="118" spans="1:5" x14ac:dyDescent="0.25">
      <c r="A118" s="24">
        <v>116</v>
      </c>
      <c r="B118" s="26" t="s">
        <v>338</v>
      </c>
      <c r="C118" s="25">
        <v>539982</v>
      </c>
      <c r="D118" s="25" t="s">
        <v>144</v>
      </c>
      <c r="E118" s="27" t="s">
        <v>339</v>
      </c>
    </row>
    <row r="119" spans="1:5" x14ac:dyDescent="0.25">
      <c r="A119" s="24">
        <v>117</v>
      </c>
      <c r="B119" s="26" t="s">
        <v>340</v>
      </c>
      <c r="C119" s="25">
        <v>540025</v>
      </c>
      <c r="D119" s="25" t="s">
        <v>341</v>
      </c>
      <c r="E119" s="27" t="s">
        <v>342</v>
      </c>
    </row>
    <row r="120" spans="1:5" x14ac:dyDescent="0.25">
      <c r="A120" s="24">
        <v>118</v>
      </c>
      <c r="B120" s="26" t="s">
        <v>343</v>
      </c>
      <c r="C120" s="25">
        <v>523269</v>
      </c>
      <c r="D120" s="25" t="s">
        <v>344</v>
      </c>
      <c r="E120" s="27" t="s">
        <v>345</v>
      </c>
    </row>
    <row r="121" spans="1:5" x14ac:dyDescent="0.25">
      <c r="A121" s="24">
        <v>119</v>
      </c>
      <c r="B121" s="26" t="s">
        <v>346</v>
      </c>
      <c r="C121" s="25">
        <v>523269</v>
      </c>
      <c r="D121" s="25" t="s">
        <v>344</v>
      </c>
      <c r="E121" s="27" t="s">
        <v>345</v>
      </c>
    </row>
    <row r="122" spans="1:5" x14ac:dyDescent="0.25">
      <c r="A122" s="24">
        <v>120</v>
      </c>
      <c r="B122" s="26" t="s">
        <v>347</v>
      </c>
      <c r="C122" s="25">
        <v>531429</v>
      </c>
      <c r="D122" s="25" t="s">
        <v>144</v>
      </c>
      <c r="E122" s="27" t="s">
        <v>237</v>
      </c>
    </row>
    <row r="123" spans="1:5" x14ac:dyDescent="0.25">
      <c r="A123" s="24">
        <v>121</v>
      </c>
      <c r="B123" s="26" t="s">
        <v>348</v>
      </c>
      <c r="C123" s="25">
        <v>539773</v>
      </c>
      <c r="D123" s="25" t="s">
        <v>144</v>
      </c>
      <c r="E123" s="27" t="s">
        <v>161</v>
      </c>
    </row>
    <row r="124" spans="1:5" x14ac:dyDescent="0.25">
      <c r="A124" s="24">
        <v>122</v>
      </c>
      <c r="B124" s="26" t="s">
        <v>349</v>
      </c>
      <c r="C124" s="25">
        <v>531686</v>
      </c>
      <c r="D124" s="25" t="s">
        <v>144</v>
      </c>
      <c r="E124" s="27" t="s">
        <v>182</v>
      </c>
    </row>
    <row r="125" spans="1:5" x14ac:dyDescent="0.25">
      <c r="A125" s="24">
        <v>123</v>
      </c>
      <c r="B125" s="26" t="s">
        <v>350</v>
      </c>
      <c r="C125" s="25">
        <v>541152</v>
      </c>
      <c r="D125" s="25" t="s">
        <v>144</v>
      </c>
      <c r="E125" s="27" t="s">
        <v>166</v>
      </c>
    </row>
    <row r="126" spans="1:5" x14ac:dyDescent="0.25">
      <c r="A126" s="24">
        <v>124</v>
      </c>
      <c r="B126" s="26" t="s">
        <v>351</v>
      </c>
      <c r="C126" s="25">
        <v>541152</v>
      </c>
      <c r="D126" s="25" t="s">
        <v>144</v>
      </c>
      <c r="E126" s="27" t="s">
        <v>166</v>
      </c>
    </row>
    <row r="127" spans="1:5" x14ac:dyDescent="0.25">
      <c r="A127" s="24">
        <v>125</v>
      </c>
      <c r="B127" s="26" t="s">
        <v>352</v>
      </c>
      <c r="C127" s="25">
        <v>500003</v>
      </c>
      <c r="D127" s="25" t="s">
        <v>353</v>
      </c>
      <c r="E127" s="27" t="s">
        <v>354</v>
      </c>
    </row>
    <row r="128" spans="1:5" x14ac:dyDescent="0.25">
      <c r="A128" s="24">
        <v>126</v>
      </c>
      <c r="B128" s="26" t="s">
        <v>355</v>
      </c>
      <c r="C128" s="25">
        <v>541402</v>
      </c>
      <c r="D128" s="25" t="s">
        <v>144</v>
      </c>
      <c r="E128" s="27" t="s">
        <v>152</v>
      </c>
    </row>
    <row r="129" spans="1:5" x14ac:dyDescent="0.25">
      <c r="A129" s="24">
        <v>127</v>
      </c>
      <c r="B129" s="26" t="s">
        <v>356</v>
      </c>
      <c r="C129" s="25">
        <v>531921</v>
      </c>
      <c r="D129" s="25" t="s">
        <v>357</v>
      </c>
      <c r="E129" s="27" t="s">
        <v>358</v>
      </c>
    </row>
    <row r="130" spans="1:5" x14ac:dyDescent="0.25">
      <c r="A130" s="24">
        <v>128</v>
      </c>
      <c r="B130" s="26" t="s">
        <v>359</v>
      </c>
      <c r="C130" s="25">
        <v>500463</v>
      </c>
      <c r="D130" s="25" t="s">
        <v>360</v>
      </c>
      <c r="E130" s="27" t="s">
        <v>130</v>
      </c>
    </row>
    <row r="131" spans="1:5" x14ac:dyDescent="0.25">
      <c r="A131" s="24">
        <v>129</v>
      </c>
      <c r="B131" s="26" t="s">
        <v>361</v>
      </c>
      <c r="C131" s="25">
        <v>539042</v>
      </c>
      <c r="D131" s="25" t="s">
        <v>144</v>
      </c>
      <c r="E131" s="27" t="s">
        <v>230</v>
      </c>
    </row>
    <row r="132" spans="1:5" x14ac:dyDescent="0.25">
      <c r="A132" s="24">
        <v>130</v>
      </c>
      <c r="B132" s="26" t="s">
        <v>362</v>
      </c>
      <c r="C132" s="25">
        <v>516020</v>
      </c>
      <c r="D132" s="25" t="s">
        <v>144</v>
      </c>
      <c r="E132" s="27" t="s">
        <v>138</v>
      </c>
    </row>
    <row r="133" spans="1:5" x14ac:dyDescent="0.25">
      <c r="A133" s="24">
        <v>131</v>
      </c>
      <c r="B133" s="26" t="s">
        <v>363</v>
      </c>
      <c r="C133" s="25">
        <v>537492</v>
      </c>
      <c r="D133" s="25" t="s">
        <v>144</v>
      </c>
      <c r="E133" s="27" t="s">
        <v>166</v>
      </c>
    </row>
    <row r="134" spans="1:5" x14ac:dyDescent="0.25">
      <c r="A134" s="24">
        <v>132</v>
      </c>
      <c r="B134" s="26" t="s">
        <v>364</v>
      </c>
      <c r="C134" s="25">
        <v>537292</v>
      </c>
      <c r="D134" s="25" t="s">
        <v>365</v>
      </c>
      <c r="E134" s="27" t="s">
        <v>342</v>
      </c>
    </row>
    <row r="135" spans="1:5" x14ac:dyDescent="0.25">
      <c r="A135" s="24">
        <v>133</v>
      </c>
      <c r="B135" s="26" t="s">
        <v>366</v>
      </c>
      <c r="C135" s="25">
        <v>537292</v>
      </c>
      <c r="D135" s="25" t="s">
        <v>365</v>
      </c>
      <c r="E135" s="27" t="s">
        <v>342</v>
      </c>
    </row>
    <row r="136" spans="1:5" x14ac:dyDescent="0.25">
      <c r="A136" s="24">
        <v>134</v>
      </c>
      <c r="B136" s="26" t="s">
        <v>367</v>
      </c>
      <c r="C136" s="25" t="s">
        <v>144</v>
      </c>
      <c r="D136" s="25" t="s">
        <v>368</v>
      </c>
      <c r="E136" s="27" t="s">
        <v>155</v>
      </c>
    </row>
    <row r="137" spans="1:5" x14ac:dyDescent="0.25">
      <c r="A137" s="24">
        <v>135</v>
      </c>
      <c r="B137" s="26" t="s">
        <v>369</v>
      </c>
      <c r="C137" s="25" t="s">
        <v>144</v>
      </c>
      <c r="D137" s="25" t="s">
        <v>368</v>
      </c>
      <c r="E137" s="27" t="s">
        <v>155</v>
      </c>
    </row>
    <row r="138" spans="1:5" x14ac:dyDescent="0.25">
      <c r="A138" s="24">
        <v>136</v>
      </c>
      <c r="B138" s="26" t="s">
        <v>370</v>
      </c>
      <c r="C138" s="25">
        <v>500215</v>
      </c>
      <c r="D138" s="25" t="s">
        <v>371</v>
      </c>
      <c r="E138" s="27" t="s">
        <v>342</v>
      </c>
    </row>
    <row r="139" spans="1:5" x14ac:dyDescent="0.25">
      <c r="A139" s="24">
        <v>137</v>
      </c>
      <c r="B139" s="26" t="s">
        <v>372</v>
      </c>
      <c r="C139" s="25" t="s">
        <v>144</v>
      </c>
      <c r="D139" s="25" t="s">
        <v>373</v>
      </c>
      <c r="E139" s="27" t="s">
        <v>155</v>
      </c>
    </row>
    <row r="140" spans="1:5" x14ac:dyDescent="0.25">
      <c r="A140" s="24">
        <v>138</v>
      </c>
      <c r="B140" s="26" t="s">
        <v>374</v>
      </c>
      <c r="C140" s="25" t="s">
        <v>144</v>
      </c>
      <c r="D140" s="25" t="s">
        <v>375</v>
      </c>
      <c r="E140" s="27" t="s">
        <v>155</v>
      </c>
    </row>
    <row r="141" spans="1:5" x14ac:dyDescent="0.25">
      <c r="A141" s="24">
        <v>139</v>
      </c>
      <c r="B141" s="26" t="s">
        <v>376</v>
      </c>
      <c r="C141" s="25">
        <v>532811</v>
      </c>
      <c r="D141" s="25" t="s">
        <v>377</v>
      </c>
      <c r="E141" s="27" t="s">
        <v>230</v>
      </c>
    </row>
    <row r="142" spans="1:5" x14ac:dyDescent="0.25">
      <c r="A142" s="24">
        <v>140</v>
      </c>
      <c r="B142" s="26" t="s">
        <v>378</v>
      </c>
      <c r="C142" s="25">
        <v>532811</v>
      </c>
      <c r="D142" s="25" t="s">
        <v>377</v>
      </c>
      <c r="E142" s="27" t="s">
        <v>230</v>
      </c>
    </row>
    <row r="143" spans="1:5" x14ac:dyDescent="0.25">
      <c r="A143" s="24">
        <v>141</v>
      </c>
      <c r="B143" s="26" t="s">
        <v>379</v>
      </c>
      <c r="C143" s="25">
        <v>522273</v>
      </c>
      <c r="D143" s="25" t="s">
        <v>144</v>
      </c>
      <c r="E143" s="27" t="s">
        <v>176</v>
      </c>
    </row>
    <row r="144" spans="1:5" x14ac:dyDescent="0.25">
      <c r="A144" s="24">
        <v>142</v>
      </c>
      <c r="B144" s="26" t="s">
        <v>380</v>
      </c>
      <c r="C144" s="25">
        <v>532806</v>
      </c>
      <c r="D144" s="25" t="s">
        <v>144</v>
      </c>
      <c r="E144" s="27" t="s">
        <v>381</v>
      </c>
    </row>
    <row r="145" spans="1:5" x14ac:dyDescent="0.25">
      <c r="A145" s="24">
        <v>143</v>
      </c>
      <c r="B145" s="26" t="s">
        <v>382</v>
      </c>
      <c r="C145" s="25">
        <v>532683</v>
      </c>
      <c r="D145" s="25" t="s">
        <v>383</v>
      </c>
      <c r="E145" s="27" t="s">
        <v>329</v>
      </c>
    </row>
    <row r="146" spans="1:5" x14ac:dyDescent="0.25">
      <c r="A146" s="24">
        <v>144</v>
      </c>
      <c r="B146" s="26" t="s">
        <v>384</v>
      </c>
      <c r="C146" s="25">
        <v>524288</v>
      </c>
      <c r="D146" s="25" t="s">
        <v>144</v>
      </c>
      <c r="E146" s="27" t="s">
        <v>288</v>
      </c>
    </row>
    <row r="147" spans="1:5" x14ac:dyDescent="0.25">
      <c r="A147" s="24">
        <v>145</v>
      </c>
      <c r="B147" s="26" t="s">
        <v>385</v>
      </c>
      <c r="C147" s="25" t="s">
        <v>144</v>
      </c>
      <c r="D147" s="25" t="s">
        <v>386</v>
      </c>
      <c r="E147" s="27" t="s">
        <v>155</v>
      </c>
    </row>
    <row r="148" spans="1:5" x14ac:dyDescent="0.25">
      <c r="A148" s="24">
        <v>146</v>
      </c>
      <c r="B148" s="26" t="s">
        <v>387</v>
      </c>
      <c r="C148" s="25" t="s">
        <v>144</v>
      </c>
      <c r="D148" s="25" t="s">
        <v>388</v>
      </c>
      <c r="E148" s="27" t="s">
        <v>155</v>
      </c>
    </row>
    <row r="149" spans="1:5" x14ac:dyDescent="0.25">
      <c r="A149" s="24">
        <v>147</v>
      </c>
      <c r="B149" s="26" t="s">
        <v>389</v>
      </c>
      <c r="C149" s="25">
        <v>532975</v>
      </c>
      <c r="D149" s="25" t="s">
        <v>144</v>
      </c>
      <c r="E149" s="27" t="s">
        <v>290</v>
      </c>
    </row>
    <row r="150" spans="1:5" x14ac:dyDescent="0.25">
      <c r="A150" s="24">
        <v>148</v>
      </c>
      <c r="B150" s="26" t="s">
        <v>390</v>
      </c>
      <c r="C150" s="25">
        <v>532331</v>
      </c>
      <c r="D150" s="25" t="s">
        <v>391</v>
      </c>
      <c r="E150" s="27" t="s">
        <v>182</v>
      </c>
    </row>
    <row r="151" spans="1:5" x14ac:dyDescent="0.25">
      <c r="A151" s="24">
        <v>149</v>
      </c>
      <c r="B151" s="26" t="s">
        <v>392</v>
      </c>
      <c r="C151" s="25">
        <v>519216</v>
      </c>
      <c r="D151" s="25" t="s">
        <v>144</v>
      </c>
      <c r="E151" s="27" t="s">
        <v>393</v>
      </c>
    </row>
    <row r="152" spans="1:5" x14ac:dyDescent="0.25">
      <c r="A152" s="24">
        <v>150</v>
      </c>
      <c r="B152" s="26" t="s">
        <v>394</v>
      </c>
      <c r="C152" s="25">
        <v>511692</v>
      </c>
      <c r="D152" s="25" t="s">
        <v>144</v>
      </c>
      <c r="E152" s="27" t="s">
        <v>127</v>
      </c>
    </row>
    <row r="153" spans="1:5" x14ac:dyDescent="0.25">
      <c r="A153" s="24">
        <v>151</v>
      </c>
      <c r="B153" s="26" t="s">
        <v>395</v>
      </c>
      <c r="C153" s="25">
        <v>530713</v>
      </c>
      <c r="D153" s="25" t="s">
        <v>144</v>
      </c>
      <c r="E153" s="27" t="s">
        <v>130</v>
      </c>
    </row>
    <row r="154" spans="1:5" x14ac:dyDescent="0.25">
      <c r="A154" s="24">
        <v>152</v>
      </c>
      <c r="B154" s="26" t="s">
        <v>396</v>
      </c>
      <c r="C154" s="25">
        <v>513349</v>
      </c>
      <c r="D154" s="25" t="s">
        <v>397</v>
      </c>
      <c r="E154" s="27" t="s">
        <v>230</v>
      </c>
    </row>
    <row r="155" spans="1:5" x14ac:dyDescent="0.25">
      <c r="A155" s="24">
        <v>153</v>
      </c>
      <c r="B155" s="26" t="s">
        <v>398</v>
      </c>
      <c r="C155" s="25">
        <v>513349</v>
      </c>
      <c r="D155" s="25" t="s">
        <v>397</v>
      </c>
      <c r="E155" s="27" t="s">
        <v>230</v>
      </c>
    </row>
    <row r="156" spans="1:5" x14ac:dyDescent="0.25">
      <c r="A156" s="24">
        <v>154</v>
      </c>
      <c r="B156" s="26" t="s">
        <v>399</v>
      </c>
      <c r="C156" s="25" t="s">
        <v>144</v>
      </c>
      <c r="D156" s="25" t="s">
        <v>400</v>
      </c>
      <c r="E156" s="27" t="s">
        <v>155</v>
      </c>
    </row>
    <row r="157" spans="1:5" x14ac:dyDescent="0.25">
      <c r="A157" s="24">
        <v>155</v>
      </c>
      <c r="B157" s="26" t="s">
        <v>401</v>
      </c>
      <c r="C157" s="25">
        <v>526628</v>
      </c>
      <c r="D157" s="25" t="s">
        <v>144</v>
      </c>
      <c r="E157" s="27" t="s">
        <v>322</v>
      </c>
    </row>
    <row r="158" spans="1:5" x14ac:dyDescent="0.25">
      <c r="A158" s="24">
        <v>156</v>
      </c>
      <c r="B158" s="26" t="s">
        <v>402</v>
      </c>
      <c r="C158" s="25">
        <v>530621</v>
      </c>
      <c r="D158" s="25" t="s">
        <v>144</v>
      </c>
      <c r="E158" s="27" t="s">
        <v>152</v>
      </c>
    </row>
    <row r="159" spans="1:5" x14ac:dyDescent="0.25">
      <c r="A159" s="24">
        <v>157</v>
      </c>
      <c r="B159" s="26" t="s">
        <v>403</v>
      </c>
      <c r="C159" s="25" t="s">
        <v>144</v>
      </c>
      <c r="D159" s="25" t="s">
        <v>404</v>
      </c>
      <c r="E159" s="27" t="s">
        <v>155</v>
      </c>
    </row>
    <row r="160" spans="1:5" x14ac:dyDescent="0.25">
      <c r="A160" s="24">
        <v>158</v>
      </c>
      <c r="B160" s="26" t="s">
        <v>405</v>
      </c>
      <c r="C160" s="25">
        <v>538778</v>
      </c>
      <c r="D160" s="25" t="s">
        <v>144</v>
      </c>
      <c r="E160" s="27" t="s">
        <v>161</v>
      </c>
    </row>
    <row r="161" spans="1:5" x14ac:dyDescent="0.25">
      <c r="A161" s="24">
        <v>159</v>
      </c>
      <c r="B161" s="26" t="s">
        <v>406</v>
      </c>
      <c r="C161" s="25" t="s">
        <v>144</v>
      </c>
      <c r="D161" s="25" t="s">
        <v>407</v>
      </c>
      <c r="E161" s="27" t="s">
        <v>155</v>
      </c>
    </row>
    <row r="162" spans="1:5" x14ac:dyDescent="0.25">
      <c r="A162" s="24">
        <v>160</v>
      </c>
      <c r="B162" s="26" t="s">
        <v>408</v>
      </c>
      <c r="C162" s="25">
        <v>542020</v>
      </c>
      <c r="D162" s="25" t="s">
        <v>144</v>
      </c>
      <c r="E162" s="27" t="s">
        <v>258</v>
      </c>
    </row>
    <row r="163" spans="1:5" x14ac:dyDescent="0.25">
      <c r="A163" s="24">
        <v>161</v>
      </c>
      <c r="B163" s="26" t="s">
        <v>409</v>
      </c>
      <c r="C163" s="25">
        <v>542020</v>
      </c>
      <c r="D163" s="25" t="s">
        <v>144</v>
      </c>
      <c r="E163" s="27" t="s">
        <v>258</v>
      </c>
    </row>
    <row r="164" spans="1:5" x14ac:dyDescent="0.25">
      <c r="A164" s="24">
        <v>162</v>
      </c>
      <c r="B164" s="26" t="s">
        <v>410</v>
      </c>
      <c r="C164" s="25">
        <v>540718</v>
      </c>
      <c r="D164" s="25" t="s">
        <v>144</v>
      </c>
      <c r="E164" s="27" t="s">
        <v>159</v>
      </c>
    </row>
    <row r="165" spans="1:5" x14ac:dyDescent="0.25">
      <c r="A165" s="24">
        <v>163</v>
      </c>
      <c r="B165" s="26" t="s">
        <v>411</v>
      </c>
      <c r="C165" s="25">
        <v>539017</v>
      </c>
      <c r="D165" s="25" t="s">
        <v>144</v>
      </c>
      <c r="E165" s="27" t="s">
        <v>202</v>
      </c>
    </row>
    <row r="166" spans="1:5" x14ac:dyDescent="0.25">
      <c r="A166" s="24">
        <v>164</v>
      </c>
      <c r="B166" s="26" t="s">
        <v>412</v>
      </c>
      <c r="C166" s="25">
        <v>532351</v>
      </c>
      <c r="D166" s="25" t="s">
        <v>413</v>
      </c>
      <c r="E166" s="27" t="s">
        <v>414</v>
      </c>
    </row>
    <row r="167" spans="1:5" x14ac:dyDescent="0.25">
      <c r="A167" s="24">
        <v>165</v>
      </c>
      <c r="B167" s="26" t="s">
        <v>415</v>
      </c>
      <c r="C167" s="25">
        <v>541303</v>
      </c>
      <c r="D167" s="25" t="s">
        <v>144</v>
      </c>
      <c r="E167" s="27" t="s">
        <v>159</v>
      </c>
    </row>
    <row r="168" spans="1:5" x14ac:dyDescent="0.25">
      <c r="A168" s="24">
        <v>166</v>
      </c>
      <c r="B168" s="26" t="s">
        <v>416</v>
      </c>
      <c r="C168" s="25">
        <v>524598</v>
      </c>
      <c r="D168" s="25" t="s">
        <v>417</v>
      </c>
      <c r="E168" s="27" t="s">
        <v>304</v>
      </c>
    </row>
    <row r="169" spans="1:5" x14ac:dyDescent="0.25">
      <c r="A169" s="24">
        <v>167</v>
      </c>
      <c r="B169" s="26" t="s">
        <v>418</v>
      </c>
      <c r="C169" s="25">
        <v>524598</v>
      </c>
      <c r="D169" s="25" t="s">
        <v>417</v>
      </c>
      <c r="E169" s="27" t="s">
        <v>304</v>
      </c>
    </row>
    <row r="170" spans="1:5" x14ac:dyDescent="0.25">
      <c r="A170" s="24">
        <v>168</v>
      </c>
      <c r="B170" s="26" t="s">
        <v>419</v>
      </c>
      <c r="C170" s="25">
        <v>500710</v>
      </c>
      <c r="D170" s="25" t="s">
        <v>420</v>
      </c>
      <c r="E170" s="27" t="s">
        <v>421</v>
      </c>
    </row>
    <row r="171" spans="1:5" x14ac:dyDescent="0.25">
      <c r="A171" s="24">
        <v>169</v>
      </c>
      <c r="B171" s="26" t="s">
        <v>422</v>
      </c>
      <c r="C171" s="25">
        <v>500710</v>
      </c>
      <c r="D171" s="25" t="s">
        <v>423</v>
      </c>
      <c r="E171" s="27" t="s">
        <v>421</v>
      </c>
    </row>
    <row r="172" spans="1:5" x14ac:dyDescent="0.25">
      <c r="A172" s="24">
        <v>170</v>
      </c>
      <c r="B172" s="26" t="s">
        <v>424</v>
      </c>
      <c r="C172" s="25">
        <v>535916</v>
      </c>
      <c r="D172" s="25" t="s">
        <v>144</v>
      </c>
      <c r="E172" s="27" t="s">
        <v>127</v>
      </c>
    </row>
    <row r="173" spans="1:5" x14ac:dyDescent="0.25">
      <c r="A173" s="24">
        <v>171</v>
      </c>
      <c r="B173" s="26" t="s">
        <v>425</v>
      </c>
      <c r="C173" s="25">
        <v>539115</v>
      </c>
      <c r="D173" s="25" t="s">
        <v>144</v>
      </c>
      <c r="E173" s="27" t="s">
        <v>147</v>
      </c>
    </row>
    <row r="174" spans="1:5" x14ac:dyDescent="0.25">
      <c r="A174" s="24">
        <v>172</v>
      </c>
      <c r="B174" s="26" t="s">
        <v>426</v>
      </c>
      <c r="C174" s="25">
        <v>531082</v>
      </c>
      <c r="D174" s="25" t="s">
        <v>427</v>
      </c>
      <c r="E174" s="27" t="s">
        <v>127</v>
      </c>
    </row>
    <row r="175" spans="1:5" x14ac:dyDescent="0.25">
      <c r="A175" s="24">
        <v>173</v>
      </c>
      <c r="B175" s="26" t="s">
        <v>428</v>
      </c>
      <c r="C175" s="25">
        <v>524075</v>
      </c>
      <c r="D175" s="25" t="s">
        <v>429</v>
      </c>
      <c r="E175" s="27" t="s">
        <v>182</v>
      </c>
    </row>
    <row r="176" spans="1:5" x14ac:dyDescent="0.25">
      <c r="A176" s="24">
        <v>174</v>
      </c>
      <c r="B176" s="26" t="s">
        <v>430</v>
      </c>
      <c r="C176" s="25">
        <v>531409</v>
      </c>
      <c r="D176" s="25" t="s">
        <v>144</v>
      </c>
      <c r="E176" s="27" t="s">
        <v>192</v>
      </c>
    </row>
    <row r="177" spans="1:5" x14ac:dyDescent="0.25">
      <c r="A177" s="24">
        <v>175</v>
      </c>
      <c r="B177" s="26" t="s">
        <v>431</v>
      </c>
      <c r="C177" s="25">
        <v>526707</v>
      </c>
      <c r="D177" s="25" t="s">
        <v>432</v>
      </c>
      <c r="E177" s="27" t="s">
        <v>166</v>
      </c>
    </row>
    <row r="178" spans="1:5" x14ac:dyDescent="0.25">
      <c r="A178" s="24">
        <v>176</v>
      </c>
      <c r="B178" s="26" t="s">
        <v>433</v>
      </c>
      <c r="C178" s="25">
        <v>532114</v>
      </c>
      <c r="D178" s="25" t="s">
        <v>144</v>
      </c>
      <c r="E178" s="27" t="s">
        <v>230</v>
      </c>
    </row>
    <row r="179" spans="1:5" x14ac:dyDescent="0.25">
      <c r="A179" s="24">
        <v>177</v>
      </c>
      <c r="B179" s="26" t="s">
        <v>434</v>
      </c>
      <c r="C179" s="25">
        <v>506235</v>
      </c>
      <c r="D179" s="25" t="s">
        <v>435</v>
      </c>
      <c r="E179" s="27" t="s">
        <v>182</v>
      </c>
    </row>
    <row r="180" spans="1:5" x14ac:dyDescent="0.25">
      <c r="A180" s="24">
        <v>178</v>
      </c>
      <c r="B180" s="26" t="s">
        <v>436</v>
      </c>
      <c r="C180" s="25">
        <v>533573</v>
      </c>
      <c r="D180" s="25" t="s">
        <v>437</v>
      </c>
      <c r="E180" s="27" t="s">
        <v>182</v>
      </c>
    </row>
    <row r="181" spans="1:5" x14ac:dyDescent="0.25">
      <c r="A181" s="24">
        <v>179</v>
      </c>
      <c r="B181" s="26" t="s">
        <v>438</v>
      </c>
      <c r="C181" s="25">
        <v>511463</v>
      </c>
      <c r="D181" s="25" t="s">
        <v>144</v>
      </c>
      <c r="E181" s="27" t="s">
        <v>133</v>
      </c>
    </row>
    <row r="182" spans="1:5" x14ac:dyDescent="0.25">
      <c r="A182" s="24">
        <v>180</v>
      </c>
      <c r="B182" s="26" t="s">
        <v>439</v>
      </c>
      <c r="C182" s="25">
        <v>530973</v>
      </c>
      <c r="D182" s="25" t="s">
        <v>144</v>
      </c>
      <c r="E182" s="27" t="s">
        <v>264</v>
      </c>
    </row>
    <row r="183" spans="1:5" x14ac:dyDescent="0.25">
      <c r="A183" s="24">
        <v>181</v>
      </c>
      <c r="B183" s="26" t="s">
        <v>440</v>
      </c>
      <c r="C183" s="25">
        <v>530973</v>
      </c>
      <c r="D183" s="25" t="s">
        <v>144</v>
      </c>
      <c r="E183" s="27" t="s">
        <v>264</v>
      </c>
    </row>
    <row r="184" spans="1:5" x14ac:dyDescent="0.25">
      <c r="A184" s="24">
        <v>182</v>
      </c>
      <c r="B184" s="26" t="s">
        <v>441</v>
      </c>
      <c r="C184" s="25">
        <v>517546</v>
      </c>
      <c r="D184" s="25" t="s">
        <v>144</v>
      </c>
      <c r="E184" s="27" t="s">
        <v>442</v>
      </c>
    </row>
    <row r="185" spans="1:5" x14ac:dyDescent="0.25">
      <c r="A185" s="24">
        <v>183</v>
      </c>
      <c r="B185" s="26" t="s">
        <v>443</v>
      </c>
      <c r="C185" s="25">
        <v>531156</v>
      </c>
      <c r="D185" s="25" t="s">
        <v>144</v>
      </c>
      <c r="E185" s="27" t="s">
        <v>161</v>
      </c>
    </row>
    <row r="186" spans="1:5" x14ac:dyDescent="0.25">
      <c r="A186" s="24">
        <v>184</v>
      </c>
      <c r="B186" s="26" t="s">
        <v>444</v>
      </c>
      <c r="C186" s="25">
        <v>531156</v>
      </c>
      <c r="D186" s="25" t="s">
        <v>144</v>
      </c>
      <c r="E186" s="27" t="s">
        <v>161</v>
      </c>
    </row>
    <row r="187" spans="1:5" x14ac:dyDescent="0.25">
      <c r="A187" s="24">
        <v>185</v>
      </c>
      <c r="B187" s="26" t="s">
        <v>445</v>
      </c>
      <c r="C187" s="25">
        <v>505216</v>
      </c>
      <c r="D187" s="25" t="s">
        <v>144</v>
      </c>
      <c r="E187" s="27" t="s">
        <v>161</v>
      </c>
    </row>
    <row r="188" spans="1:5" x14ac:dyDescent="0.25">
      <c r="A188" s="24">
        <v>186</v>
      </c>
      <c r="B188" s="26" t="s">
        <v>446</v>
      </c>
      <c r="C188" s="25">
        <v>505216</v>
      </c>
      <c r="D188" s="25" t="s">
        <v>144</v>
      </c>
      <c r="E188" s="27" t="s">
        <v>161</v>
      </c>
    </row>
    <row r="189" spans="1:5" x14ac:dyDescent="0.25">
      <c r="A189" s="24">
        <v>187</v>
      </c>
      <c r="B189" s="26" t="s">
        <v>447</v>
      </c>
      <c r="C189" s="25">
        <v>531147</v>
      </c>
      <c r="D189" s="25" t="s">
        <v>448</v>
      </c>
      <c r="E189" s="27" t="s">
        <v>449</v>
      </c>
    </row>
    <row r="190" spans="1:5" x14ac:dyDescent="0.25">
      <c r="A190" s="24">
        <v>188</v>
      </c>
      <c r="B190" s="26" t="s">
        <v>450</v>
      </c>
      <c r="C190" s="25">
        <v>530889</v>
      </c>
      <c r="D190" s="25" t="s">
        <v>144</v>
      </c>
      <c r="E190" s="27" t="s">
        <v>159</v>
      </c>
    </row>
    <row r="191" spans="1:5" x14ac:dyDescent="0.25">
      <c r="A191" s="24">
        <v>189</v>
      </c>
      <c r="B191" s="26" t="s">
        <v>451</v>
      </c>
      <c r="C191" s="25">
        <v>531581</v>
      </c>
      <c r="D191" s="25" t="s">
        <v>144</v>
      </c>
      <c r="E191" s="27" t="s">
        <v>258</v>
      </c>
    </row>
    <row r="192" spans="1:5" x14ac:dyDescent="0.25">
      <c r="A192" s="24">
        <v>190</v>
      </c>
      <c r="B192" s="26" t="s">
        <v>452</v>
      </c>
      <c r="C192" s="25">
        <v>530889</v>
      </c>
      <c r="D192" s="25" t="s">
        <v>144</v>
      </c>
      <c r="E192" s="27" t="s">
        <v>159</v>
      </c>
    </row>
    <row r="193" spans="1:5" x14ac:dyDescent="0.25">
      <c r="A193" s="24">
        <v>191</v>
      </c>
      <c r="B193" s="26" t="s">
        <v>453</v>
      </c>
      <c r="C193" s="25">
        <v>532166</v>
      </c>
      <c r="D193" s="25" t="s">
        <v>144</v>
      </c>
      <c r="E193" s="27" t="s">
        <v>161</v>
      </c>
    </row>
    <row r="194" spans="1:5" x14ac:dyDescent="0.25">
      <c r="A194" s="24">
        <v>192</v>
      </c>
      <c r="B194" s="26" t="s">
        <v>454</v>
      </c>
      <c r="C194" s="25">
        <v>533029</v>
      </c>
      <c r="D194" s="25" t="s">
        <v>455</v>
      </c>
      <c r="E194" s="27" t="s">
        <v>304</v>
      </c>
    </row>
    <row r="195" spans="1:5" x14ac:dyDescent="0.25">
      <c r="A195" s="24">
        <v>193</v>
      </c>
      <c r="B195" s="26" t="s">
        <v>456</v>
      </c>
      <c r="C195" s="25">
        <v>539523</v>
      </c>
      <c r="D195" s="25" t="s">
        <v>457</v>
      </c>
      <c r="E195" s="27" t="s">
        <v>182</v>
      </c>
    </row>
    <row r="196" spans="1:5" x14ac:dyDescent="0.25">
      <c r="A196" s="24">
        <v>194</v>
      </c>
      <c r="B196" s="26" t="s">
        <v>458</v>
      </c>
      <c r="C196" s="25">
        <v>506767</v>
      </c>
      <c r="D196" s="25" t="s">
        <v>459</v>
      </c>
      <c r="E196" s="27" t="s">
        <v>304</v>
      </c>
    </row>
    <row r="197" spans="1:5" x14ac:dyDescent="0.25">
      <c r="A197" s="24">
        <v>195</v>
      </c>
      <c r="B197" s="26" t="s">
        <v>460</v>
      </c>
      <c r="C197" s="25">
        <v>532480</v>
      </c>
      <c r="D197" s="25" t="s">
        <v>461</v>
      </c>
      <c r="E197" s="27" t="s">
        <v>462</v>
      </c>
    </row>
    <row r="198" spans="1:5" x14ac:dyDescent="0.25">
      <c r="A198" s="24">
        <v>196</v>
      </c>
      <c r="B198" s="26" t="s">
        <v>463</v>
      </c>
      <c r="C198" s="25">
        <v>532749</v>
      </c>
      <c r="D198" s="25" t="s">
        <v>464</v>
      </c>
      <c r="E198" s="27" t="s">
        <v>465</v>
      </c>
    </row>
    <row r="199" spans="1:5" x14ac:dyDescent="0.25">
      <c r="A199" s="24">
        <v>197</v>
      </c>
      <c r="B199" s="26" t="s">
        <v>466</v>
      </c>
      <c r="C199" s="25">
        <v>534064</v>
      </c>
      <c r="D199" s="25" t="s">
        <v>144</v>
      </c>
      <c r="E199" s="27" t="s">
        <v>467</v>
      </c>
    </row>
    <row r="200" spans="1:5" x14ac:dyDescent="0.25">
      <c r="A200" s="24">
        <v>198</v>
      </c>
      <c r="B200" s="26" t="s">
        <v>468</v>
      </c>
      <c r="C200" s="25">
        <v>532919</v>
      </c>
      <c r="D200" s="25" t="s">
        <v>144</v>
      </c>
      <c r="E200" s="27" t="s">
        <v>469</v>
      </c>
    </row>
    <row r="201" spans="1:5" x14ac:dyDescent="0.25">
      <c r="A201" s="24">
        <v>199</v>
      </c>
      <c r="B201" s="26" t="s">
        <v>470</v>
      </c>
      <c r="C201" s="25">
        <v>532875</v>
      </c>
      <c r="D201" s="25" t="s">
        <v>471</v>
      </c>
      <c r="E201" s="27" t="s">
        <v>130</v>
      </c>
    </row>
    <row r="202" spans="1:5" x14ac:dyDescent="0.25">
      <c r="A202" s="24">
        <v>200</v>
      </c>
      <c r="B202" s="26" t="s">
        <v>472</v>
      </c>
      <c r="C202" s="25">
        <v>532633</v>
      </c>
      <c r="D202" s="25" t="s">
        <v>473</v>
      </c>
      <c r="E202" s="27" t="s">
        <v>474</v>
      </c>
    </row>
    <row r="203" spans="1:5" x14ac:dyDescent="0.25">
      <c r="A203" s="24">
        <v>201</v>
      </c>
      <c r="B203" s="26" t="s">
        <v>475</v>
      </c>
      <c r="C203" s="25">
        <v>531400</v>
      </c>
      <c r="D203" s="25" t="s">
        <v>476</v>
      </c>
      <c r="E203" s="27" t="s">
        <v>127</v>
      </c>
    </row>
    <row r="204" spans="1:5" x14ac:dyDescent="0.25">
      <c r="A204" s="24">
        <v>202</v>
      </c>
      <c r="B204" s="26" t="s">
        <v>477</v>
      </c>
      <c r="C204" s="25">
        <v>506120</v>
      </c>
      <c r="D204" s="25" t="s">
        <v>144</v>
      </c>
      <c r="E204" s="27" t="s">
        <v>166</v>
      </c>
    </row>
    <row r="205" spans="1:5" x14ac:dyDescent="0.25">
      <c r="A205" s="24">
        <v>203</v>
      </c>
      <c r="B205" s="26" t="s">
        <v>478</v>
      </c>
      <c r="C205" s="25">
        <v>521070</v>
      </c>
      <c r="D205" s="25" t="s">
        <v>479</v>
      </c>
      <c r="E205" s="27" t="s">
        <v>159</v>
      </c>
    </row>
    <row r="206" spans="1:5" x14ac:dyDescent="0.25">
      <c r="A206" s="24">
        <v>204</v>
      </c>
      <c r="B206" s="26" t="s">
        <v>480</v>
      </c>
      <c r="C206" s="25">
        <v>532878</v>
      </c>
      <c r="D206" s="25" t="s">
        <v>481</v>
      </c>
      <c r="E206" s="27" t="s">
        <v>482</v>
      </c>
    </row>
    <row r="207" spans="1:5" x14ac:dyDescent="0.25">
      <c r="A207" s="24">
        <v>205</v>
      </c>
      <c r="B207" s="26" t="s">
        <v>483</v>
      </c>
      <c r="C207" s="25">
        <v>526397</v>
      </c>
      <c r="D207" s="25" t="s">
        <v>484</v>
      </c>
      <c r="E207" s="27" t="s">
        <v>485</v>
      </c>
    </row>
    <row r="208" spans="1:5" x14ac:dyDescent="0.25">
      <c r="A208" s="24">
        <v>206</v>
      </c>
      <c r="B208" s="26" t="s">
        <v>486</v>
      </c>
      <c r="C208" s="25">
        <v>526397</v>
      </c>
      <c r="D208" s="25" t="s">
        <v>484</v>
      </c>
      <c r="E208" s="27" t="s">
        <v>485</v>
      </c>
    </row>
    <row r="209" spans="1:5" x14ac:dyDescent="0.25">
      <c r="A209" s="24">
        <v>207</v>
      </c>
      <c r="B209" s="26" t="s">
        <v>487</v>
      </c>
      <c r="C209" s="25">
        <v>526519</v>
      </c>
      <c r="D209" s="25" t="s">
        <v>144</v>
      </c>
      <c r="E209" s="27" t="s">
        <v>230</v>
      </c>
    </row>
    <row r="210" spans="1:5" x14ac:dyDescent="0.25">
      <c r="A210" s="24">
        <v>208</v>
      </c>
      <c r="B210" s="26" t="s">
        <v>488</v>
      </c>
      <c r="C210" s="25">
        <v>530715</v>
      </c>
      <c r="D210" s="25" t="s">
        <v>489</v>
      </c>
      <c r="E210" s="27" t="s">
        <v>159</v>
      </c>
    </row>
    <row r="211" spans="1:5" x14ac:dyDescent="0.25">
      <c r="A211" s="24">
        <v>209</v>
      </c>
      <c r="B211" s="26" t="s">
        <v>490</v>
      </c>
      <c r="C211" s="25">
        <v>538423</v>
      </c>
      <c r="D211" s="25" t="s">
        <v>491</v>
      </c>
      <c r="E211" s="27" t="s">
        <v>127</v>
      </c>
    </row>
    <row r="212" spans="1:5" x14ac:dyDescent="0.25">
      <c r="A212" s="24">
        <v>210</v>
      </c>
      <c r="B212" s="26" t="s">
        <v>492</v>
      </c>
      <c r="C212" s="25">
        <v>539277</v>
      </c>
      <c r="D212" s="25" t="s">
        <v>144</v>
      </c>
      <c r="E212" s="27" t="s">
        <v>178</v>
      </c>
    </row>
    <row r="213" spans="1:5" x14ac:dyDescent="0.25">
      <c r="A213" s="24">
        <v>211</v>
      </c>
      <c r="B213" s="26" t="s">
        <v>493</v>
      </c>
      <c r="C213" s="25">
        <v>539277</v>
      </c>
      <c r="D213" s="25" t="s">
        <v>144</v>
      </c>
      <c r="E213" s="27" t="s">
        <v>178</v>
      </c>
    </row>
    <row r="214" spans="1:5" x14ac:dyDescent="0.25">
      <c r="A214" s="24">
        <v>212</v>
      </c>
      <c r="B214" s="26" t="s">
        <v>494</v>
      </c>
      <c r="C214" s="25">
        <v>524634</v>
      </c>
      <c r="D214" s="25" t="s">
        <v>144</v>
      </c>
      <c r="E214" s="27" t="s">
        <v>192</v>
      </c>
    </row>
    <row r="215" spans="1:5" x14ac:dyDescent="0.25">
      <c r="A215" s="24">
        <v>213</v>
      </c>
      <c r="B215" s="26" t="s">
        <v>495</v>
      </c>
      <c r="C215" s="25">
        <v>506597</v>
      </c>
      <c r="D215" s="25" t="s">
        <v>144</v>
      </c>
      <c r="E215" s="27" t="s">
        <v>304</v>
      </c>
    </row>
    <row r="216" spans="1:5" x14ac:dyDescent="0.25">
      <c r="A216" s="24">
        <v>214</v>
      </c>
      <c r="B216" s="26" t="s">
        <v>496</v>
      </c>
      <c r="C216" s="25">
        <v>512008</v>
      </c>
      <c r="D216" s="25" t="s">
        <v>144</v>
      </c>
      <c r="E216" s="27" t="s">
        <v>166</v>
      </c>
    </row>
    <row r="217" spans="1:5" x14ac:dyDescent="0.25">
      <c r="A217" s="24">
        <v>215</v>
      </c>
      <c r="B217" s="26" t="s">
        <v>497</v>
      </c>
      <c r="C217" s="25">
        <v>500008</v>
      </c>
      <c r="D217" s="25" t="s">
        <v>498</v>
      </c>
      <c r="E217" s="27" t="s">
        <v>499</v>
      </c>
    </row>
    <row r="218" spans="1:5" x14ac:dyDescent="0.25">
      <c r="A218" s="24">
        <v>216</v>
      </c>
      <c r="B218" s="26" t="s">
        <v>500</v>
      </c>
      <c r="C218" s="25">
        <v>521097</v>
      </c>
      <c r="D218" s="25" t="s">
        <v>144</v>
      </c>
      <c r="E218" s="27" t="s">
        <v>159</v>
      </c>
    </row>
    <row r="219" spans="1:5" x14ac:dyDescent="0.25">
      <c r="A219" s="24">
        <v>217</v>
      </c>
      <c r="B219" s="26" t="s">
        <v>501</v>
      </c>
      <c r="C219" s="25">
        <v>538465</v>
      </c>
      <c r="D219" s="25" t="s">
        <v>144</v>
      </c>
      <c r="E219" s="27" t="s">
        <v>161</v>
      </c>
    </row>
    <row r="220" spans="1:5" x14ac:dyDescent="0.25">
      <c r="A220" s="24">
        <v>218</v>
      </c>
      <c r="B220" s="26" t="s">
        <v>502</v>
      </c>
      <c r="C220" s="25">
        <v>531112</v>
      </c>
      <c r="D220" s="25" t="s">
        <v>144</v>
      </c>
      <c r="E220" s="27" t="s">
        <v>152</v>
      </c>
    </row>
    <row r="221" spans="1:5" x14ac:dyDescent="0.25">
      <c r="A221" s="24">
        <v>219</v>
      </c>
      <c r="B221" s="26" t="s">
        <v>503</v>
      </c>
      <c r="C221" s="25">
        <v>539196</v>
      </c>
      <c r="D221" s="25" t="s">
        <v>144</v>
      </c>
      <c r="E221" s="27" t="s">
        <v>442</v>
      </c>
    </row>
    <row r="222" spans="1:5" x14ac:dyDescent="0.25">
      <c r="A222" s="24">
        <v>220</v>
      </c>
      <c r="B222" s="26" t="s">
        <v>504</v>
      </c>
      <c r="C222" s="25">
        <v>500009</v>
      </c>
      <c r="D222" s="25" t="s">
        <v>144</v>
      </c>
      <c r="E222" s="27" t="s">
        <v>182</v>
      </c>
    </row>
    <row r="223" spans="1:5" x14ac:dyDescent="0.25">
      <c r="A223" s="24">
        <v>221</v>
      </c>
      <c r="B223" s="26" t="s">
        <v>505</v>
      </c>
      <c r="C223" s="25" t="s">
        <v>144</v>
      </c>
      <c r="D223" s="25" t="s">
        <v>506</v>
      </c>
      <c r="E223" s="27" t="s">
        <v>155</v>
      </c>
    </row>
    <row r="224" spans="1:5" x14ac:dyDescent="0.25">
      <c r="A224" s="24">
        <v>222</v>
      </c>
      <c r="B224" s="26" t="s">
        <v>507</v>
      </c>
      <c r="C224" s="25">
        <v>519471</v>
      </c>
      <c r="D224" s="25" t="s">
        <v>144</v>
      </c>
      <c r="E224" s="27" t="s">
        <v>393</v>
      </c>
    </row>
    <row r="225" spans="1:5" x14ac:dyDescent="0.25">
      <c r="A225" s="24">
        <v>223</v>
      </c>
      <c r="B225" s="26" t="s">
        <v>508</v>
      </c>
      <c r="C225" s="25">
        <v>542524</v>
      </c>
      <c r="D225" s="25" t="s">
        <v>509</v>
      </c>
      <c r="E225" s="27" t="s">
        <v>510</v>
      </c>
    </row>
    <row r="226" spans="1:5" x14ac:dyDescent="0.25">
      <c r="A226" s="24">
        <v>224</v>
      </c>
      <c r="B226" s="26" t="s">
        <v>511</v>
      </c>
      <c r="C226" s="25">
        <v>540902</v>
      </c>
      <c r="D226" s="25" t="s">
        <v>512</v>
      </c>
      <c r="E226" s="27" t="s">
        <v>513</v>
      </c>
    </row>
    <row r="227" spans="1:5" x14ac:dyDescent="0.25">
      <c r="A227" s="24">
        <v>225</v>
      </c>
      <c r="B227" s="26" t="s">
        <v>514</v>
      </c>
      <c r="C227" s="25">
        <v>540902</v>
      </c>
      <c r="D227" s="25" t="s">
        <v>512</v>
      </c>
      <c r="E227" s="27" t="s">
        <v>513</v>
      </c>
    </row>
    <row r="228" spans="1:5" x14ac:dyDescent="0.25">
      <c r="A228" s="24">
        <v>226</v>
      </c>
      <c r="B228" s="26" t="s">
        <v>515</v>
      </c>
      <c r="C228" s="25">
        <v>531978</v>
      </c>
      <c r="D228" s="25" t="s">
        <v>516</v>
      </c>
      <c r="E228" s="27" t="s">
        <v>159</v>
      </c>
    </row>
    <row r="229" spans="1:5" x14ac:dyDescent="0.25">
      <c r="A229" s="24">
        <v>227</v>
      </c>
      <c r="B229" s="26" t="s">
        <v>517</v>
      </c>
      <c r="C229" s="25">
        <v>539223</v>
      </c>
      <c r="D229" s="25" t="s">
        <v>144</v>
      </c>
      <c r="E229" s="27" t="s">
        <v>138</v>
      </c>
    </row>
    <row r="230" spans="1:5" x14ac:dyDescent="0.25">
      <c r="A230" s="24">
        <v>228</v>
      </c>
      <c r="B230" s="26" t="s">
        <v>518</v>
      </c>
      <c r="C230" s="25">
        <v>500425</v>
      </c>
      <c r="D230" s="25" t="s">
        <v>519</v>
      </c>
      <c r="E230" s="27" t="s">
        <v>157</v>
      </c>
    </row>
    <row r="231" spans="1:5" x14ac:dyDescent="0.25">
      <c r="A231" s="24">
        <v>229</v>
      </c>
      <c r="B231" s="26" t="s">
        <v>520</v>
      </c>
      <c r="C231" s="25">
        <v>530133</v>
      </c>
      <c r="D231" s="25" t="s">
        <v>144</v>
      </c>
      <c r="E231" s="27" t="s">
        <v>521</v>
      </c>
    </row>
    <row r="232" spans="1:5" x14ac:dyDescent="0.25">
      <c r="A232" s="24">
        <v>230</v>
      </c>
      <c r="B232" s="26" t="s">
        <v>522</v>
      </c>
      <c r="C232" s="25">
        <v>530133</v>
      </c>
      <c r="D232" s="25" t="s">
        <v>144</v>
      </c>
      <c r="E232" s="27" t="s">
        <v>521</v>
      </c>
    </row>
    <row r="233" spans="1:5" x14ac:dyDescent="0.25">
      <c r="A233" s="24">
        <v>231</v>
      </c>
      <c r="B233" s="26" t="s">
        <v>523</v>
      </c>
      <c r="C233" s="25">
        <v>532828</v>
      </c>
      <c r="D233" s="25" t="s">
        <v>524</v>
      </c>
      <c r="E233" s="27" t="s">
        <v>329</v>
      </c>
    </row>
    <row r="234" spans="1:5" x14ac:dyDescent="0.25">
      <c r="A234" s="24">
        <v>232</v>
      </c>
      <c r="B234" s="26" t="s">
        <v>525</v>
      </c>
      <c r="C234" s="25">
        <v>513117</v>
      </c>
      <c r="D234" s="25" t="s">
        <v>144</v>
      </c>
      <c r="E234" s="27" t="s">
        <v>499</v>
      </c>
    </row>
    <row r="235" spans="1:5" x14ac:dyDescent="0.25">
      <c r="A235" s="24">
        <v>233</v>
      </c>
      <c r="B235" s="26" t="s">
        <v>526</v>
      </c>
      <c r="C235" s="25">
        <v>541771</v>
      </c>
      <c r="D235" s="25" t="s">
        <v>144</v>
      </c>
      <c r="E235" s="27" t="s">
        <v>258</v>
      </c>
    </row>
    <row r="236" spans="1:5" x14ac:dyDescent="0.25">
      <c r="A236" s="24">
        <v>234</v>
      </c>
      <c r="B236" s="26" t="s">
        <v>527</v>
      </c>
      <c r="C236" s="25">
        <v>506248</v>
      </c>
      <c r="D236" s="25" t="s">
        <v>144</v>
      </c>
      <c r="E236" s="27" t="s">
        <v>192</v>
      </c>
    </row>
    <row r="237" spans="1:5" x14ac:dyDescent="0.25">
      <c r="A237" s="24">
        <v>235</v>
      </c>
      <c r="B237" s="26" t="s">
        <v>528</v>
      </c>
      <c r="C237" s="25">
        <v>531300</v>
      </c>
      <c r="D237" s="25" t="s">
        <v>144</v>
      </c>
      <c r="E237" s="27" t="s">
        <v>159</v>
      </c>
    </row>
    <row r="238" spans="1:5" x14ac:dyDescent="0.25">
      <c r="A238" s="24">
        <v>236</v>
      </c>
      <c r="B238" s="26" t="s">
        <v>529</v>
      </c>
      <c r="C238" s="25">
        <v>531557</v>
      </c>
      <c r="D238" s="25" t="s">
        <v>144</v>
      </c>
      <c r="E238" s="27" t="s">
        <v>161</v>
      </c>
    </row>
    <row r="239" spans="1:5" x14ac:dyDescent="0.25">
      <c r="A239" s="24">
        <v>237</v>
      </c>
      <c r="B239" s="26" t="s">
        <v>530</v>
      </c>
      <c r="C239" s="25">
        <v>500343</v>
      </c>
      <c r="D239" s="25" t="s">
        <v>531</v>
      </c>
      <c r="E239" s="27" t="s">
        <v>230</v>
      </c>
    </row>
    <row r="240" spans="1:5" x14ac:dyDescent="0.25">
      <c r="A240" s="24">
        <v>238</v>
      </c>
      <c r="B240" s="26" t="s">
        <v>532</v>
      </c>
      <c r="C240" s="25">
        <v>531681</v>
      </c>
      <c r="D240" s="25" t="s">
        <v>144</v>
      </c>
      <c r="E240" s="27" t="s">
        <v>264</v>
      </c>
    </row>
    <row r="241" spans="1:5" x14ac:dyDescent="0.25">
      <c r="A241" s="24">
        <v>239</v>
      </c>
      <c r="B241" s="26" t="s">
        <v>533</v>
      </c>
      <c r="C241" s="25">
        <v>536737</v>
      </c>
      <c r="D241" s="25" t="s">
        <v>144</v>
      </c>
      <c r="E241" s="27" t="s">
        <v>161</v>
      </c>
    </row>
    <row r="242" spans="1:5" x14ac:dyDescent="0.25">
      <c r="A242" s="24">
        <v>240</v>
      </c>
      <c r="B242" s="26" t="s">
        <v>534</v>
      </c>
      <c r="C242" s="25">
        <v>539265</v>
      </c>
      <c r="D242" s="25" t="s">
        <v>144</v>
      </c>
      <c r="E242" s="27" t="s">
        <v>161</v>
      </c>
    </row>
    <row r="243" spans="1:5" x14ac:dyDescent="0.25">
      <c r="A243" s="24">
        <v>241</v>
      </c>
      <c r="B243" s="26" t="s">
        <v>535</v>
      </c>
      <c r="C243" s="25">
        <v>526241</v>
      </c>
      <c r="D243" s="25" t="s">
        <v>144</v>
      </c>
      <c r="E243" s="27" t="s">
        <v>166</v>
      </c>
    </row>
    <row r="244" spans="1:5" x14ac:dyDescent="0.25">
      <c r="A244" s="24">
        <v>242</v>
      </c>
      <c r="B244" s="26" t="s">
        <v>536</v>
      </c>
      <c r="C244" s="25">
        <v>531991</v>
      </c>
      <c r="D244" s="25" t="s">
        <v>144</v>
      </c>
      <c r="E244" s="27" t="s">
        <v>159</v>
      </c>
    </row>
    <row r="245" spans="1:5" x14ac:dyDescent="0.25">
      <c r="A245" s="24">
        <v>243</v>
      </c>
      <c r="B245" s="26" t="s">
        <v>537</v>
      </c>
      <c r="C245" s="25">
        <v>507525</v>
      </c>
      <c r="D245" s="25" t="s">
        <v>144</v>
      </c>
      <c r="E245" s="27" t="s">
        <v>204</v>
      </c>
    </row>
    <row r="246" spans="1:5" x14ac:dyDescent="0.25">
      <c r="A246" s="24">
        <v>244</v>
      </c>
      <c r="B246" s="26" t="s">
        <v>538</v>
      </c>
      <c r="C246" s="25">
        <v>590006</v>
      </c>
      <c r="D246" s="25" t="s">
        <v>539</v>
      </c>
      <c r="E246" s="27" t="s">
        <v>182</v>
      </c>
    </row>
    <row r="247" spans="1:5" x14ac:dyDescent="0.25">
      <c r="A247" s="24">
        <v>245</v>
      </c>
      <c r="B247" s="26" t="s">
        <v>540</v>
      </c>
      <c r="C247" s="25">
        <v>538861</v>
      </c>
      <c r="D247" s="25" t="s">
        <v>144</v>
      </c>
      <c r="E247" s="27" t="s">
        <v>166</v>
      </c>
    </row>
    <row r="248" spans="1:5" x14ac:dyDescent="0.25">
      <c r="A248" s="24">
        <v>246</v>
      </c>
      <c r="B248" s="26" t="s">
        <v>541</v>
      </c>
      <c r="C248" s="25">
        <v>501630</v>
      </c>
      <c r="D248" s="25" t="s">
        <v>144</v>
      </c>
      <c r="E248" s="27" t="s">
        <v>542</v>
      </c>
    </row>
    <row r="249" spans="1:5" x14ac:dyDescent="0.25">
      <c r="A249" s="24">
        <v>247</v>
      </c>
      <c r="B249" s="26" t="s">
        <v>543</v>
      </c>
      <c r="C249" s="25">
        <v>515055</v>
      </c>
      <c r="D249" s="25" t="s">
        <v>544</v>
      </c>
      <c r="E249" s="27" t="s">
        <v>230</v>
      </c>
    </row>
    <row r="250" spans="1:5" x14ac:dyDescent="0.25">
      <c r="A250" s="24">
        <v>248</v>
      </c>
      <c r="B250" s="26" t="s">
        <v>545</v>
      </c>
      <c r="C250" s="25">
        <v>532418</v>
      </c>
      <c r="D250" s="25" t="s">
        <v>546</v>
      </c>
      <c r="E250" s="27" t="s">
        <v>462</v>
      </c>
    </row>
    <row r="251" spans="1:5" x14ac:dyDescent="0.25">
      <c r="A251" s="24">
        <v>249</v>
      </c>
      <c r="B251" s="26" t="s">
        <v>547</v>
      </c>
      <c r="C251" s="25">
        <v>532141</v>
      </c>
      <c r="D251" s="25" t="s">
        <v>548</v>
      </c>
      <c r="E251" s="27" t="s">
        <v>157</v>
      </c>
    </row>
    <row r="252" spans="1:5" x14ac:dyDescent="0.25">
      <c r="A252" s="24">
        <v>250</v>
      </c>
      <c r="B252" s="26" t="s">
        <v>549</v>
      </c>
      <c r="C252" s="25">
        <v>500012</v>
      </c>
      <c r="D252" s="25" t="s">
        <v>144</v>
      </c>
      <c r="E252" s="27" t="s">
        <v>192</v>
      </c>
    </row>
    <row r="253" spans="1:5" x14ac:dyDescent="0.25">
      <c r="A253" s="24">
        <v>251</v>
      </c>
      <c r="B253" s="26" t="s">
        <v>550</v>
      </c>
      <c r="C253" s="25">
        <v>526173</v>
      </c>
      <c r="D253" s="25" t="s">
        <v>144</v>
      </c>
      <c r="E253" s="27" t="s">
        <v>551</v>
      </c>
    </row>
    <row r="254" spans="1:5" x14ac:dyDescent="0.25">
      <c r="A254" s="24">
        <v>252</v>
      </c>
      <c r="B254" s="26" t="s">
        <v>552</v>
      </c>
      <c r="C254" s="25">
        <v>531252</v>
      </c>
      <c r="D254" s="25" t="s">
        <v>144</v>
      </c>
      <c r="E254" s="27" t="s">
        <v>161</v>
      </c>
    </row>
    <row r="255" spans="1:5" x14ac:dyDescent="0.25">
      <c r="A255" s="24">
        <v>253</v>
      </c>
      <c r="B255" s="26" t="s">
        <v>553</v>
      </c>
      <c r="C255" s="25">
        <v>530721</v>
      </c>
      <c r="D255" s="25" t="s">
        <v>554</v>
      </c>
      <c r="E255" s="27" t="s">
        <v>499</v>
      </c>
    </row>
    <row r="256" spans="1:5" x14ac:dyDescent="0.25">
      <c r="A256" s="24">
        <v>254</v>
      </c>
      <c r="B256" s="26" t="s">
        <v>555</v>
      </c>
      <c r="C256" s="25">
        <v>540694</v>
      </c>
      <c r="D256" s="25" t="s">
        <v>144</v>
      </c>
      <c r="E256" s="27" t="s">
        <v>333</v>
      </c>
    </row>
    <row r="257" spans="1:5" x14ac:dyDescent="0.25">
      <c r="A257" s="24">
        <v>255</v>
      </c>
      <c r="B257" s="26" t="s">
        <v>556</v>
      </c>
      <c r="C257" s="25">
        <v>540694</v>
      </c>
      <c r="D257" s="25" t="s">
        <v>144</v>
      </c>
      <c r="E257" s="27" t="s">
        <v>333</v>
      </c>
    </row>
    <row r="258" spans="1:5" x14ac:dyDescent="0.25">
      <c r="A258" s="24">
        <v>256</v>
      </c>
      <c r="B258" s="26" t="s">
        <v>557</v>
      </c>
      <c r="C258" s="25">
        <v>541006</v>
      </c>
      <c r="D258" s="25" t="s">
        <v>144</v>
      </c>
      <c r="E258" s="27" t="s">
        <v>159</v>
      </c>
    </row>
    <row r="259" spans="1:5" x14ac:dyDescent="0.25">
      <c r="A259" s="24">
        <v>257</v>
      </c>
      <c r="B259" s="26" t="s">
        <v>558</v>
      </c>
      <c r="C259" s="25" t="s">
        <v>144</v>
      </c>
      <c r="D259" s="25" t="s">
        <v>559</v>
      </c>
      <c r="E259" s="27" t="s">
        <v>155</v>
      </c>
    </row>
    <row r="260" spans="1:5" x14ac:dyDescent="0.25">
      <c r="A260" s="24">
        <v>258</v>
      </c>
      <c r="B260" s="26" t="s">
        <v>560</v>
      </c>
      <c r="C260" s="25">
        <v>519383</v>
      </c>
      <c r="D260" s="25" t="s">
        <v>561</v>
      </c>
      <c r="E260" s="27" t="s">
        <v>342</v>
      </c>
    </row>
    <row r="261" spans="1:5" x14ac:dyDescent="0.25">
      <c r="A261" s="24">
        <v>259</v>
      </c>
      <c r="B261" s="26" t="s">
        <v>562</v>
      </c>
      <c r="C261" s="25">
        <v>537785</v>
      </c>
      <c r="D261" s="25" t="s">
        <v>144</v>
      </c>
      <c r="E261" s="27" t="s">
        <v>178</v>
      </c>
    </row>
    <row r="262" spans="1:5" x14ac:dyDescent="0.25">
      <c r="A262" s="24">
        <v>260</v>
      </c>
      <c r="B262" s="26" t="s">
        <v>563</v>
      </c>
      <c r="C262" s="25">
        <v>531878</v>
      </c>
      <c r="D262" s="25" t="s">
        <v>144</v>
      </c>
      <c r="E262" s="27" t="s">
        <v>161</v>
      </c>
    </row>
    <row r="263" spans="1:5" x14ac:dyDescent="0.25">
      <c r="A263" s="24">
        <v>261</v>
      </c>
      <c r="B263" s="26" t="s">
        <v>564</v>
      </c>
      <c r="C263" s="25">
        <v>511153</v>
      </c>
      <c r="D263" s="25" t="s">
        <v>144</v>
      </c>
      <c r="E263" s="27" t="s">
        <v>565</v>
      </c>
    </row>
    <row r="264" spans="1:5" x14ac:dyDescent="0.25">
      <c r="A264" s="24">
        <v>262</v>
      </c>
      <c r="B264" s="26" t="s">
        <v>566</v>
      </c>
      <c r="C264" s="25">
        <v>518091</v>
      </c>
      <c r="D264" s="25" t="s">
        <v>567</v>
      </c>
      <c r="E264" s="27" t="s">
        <v>157</v>
      </c>
    </row>
    <row r="265" spans="1:5" x14ac:dyDescent="0.25">
      <c r="A265" s="24">
        <v>263</v>
      </c>
      <c r="B265" s="26" t="s">
        <v>568</v>
      </c>
      <c r="C265" s="25">
        <v>531223</v>
      </c>
      <c r="D265" s="25" t="s">
        <v>144</v>
      </c>
      <c r="E265" s="27" t="s">
        <v>159</v>
      </c>
    </row>
    <row r="266" spans="1:5" x14ac:dyDescent="0.25">
      <c r="A266" s="24">
        <v>264</v>
      </c>
      <c r="B266" s="26" t="s">
        <v>569</v>
      </c>
      <c r="C266" s="25">
        <v>531673</v>
      </c>
      <c r="D266" s="25" t="s">
        <v>144</v>
      </c>
      <c r="E266" s="27" t="s">
        <v>570</v>
      </c>
    </row>
    <row r="267" spans="1:5" x14ac:dyDescent="0.25">
      <c r="A267" s="24">
        <v>265</v>
      </c>
      <c r="B267" s="26" t="s">
        <v>571</v>
      </c>
      <c r="C267" s="25">
        <v>531673</v>
      </c>
      <c r="D267" s="25" t="s">
        <v>144</v>
      </c>
      <c r="E267" s="27" t="s">
        <v>570</v>
      </c>
    </row>
    <row r="268" spans="1:5" x14ac:dyDescent="0.25">
      <c r="A268" s="24">
        <v>266</v>
      </c>
      <c r="B268" s="26" t="s">
        <v>572</v>
      </c>
      <c r="C268" s="25">
        <v>532870</v>
      </c>
      <c r="D268" s="25" t="s">
        <v>573</v>
      </c>
      <c r="E268" s="27" t="s">
        <v>176</v>
      </c>
    </row>
    <row r="269" spans="1:5" x14ac:dyDescent="0.25">
      <c r="A269" s="24">
        <v>267</v>
      </c>
      <c r="B269" s="26" t="s">
        <v>574</v>
      </c>
      <c r="C269" s="25">
        <v>531519</v>
      </c>
      <c r="D269" s="25" t="s">
        <v>144</v>
      </c>
      <c r="E269" s="27" t="s">
        <v>127</v>
      </c>
    </row>
    <row r="270" spans="1:5" x14ac:dyDescent="0.25">
      <c r="A270" s="24">
        <v>268</v>
      </c>
      <c r="B270" s="26" t="s">
        <v>575</v>
      </c>
      <c r="C270" s="25">
        <v>542437</v>
      </c>
      <c r="D270" s="25" t="s">
        <v>576</v>
      </c>
      <c r="E270" s="27" t="s">
        <v>178</v>
      </c>
    </row>
    <row r="271" spans="1:5" x14ac:dyDescent="0.25">
      <c r="A271" s="24">
        <v>269</v>
      </c>
      <c r="B271" s="26" t="s">
        <v>577</v>
      </c>
      <c r="C271" s="25">
        <v>530799</v>
      </c>
      <c r="D271" s="25" t="s">
        <v>144</v>
      </c>
      <c r="E271" s="27" t="s">
        <v>161</v>
      </c>
    </row>
    <row r="272" spans="1:5" x14ac:dyDescent="0.25">
      <c r="A272" s="24">
        <v>270</v>
      </c>
      <c r="B272" s="26" t="s">
        <v>578</v>
      </c>
      <c r="C272" s="25">
        <v>531406</v>
      </c>
      <c r="D272" s="25" t="s">
        <v>144</v>
      </c>
      <c r="E272" s="27" t="s">
        <v>579</v>
      </c>
    </row>
    <row r="273" spans="1:5" x14ac:dyDescent="0.25">
      <c r="A273" s="24">
        <v>271</v>
      </c>
      <c r="B273" s="26" t="s">
        <v>580</v>
      </c>
      <c r="C273" s="25">
        <v>523007</v>
      </c>
      <c r="D273" s="25" t="s">
        <v>144</v>
      </c>
      <c r="E273" s="27" t="s">
        <v>230</v>
      </c>
    </row>
    <row r="274" spans="1:5" x14ac:dyDescent="0.25">
      <c r="A274" s="24">
        <v>272</v>
      </c>
      <c r="B274" s="26" t="s">
        <v>581</v>
      </c>
      <c r="C274" s="25">
        <v>507828</v>
      </c>
      <c r="D274" s="25" t="s">
        <v>582</v>
      </c>
      <c r="E274" s="27" t="s">
        <v>230</v>
      </c>
    </row>
    <row r="275" spans="1:5" x14ac:dyDescent="0.25">
      <c r="A275" s="24">
        <v>273</v>
      </c>
      <c r="B275" s="26" t="s">
        <v>583</v>
      </c>
      <c r="C275" s="25">
        <v>500013</v>
      </c>
      <c r="D275" s="25" t="s">
        <v>584</v>
      </c>
      <c r="E275" s="27" t="s">
        <v>230</v>
      </c>
    </row>
    <row r="276" spans="1:5" x14ac:dyDescent="0.25">
      <c r="A276" s="24">
        <v>274</v>
      </c>
      <c r="B276" s="26" t="s">
        <v>585</v>
      </c>
      <c r="C276" s="25">
        <v>512091</v>
      </c>
      <c r="D276" s="25" t="s">
        <v>144</v>
      </c>
      <c r="E276" s="27" t="s">
        <v>258</v>
      </c>
    </row>
    <row r="277" spans="1:5" x14ac:dyDescent="0.25">
      <c r="A277" s="24">
        <v>275</v>
      </c>
      <c r="B277" s="26" t="s">
        <v>586</v>
      </c>
      <c r="C277" s="25" t="s">
        <v>144</v>
      </c>
      <c r="D277" s="25" t="s">
        <v>587</v>
      </c>
      <c r="E277" s="27" t="s">
        <v>235</v>
      </c>
    </row>
    <row r="278" spans="1:5" x14ac:dyDescent="0.25">
      <c r="A278" s="24">
        <v>276</v>
      </c>
      <c r="B278" s="26" t="s">
        <v>588</v>
      </c>
      <c r="C278" s="25">
        <v>501270</v>
      </c>
      <c r="D278" s="25" t="s">
        <v>144</v>
      </c>
      <c r="E278" s="27" t="s">
        <v>230</v>
      </c>
    </row>
    <row r="279" spans="1:5" x14ac:dyDescent="0.25">
      <c r="A279" s="24">
        <v>277</v>
      </c>
      <c r="B279" s="26" t="s">
        <v>589</v>
      </c>
      <c r="C279" s="25">
        <v>539697</v>
      </c>
      <c r="D279" s="25" t="s">
        <v>144</v>
      </c>
      <c r="E279" s="27" t="s">
        <v>590</v>
      </c>
    </row>
    <row r="280" spans="1:5" x14ac:dyDescent="0.25">
      <c r="A280" s="24">
        <v>278</v>
      </c>
      <c r="B280" s="26" t="s">
        <v>591</v>
      </c>
      <c r="C280" s="25">
        <v>538833</v>
      </c>
      <c r="D280" s="25" t="s">
        <v>144</v>
      </c>
      <c r="E280" s="27" t="s">
        <v>542</v>
      </c>
    </row>
    <row r="281" spans="1:5" x14ac:dyDescent="0.25">
      <c r="A281" s="24">
        <v>279</v>
      </c>
      <c r="B281" s="26" t="s">
        <v>592</v>
      </c>
      <c r="C281" s="25">
        <v>506260</v>
      </c>
      <c r="D281" s="25" t="s">
        <v>144</v>
      </c>
      <c r="E281" s="27" t="s">
        <v>182</v>
      </c>
    </row>
    <row r="282" spans="1:5" x14ac:dyDescent="0.25">
      <c r="A282" s="24">
        <v>280</v>
      </c>
      <c r="B282" s="26" t="s">
        <v>593</v>
      </c>
      <c r="C282" s="25">
        <v>506087</v>
      </c>
      <c r="D282" s="25" t="s">
        <v>144</v>
      </c>
      <c r="E282" s="27" t="s">
        <v>467</v>
      </c>
    </row>
    <row r="283" spans="1:5" x14ac:dyDescent="0.25">
      <c r="A283" s="24">
        <v>281</v>
      </c>
      <c r="B283" s="26" t="s">
        <v>594</v>
      </c>
      <c r="C283" s="25">
        <v>530109</v>
      </c>
      <c r="D283" s="25" t="s">
        <v>144</v>
      </c>
      <c r="E283" s="27" t="s">
        <v>161</v>
      </c>
    </row>
    <row r="284" spans="1:5" x14ac:dyDescent="0.25">
      <c r="A284" s="24">
        <v>282</v>
      </c>
      <c r="B284" s="26" t="s">
        <v>595</v>
      </c>
      <c r="C284" s="25">
        <v>532259</v>
      </c>
      <c r="D284" s="25" t="s">
        <v>596</v>
      </c>
      <c r="E284" s="27" t="s">
        <v>442</v>
      </c>
    </row>
    <row r="285" spans="1:5" x14ac:dyDescent="0.25">
      <c r="A285" s="24">
        <v>283</v>
      </c>
      <c r="B285" s="26" t="s">
        <v>597</v>
      </c>
      <c r="C285" s="25">
        <v>523694</v>
      </c>
      <c r="D285" s="25" t="s">
        <v>598</v>
      </c>
      <c r="E285" s="27" t="s">
        <v>329</v>
      </c>
    </row>
    <row r="286" spans="1:5" x14ac:dyDescent="0.25">
      <c r="A286" s="24">
        <v>284</v>
      </c>
      <c r="B286" s="26" t="s">
        <v>599</v>
      </c>
      <c r="C286" s="25">
        <v>540692</v>
      </c>
      <c r="D286" s="25" t="s">
        <v>600</v>
      </c>
      <c r="E286" s="27" t="s">
        <v>204</v>
      </c>
    </row>
    <row r="287" spans="1:5" x14ac:dyDescent="0.25">
      <c r="A287" s="24">
        <v>285</v>
      </c>
      <c r="B287" s="26" t="s">
        <v>601</v>
      </c>
      <c r="C287" s="25">
        <v>541133</v>
      </c>
      <c r="D287" s="25" t="s">
        <v>144</v>
      </c>
      <c r="E287" s="27" t="s">
        <v>161</v>
      </c>
    </row>
    <row r="288" spans="1:5" x14ac:dyDescent="0.25">
      <c r="A288" s="24">
        <v>286</v>
      </c>
      <c r="B288" s="26" t="s">
        <v>602</v>
      </c>
      <c r="C288" s="25">
        <v>506166</v>
      </c>
      <c r="D288" s="25" t="s">
        <v>144</v>
      </c>
      <c r="E288" s="27" t="s">
        <v>224</v>
      </c>
    </row>
    <row r="289" spans="1:5" x14ac:dyDescent="0.25">
      <c r="A289" s="24">
        <v>287</v>
      </c>
      <c r="B289" s="26" t="s">
        <v>603</v>
      </c>
      <c r="C289" s="25">
        <v>506166</v>
      </c>
      <c r="D289" s="25" t="s">
        <v>144</v>
      </c>
      <c r="E289" s="27" t="s">
        <v>224</v>
      </c>
    </row>
    <row r="290" spans="1:5" x14ac:dyDescent="0.25">
      <c r="A290" s="24">
        <v>288</v>
      </c>
      <c r="B290" s="26" t="s">
        <v>604</v>
      </c>
      <c r="C290" s="25">
        <v>533758</v>
      </c>
      <c r="D290" s="25" t="s">
        <v>605</v>
      </c>
      <c r="E290" s="27" t="s">
        <v>467</v>
      </c>
    </row>
    <row r="291" spans="1:5" x14ac:dyDescent="0.25">
      <c r="A291" s="24">
        <v>289</v>
      </c>
      <c r="B291" s="26" t="s">
        <v>606</v>
      </c>
      <c r="C291" s="25">
        <v>517096</v>
      </c>
      <c r="D291" s="25" t="s">
        <v>144</v>
      </c>
      <c r="E291" s="27" t="s">
        <v>442</v>
      </c>
    </row>
    <row r="292" spans="1:5" x14ac:dyDescent="0.25">
      <c r="A292" s="24">
        <v>290</v>
      </c>
      <c r="B292" s="26" t="s">
        <v>607</v>
      </c>
      <c r="C292" s="25">
        <v>511064</v>
      </c>
      <c r="D292" s="25" t="s">
        <v>608</v>
      </c>
      <c r="E292" s="27" t="s">
        <v>510</v>
      </c>
    </row>
    <row r="293" spans="1:5" x14ac:dyDescent="0.25">
      <c r="A293" s="24">
        <v>291</v>
      </c>
      <c r="B293" s="26" t="s">
        <v>609</v>
      </c>
      <c r="C293" s="25">
        <v>523537</v>
      </c>
      <c r="D293" s="25" t="s">
        <v>144</v>
      </c>
      <c r="E293" s="27" t="s">
        <v>159</v>
      </c>
    </row>
    <row r="294" spans="1:5" x14ac:dyDescent="0.25">
      <c r="A294" s="24">
        <v>292</v>
      </c>
      <c r="B294" s="26" t="s">
        <v>610</v>
      </c>
      <c r="C294" s="25">
        <v>512437</v>
      </c>
      <c r="D294" s="25" t="s">
        <v>144</v>
      </c>
      <c r="E294" s="27" t="s">
        <v>127</v>
      </c>
    </row>
    <row r="295" spans="1:5" x14ac:dyDescent="0.25">
      <c r="A295" s="24">
        <v>293</v>
      </c>
      <c r="B295" s="26" t="s">
        <v>611</v>
      </c>
      <c r="C295" s="25">
        <v>512437</v>
      </c>
      <c r="D295" s="25" t="s">
        <v>144</v>
      </c>
      <c r="E295" s="27" t="s">
        <v>127</v>
      </c>
    </row>
    <row r="296" spans="1:5" x14ac:dyDescent="0.25">
      <c r="A296" s="24">
        <v>294</v>
      </c>
      <c r="B296" s="26" t="s">
        <v>612</v>
      </c>
      <c r="C296" s="25">
        <v>508869</v>
      </c>
      <c r="D296" s="25" t="s">
        <v>613</v>
      </c>
      <c r="E296" s="27" t="s">
        <v>614</v>
      </c>
    </row>
    <row r="297" spans="1:5" x14ac:dyDescent="0.25">
      <c r="A297" s="24">
        <v>295</v>
      </c>
      <c r="B297" s="26" t="s">
        <v>615</v>
      </c>
      <c r="C297" s="25">
        <v>540879</v>
      </c>
      <c r="D297" s="25" t="s">
        <v>616</v>
      </c>
      <c r="E297" s="27" t="s">
        <v>617</v>
      </c>
    </row>
    <row r="298" spans="1:5" x14ac:dyDescent="0.25">
      <c r="A298" s="24">
        <v>296</v>
      </c>
      <c r="B298" s="26" t="s">
        <v>618</v>
      </c>
      <c r="C298" s="25">
        <v>531761</v>
      </c>
      <c r="D298" s="25" t="s">
        <v>144</v>
      </c>
      <c r="E298" s="27" t="s">
        <v>264</v>
      </c>
    </row>
    <row r="299" spans="1:5" x14ac:dyDescent="0.25">
      <c r="A299" s="24">
        <v>297</v>
      </c>
      <c r="B299" s="26" t="s">
        <v>619</v>
      </c>
      <c r="C299" s="25" t="s">
        <v>144</v>
      </c>
      <c r="D299" s="25" t="s">
        <v>620</v>
      </c>
      <c r="E299" s="27" t="s">
        <v>235</v>
      </c>
    </row>
    <row r="300" spans="1:5" x14ac:dyDescent="0.25">
      <c r="A300" s="24">
        <v>298</v>
      </c>
      <c r="B300" s="26" t="s">
        <v>621</v>
      </c>
      <c r="C300" s="25">
        <v>538566</v>
      </c>
      <c r="D300" s="25" t="s">
        <v>144</v>
      </c>
      <c r="E300" s="27" t="s">
        <v>166</v>
      </c>
    </row>
    <row r="301" spans="1:5" x14ac:dyDescent="0.25">
      <c r="A301" s="24">
        <v>299</v>
      </c>
      <c r="B301" s="26" t="s">
        <v>622</v>
      </c>
      <c r="C301" s="25">
        <v>500877</v>
      </c>
      <c r="D301" s="25" t="s">
        <v>623</v>
      </c>
      <c r="E301" s="27" t="s">
        <v>624</v>
      </c>
    </row>
    <row r="302" spans="1:5" x14ac:dyDescent="0.25">
      <c r="A302" s="24">
        <v>300</v>
      </c>
      <c r="B302" s="26" t="s">
        <v>625</v>
      </c>
      <c r="C302" s="25">
        <v>539545</v>
      </c>
      <c r="D302" s="25" t="s">
        <v>144</v>
      </c>
      <c r="E302" s="27" t="s">
        <v>164</v>
      </c>
    </row>
    <row r="303" spans="1:5" x14ac:dyDescent="0.25">
      <c r="A303" s="24">
        <v>301</v>
      </c>
      <c r="B303" s="26" t="s">
        <v>626</v>
      </c>
      <c r="C303" s="25">
        <v>500014</v>
      </c>
      <c r="D303" s="25" t="s">
        <v>144</v>
      </c>
      <c r="E303" s="27" t="s">
        <v>161</v>
      </c>
    </row>
    <row r="304" spans="1:5" x14ac:dyDescent="0.25">
      <c r="A304" s="24">
        <v>302</v>
      </c>
      <c r="B304" s="26" t="s">
        <v>627</v>
      </c>
      <c r="C304" s="25">
        <v>532475</v>
      </c>
      <c r="D304" s="25" t="s">
        <v>628</v>
      </c>
      <c r="E304" s="27" t="s">
        <v>629</v>
      </c>
    </row>
    <row r="305" spans="1:5" x14ac:dyDescent="0.25">
      <c r="A305" s="24">
        <v>303</v>
      </c>
      <c r="B305" s="26" t="s">
        <v>630</v>
      </c>
      <c r="C305" s="25">
        <v>539469</v>
      </c>
      <c r="D305" s="25" t="s">
        <v>144</v>
      </c>
      <c r="E305" s="27" t="s">
        <v>166</v>
      </c>
    </row>
    <row r="306" spans="1:5" x14ac:dyDescent="0.25">
      <c r="A306" s="24">
        <v>304</v>
      </c>
      <c r="B306" s="26" t="s">
        <v>631</v>
      </c>
      <c r="C306" s="25">
        <v>531364</v>
      </c>
      <c r="D306" s="25" t="s">
        <v>144</v>
      </c>
      <c r="E306" s="27" t="s">
        <v>542</v>
      </c>
    </row>
    <row r="307" spans="1:5" x14ac:dyDescent="0.25">
      <c r="A307" s="24">
        <v>305</v>
      </c>
      <c r="B307" s="26" t="s">
        <v>632</v>
      </c>
      <c r="C307" s="25">
        <v>539403</v>
      </c>
      <c r="D307" s="25" t="s">
        <v>144</v>
      </c>
      <c r="E307" s="27" t="s">
        <v>633</v>
      </c>
    </row>
    <row r="308" spans="1:5" x14ac:dyDescent="0.25">
      <c r="A308" s="24">
        <v>306</v>
      </c>
      <c r="B308" s="26" t="s">
        <v>634</v>
      </c>
      <c r="C308" s="25">
        <v>540135</v>
      </c>
      <c r="D308" s="25" t="s">
        <v>144</v>
      </c>
      <c r="E308" s="27" t="s">
        <v>127</v>
      </c>
    </row>
    <row r="309" spans="1:5" x14ac:dyDescent="0.25">
      <c r="A309" s="24">
        <v>307</v>
      </c>
      <c r="B309" s="26" t="s">
        <v>635</v>
      </c>
      <c r="C309" s="25">
        <v>520121</v>
      </c>
      <c r="D309" s="25" t="s">
        <v>144</v>
      </c>
      <c r="E309" s="27" t="s">
        <v>264</v>
      </c>
    </row>
    <row r="310" spans="1:5" x14ac:dyDescent="0.25">
      <c r="A310" s="24">
        <v>308</v>
      </c>
      <c r="B310" s="26" t="s">
        <v>636</v>
      </c>
      <c r="C310" s="25">
        <v>530565</v>
      </c>
      <c r="D310" s="25" t="s">
        <v>144</v>
      </c>
      <c r="E310" s="27" t="s">
        <v>237</v>
      </c>
    </row>
    <row r="311" spans="1:5" x14ac:dyDescent="0.25">
      <c r="A311" s="24">
        <v>309</v>
      </c>
      <c r="B311" s="26" t="s">
        <v>637</v>
      </c>
      <c r="C311" s="25">
        <v>532994</v>
      </c>
      <c r="D311" s="25" t="s">
        <v>638</v>
      </c>
      <c r="E311" s="27" t="s">
        <v>639</v>
      </c>
    </row>
    <row r="312" spans="1:5" x14ac:dyDescent="0.25">
      <c r="A312" s="24">
        <v>310</v>
      </c>
      <c r="B312" s="26" t="s">
        <v>640</v>
      </c>
      <c r="C312" s="25">
        <v>532212</v>
      </c>
      <c r="D312" s="25" t="s">
        <v>641</v>
      </c>
      <c r="E312" s="27" t="s">
        <v>642</v>
      </c>
    </row>
    <row r="313" spans="1:5" x14ac:dyDescent="0.25">
      <c r="A313" s="24">
        <v>311</v>
      </c>
      <c r="B313" s="26" t="s">
        <v>643</v>
      </c>
      <c r="C313" s="25">
        <v>524640</v>
      </c>
      <c r="D313" s="25" t="s">
        <v>144</v>
      </c>
      <c r="E313" s="27" t="s">
        <v>192</v>
      </c>
    </row>
    <row r="314" spans="1:5" x14ac:dyDescent="0.25">
      <c r="A314" s="24">
        <v>312</v>
      </c>
      <c r="B314" s="26" t="s">
        <v>644</v>
      </c>
      <c r="C314" s="25">
        <v>532914</v>
      </c>
      <c r="D314" s="25" t="s">
        <v>645</v>
      </c>
      <c r="E314" s="27" t="s">
        <v>218</v>
      </c>
    </row>
    <row r="315" spans="1:5" x14ac:dyDescent="0.25">
      <c r="A315" s="24">
        <v>313</v>
      </c>
      <c r="B315" s="26" t="s">
        <v>646</v>
      </c>
      <c r="C315" s="25">
        <v>504370</v>
      </c>
      <c r="D315" s="25" t="s">
        <v>144</v>
      </c>
      <c r="E315" s="27" t="s">
        <v>565</v>
      </c>
    </row>
    <row r="316" spans="1:5" x14ac:dyDescent="0.25">
      <c r="A316" s="24">
        <v>314</v>
      </c>
      <c r="B316" s="26" t="s">
        <v>647</v>
      </c>
      <c r="C316" s="25">
        <v>526851</v>
      </c>
      <c r="D316" s="25" t="s">
        <v>144</v>
      </c>
      <c r="E316" s="27" t="s">
        <v>159</v>
      </c>
    </row>
    <row r="317" spans="1:5" x14ac:dyDescent="0.25">
      <c r="A317" s="24">
        <v>315</v>
      </c>
      <c r="B317" s="26" t="s">
        <v>648</v>
      </c>
      <c r="C317" s="25">
        <v>539151</v>
      </c>
      <c r="D317" s="25" t="s">
        <v>144</v>
      </c>
      <c r="E317" s="27" t="s">
        <v>449</v>
      </c>
    </row>
    <row r="318" spans="1:5" x14ac:dyDescent="0.25">
      <c r="A318" s="24">
        <v>316</v>
      </c>
      <c r="B318" s="26" t="s">
        <v>649</v>
      </c>
      <c r="C318" s="25">
        <v>539151</v>
      </c>
      <c r="D318" s="25" t="s">
        <v>144</v>
      </c>
      <c r="E318" s="27" t="s">
        <v>449</v>
      </c>
    </row>
    <row r="319" spans="1:5" x14ac:dyDescent="0.25">
      <c r="A319" s="24">
        <v>317</v>
      </c>
      <c r="B319" s="26" t="s">
        <v>650</v>
      </c>
      <c r="C319" s="25">
        <v>532935</v>
      </c>
      <c r="D319" s="25" t="s">
        <v>651</v>
      </c>
      <c r="E319" s="27" t="s">
        <v>652</v>
      </c>
    </row>
    <row r="320" spans="1:5" x14ac:dyDescent="0.25">
      <c r="A320" s="24">
        <v>318</v>
      </c>
      <c r="B320" s="26" t="s">
        <v>653</v>
      </c>
      <c r="C320" s="25">
        <v>511605</v>
      </c>
      <c r="D320" s="25" t="s">
        <v>144</v>
      </c>
      <c r="E320" s="27" t="s">
        <v>127</v>
      </c>
    </row>
    <row r="321" spans="1:5" x14ac:dyDescent="0.25">
      <c r="A321" s="24">
        <v>319</v>
      </c>
      <c r="B321" s="26" t="s">
        <v>654</v>
      </c>
      <c r="C321" s="25">
        <v>531381</v>
      </c>
      <c r="D321" s="25" t="s">
        <v>655</v>
      </c>
      <c r="E321" s="27" t="s">
        <v>230</v>
      </c>
    </row>
    <row r="322" spans="1:5" x14ac:dyDescent="0.25">
      <c r="A322" s="24">
        <v>320</v>
      </c>
      <c r="B322" s="26" t="s">
        <v>656</v>
      </c>
      <c r="C322" s="25">
        <v>541401</v>
      </c>
      <c r="D322" s="25" t="s">
        <v>144</v>
      </c>
      <c r="E322" s="27" t="s">
        <v>249</v>
      </c>
    </row>
    <row r="323" spans="1:5" x14ac:dyDescent="0.25">
      <c r="A323" s="24">
        <v>321</v>
      </c>
      <c r="B323" s="26" t="s">
        <v>657</v>
      </c>
      <c r="C323" s="25">
        <v>506194</v>
      </c>
      <c r="D323" s="25" t="s">
        <v>658</v>
      </c>
      <c r="E323" s="27" t="s">
        <v>230</v>
      </c>
    </row>
    <row r="324" spans="1:5" x14ac:dyDescent="0.25">
      <c r="A324" s="24">
        <v>322</v>
      </c>
      <c r="B324" s="26" t="s">
        <v>659</v>
      </c>
      <c r="C324" s="25">
        <v>526125</v>
      </c>
      <c r="D324" s="25" t="s">
        <v>144</v>
      </c>
      <c r="E324" s="27" t="s">
        <v>166</v>
      </c>
    </row>
    <row r="325" spans="1:5" x14ac:dyDescent="0.25">
      <c r="A325" s="24">
        <v>323</v>
      </c>
      <c r="B325" s="26" t="s">
        <v>660</v>
      </c>
      <c r="C325" s="25">
        <v>531017</v>
      </c>
      <c r="D325" s="25" t="s">
        <v>144</v>
      </c>
      <c r="E325" s="27" t="s">
        <v>565</v>
      </c>
    </row>
    <row r="326" spans="1:5" x14ac:dyDescent="0.25">
      <c r="A326" s="24">
        <v>324</v>
      </c>
      <c r="B326" s="26" t="s">
        <v>661</v>
      </c>
      <c r="C326" s="25">
        <v>531677</v>
      </c>
      <c r="D326" s="25" t="s">
        <v>144</v>
      </c>
      <c r="E326" s="27" t="s">
        <v>130</v>
      </c>
    </row>
    <row r="327" spans="1:5" x14ac:dyDescent="0.25">
      <c r="A327" s="24">
        <v>325</v>
      </c>
      <c r="B327" s="26" t="s">
        <v>662</v>
      </c>
      <c r="C327" s="25">
        <v>531179</v>
      </c>
      <c r="D327" s="25" t="s">
        <v>663</v>
      </c>
      <c r="E327" s="27" t="s">
        <v>161</v>
      </c>
    </row>
    <row r="328" spans="1:5" x14ac:dyDescent="0.25">
      <c r="A328" s="24">
        <v>326</v>
      </c>
      <c r="B328" s="26" t="s">
        <v>664</v>
      </c>
      <c r="C328" s="25">
        <v>538556</v>
      </c>
      <c r="D328" s="25" t="s">
        <v>665</v>
      </c>
      <c r="E328" s="27" t="s">
        <v>164</v>
      </c>
    </row>
    <row r="329" spans="1:5" x14ac:dyDescent="0.25">
      <c r="A329" s="24">
        <v>327</v>
      </c>
      <c r="B329" s="26" t="s">
        <v>666</v>
      </c>
      <c r="C329" s="25">
        <v>532397</v>
      </c>
      <c r="D329" s="25" t="s">
        <v>144</v>
      </c>
      <c r="E329" s="27" t="s">
        <v>138</v>
      </c>
    </row>
    <row r="330" spans="1:5" x14ac:dyDescent="0.25">
      <c r="A330" s="24">
        <v>328</v>
      </c>
      <c r="B330" s="26" t="s">
        <v>667</v>
      </c>
      <c r="C330" s="25">
        <v>531467</v>
      </c>
      <c r="D330" s="25" t="s">
        <v>144</v>
      </c>
      <c r="E330" s="27" t="s">
        <v>668</v>
      </c>
    </row>
    <row r="331" spans="1:5" x14ac:dyDescent="0.25">
      <c r="A331" s="24">
        <v>329</v>
      </c>
      <c r="B331" s="26" t="s">
        <v>669</v>
      </c>
      <c r="C331" s="25">
        <v>537069</v>
      </c>
      <c r="D331" s="25" t="s">
        <v>144</v>
      </c>
      <c r="E331" s="27" t="s">
        <v>161</v>
      </c>
    </row>
    <row r="332" spans="1:5" x14ac:dyDescent="0.25">
      <c r="A332" s="24">
        <v>330</v>
      </c>
      <c r="B332" s="26" t="s">
        <v>670</v>
      </c>
      <c r="C332" s="25">
        <v>513729</v>
      </c>
      <c r="D332" s="25" t="s">
        <v>671</v>
      </c>
      <c r="E332" s="27" t="s">
        <v>672</v>
      </c>
    </row>
    <row r="333" spans="1:5" x14ac:dyDescent="0.25">
      <c r="A333" s="24">
        <v>331</v>
      </c>
      <c r="B333" s="26" t="s">
        <v>673</v>
      </c>
      <c r="C333" s="25">
        <v>531560</v>
      </c>
      <c r="D333" s="25" t="s">
        <v>144</v>
      </c>
      <c r="E333" s="27" t="s">
        <v>565</v>
      </c>
    </row>
    <row r="334" spans="1:5" x14ac:dyDescent="0.25">
      <c r="A334" s="24">
        <v>332</v>
      </c>
      <c r="B334" s="26" t="s">
        <v>674</v>
      </c>
      <c r="C334" s="25">
        <v>531560</v>
      </c>
      <c r="D334" s="25" t="s">
        <v>144</v>
      </c>
      <c r="E334" s="27" t="s">
        <v>565</v>
      </c>
    </row>
    <row r="335" spans="1:5" x14ac:dyDescent="0.25">
      <c r="A335" s="24">
        <v>333</v>
      </c>
      <c r="B335" s="26" t="s">
        <v>675</v>
      </c>
      <c r="C335" s="25">
        <v>516064</v>
      </c>
      <c r="D335" s="25" t="s">
        <v>676</v>
      </c>
      <c r="E335" s="27" t="s">
        <v>264</v>
      </c>
    </row>
    <row r="336" spans="1:5" x14ac:dyDescent="0.25">
      <c r="A336" s="24">
        <v>334</v>
      </c>
      <c r="B336" s="26" t="s">
        <v>677</v>
      </c>
      <c r="C336" s="25">
        <v>533068</v>
      </c>
      <c r="D336" s="25" t="s">
        <v>678</v>
      </c>
      <c r="E336" s="27" t="s">
        <v>258</v>
      </c>
    </row>
    <row r="337" spans="1:5" x14ac:dyDescent="0.25">
      <c r="A337" s="24">
        <v>335</v>
      </c>
      <c r="B337" s="26" t="s">
        <v>679</v>
      </c>
      <c r="C337" s="25">
        <v>506074</v>
      </c>
      <c r="D337" s="25" t="s">
        <v>680</v>
      </c>
      <c r="E337" s="27" t="s">
        <v>465</v>
      </c>
    </row>
    <row r="338" spans="1:5" x14ac:dyDescent="0.25">
      <c r="A338" s="24">
        <v>336</v>
      </c>
      <c r="B338" s="26" t="s">
        <v>681</v>
      </c>
      <c r="C338" s="25">
        <v>533163</v>
      </c>
      <c r="D338" s="25" t="s">
        <v>682</v>
      </c>
      <c r="E338" s="27" t="s">
        <v>542</v>
      </c>
    </row>
    <row r="339" spans="1:5" x14ac:dyDescent="0.25">
      <c r="A339" s="24">
        <v>337</v>
      </c>
      <c r="B339" s="26" t="s">
        <v>683</v>
      </c>
      <c r="C339" s="25" t="s">
        <v>144</v>
      </c>
      <c r="D339" s="25" t="s">
        <v>684</v>
      </c>
      <c r="E339" s="27" t="s">
        <v>155</v>
      </c>
    </row>
    <row r="340" spans="1:5" x14ac:dyDescent="0.25">
      <c r="A340" s="24">
        <v>338</v>
      </c>
      <c r="B340" s="26" t="s">
        <v>685</v>
      </c>
      <c r="C340" s="25">
        <v>517481</v>
      </c>
      <c r="D340" s="25" t="s">
        <v>144</v>
      </c>
      <c r="E340" s="27" t="s">
        <v>686</v>
      </c>
    </row>
    <row r="341" spans="1:5" x14ac:dyDescent="0.25">
      <c r="A341" s="24">
        <v>339</v>
      </c>
      <c r="B341" s="26" t="s">
        <v>687</v>
      </c>
      <c r="C341" s="25">
        <v>531297</v>
      </c>
      <c r="D341" s="25" t="s">
        <v>144</v>
      </c>
      <c r="E341" s="27" t="s">
        <v>228</v>
      </c>
    </row>
    <row r="342" spans="1:5" x14ac:dyDescent="0.25">
      <c r="A342" s="24">
        <v>340</v>
      </c>
      <c r="B342" s="26" t="s">
        <v>688</v>
      </c>
      <c r="C342" s="25">
        <v>542670</v>
      </c>
      <c r="D342" s="25" t="s">
        <v>689</v>
      </c>
      <c r="E342" s="27" t="s">
        <v>690</v>
      </c>
    </row>
    <row r="343" spans="1:5" x14ac:dyDescent="0.25">
      <c r="A343" s="24">
        <v>341</v>
      </c>
      <c r="B343" s="26" t="s">
        <v>691</v>
      </c>
      <c r="C343" s="25">
        <v>540616</v>
      </c>
      <c r="D343" s="25" t="s">
        <v>692</v>
      </c>
      <c r="E343" s="27" t="s">
        <v>614</v>
      </c>
    </row>
    <row r="344" spans="1:5" x14ac:dyDescent="0.25">
      <c r="A344" s="24">
        <v>342</v>
      </c>
      <c r="B344" s="26" t="s">
        <v>693</v>
      </c>
      <c r="C344" s="25">
        <v>522134</v>
      </c>
      <c r="D344" s="25" t="s">
        <v>144</v>
      </c>
      <c r="E344" s="27" t="s">
        <v>152</v>
      </c>
    </row>
    <row r="345" spans="1:5" x14ac:dyDescent="0.25">
      <c r="A345" s="24">
        <v>343</v>
      </c>
      <c r="B345" s="26" t="s">
        <v>694</v>
      </c>
      <c r="C345" s="25">
        <v>500016</v>
      </c>
      <c r="D345" s="25" t="s">
        <v>144</v>
      </c>
      <c r="E345" s="27" t="s">
        <v>345</v>
      </c>
    </row>
    <row r="346" spans="1:5" x14ac:dyDescent="0.25">
      <c r="A346" s="24">
        <v>344</v>
      </c>
      <c r="B346" s="26" t="s">
        <v>695</v>
      </c>
      <c r="C346" s="25" t="s">
        <v>144</v>
      </c>
      <c r="D346" s="25" t="s">
        <v>696</v>
      </c>
      <c r="E346" s="27" t="s">
        <v>155</v>
      </c>
    </row>
    <row r="347" spans="1:5" x14ac:dyDescent="0.25">
      <c r="A347" s="24">
        <v>345</v>
      </c>
      <c r="B347" s="26" t="s">
        <v>697</v>
      </c>
      <c r="C347" s="25" t="s">
        <v>144</v>
      </c>
      <c r="D347" s="25" t="s">
        <v>696</v>
      </c>
      <c r="E347" s="27" t="s">
        <v>155</v>
      </c>
    </row>
    <row r="348" spans="1:5" x14ac:dyDescent="0.25">
      <c r="A348" s="24">
        <v>346</v>
      </c>
      <c r="B348" s="26" t="s">
        <v>698</v>
      </c>
      <c r="C348" s="25">
        <v>542484</v>
      </c>
      <c r="D348" s="25" t="s">
        <v>699</v>
      </c>
      <c r="E348" s="27" t="s">
        <v>700</v>
      </c>
    </row>
    <row r="349" spans="1:5" x14ac:dyDescent="0.25">
      <c r="A349" s="24">
        <v>347</v>
      </c>
      <c r="B349" s="26" t="s">
        <v>701</v>
      </c>
      <c r="C349" s="25">
        <v>500101</v>
      </c>
      <c r="D349" s="25" t="s">
        <v>702</v>
      </c>
      <c r="E349" s="27" t="s">
        <v>159</v>
      </c>
    </row>
    <row r="350" spans="1:5" x14ac:dyDescent="0.25">
      <c r="A350" s="24">
        <v>348</v>
      </c>
      <c r="B350" s="26" t="s">
        <v>703</v>
      </c>
      <c r="C350" s="25">
        <v>539301</v>
      </c>
      <c r="D350" s="25" t="s">
        <v>704</v>
      </c>
      <c r="E350" s="27" t="s">
        <v>230</v>
      </c>
    </row>
    <row r="351" spans="1:5" x14ac:dyDescent="0.25">
      <c r="A351" s="24">
        <v>349</v>
      </c>
      <c r="B351" s="26" t="s">
        <v>705</v>
      </c>
      <c r="C351" s="25">
        <v>538716</v>
      </c>
      <c r="D351" s="25" t="s">
        <v>144</v>
      </c>
      <c r="E351" s="27" t="s">
        <v>127</v>
      </c>
    </row>
    <row r="352" spans="1:5" x14ac:dyDescent="0.25">
      <c r="A352" s="24">
        <v>350</v>
      </c>
      <c r="B352" s="26" t="s">
        <v>706</v>
      </c>
      <c r="C352" s="25">
        <v>530245</v>
      </c>
      <c r="D352" s="25" t="s">
        <v>144</v>
      </c>
      <c r="E352" s="27" t="s">
        <v>161</v>
      </c>
    </row>
    <row r="353" spans="1:5" x14ac:dyDescent="0.25">
      <c r="A353" s="24">
        <v>351</v>
      </c>
      <c r="B353" s="26" t="s">
        <v>707</v>
      </c>
      <c r="C353" s="25">
        <v>542176</v>
      </c>
      <c r="D353" s="25" t="s">
        <v>708</v>
      </c>
      <c r="E353" s="27" t="s">
        <v>127</v>
      </c>
    </row>
    <row r="354" spans="1:5" x14ac:dyDescent="0.25">
      <c r="A354" s="24">
        <v>352</v>
      </c>
      <c r="B354" s="26" t="s">
        <v>709</v>
      </c>
      <c r="C354" s="25">
        <v>515030</v>
      </c>
      <c r="D354" s="25" t="s">
        <v>710</v>
      </c>
      <c r="E354" s="27" t="s">
        <v>499</v>
      </c>
    </row>
    <row r="355" spans="1:5" x14ac:dyDescent="0.25">
      <c r="A355" s="24">
        <v>353</v>
      </c>
      <c r="B355" s="26" t="s">
        <v>711</v>
      </c>
      <c r="C355" s="25">
        <v>514482</v>
      </c>
      <c r="D355" s="25" t="s">
        <v>144</v>
      </c>
      <c r="E355" s="27" t="s">
        <v>159</v>
      </c>
    </row>
    <row r="356" spans="1:5" x14ac:dyDescent="0.25">
      <c r="A356" s="24">
        <v>354</v>
      </c>
      <c r="B356" s="26" t="s">
        <v>712</v>
      </c>
      <c r="C356" s="25">
        <v>532853</v>
      </c>
      <c r="D356" s="25" t="s">
        <v>713</v>
      </c>
      <c r="E356" s="27" t="s">
        <v>304</v>
      </c>
    </row>
    <row r="357" spans="1:5" x14ac:dyDescent="0.25">
      <c r="A357" s="24">
        <v>355</v>
      </c>
      <c r="B357" s="26" t="s">
        <v>714</v>
      </c>
      <c r="C357" s="25">
        <v>535467</v>
      </c>
      <c r="D357" s="25" t="s">
        <v>715</v>
      </c>
      <c r="E357" s="27" t="s">
        <v>258</v>
      </c>
    </row>
    <row r="358" spans="1:5" x14ac:dyDescent="0.25">
      <c r="A358" s="24">
        <v>356</v>
      </c>
      <c r="B358" s="26" t="s">
        <v>716</v>
      </c>
      <c r="C358" s="25">
        <v>527001</v>
      </c>
      <c r="D358" s="25" t="s">
        <v>717</v>
      </c>
      <c r="E358" s="27" t="s">
        <v>124</v>
      </c>
    </row>
    <row r="359" spans="1:5" x14ac:dyDescent="0.25">
      <c r="A359" s="24">
        <v>357</v>
      </c>
      <c r="B359" s="26" t="s">
        <v>718</v>
      </c>
      <c r="C359" s="25">
        <v>542579</v>
      </c>
      <c r="D359" s="25" t="s">
        <v>719</v>
      </c>
      <c r="E359" s="27" t="s">
        <v>700</v>
      </c>
    </row>
    <row r="360" spans="1:5" x14ac:dyDescent="0.25">
      <c r="A360" s="24">
        <v>358</v>
      </c>
      <c r="B360" s="26" t="s">
        <v>720</v>
      </c>
      <c r="C360" s="25">
        <v>540024</v>
      </c>
      <c r="D360" s="25" t="s">
        <v>144</v>
      </c>
      <c r="E360" s="27" t="s">
        <v>127</v>
      </c>
    </row>
    <row r="361" spans="1:5" x14ac:dyDescent="0.25">
      <c r="A361" s="24">
        <v>359</v>
      </c>
      <c r="B361" s="26" t="s">
        <v>721</v>
      </c>
      <c r="C361" s="25">
        <v>519174</v>
      </c>
      <c r="D361" s="25" t="s">
        <v>144</v>
      </c>
      <c r="E361" s="27" t="s">
        <v>393</v>
      </c>
    </row>
    <row r="362" spans="1:5" x14ac:dyDescent="0.25">
      <c r="A362" s="24">
        <v>360</v>
      </c>
      <c r="B362" s="26" t="s">
        <v>722</v>
      </c>
      <c r="C362" s="25">
        <v>523716</v>
      </c>
      <c r="D362" s="25" t="s">
        <v>723</v>
      </c>
      <c r="E362" s="27" t="s">
        <v>230</v>
      </c>
    </row>
    <row r="363" spans="1:5" x14ac:dyDescent="0.25">
      <c r="A363" s="24">
        <v>361</v>
      </c>
      <c r="B363" s="26" t="s">
        <v>724</v>
      </c>
      <c r="C363" s="25">
        <v>513401</v>
      </c>
      <c r="D363" s="25" t="s">
        <v>144</v>
      </c>
      <c r="E363" s="27" t="s">
        <v>176</v>
      </c>
    </row>
    <row r="364" spans="1:5" x14ac:dyDescent="0.25">
      <c r="A364" s="24">
        <v>362</v>
      </c>
      <c r="B364" s="26" t="s">
        <v>725</v>
      </c>
      <c r="C364" s="25">
        <v>590122</v>
      </c>
      <c r="D364" s="25" t="s">
        <v>726</v>
      </c>
      <c r="E364" s="27" t="s">
        <v>161</v>
      </c>
    </row>
    <row r="365" spans="1:5" x14ac:dyDescent="0.25">
      <c r="A365" s="24">
        <v>363</v>
      </c>
      <c r="B365" s="26" t="s">
        <v>727</v>
      </c>
      <c r="C365" s="25">
        <v>514286</v>
      </c>
      <c r="D365" s="25" t="s">
        <v>728</v>
      </c>
      <c r="E365" s="27" t="s">
        <v>159</v>
      </c>
    </row>
    <row r="366" spans="1:5" x14ac:dyDescent="0.25">
      <c r="A366" s="24">
        <v>364</v>
      </c>
      <c r="B366" s="26" t="s">
        <v>729</v>
      </c>
      <c r="C366" s="25">
        <v>512247</v>
      </c>
      <c r="D366" s="25" t="s">
        <v>144</v>
      </c>
      <c r="E366" s="27" t="s">
        <v>127</v>
      </c>
    </row>
    <row r="367" spans="1:5" x14ac:dyDescent="0.25">
      <c r="A367" s="24">
        <v>365</v>
      </c>
      <c r="B367" s="26" t="s">
        <v>730</v>
      </c>
      <c r="C367" s="25">
        <v>526847</v>
      </c>
      <c r="D367" s="25" t="s">
        <v>144</v>
      </c>
      <c r="E367" s="27" t="s">
        <v>176</v>
      </c>
    </row>
    <row r="368" spans="1:5" x14ac:dyDescent="0.25">
      <c r="A368" s="24">
        <v>366</v>
      </c>
      <c r="B368" s="26" t="s">
        <v>731</v>
      </c>
      <c r="C368" s="25">
        <v>530429</v>
      </c>
      <c r="D368" s="25" t="s">
        <v>144</v>
      </c>
      <c r="E368" s="27" t="s">
        <v>264</v>
      </c>
    </row>
    <row r="369" spans="1:5" x14ac:dyDescent="0.25">
      <c r="A369" s="24">
        <v>367</v>
      </c>
      <c r="B369" s="26" t="s">
        <v>732</v>
      </c>
      <c r="C369" s="25">
        <v>541702</v>
      </c>
      <c r="D369" s="25" t="s">
        <v>144</v>
      </c>
      <c r="E369" s="27" t="s">
        <v>166</v>
      </c>
    </row>
    <row r="370" spans="1:5" x14ac:dyDescent="0.25">
      <c r="A370" s="24">
        <v>368</v>
      </c>
      <c r="B370" s="26" t="s">
        <v>733</v>
      </c>
      <c r="C370" s="25">
        <v>507872</v>
      </c>
      <c r="D370" s="25" t="s">
        <v>144</v>
      </c>
      <c r="E370" s="27" t="s">
        <v>159</v>
      </c>
    </row>
    <row r="371" spans="1:5" x14ac:dyDescent="0.25">
      <c r="A371" s="24">
        <v>369</v>
      </c>
      <c r="B371" s="26" t="s">
        <v>734</v>
      </c>
      <c r="C371" s="25">
        <v>524594</v>
      </c>
      <c r="D371" s="25" t="s">
        <v>144</v>
      </c>
      <c r="E371" s="27" t="s">
        <v>192</v>
      </c>
    </row>
    <row r="372" spans="1:5" x14ac:dyDescent="0.25">
      <c r="A372" s="24">
        <v>370</v>
      </c>
      <c r="B372" s="26" t="s">
        <v>735</v>
      </c>
      <c r="C372" s="25">
        <v>500477</v>
      </c>
      <c r="D372" s="25" t="s">
        <v>736</v>
      </c>
      <c r="E372" s="27" t="s">
        <v>222</v>
      </c>
    </row>
    <row r="373" spans="1:5" x14ac:dyDescent="0.25">
      <c r="A373" s="24">
        <v>371</v>
      </c>
      <c r="B373" s="26" t="s">
        <v>737</v>
      </c>
      <c r="C373" s="25">
        <v>533271</v>
      </c>
      <c r="D373" s="25" t="s">
        <v>738</v>
      </c>
      <c r="E373" s="27" t="s">
        <v>739</v>
      </c>
    </row>
    <row r="374" spans="1:5" x14ac:dyDescent="0.25">
      <c r="A374" s="24">
        <v>372</v>
      </c>
      <c r="B374" s="26" t="s">
        <v>740</v>
      </c>
      <c r="C374" s="25">
        <v>540923</v>
      </c>
      <c r="D374" s="25" t="s">
        <v>144</v>
      </c>
      <c r="E374" s="27" t="s">
        <v>542</v>
      </c>
    </row>
    <row r="375" spans="1:5" x14ac:dyDescent="0.25">
      <c r="A375" s="24">
        <v>373</v>
      </c>
      <c r="B375" s="26" t="s">
        <v>741</v>
      </c>
      <c r="C375" s="25">
        <v>526983</v>
      </c>
      <c r="D375" s="25" t="s">
        <v>144</v>
      </c>
      <c r="E375" s="27" t="s">
        <v>342</v>
      </c>
    </row>
    <row r="376" spans="1:5" x14ac:dyDescent="0.25">
      <c r="A376" s="24">
        <v>374</v>
      </c>
      <c r="B376" s="26" t="s">
        <v>742</v>
      </c>
      <c r="C376" s="25">
        <v>526187</v>
      </c>
      <c r="D376" s="25" t="s">
        <v>144</v>
      </c>
      <c r="E376" s="27" t="s">
        <v>333</v>
      </c>
    </row>
    <row r="377" spans="1:5" x14ac:dyDescent="0.25">
      <c r="A377" s="24">
        <v>375</v>
      </c>
      <c r="B377" s="26" t="s">
        <v>743</v>
      </c>
      <c r="C377" s="25">
        <v>531568</v>
      </c>
      <c r="D377" s="25" t="s">
        <v>144</v>
      </c>
      <c r="E377" s="27" t="s">
        <v>138</v>
      </c>
    </row>
    <row r="378" spans="1:5" x14ac:dyDescent="0.25">
      <c r="A378" s="24">
        <v>376</v>
      </c>
      <c r="B378" s="26" t="s">
        <v>744</v>
      </c>
      <c r="C378" s="25">
        <v>502015</v>
      </c>
      <c r="D378" s="25" t="s">
        <v>144</v>
      </c>
      <c r="E378" s="27" t="s">
        <v>124</v>
      </c>
    </row>
    <row r="379" spans="1:5" x14ac:dyDescent="0.25">
      <c r="A379" s="24">
        <v>377</v>
      </c>
      <c r="B379" s="26" t="s">
        <v>745</v>
      </c>
      <c r="C379" s="25">
        <v>538777</v>
      </c>
      <c r="D379" s="25" t="s">
        <v>144</v>
      </c>
      <c r="E379" s="27" t="s">
        <v>161</v>
      </c>
    </row>
    <row r="380" spans="1:5" x14ac:dyDescent="0.25">
      <c r="A380" s="24">
        <v>378</v>
      </c>
      <c r="B380" s="26" t="s">
        <v>746</v>
      </c>
      <c r="C380" s="25">
        <v>530899</v>
      </c>
      <c r="D380" s="25" t="s">
        <v>144</v>
      </c>
      <c r="E380" s="27" t="s">
        <v>159</v>
      </c>
    </row>
    <row r="381" spans="1:5" x14ac:dyDescent="0.25">
      <c r="A381" s="24">
        <v>379</v>
      </c>
      <c r="B381" s="26" t="s">
        <v>747</v>
      </c>
      <c r="C381" s="25">
        <v>531392</v>
      </c>
      <c r="D381" s="25" t="s">
        <v>144</v>
      </c>
      <c r="E381" s="27" t="s">
        <v>342</v>
      </c>
    </row>
    <row r="382" spans="1:5" x14ac:dyDescent="0.25">
      <c r="A382" s="24">
        <v>380</v>
      </c>
      <c r="B382" s="26" t="s">
        <v>748</v>
      </c>
      <c r="C382" s="25">
        <v>532888</v>
      </c>
      <c r="D382" s="25" t="s">
        <v>749</v>
      </c>
      <c r="E382" s="27" t="s">
        <v>421</v>
      </c>
    </row>
    <row r="383" spans="1:5" x14ac:dyDescent="0.25">
      <c r="A383" s="24">
        <v>381</v>
      </c>
      <c r="B383" s="26" t="s">
        <v>750</v>
      </c>
      <c r="C383" s="25">
        <v>532888</v>
      </c>
      <c r="D383" s="25" t="s">
        <v>749</v>
      </c>
      <c r="E383" s="27" t="s">
        <v>421</v>
      </c>
    </row>
    <row r="384" spans="1:5" x14ac:dyDescent="0.25">
      <c r="A384" s="24">
        <v>382</v>
      </c>
      <c r="B384" s="26" t="s">
        <v>751</v>
      </c>
      <c r="C384" s="25">
        <v>533227</v>
      </c>
      <c r="D384" s="25" t="s">
        <v>752</v>
      </c>
      <c r="E384" s="27" t="s">
        <v>345</v>
      </c>
    </row>
    <row r="385" spans="1:5" x14ac:dyDescent="0.25">
      <c r="A385" s="24">
        <v>383</v>
      </c>
      <c r="B385" s="26" t="s">
        <v>753</v>
      </c>
      <c r="C385" s="25">
        <v>500023</v>
      </c>
      <c r="D385" s="25" t="s">
        <v>754</v>
      </c>
      <c r="E385" s="27" t="s">
        <v>345</v>
      </c>
    </row>
    <row r="386" spans="1:5" x14ac:dyDescent="0.25">
      <c r="A386" s="24">
        <v>384</v>
      </c>
      <c r="B386" s="26" t="s">
        <v>755</v>
      </c>
      <c r="C386" s="25">
        <v>533221</v>
      </c>
      <c r="D386" s="25" t="s">
        <v>756</v>
      </c>
      <c r="E386" s="27" t="s">
        <v>345</v>
      </c>
    </row>
    <row r="387" spans="1:5" x14ac:dyDescent="0.25">
      <c r="A387" s="24">
        <v>385</v>
      </c>
      <c r="B387" s="26" t="s">
        <v>757</v>
      </c>
      <c r="C387" s="25">
        <v>530355</v>
      </c>
      <c r="D387" s="25" t="s">
        <v>144</v>
      </c>
      <c r="E387" s="27" t="s">
        <v>485</v>
      </c>
    </row>
    <row r="388" spans="1:5" x14ac:dyDescent="0.25">
      <c r="A388" s="24">
        <v>386</v>
      </c>
      <c r="B388" s="26" t="s">
        <v>1</v>
      </c>
      <c r="C388" s="25">
        <v>500820</v>
      </c>
      <c r="D388" s="25" t="s">
        <v>758</v>
      </c>
      <c r="E388" s="27" t="s">
        <v>421</v>
      </c>
    </row>
    <row r="389" spans="1:5" x14ac:dyDescent="0.25">
      <c r="A389" s="24">
        <v>387</v>
      </c>
      <c r="B389" s="26" t="s">
        <v>759</v>
      </c>
      <c r="C389" s="25">
        <v>524434</v>
      </c>
      <c r="D389" s="25" t="s">
        <v>144</v>
      </c>
      <c r="E389" s="27" t="s">
        <v>192</v>
      </c>
    </row>
    <row r="390" spans="1:5" x14ac:dyDescent="0.25">
      <c r="A390" s="24">
        <v>388</v>
      </c>
      <c r="B390" s="26" t="s">
        <v>760</v>
      </c>
      <c r="C390" s="25">
        <v>531847</v>
      </c>
      <c r="D390" s="25" t="s">
        <v>144</v>
      </c>
      <c r="E390" s="27" t="s">
        <v>258</v>
      </c>
    </row>
    <row r="391" spans="1:5" x14ac:dyDescent="0.25">
      <c r="A391" s="24">
        <v>389</v>
      </c>
      <c r="B391" s="26" t="s">
        <v>761</v>
      </c>
      <c r="C391" s="25">
        <v>519532</v>
      </c>
      <c r="D391" s="25" t="s">
        <v>144</v>
      </c>
      <c r="E391" s="27" t="s">
        <v>166</v>
      </c>
    </row>
    <row r="392" spans="1:5" x14ac:dyDescent="0.25">
      <c r="A392" s="24">
        <v>390</v>
      </c>
      <c r="B392" s="26" t="s">
        <v>762</v>
      </c>
      <c r="C392" s="25">
        <v>506159</v>
      </c>
      <c r="D392" s="25" t="s">
        <v>763</v>
      </c>
      <c r="E392" s="27" t="s">
        <v>465</v>
      </c>
    </row>
    <row r="393" spans="1:5" x14ac:dyDescent="0.25">
      <c r="A393" s="24">
        <v>391</v>
      </c>
      <c r="B393" s="26" t="s">
        <v>764</v>
      </c>
      <c r="C393" s="25">
        <v>530723</v>
      </c>
      <c r="D393" s="25" t="s">
        <v>144</v>
      </c>
      <c r="E393" s="27" t="s">
        <v>127</v>
      </c>
    </row>
    <row r="394" spans="1:5" x14ac:dyDescent="0.25">
      <c r="A394" s="24">
        <v>392</v>
      </c>
      <c r="B394" s="26" t="s">
        <v>765</v>
      </c>
      <c r="C394" s="25" t="s">
        <v>144</v>
      </c>
      <c r="D394" s="25" t="s">
        <v>766</v>
      </c>
      <c r="E394" s="27" t="s">
        <v>155</v>
      </c>
    </row>
    <row r="395" spans="1:5" x14ac:dyDescent="0.25">
      <c r="A395" s="24">
        <v>393</v>
      </c>
      <c r="B395" s="26" t="s">
        <v>767</v>
      </c>
      <c r="C395" s="25">
        <v>526433</v>
      </c>
      <c r="D395" s="25" t="s">
        <v>144</v>
      </c>
      <c r="E395" s="27" t="s">
        <v>130</v>
      </c>
    </row>
    <row r="396" spans="1:5" x14ac:dyDescent="0.25">
      <c r="A396" s="24">
        <v>394</v>
      </c>
      <c r="B396" s="26" t="s">
        <v>768</v>
      </c>
      <c r="C396" s="25" t="s">
        <v>144</v>
      </c>
      <c r="D396" s="25" t="s">
        <v>769</v>
      </c>
      <c r="E396" s="27" t="s">
        <v>235</v>
      </c>
    </row>
    <row r="397" spans="1:5" x14ac:dyDescent="0.25">
      <c r="A397" s="24">
        <v>395</v>
      </c>
      <c r="B397" s="26" t="s">
        <v>770</v>
      </c>
      <c r="C397" s="25">
        <v>540788</v>
      </c>
      <c r="D397" s="25" t="s">
        <v>144</v>
      </c>
      <c r="E397" s="27" t="s">
        <v>333</v>
      </c>
    </row>
    <row r="398" spans="1:5" x14ac:dyDescent="0.25">
      <c r="A398" s="24">
        <v>396</v>
      </c>
      <c r="B398" s="26" t="s">
        <v>771</v>
      </c>
      <c r="C398" s="25">
        <v>500024</v>
      </c>
      <c r="D398" s="25" t="s">
        <v>772</v>
      </c>
      <c r="E398" s="27" t="s">
        <v>551</v>
      </c>
    </row>
    <row r="399" spans="1:5" x14ac:dyDescent="0.25">
      <c r="A399" s="24">
        <v>397</v>
      </c>
      <c r="B399" s="26" t="s">
        <v>773</v>
      </c>
      <c r="C399" s="25">
        <v>500024</v>
      </c>
      <c r="D399" s="25" t="s">
        <v>772</v>
      </c>
      <c r="E399" s="27" t="s">
        <v>551</v>
      </c>
    </row>
    <row r="400" spans="1:5" x14ac:dyDescent="0.25">
      <c r="A400" s="24">
        <v>398</v>
      </c>
      <c r="B400" s="26" t="s">
        <v>774</v>
      </c>
      <c r="C400" s="25">
        <v>507526</v>
      </c>
      <c r="D400" s="25" t="s">
        <v>144</v>
      </c>
      <c r="E400" s="27" t="s">
        <v>775</v>
      </c>
    </row>
    <row r="401" spans="1:5" x14ac:dyDescent="0.25">
      <c r="A401" s="24">
        <v>399</v>
      </c>
      <c r="B401" s="26" t="s">
        <v>776</v>
      </c>
      <c r="C401" s="25">
        <v>533138</v>
      </c>
      <c r="D401" s="25" t="s">
        <v>777</v>
      </c>
      <c r="E401" s="27" t="s">
        <v>288</v>
      </c>
    </row>
    <row r="402" spans="1:5" x14ac:dyDescent="0.25">
      <c r="A402" s="24">
        <v>400</v>
      </c>
      <c r="B402" s="26" t="s">
        <v>778</v>
      </c>
      <c r="C402" s="25">
        <v>540975</v>
      </c>
      <c r="D402" s="25" t="s">
        <v>779</v>
      </c>
      <c r="E402" s="27" t="s">
        <v>333</v>
      </c>
    </row>
    <row r="403" spans="1:5" x14ac:dyDescent="0.25">
      <c r="A403" s="24">
        <v>401</v>
      </c>
      <c r="B403" s="26" t="s">
        <v>780</v>
      </c>
      <c r="C403" s="25">
        <v>532493</v>
      </c>
      <c r="D403" s="25" t="s">
        <v>781</v>
      </c>
      <c r="E403" s="27" t="s">
        <v>617</v>
      </c>
    </row>
    <row r="404" spans="1:5" x14ac:dyDescent="0.25">
      <c r="A404" s="24">
        <v>402</v>
      </c>
      <c r="B404" s="26" t="s">
        <v>782</v>
      </c>
      <c r="C404" s="25">
        <v>532830</v>
      </c>
      <c r="D404" s="25" t="s">
        <v>783</v>
      </c>
      <c r="E404" s="27" t="s">
        <v>264</v>
      </c>
    </row>
    <row r="405" spans="1:5" x14ac:dyDescent="0.25">
      <c r="A405" s="24">
        <v>403</v>
      </c>
      <c r="B405" s="26" t="s">
        <v>784</v>
      </c>
      <c r="C405" s="25">
        <v>506820</v>
      </c>
      <c r="D405" s="25" t="s">
        <v>785</v>
      </c>
      <c r="E405" s="27" t="s">
        <v>182</v>
      </c>
    </row>
    <row r="406" spans="1:5" x14ac:dyDescent="0.25">
      <c r="A406" s="24">
        <v>404</v>
      </c>
      <c r="B406" s="26" t="s">
        <v>786</v>
      </c>
      <c r="C406" s="25">
        <v>506820</v>
      </c>
      <c r="D406" s="25" t="s">
        <v>785</v>
      </c>
      <c r="E406" s="27" t="s">
        <v>182</v>
      </c>
    </row>
    <row r="407" spans="1:5" x14ac:dyDescent="0.25">
      <c r="A407" s="24">
        <v>405</v>
      </c>
      <c r="B407" s="26" t="s">
        <v>787</v>
      </c>
      <c r="C407" s="25">
        <v>540824</v>
      </c>
      <c r="D407" s="25" t="s">
        <v>788</v>
      </c>
      <c r="E407" s="27" t="s">
        <v>138</v>
      </c>
    </row>
    <row r="408" spans="1:5" x14ac:dyDescent="0.25">
      <c r="A408" s="24">
        <v>406</v>
      </c>
      <c r="B408" s="26" t="s">
        <v>789</v>
      </c>
      <c r="C408" s="25">
        <v>512433</v>
      </c>
      <c r="D408" s="25" t="s">
        <v>144</v>
      </c>
      <c r="E408" s="27" t="s">
        <v>166</v>
      </c>
    </row>
    <row r="409" spans="1:5" x14ac:dyDescent="0.25">
      <c r="A409" s="24">
        <v>407</v>
      </c>
      <c r="B409" s="26" t="s">
        <v>790</v>
      </c>
      <c r="C409" s="25">
        <v>511144</v>
      </c>
      <c r="D409" s="25" t="s">
        <v>144</v>
      </c>
      <c r="E409" s="27" t="s">
        <v>130</v>
      </c>
    </row>
    <row r="410" spans="1:5" x14ac:dyDescent="0.25">
      <c r="A410" s="24">
        <v>408</v>
      </c>
      <c r="B410" s="26" t="s">
        <v>791</v>
      </c>
      <c r="C410" s="25">
        <v>530187</v>
      </c>
      <c r="D410" s="25" t="s">
        <v>144</v>
      </c>
      <c r="E410" s="27" t="s">
        <v>161</v>
      </c>
    </row>
    <row r="411" spans="1:5" x14ac:dyDescent="0.25">
      <c r="A411" s="24">
        <v>409</v>
      </c>
      <c r="B411" s="26" t="s">
        <v>792</v>
      </c>
      <c r="C411" s="25">
        <v>539099</v>
      </c>
      <c r="D411" s="25" t="s">
        <v>144</v>
      </c>
      <c r="E411" s="27" t="s">
        <v>230</v>
      </c>
    </row>
    <row r="412" spans="1:5" x14ac:dyDescent="0.25">
      <c r="A412" s="24">
        <v>410</v>
      </c>
      <c r="B412" s="26" t="s">
        <v>793</v>
      </c>
      <c r="C412" s="25">
        <v>517429</v>
      </c>
      <c r="D412" s="25" t="s">
        <v>794</v>
      </c>
      <c r="E412" s="27" t="s">
        <v>237</v>
      </c>
    </row>
    <row r="413" spans="1:5" x14ac:dyDescent="0.25">
      <c r="A413" s="24">
        <v>411</v>
      </c>
      <c r="B413" s="26" t="s">
        <v>795</v>
      </c>
      <c r="C413" s="25">
        <v>538713</v>
      </c>
      <c r="D413" s="25" t="s">
        <v>144</v>
      </c>
      <c r="E413" s="27" t="s">
        <v>237</v>
      </c>
    </row>
    <row r="414" spans="1:5" x14ac:dyDescent="0.25">
      <c r="A414" s="24">
        <v>412</v>
      </c>
      <c r="B414" s="26" t="s">
        <v>796</v>
      </c>
      <c r="C414" s="25">
        <v>526843</v>
      </c>
      <c r="D414" s="25" t="s">
        <v>144</v>
      </c>
      <c r="E414" s="27" t="s">
        <v>166</v>
      </c>
    </row>
    <row r="415" spans="1:5" x14ac:dyDescent="0.25">
      <c r="A415" s="24">
        <v>413</v>
      </c>
      <c r="B415" s="26" t="s">
        <v>797</v>
      </c>
      <c r="C415" s="25">
        <v>532759</v>
      </c>
      <c r="D415" s="25" t="s">
        <v>798</v>
      </c>
      <c r="E415" s="27" t="s">
        <v>542</v>
      </c>
    </row>
    <row r="416" spans="1:5" x14ac:dyDescent="0.25">
      <c r="A416" s="24">
        <v>414</v>
      </c>
      <c r="B416" s="26" t="s">
        <v>799</v>
      </c>
      <c r="C416" s="25">
        <v>505029</v>
      </c>
      <c r="D416" s="25" t="s">
        <v>800</v>
      </c>
      <c r="E416" s="27" t="s">
        <v>801</v>
      </c>
    </row>
    <row r="417" spans="1:5" x14ac:dyDescent="0.25">
      <c r="A417" s="24">
        <v>415</v>
      </c>
      <c r="B417" s="26" t="s">
        <v>802</v>
      </c>
      <c r="C417" s="25">
        <v>514394</v>
      </c>
      <c r="D417" s="25" t="s">
        <v>144</v>
      </c>
      <c r="E417" s="27" t="s">
        <v>258</v>
      </c>
    </row>
    <row r="418" spans="1:5" x14ac:dyDescent="0.25">
      <c r="A418" s="24">
        <v>416</v>
      </c>
      <c r="B418" s="26" t="s">
        <v>803</v>
      </c>
      <c r="C418" s="25">
        <v>514394</v>
      </c>
      <c r="D418" s="25" t="s">
        <v>144</v>
      </c>
      <c r="E418" s="27" t="s">
        <v>258</v>
      </c>
    </row>
    <row r="419" spans="1:5" x14ac:dyDescent="0.25">
      <c r="A419" s="24">
        <v>417</v>
      </c>
      <c r="B419" s="26" t="s">
        <v>804</v>
      </c>
      <c r="C419" s="25">
        <v>531795</v>
      </c>
      <c r="D419" s="25" t="s">
        <v>805</v>
      </c>
      <c r="E419" s="27" t="s">
        <v>801</v>
      </c>
    </row>
    <row r="420" spans="1:5" x14ac:dyDescent="0.25">
      <c r="A420" s="24">
        <v>418</v>
      </c>
      <c r="B420" s="26" t="s">
        <v>806</v>
      </c>
      <c r="C420" s="25">
        <v>500027</v>
      </c>
      <c r="D420" s="25" t="s">
        <v>807</v>
      </c>
      <c r="E420" s="27" t="s">
        <v>288</v>
      </c>
    </row>
    <row r="421" spans="1:5" x14ac:dyDescent="0.25">
      <c r="A421" s="24">
        <v>419</v>
      </c>
      <c r="B421" s="26" t="s">
        <v>808</v>
      </c>
      <c r="C421" s="25">
        <v>500028</v>
      </c>
      <c r="D421" s="25" t="s">
        <v>144</v>
      </c>
      <c r="E421" s="27" t="s">
        <v>542</v>
      </c>
    </row>
    <row r="422" spans="1:5" x14ac:dyDescent="0.25">
      <c r="A422" s="24">
        <v>420</v>
      </c>
      <c r="B422" s="26" t="s">
        <v>809</v>
      </c>
      <c r="C422" s="25">
        <v>500028</v>
      </c>
      <c r="D422" s="25" t="s">
        <v>144</v>
      </c>
      <c r="E422" s="27" t="s">
        <v>542</v>
      </c>
    </row>
    <row r="423" spans="1:5" x14ac:dyDescent="0.25">
      <c r="A423" s="24">
        <v>421</v>
      </c>
      <c r="B423" s="26" t="s">
        <v>810</v>
      </c>
      <c r="C423" s="25">
        <v>540611</v>
      </c>
      <c r="D423" s="25" t="s">
        <v>811</v>
      </c>
      <c r="E423" s="27" t="s">
        <v>462</v>
      </c>
    </row>
    <row r="424" spans="1:5" x14ac:dyDescent="0.25">
      <c r="A424" s="24">
        <v>422</v>
      </c>
      <c r="B424" s="26" t="s">
        <v>812</v>
      </c>
      <c r="C424" s="25">
        <v>532459</v>
      </c>
      <c r="D424" s="25" t="s">
        <v>144</v>
      </c>
      <c r="E424" s="27" t="s">
        <v>159</v>
      </c>
    </row>
    <row r="425" spans="1:5" x14ac:dyDescent="0.25">
      <c r="A425" s="24">
        <v>423</v>
      </c>
      <c r="B425" s="26" t="s">
        <v>813</v>
      </c>
      <c r="C425" s="25" t="s">
        <v>144</v>
      </c>
      <c r="D425" s="25" t="s">
        <v>814</v>
      </c>
      <c r="E425" s="27" t="s">
        <v>155</v>
      </c>
    </row>
    <row r="426" spans="1:5" x14ac:dyDescent="0.25">
      <c r="A426" s="24">
        <v>424</v>
      </c>
      <c r="B426" s="26" t="s">
        <v>815</v>
      </c>
      <c r="C426" s="25">
        <v>532668</v>
      </c>
      <c r="D426" s="25" t="s">
        <v>816</v>
      </c>
      <c r="E426" s="27" t="s">
        <v>237</v>
      </c>
    </row>
    <row r="427" spans="1:5" x14ac:dyDescent="0.25">
      <c r="A427" s="24">
        <v>425</v>
      </c>
      <c r="B427" s="26" t="s">
        <v>817</v>
      </c>
      <c r="C427" s="25">
        <v>530233</v>
      </c>
      <c r="D427" s="25" t="s">
        <v>144</v>
      </c>
      <c r="E427" s="27" t="s">
        <v>182</v>
      </c>
    </row>
    <row r="428" spans="1:5" x14ac:dyDescent="0.25">
      <c r="A428" s="24">
        <v>426</v>
      </c>
      <c r="B428" s="26" t="s">
        <v>818</v>
      </c>
      <c r="C428" s="25">
        <v>524804</v>
      </c>
      <c r="D428" s="25" t="s">
        <v>819</v>
      </c>
      <c r="E428" s="27" t="s">
        <v>182</v>
      </c>
    </row>
    <row r="429" spans="1:5" x14ac:dyDescent="0.25">
      <c r="A429" s="24">
        <v>427</v>
      </c>
      <c r="B429" s="26" t="s">
        <v>820</v>
      </c>
      <c r="C429" s="25">
        <v>531336</v>
      </c>
      <c r="D429" s="25" t="s">
        <v>144</v>
      </c>
      <c r="E429" s="27" t="s">
        <v>821</v>
      </c>
    </row>
    <row r="430" spans="1:5" x14ac:dyDescent="0.25">
      <c r="A430" s="24">
        <v>428</v>
      </c>
      <c r="B430" s="26" t="s">
        <v>822</v>
      </c>
      <c r="C430" s="25">
        <v>509009</v>
      </c>
      <c r="D430" s="25" t="s">
        <v>823</v>
      </c>
      <c r="E430" s="27" t="s">
        <v>166</v>
      </c>
    </row>
    <row r="431" spans="1:5" x14ac:dyDescent="0.25">
      <c r="A431" s="24">
        <v>429</v>
      </c>
      <c r="B431" s="26" t="s">
        <v>824</v>
      </c>
      <c r="C431" s="25">
        <v>522005</v>
      </c>
      <c r="D431" s="25" t="s">
        <v>144</v>
      </c>
      <c r="E431" s="27" t="s">
        <v>152</v>
      </c>
    </row>
    <row r="432" spans="1:5" x14ac:dyDescent="0.25">
      <c r="A432" s="24">
        <v>430</v>
      </c>
      <c r="B432" s="26" t="s">
        <v>825</v>
      </c>
      <c r="C432" s="25">
        <v>539177</v>
      </c>
      <c r="D432" s="25" t="s">
        <v>144</v>
      </c>
      <c r="E432" s="27" t="s">
        <v>161</v>
      </c>
    </row>
    <row r="433" spans="1:5" x14ac:dyDescent="0.25">
      <c r="A433" s="24">
        <v>431</v>
      </c>
      <c r="B433" s="26" t="s">
        <v>826</v>
      </c>
      <c r="C433" s="25">
        <v>531994</v>
      </c>
      <c r="D433" s="25" t="s">
        <v>144</v>
      </c>
      <c r="E433" s="27" t="s">
        <v>499</v>
      </c>
    </row>
    <row r="434" spans="1:5" x14ac:dyDescent="0.25">
      <c r="A434" s="24">
        <v>432</v>
      </c>
      <c r="B434" s="26" t="s">
        <v>827</v>
      </c>
      <c r="C434" s="25">
        <v>531994</v>
      </c>
      <c r="D434" s="25" t="s">
        <v>144</v>
      </c>
      <c r="E434" s="27" t="s">
        <v>499</v>
      </c>
    </row>
    <row r="435" spans="1:5" x14ac:dyDescent="0.25">
      <c r="A435" s="24">
        <v>433</v>
      </c>
      <c r="B435" s="26" t="s">
        <v>828</v>
      </c>
      <c r="C435" s="25">
        <v>532797</v>
      </c>
      <c r="D435" s="25" t="s">
        <v>829</v>
      </c>
      <c r="E435" s="27" t="s">
        <v>499</v>
      </c>
    </row>
    <row r="436" spans="1:5" x14ac:dyDescent="0.25">
      <c r="A436" s="24">
        <v>434</v>
      </c>
      <c r="B436" s="26" t="s">
        <v>830</v>
      </c>
      <c r="C436" s="25">
        <v>500029</v>
      </c>
      <c r="D436" s="25" t="s">
        <v>831</v>
      </c>
      <c r="E436" s="27" t="s">
        <v>499</v>
      </c>
    </row>
    <row r="437" spans="1:5" x14ac:dyDescent="0.25">
      <c r="A437" s="24">
        <v>435</v>
      </c>
      <c r="B437" s="26" t="s">
        <v>832</v>
      </c>
      <c r="C437" s="25">
        <v>500029</v>
      </c>
      <c r="D437" s="25" t="s">
        <v>831</v>
      </c>
      <c r="E437" s="27" t="s">
        <v>499</v>
      </c>
    </row>
    <row r="438" spans="1:5" x14ac:dyDescent="0.25">
      <c r="A438" s="24">
        <v>436</v>
      </c>
      <c r="B438" s="26" t="s">
        <v>833</v>
      </c>
      <c r="C438" s="25">
        <v>505036</v>
      </c>
      <c r="D438" s="25" t="s">
        <v>144</v>
      </c>
      <c r="E438" s="27" t="s">
        <v>499</v>
      </c>
    </row>
    <row r="439" spans="1:5" x14ac:dyDescent="0.25">
      <c r="A439" s="24">
        <v>437</v>
      </c>
      <c r="B439" s="26" t="s">
        <v>834</v>
      </c>
      <c r="C439" s="25">
        <v>505010</v>
      </c>
      <c r="D439" s="25" t="s">
        <v>835</v>
      </c>
      <c r="E439" s="27" t="s">
        <v>499</v>
      </c>
    </row>
    <row r="440" spans="1:5" x14ac:dyDescent="0.25">
      <c r="A440" s="24">
        <v>438</v>
      </c>
      <c r="B440" s="26" t="s">
        <v>836</v>
      </c>
      <c r="C440" s="25">
        <v>520119</v>
      </c>
      <c r="D440" s="25" t="s">
        <v>837</v>
      </c>
      <c r="E440" s="27" t="s">
        <v>499</v>
      </c>
    </row>
    <row r="441" spans="1:5" x14ac:dyDescent="0.25">
      <c r="A441" s="24">
        <v>439</v>
      </c>
      <c r="B441" s="26" t="s">
        <v>838</v>
      </c>
      <c r="C441" s="25">
        <v>512277</v>
      </c>
      <c r="D441" s="25" t="s">
        <v>144</v>
      </c>
      <c r="E441" s="27" t="s">
        <v>465</v>
      </c>
    </row>
    <row r="442" spans="1:5" x14ac:dyDescent="0.25">
      <c r="A442" s="24">
        <v>440</v>
      </c>
      <c r="B442" s="26" t="s">
        <v>839</v>
      </c>
      <c r="C442" s="25">
        <v>780004</v>
      </c>
      <c r="D442" s="25" t="s">
        <v>144</v>
      </c>
      <c r="E442" s="27" t="s">
        <v>235</v>
      </c>
    </row>
    <row r="443" spans="1:5" x14ac:dyDescent="0.25">
      <c r="A443" s="24">
        <v>441</v>
      </c>
      <c r="B443" s="26" t="s">
        <v>840</v>
      </c>
      <c r="C443" s="25">
        <v>540649</v>
      </c>
      <c r="D443" s="25" t="s">
        <v>841</v>
      </c>
      <c r="E443" s="27" t="s">
        <v>842</v>
      </c>
    </row>
    <row r="444" spans="1:5" x14ac:dyDescent="0.25">
      <c r="A444" s="24">
        <v>442</v>
      </c>
      <c r="B444" s="26" t="s">
        <v>843</v>
      </c>
      <c r="C444" s="25">
        <v>531310</v>
      </c>
      <c r="D444" s="25" t="s">
        <v>144</v>
      </c>
      <c r="E444" s="27" t="s">
        <v>127</v>
      </c>
    </row>
    <row r="445" spans="1:5" x14ac:dyDescent="0.25">
      <c r="A445" s="24">
        <v>443</v>
      </c>
      <c r="B445" s="26" t="s">
        <v>844</v>
      </c>
      <c r="C445" s="25">
        <v>512149</v>
      </c>
      <c r="D445" s="25" t="s">
        <v>144</v>
      </c>
      <c r="E445" s="27" t="s">
        <v>237</v>
      </c>
    </row>
    <row r="446" spans="1:5" x14ac:dyDescent="0.25">
      <c r="A446" s="24">
        <v>444</v>
      </c>
      <c r="B446" s="26" t="s">
        <v>845</v>
      </c>
      <c r="C446" s="25">
        <v>532406</v>
      </c>
      <c r="D446" s="25" t="s">
        <v>144</v>
      </c>
      <c r="E446" s="27" t="s">
        <v>290</v>
      </c>
    </row>
    <row r="447" spans="1:5" x14ac:dyDescent="0.25">
      <c r="A447" s="24">
        <v>445</v>
      </c>
      <c r="B447" s="26" t="s">
        <v>846</v>
      </c>
      <c r="C447" s="25">
        <v>512573</v>
      </c>
      <c r="D447" s="25" t="s">
        <v>847</v>
      </c>
      <c r="E447" s="27" t="s">
        <v>224</v>
      </c>
    </row>
    <row r="448" spans="1:5" x14ac:dyDescent="0.25">
      <c r="A448" s="24">
        <v>446</v>
      </c>
      <c r="B448" s="26" t="s">
        <v>848</v>
      </c>
      <c r="C448" s="25">
        <v>540376</v>
      </c>
      <c r="D448" s="25" t="s">
        <v>849</v>
      </c>
      <c r="E448" s="27" t="s">
        <v>313</v>
      </c>
    </row>
    <row r="449" spans="1:5" x14ac:dyDescent="0.25">
      <c r="A449" s="24">
        <v>447</v>
      </c>
      <c r="B449" s="26" t="s">
        <v>850</v>
      </c>
      <c r="C449" s="25" t="s">
        <v>144</v>
      </c>
      <c r="D449" s="25" t="s">
        <v>851</v>
      </c>
      <c r="E449" s="27" t="s">
        <v>155</v>
      </c>
    </row>
    <row r="450" spans="1:5" x14ac:dyDescent="0.25">
      <c r="A450" s="24">
        <v>448</v>
      </c>
      <c r="B450" s="26" t="s">
        <v>852</v>
      </c>
      <c r="C450" s="25">
        <v>539288</v>
      </c>
      <c r="D450" s="25" t="s">
        <v>144</v>
      </c>
      <c r="E450" s="27" t="s">
        <v>304</v>
      </c>
    </row>
    <row r="451" spans="1:5" x14ac:dyDescent="0.25">
      <c r="A451" s="24">
        <v>449</v>
      </c>
      <c r="B451" s="26" t="s">
        <v>853</v>
      </c>
      <c r="C451" s="25">
        <v>523896</v>
      </c>
      <c r="D451" s="25" t="s">
        <v>144</v>
      </c>
      <c r="E451" s="27" t="s">
        <v>166</v>
      </c>
    </row>
    <row r="452" spans="1:5" x14ac:dyDescent="0.25">
      <c r="A452" s="24">
        <v>450</v>
      </c>
      <c r="B452" s="26" t="s">
        <v>854</v>
      </c>
      <c r="C452" s="25">
        <v>523896</v>
      </c>
      <c r="D452" s="25" t="s">
        <v>144</v>
      </c>
      <c r="E452" s="27" t="s">
        <v>166</v>
      </c>
    </row>
    <row r="453" spans="1:5" x14ac:dyDescent="0.25">
      <c r="A453" s="24">
        <v>451</v>
      </c>
      <c r="B453" s="26" t="s">
        <v>855</v>
      </c>
      <c r="C453" s="25">
        <v>512109</v>
      </c>
      <c r="D453" s="25" t="s">
        <v>144</v>
      </c>
      <c r="E453" s="27" t="s">
        <v>166</v>
      </c>
    </row>
    <row r="454" spans="1:5" x14ac:dyDescent="0.25">
      <c r="A454" s="24">
        <v>452</v>
      </c>
      <c r="B454" s="26" t="s">
        <v>856</v>
      </c>
      <c r="C454" s="25">
        <v>531541</v>
      </c>
      <c r="D454" s="25" t="s">
        <v>144</v>
      </c>
      <c r="E454" s="27" t="s">
        <v>192</v>
      </c>
    </row>
    <row r="455" spans="1:5" x14ac:dyDescent="0.25">
      <c r="A455" s="24">
        <v>453</v>
      </c>
      <c r="B455" s="26" t="s">
        <v>857</v>
      </c>
      <c r="C455" s="25" t="s">
        <v>144</v>
      </c>
      <c r="D455" s="25" t="s">
        <v>858</v>
      </c>
      <c r="E455" s="27" t="s">
        <v>155</v>
      </c>
    </row>
    <row r="456" spans="1:5" x14ac:dyDescent="0.25">
      <c r="A456" s="24">
        <v>454</v>
      </c>
      <c r="B456" s="26" t="s">
        <v>859</v>
      </c>
      <c r="C456" s="25">
        <v>511589</v>
      </c>
      <c r="D456" s="25" t="s">
        <v>144</v>
      </c>
      <c r="E456" s="27" t="s">
        <v>161</v>
      </c>
    </row>
    <row r="457" spans="1:5" x14ac:dyDescent="0.25">
      <c r="A457" s="24">
        <v>455</v>
      </c>
      <c r="B457" s="26" t="s">
        <v>860</v>
      </c>
      <c r="C457" s="25" t="s">
        <v>144</v>
      </c>
      <c r="D457" s="25" t="s">
        <v>861</v>
      </c>
      <c r="E457" s="27" t="s">
        <v>155</v>
      </c>
    </row>
    <row r="458" spans="1:5" x14ac:dyDescent="0.25">
      <c r="A458" s="24">
        <v>456</v>
      </c>
      <c r="B458" s="26" t="s">
        <v>862</v>
      </c>
      <c r="C458" s="25">
        <v>519105</v>
      </c>
      <c r="D458" s="25" t="s">
        <v>863</v>
      </c>
      <c r="E458" s="27" t="s">
        <v>342</v>
      </c>
    </row>
    <row r="459" spans="1:5" x14ac:dyDescent="0.25">
      <c r="A459" s="24">
        <v>457</v>
      </c>
      <c r="B459" s="26" t="s">
        <v>864</v>
      </c>
      <c r="C459" s="25">
        <v>504390</v>
      </c>
      <c r="D459" s="25" t="s">
        <v>144</v>
      </c>
      <c r="E459" s="27" t="s">
        <v>127</v>
      </c>
    </row>
    <row r="460" spans="1:5" x14ac:dyDescent="0.25">
      <c r="A460" s="24">
        <v>458</v>
      </c>
      <c r="B460" s="26" t="s">
        <v>865</v>
      </c>
      <c r="C460" s="25">
        <v>513642</v>
      </c>
      <c r="D460" s="25" t="s">
        <v>144</v>
      </c>
      <c r="E460" s="27" t="s">
        <v>264</v>
      </c>
    </row>
    <row r="461" spans="1:5" x14ac:dyDescent="0.25">
      <c r="A461" s="24">
        <v>459</v>
      </c>
      <c r="B461" s="26" t="s">
        <v>866</v>
      </c>
      <c r="C461" s="25">
        <v>532215</v>
      </c>
      <c r="D461" s="25" t="s">
        <v>867</v>
      </c>
      <c r="E461" s="27" t="s">
        <v>462</v>
      </c>
    </row>
    <row r="462" spans="1:5" x14ac:dyDescent="0.25">
      <c r="A462" s="24">
        <v>460</v>
      </c>
      <c r="B462" s="26" t="s">
        <v>868</v>
      </c>
      <c r="C462" s="25">
        <v>532395</v>
      </c>
      <c r="D462" s="25" t="s">
        <v>869</v>
      </c>
      <c r="E462" s="27" t="s">
        <v>474</v>
      </c>
    </row>
    <row r="463" spans="1:5" x14ac:dyDescent="0.25">
      <c r="A463" s="24">
        <v>461</v>
      </c>
      <c r="B463" s="26" t="s">
        <v>870</v>
      </c>
      <c r="C463" s="25">
        <v>542285</v>
      </c>
      <c r="D463" s="25" t="s">
        <v>871</v>
      </c>
      <c r="E463" s="27" t="s">
        <v>159</v>
      </c>
    </row>
    <row r="464" spans="1:5" x14ac:dyDescent="0.25">
      <c r="A464" s="24">
        <v>462</v>
      </c>
      <c r="B464" s="26" t="s">
        <v>872</v>
      </c>
      <c r="C464" s="25">
        <v>505506</v>
      </c>
      <c r="D464" s="25" t="s">
        <v>144</v>
      </c>
      <c r="E464" s="27" t="s">
        <v>237</v>
      </c>
    </row>
    <row r="465" spans="1:5" x14ac:dyDescent="0.25">
      <c r="A465" s="24">
        <v>463</v>
      </c>
      <c r="B465" s="26" t="s">
        <v>873</v>
      </c>
      <c r="C465" s="25">
        <v>523850</v>
      </c>
      <c r="D465" s="25" t="s">
        <v>144</v>
      </c>
      <c r="E465" s="27" t="s">
        <v>152</v>
      </c>
    </row>
    <row r="466" spans="1:5" x14ac:dyDescent="0.25">
      <c r="A466" s="24">
        <v>464</v>
      </c>
      <c r="B466" s="26" t="s">
        <v>874</v>
      </c>
      <c r="C466" s="25">
        <v>523168</v>
      </c>
      <c r="D466" s="25" t="s">
        <v>144</v>
      </c>
      <c r="E466" s="27" t="s">
        <v>358</v>
      </c>
    </row>
    <row r="467" spans="1:5" x14ac:dyDescent="0.25">
      <c r="A467" s="24">
        <v>465</v>
      </c>
      <c r="B467" s="26" t="s">
        <v>875</v>
      </c>
      <c r="C467" s="25">
        <v>508933</v>
      </c>
      <c r="D467" s="25" t="s">
        <v>876</v>
      </c>
      <c r="E467" s="27" t="s">
        <v>159</v>
      </c>
    </row>
    <row r="468" spans="1:5" x14ac:dyDescent="0.25">
      <c r="A468" s="24">
        <v>466</v>
      </c>
      <c r="B468" s="26" t="s">
        <v>877</v>
      </c>
      <c r="C468" s="25">
        <v>512063</v>
      </c>
      <c r="D468" s="25" t="s">
        <v>144</v>
      </c>
      <c r="E468" s="27" t="s">
        <v>166</v>
      </c>
    </row>
    <row r="469" spans="1:5" x14ac:dyDescent="0.25">
      <c r="A469" s="24">
        <v>467</v>
      </c>
      <c r="B469" s="26" t="s">
        <v>878</v>
      </c>
      <c r="C469" s="25">
        <v>536965</v>
      </c>
      <c r="D469" s="25" t="s">
        <v>144</v>
      </c>
      <c r="E469" s="27" t="s">
        <v>161</v>
      </c>
    </row>
    <row r="470" spans="1:5" x14ac:dyDescent="0.25">
      <c r="A470" s="24">
        <v>468</v>
      </c>
      <c r="B470" s="26" t="s">
        <v>879</v>
      </c>
      <c r="C470" s="25">
        <v>508136</v>
      </c>
      <c r="D470" s="25" t="s">
        <v>144</v>
      </c>
      <c r="E470" s="27" t="s">
        <v>551</v>
      </c>
    </row>
    <row r="471" spans="1:5" x14ac:dyDescent="0.25">
      <c r="A471" s="24">
        <v>469</v>
      </c>
      <c r="B471" s="26" t="s">
        <v>880</v>
      </c>
      <c r="C471" s="25">
        <v>532507</v>
      </c>
      <c r="D471" s="25" t="s">
        <v>881</v>
      </c>
      <c r="E471" s="27" t="s">
        <v>882</v>
      </c>
    </row>
    <row r="472" spans="1:5" x14ac:dyDescent="0.25">
      <c r="A472" s="24">
        <v>470</v>
      </c>
      <c r="B472" s="26" t="s">
        <v>883</v>
      </c>
      <c r="C472" s="25">
        <v>537766</v>
      </c>
      <c r="D472" s="25" t="s">
        <v>144</v>
      </c>
      <c r="E472" s="27" t="s">
        <v>442</v>
      </c>
    </row>
    <row r="473" spans="1:5" x14ac:dyDescent="0.25">
      <c r="A473" s="24">
        <v>471</v>
      </c>
      <c r="B473" s="26" t="s">
        <v>884</v>
      </c>
      <c r="C473" s="25">
        <v>532719</v>
      </c>
      <c r="D473" s="25" t="s">
        <v>885</v>
      </c>
      <c r="E473" s="27" t="s">
        <v>230</v>
      </c>
    </row>
    <row r="474" spans="1:5" x14ac:dyDescent="0.25">
      <c r="A474" s="24">
        <v>472</v>
      </c>
      <c r="B474" s="26" t="s">
        <v>886</v>
      </c>
      <c r="C474" s="25">
        <v>523019</v>
      </c>
      <c r="D474" s="25" t="s">
        <v>144</v>
      </c>
      <c r="E474" s="27" t="s">
        <v>127</v>
      </c>
    </row>
    <row r="475" spans="1:5" x14ac:dyDescent="0.25">
      <c r="A475" s="24">
        <v>473</v>
      </c>
      <c r="B475" s="26" t="s">
        <v>887</v>
      </c>
      <c r="C475" s="25">
        <v>523186</v>
      </c>
      <c r="D475" s="25" t="s">
        <v>144</v>
      </c>
      <c r="E475" s="27" t="s">
        <v>138</v>
      </c>
    </row>
    <row r="476" spans="1:5" x14ac:dyDescent="0.25">
      <c r="A476" s="24">
        <v>474</v>
      </c>
      <c r="B476" s="26" t="s">
        <v>888</v>
      </c>
      <c r="C476" s="25">
        <v>523186</v>
      </c>
      <c r="D476" s="25" t="s">
        <v>144</v>
      </c>
      <c r="E476" s="27" t="s">
        <v>138</v>
      </c>
    </row>
    <row r="477" spans="1:5" x14ac:dyDescent="0.25">
      <c r="A477" s="24">
        <v>475</v>
      </c>
      <c r="B477" s="26" t="s">
        <v>889</v>
      </c>
      <c r="C477" s="25" t="s">
        <v>144</v>
      </c>
      <c r="D477" s="25" t="s">
        <v>890</v>
      </c>
      <c r="E477" s="27" t="s">
        <v>155</v>
      </c>
    </row>
    <row r="478" spans="1:5" x14ac:dyDescent="0.25">
      <c r="A478" s="24">
        <v>476</v>
      </c>
      <c r="B478" s="26" t="s">
        <v>891</v>
      </c>
      <c r="C478" s="25">
        <v>542206</v>
      </c>
      <c r="D478" s="25" t="s">
        <v>892</v>
      </c>
      <c r="E478" s="27" t="s">
        <v>510</v>
      </c>
    </row>
    <row r="479" spans="1:5" x14ac:dyDescent="0.25">
      <c r="A479" s="24">
        <v>477</v>
      </c>
      <c r="B479" s="26" t="s">
        <v>893</v>
      </c>
      <c r="C479" s="25">
        <v>531268</v>
      </c>
      <c r="D479" s="25" t="s">
        <v>144</v>
      </c>
      <c r="E479" s="27" t="s">
        <v>237</v>
      </c>
    </row>
    <row r="480" spans="1:5" x14ac:dyDescent="0.25">
      <c r="A480" s="24">
        <v>478</v>
      </c>
      <c r="B480" s="26" t="s">
        <v>894</v>
      </c>
      <c r="C480" s="25">
        <v>532380</v>
      </c>
      <c r="D480" s="25" t="s">
        <v>144</v>
      </c>
      <c r="E480" s="27" t="s">
        <v>147</v>
      </c>
    </row>
    <row r="481" spans="1:5" x14ac:dyDescent="0.25">
      <c r="A481" s="24">
        <v>479</v>
      </c>
      <c r="B481" s="26" t="s">
        <v>895</v>
      </c>
      <c r="C481" s="25">
        <v>524516</v>
      </c>
      <c r="D481" s="25" t="s">
        <v>144</v>
      </c>
      <c r="E481" s="27" t="s">
        <v>182</v>
      </c>
    </row>
    <row r="482" spans="1:5" x14ac:dyDescent="0.25">
      <c r="A482" s="24">
        <v>480</v>
      </c>
      <c r="B482" s="26" t="s">
        <v>896</v>
      </c>
      <c r="C482" s="25">
        <v>532989</v>
      </c>
      <c r="D482" s="25" t="s">
        <v>897</v>
      </c>
      <c r="E482" s="27" t="s">
        <v>182</v>
      </c>
    </row>
    <row r="483" spans="1:5" x14ac:dyDescent="0.25">
      <c r="A483" s="24">
        <v>481</v>
      </c>
      <c r="B483" s="26" t="s">
        <v>898</v>
      </c>
      <c r="C483" s="25">
        <v>530197</v>
      </c>
      <c r="D483" s="25" t="s">
        <v>144</v>
      </c>
      <c r="E483" s="27" t="s">
        <v>304</v>
      </c>
    </row>
    <row r="484" spans="1:5" x14ac:dyDescent="0.25">
      <c r="A484" s="24">
        <v>482</v>
      </c>
      <c r="B484" s="26" t="s">
        <v>899</v>
      </c>
      <c r="C484" s="25">
        <v>511724</v>
      </c>
      <c r="D484" s="25" t="s">
        <v>144</v>
      </c>
      <c r="E484" s="27" t="s">
        <v>161</v>
      </c>
    </row>
    <row r="485" spans="1:5" x14ac:dyDescent="0.25">
      <c r="A485" s="24">
        <v>483</v>
      </c>
      <c r="B485" s="26" t="s">
        <v>900</v>
      </c>
      <c r="C485" s="25">
        <v>532977</v>
      </c>
      <c r="D485" s="25" t="s">
        <v>901</v>
      </c>
      <c r="E485" s="27" t="s">
        <v>801</v>
      </c>
    </row>
    <row r="486" spans="1:5" x14ac:dyDescent="0.25">
      <c r="A486" s="24">
        <v>484</v>
      </c>
      <c r="B486" s="26" t="s">
        <v>902</v>
      </c>
      <c r="C486" s="25" t="s">
        <v>144</v>
      </c>
      <c r="D486" s="25" t="s">
        <v>903</v>
      </c>
      <c r="E486" s="27" t="s">
        <v>326</v>
      </c>
    </row>
    <row r="487" spans="1:5" x14ac:dyDescent="0.25">
      <c r="A487" s="24">
        <v>485</v>
      </c>
      <c r="B487" s="26" t="s">
        <v>904</v>
      </c>
      <c r="C487" s="25">
        <v>533229</v>
      </c>
      <c r="D487" s="25" t="s">
        <v>905</v>
      </c>
      <c r="E487" s="27" t="s">
        <v>326</v>
      </c>
    </row>
    <row r="488" spans="1:5" x14ac:dyDescent="0.25">
      <c r="A488" s="24">
        <v>486</v>
      </c>
      <c r="B488" s="26" t="s">
        <v>906</v>
      </c>
      <c r="C488" s="25">
        <v>500031</v>
      </c>
      <c r="D488" s="25" t="s">
        <v>907</v>
      </c>
      <c r="E488" s="27" t="s">
        <v>908</v>
      </c>
    </row>
    <row r="489" spans="1:5" x14ac:dyDescent="0.25">
      <c r="A489" s="24">
        <v>487</v>
      </c>
      <c r="B489" s="26" t="s">
        <v>909</v>
      </c>
      <c r="C489" s="25">
        <v>500034</v>
      </c>
      <c r="D489" s="25" t="s">
        <v>910</v>
      </c>
      <c r="E489" s="27" t="s">
        <v>161</v>
      </c>
    </row>
    <row r="490" spans="1:5" x14ac:dyDescent="0.25">
      <c r="A490" s="24">
        <v>488</v>
      </c>
      <c r="B490" s="26" t="s">
        <v>911</v>
      </c>
      <c r="C490" s="25">
        <v>532978</v>
      </c>
      <c r="D490" s="25" t="s">
        <v>912</v>
      </c>
      <c r="E490" s="27" t="s">
        <v>310</v>
      </c>
    </row>
    <row r="491" spans="1:5" x14ac:dyDescent="0.25">
      <c r="A491" s="24">
        <v>489</v>
      </c>
      <c r="B491" s="26" t="s">
        <v>913</v>
      </c>
      <c r="C491" s="25">
        <v>512261</v>
      </c>
      <c r="D491" s="25" t="s">
        <v>144</v>
      </c>
      <c r="E491" s="27" t="s">
        <v>166</v>
      </c>
    </row>
    <row r="492" spans="1:5" x14ac:dyDescent="0.25">
      <c r="A492" s="24">
        <v>490</v>
      </c>
      <c r="B492" s="26" t="s">
        <v>914</v>
      </c>
      <c r="C492" s="25">
        <v>539872</v>
      </c>
      <c r="D492" s="25" t="s">
        <v>144</v>
      </c>
      <c r="E492" s="27" t="s">
        <v>182</v>
      </c>
    </row>
    <row r="493" spans="1:5" x14ac:dyDescent="0.25">
      <c r="A493" s="24">
        <v>491</v>
      </c>
      <c r="B493" s="26" t="s">
        <v>915</v>
      </c>
      <c r="C493" s="25">
        <v>500032</v>
      </c>
      <c r="D493" s="25" t="s">
        <v>916</v>
      </c>
      <c r="E493" s="27" t="s">
        <v>842</v>
      </c>
    </row>
    <row r="494" spans="1:5" x14ac:dyDescent="0.25">
      <c r="A494" s="24">
        <v>492</v>
      </c>
      <c r="B494" s="26" t="s">
        <v>917</v>
      </c>
      <c r="C494" s="25">
        <v>500490</v>
      </c>
      <c r="D494" s="25" t="s">
        <v>918</v>
      </c>
      <c r="E494" s="27" t="s">
        <v>310</v>
      </c>
    </row>
    <row r="495" spans="1:5" x14ac:dyDescent="0.25">
      <c r="A495" s="24">
        <v>493</v>
      </c>
      <c r="B495" s="26" t="s">
        <v>919</v>
      </c>
      <c r="C495" s="25">
        <v>507944</v>
      </c>
      <c r="D495" s="25" t="s">
        <v>144</v>
      </c>
      <c r="E495" s="27" t="s">
        <v>152</v>
      </c>
    </row>
    <row r="496" spans="1:5" x14ac:dyDescent="0.25">
      <c r="A496" s="24">
        <v>494</v>
      </c>
      <c r="B496" s="26" t="s">
        <v>920</v>
      </c>
      <c r="C496" s="25">
        <v>511139</v>
      </c>
      <c r="D496" s="25" t="s">
        <v>144</v>
      </c>
      <c r="E496" s="27" t="s">
        <v>565</v>
      </c>
    </row>
    <row r="497" spans="1:5" x14ac:dyDescent="0.25">
      <c r="A497" s="24">
        <v>495</v>
      </c>
      <c r="B497" s="26" t="s">
        <v>921</v>
      </c>
      <c r="C497" s="25">
        <v>524824</v>
      </c>
      <c r="D497" s="25" t="s">
        <v>922</v>
      </c>
      <c r="E497" s="27" t="s">
        <v>182</v>
      </c>
    </row>
    <row r="498" spans="1:5" x14ac:dyDescent="0.25">
      <c r="A498" s="24">
        <v>496</v>
      </c>
      <c r="B498" s="26" t="s">
        <v>923</v>
      </c>
      <c r="C498" s="25">
        <v>530999</v>
      </c>
      <c r="D498" s="25" t="s">
        <v>924</v>
      </c>
      <c r="E498" s="27" t="s">
        <v>192</v>
      </c>
    </row>
    <row r="499" spans="1:5" x14ac:dyDescent="0.25">
      <c r="A499" s="24">
        <v>497</v>
      </c>
      <c r="B499" s="26" t="s">
        <v>925</v>
      </c>
      <c r="C499" s="25">
        <v>532382</v>
      </c>
      <c r="D499" s="25" t="s">
        <v>926</v>
      </c>
      <c r="E499" s="27" t="s">
        <v>882</v>
      </c>
    </row>
    <row r="500" spans="1:5" x14ac:dyDescent="0.25">
      <c r="A500" s="24">
        <v>498</v>
      </c>
      <c r="B500" s="26" t="s">
        <v>927</v>
      </c>
      <c r="C500" s="25">
        <v>513142</v>
      </c>
      <c r="D500" s="25" t="s">
        <v>144</v>
      </c>
      <c r="E500" s="27" t="s">
        <v>176</v>
      </c>
    </row>
    <row r="501" spans="1:5" x14ac:dyDescent="0.25">
      <c r="A501" s="24">
        <v>499</v>
      </c>
      <c r="B501" s="26" t="s">
        <v>928</v>
      </c>
      <c r="C501" s="25" t="s">
        <v>144</v>
      </c>
      <c r="D501" s="25" t="s">
        <v>929</v>
      </c>
      <c r="E501" s="27" t="s">
        <v>930</v>
      </c>
    </row>
    <row r="502" spans="1:5" x14ac:dyDescent="0.25">
      <c r="A502" s="24">
        <v>500</v>
      </c>
      <c r="B502" s="26" t="s">
        <v>931</v>
      </c>
      <c r="C502" s="25">
        <v>539834</v>
      </c>
      <c r="D502" s="25" t="s">
        <v>144</v>
      </c>
      <c r="E502" s="27" t="s">
        <v>166</v>
      </c>
    </row>
    <row r="503" spans="1:5" x14ac:dyDescent="0.25">
      <c r="A503" s="24">
        <v>501</v>
      </c>
      <c r="B503" s="26" t="s">
        <v>932</v>
      </c>
      <c r="C503" s="25">
        <v>502355</v>
      </c>
      <c r="D503" s="25" t="s">
        <v>933</v>
      </c>
      <c r="E503" s="27" t="s">
        <v>624</v>
      </c>
    </row>
    <row r="504" spans="1:5" x14ac:dyDescent="0.25">
      <c r="A504" s="24">
        <v>502</v>
      </c>
      <c r="B504" s="26" t="s">
        <v>934</v>
      </c>
      <c r="C504" s="25">
        <v>539251</v>
      </c>
      <c r="D504" s="25" t="s">
        <v>935</v>
      </c>
      <c r="E504" s="27" t="s">
        <v>339</v>
      </c>
    </row>
    <row r="505" spans="1:5" x14ac:dyDescent="0.25">
      <c r="A505" s="24">
        <v>503</v>
      </c>
      <c r="B505" s="26" t="s">
        <v>936</v>
      </c>
      <c r="C505" s="25">
        <v>500102</v>
      </c>
      <c r="D505" s="25" t="s">
        <v>937</v>
      </c>
      <c r="E505" s="27" t="s">
        <v>138</v>
      </c>
    </row>
    <row r="506" spans="1:5" x14ac:dyDescent="0.25">
      <c r="A506" s="24">
        <v>504</v>
      </c>
      <c r="B506" s="26" t="s">
        <v>938</v>
      </c>
      <c r="C506" s="25">
        <v>523319</v>
      </c>
      <c r="D506" s="25" t="s">
        <v>939</v>
      </c>
      <c r="E506" s="27" t="s">
        <v>133</v>
      </c>
    </row>
    <row r="507" spans="1:5" x14ac:dyDescent="0.25">
      <c r="A507" s="24">
        <v>505</v>
      </c>
      <c r="B507" s="26" t="s">
        <v>940</v>
      </c>
      <c r="C507" s="25">
        <v>532485</v>
      </c>
      <c r="D507" s="25" t="s">
        <v>144</v>
      </c>
      <c r="E507" s="27" t="s">
        <v>161</v>
      </c>
    </row>
    <row r="508" spans="1:5" x14ac:dyDescent="0.25">
      <c r="A508" s="24">
        <v>506</v>
      </c>
      <c r="B508" s="26" t="s">
        <v>941</v>
      </c>
      <c r="C508" s="25">
        <v>500038</v>
      </c>
      <c r="D508" s="25" t="s">
        <v>942</v>
      </c>
      <c r="E508" s="27" t="s">
        <v>842</v>
      </c>
    </row>
    <row r="509" spans="1:5" x14ac:dyDescent="0.25">
      <c r="A509" s="24">
        <v>507</v>
      </c>
      <c r="B509" s="26" t="s">
        <v>943</v>
      </c>
      <c r="C509" s="25">
        <v>520127</v>
      </c>
      <c r="D509" s="25" t="s">
        <v>144</v>
      </c>
      <c r="E509" s="27" t="s">
        <v>216</v>
      </c>
    </row>
    <row r="510" spans="1:5" x14ac:dyDescent="0.25">
      <c r="A510" s="24">
        <v>508</v>
      </c>
      <c r="B510" s="26" t="s">
        <v>944</v>
      </c>
      <c r="C510" s="25">
        <v>519295</v>
      </c>
      <c r="D510" s="25" t="s">
        <v>144</v>
      </c>
      <c r="E510" s="27" t="s">
        <v>204</v>
      </c>
    </row>
    <row r="511" spans="1:5" x14ac:dyDescent="0.25">
      <c r="A511" s="24">
        <v>509</v>
      </c>
      <c r="B511" s="26" t="s">
        <v>945</v>
      </c>
      <c r="C511" s="25">
        <v>531591</v>
      </c>
      <c r="D511" s="25" t="s">
        <v>144</v>
      </c>
      <c r="E511" s="27" t="s">
        <v>161</v>
      </c>
    </row>
    <row r="512" spans="1:5" x14ac:dyDescent="0.25">
      <c r="A512" s="24">
        <v>510</v>
      </c>
      <c r="B512" s="26" t="s">
        <v>946</v>
      </c>
      <c r="C512" s="25">
        <v>526849</v>
      </c>
      <c r="D512" s="25" t="s">
        <v>947</v>
      </c>
      <c r="E512" s="27" t="s">
        <v>258</v>
      </c>
    </row>
    <row r="513" spans="1:5" x14ac:dyDescent="0.25">
      <c r="A513" s="24">
        <v>511</v>
      </c>
      <c r="B513" s="26" t="s">
        <v>948</v>
      </c>
      <c r="C513" s="25">
        <v>509053</v>
      </c>
      <c r="D513" s="25" t="s">
        <v>144</v>
      </c>
      <c r="E513" s="27" t="s">
        <v>565</v>
      </c>
    </row>
    <row r="514" spans="1:5" x14ac:dyDescent="0.25">
      <c r="A514" s="24">
        <v>512</v>
      </c>
      <c r="B514" s="26" t="s">
        <v>949</v>
      </c>
      <c r="C514" s="25">
        <v>500039</v>
      </c>
      <c r="D514" s="25" t="s">
        <v>950</v>
      </c>
      <c r="E514" s="27" t="s">
        <v>499</v>
      </c>
    </row>
    <row r="515" spans="1:5" x14ac:dyDescent="0.25">
      <c r="A515" s="24">
        <v>513</v>
      </c>
      <c r="B515" s="26" t="s">
        <v>951</v>
      </c>
      <c r="C515" s="25">
        <v>541153</v>
      </c>
      <c r="D515" s="25" t="s">
        <v>952</v>
      </c>
      <c r="E515" s="27" t="s">
        <v>462</v>
      </c>
    </row>
    <row r="516" spans="1:5" x14ac:dyDescent="0.25">
      <c r="A516" s="24">
        <v>514</v>
      </c>
      <c r="B516" s="26" t="s">
        <v>953</v>
      </c>
      <c r="C516" s="25">
        <v>532946</v>
      </c>
      <c r="D516" s="25" t="s">
        <v>954</v>
      </c>
      <c r="E516" s="27" t="s">
        <v>258</v>
      </c>
    </row>
    <row r="517" spans="1:5" x14ac:dyDescent="0.25">
      <c r="A517" s="24">
        <v>515</v>
      </c>
      <c r="B517" s="26" t="s">
        <v>955</v>
      </c>
      <c r="C517" s="25">
        <v>539120</v>
      </c>
      <c r="D517" s="25" t="s">
        <v>144</v>
      </c>
      <c r="E517" s="27" t="s">
        <v>381</v>
      </c>
    </row>
    <row r="518" spans="1:5" x14ac:dyDescent="0.25">
      <c r="A518" s="24">
        <v>516</v>
      </c>
      <c r="B518" s="26" t="s">
        <v>956</v>
      </c>
      <c r="C518" s="25">
        <v>532134</v>
      </c>
      <c r="D518" s="25" t="s">
        <v>957</v>
      </c>
      <c r="E518" s="27" t="s">
        <v>462</v>
      </c>
    </row>
    <row r="519" spans="1:5" x14ac:dyDescent="0.25">
      <c r="A519" s="24">
        <v>517</v>
      </c>
      <c r="B519" s="26" t="s">
        <v>958</v>
      </c>
      <c r="C519" s="25">
        <v>532149</v>
      </c>
      <c r="D519" s="25" t="s">
        <v>959</v>
      </c>
      <c r="E519" s="27" t="s">
        <v>462</v>
      </c>
    </row>
    <row r="520" spans="1:5" x14ac:dyDescent="0.25">
      <c r="A520" s="24">
        <v>518</v>
      </c>
      <c r="B520" s="26" t="s">
        <v>960</v>
      </c>
      <c r="C520" s="25">
        <v>532525</v>
      </c>
      <c r="D520" s="25" t="s">
        <v>961</v>
      </c>
      <c r="E520" s="27" t="s">
        <v>462</v>
      </c>
    </row>
    <row r="521" spans="1:5" x14ac:dyDescent="0.25">
      <c r="A521" s="24">
        <v>519</v>
      </c>
      <c r="B521" s="26" t="s">
        <v>962</v>
      </c>
      <c r="C521" s="25" t="s">
        <v>144</v>
      </c>
      <c r="D521" s="25" t="s">
        <v>963</v>
      </c>
      <c r="E521" s="27" t="s">
        <v>155</v>
      </c>
    </row>
    <row r="522" spans="1:5" x14ac:dyDescent="0.25">
      <c r="A522" s="24">
        <v>520</v>
      </c>
      <c r="B522" s="26" t="s">
        <v>964</v>
      </c>
      <c r="C522" s="25">
        <v>532674</v>
      </c>
      <c r="D522" s="25" t="s">
        <v>965</v>
      </c>
      <c r="E522" s="27" t="s">
        <v>159</v>
      </c>
    </row>
    <row r="523" spans="1:5" x14ac:dyDescent="0.25">
      <c r="A523" s="24">
        <v>521</v>
      </c>
      <c r="B523" s="26" t="s">
        <v>966</v>
      </c>
      <c r="C523" s="25">
        <v>500041</v>
      </c>
      <c r="D523" s="25" t="s">
        <v>967</v>
      </c>
      <c r="E523" s="27" t="s">
        <v>842</v>
      </c>
    </row>
    <row r="524" spans="1:5" x14ac:dyDescent="0.25">
      <c r="A524" s="24">
        <v>522</v>
      </c>
      <c r="B524" s="26" t="s">
        <v>968</v>
      </c>
      <c r="C524" s="25" t="s">
        <v>144</v>
      </c>
      <c r="D524" s="25" t="s">
        <v>969</v>
      </c>
      <c r="E524" s="27" t="s">
        <v>155</v>
      </c>
    </row>
    <row r="525" spans="1:5" x14ac:dyDescent="0.25">
      <c r="A525" s="24">
        <v>523</v>
      </c>
      <c r="B525" s="26" t="s">
        <v>970</v>
      </c>
      <c r="C525" s="25">
        <v>538546</v>
      </c>
      <c r="D525" s="25" t="s">
        <v>144</v>
      </c>
      <c r="E525" s="27" t="s">
        <v>467</v>
      </c>
    </row>
    <row r="526" spans="1:5" x14ac:dyDescent="0.25">
      <c r="A526" s="24">
        <v>524</v>
      </c>
      <c r="B526" s="26" t="s">
        <v>971</v>
      </c>
      <c r="C526" s="25">
        <v>519353</v>
      </c>
      <c r="D526" s="25" t="s">
        <v>144</v>
      </c>
      <c r="E526" s="27" t="s">
        <v>551</v>
      </c>
    </row>
    <row r="527" spans="1:5" x14ac:dyDescent="0.25">
      <c r="A527" s="24">
        <v>525</v>
      </c>
      <c r="B527" s="26" t="s">
        <v>972</v>
      </c>
      <c r="C527" s="25">
        <v>503722</v>
      </c>
      <c r="D527" s="25" t="s">
        <v>973</v>
      </c>
      <c r="E527" s="27" t="s">
        <v>159</v>
      </c>
    </row>
    <row r="528" spans="1:5" x14ac:dyDescent="0.25">
      <c r="A528" s="24">
        <v>526</v>
      </c>
      <c r="B528" s="26" t="s">
        <v>974</v>
      </c>
      <c r="C528" s="25">
        <v>532916</v>
      </c>
      <c r="D528" s="25" t="s">
        <v>975</v>
      </c>
      <c r="E528" s="27" t="s">
        <v>157</v>
      </c>
    </row>
    <row r="529" spans="1:5" x14ac:dyDescent="0.25">
      <c r="A529" s="24">
        <v>527</v>
      </c>
      <c r="B529" s="26" t="s">
        <v>976</v>
      </c>
      <c r="C529" s="25">
        <v>513502</v>
      </c>
      <c r="D529" s="25" t="s">
        <v>144</v>
      </c>
      <c r="E529" s="27" t="s">
        <v>218</v>
      </c>
    </row>
    <row r="530" spans="1:5" x14ac:dyDescent="0.25">
      <c r="A530" s="24">
        <v>528</v>
      </c>
      <c r="B530" s="26" t="s">
        <v>977</v>
      </c>
      <c r="C530" s="25">
        <v>532336</v>
      </c>
      <c r="D530" s="25" t="s">
        <v>144</v>
      </c>
      <c r="E530" s="27" t="s">
        <v>237</v>
      </c>
    </row>
    <row r="531" spans="1:5" x14ac:dyDescent="0.25">
      <c r="A531" s="24">
        <v>529</v>
      </c>
      <c r="B531" s="26" t="s">
        <v>978</v>
      </c>
      <c r="C531" s="25">
        <v>532694</v>
      </c>
      <c r="D531" s="25" t="s">
        <v>979</v>
      </c>
      <c r="E531" s="27" t="s">
        <v>565</v>
      </c>
    </row>
    <row r="532" spans="1:5" x14ac:dyDescent="0.25">
      <c r="A532" s="24">
        <v>530</v>
      </c>
      <c r="B532" s="26" t="s">
        <v>980</v>
      </c>
      <c r="C532" s="25">
        <v>532694</v>
      </c>
      <c r="D532" s="25" t="s">
        <v>979</v>
      </c>
      <c r="E532" s="27" t="s">
        <v>565</v>
      </c>
    </row>
    <row r="533" spans="1:5" x14ac:dyDescent="0.25">
      <c r="A533" s="24">
        <v>531</v>
      </c>
      <c r="B533" s="26" t="s">
        <v>981</v>
      </c>
      <c r="C533" s="25">
        <v>524687</v>
      </c>
      <c r="D533" s="25" t="s">
        <v>144</v>
      </c>
      <c r="E533" s="27" t="s">
        <v>652</v>
      </c>
    </row>
    <row r="534" spans="1:5" x14ac:dyDescent="0.25">
      <c r="A534" s="24">
        <v>532</v>
      </c>
      <c r="B534" s="26" t="s">
        <v>982</v>
      </c>
      <c r="C534" s="25">
        <v>524687</v>
      </c>
      <c r="D534" s="25" t="s">
        <v>144</v>
      </c>
      <c r="E534" s="27" t="s">
        <v>652</v>
      </c>
    </row>
    <row r="535" spans="1:5" x14ac:dyDescent="0.25">
      <c r="A535" s="24">
        <v>533</v>
      </c>
      <c r="B535" s="26" t="s">
        <v>983</v>
      </c>
      <c r="C535" s="25">
        <v>500042</v>
      </c>
      <c r="D535" s="25" t="s">
        <v>984</v>
      </c>
      <c r="E535" s="27" t="s">
        <v>304</v>
      </c>
    </row>
    <row r="536" spans="1:5" x14ac:dyDescent="0.25">
      <c r="A536" s="24">
        <v>534</v>
      </c>
      <c r="B536" s="26" t="s">
        <v>985</v>
      </c>
      <c r="C536" s="25">
        <v>500042</v>
      </c>
      <c r="D536" s="25" t="s">
        <v>984</v>
      </c>
      <c r="E536" s="27" t="s">
        <v>304</v>
      </c>
    </row>
    <row r="537" spans="1:5" x14ac:dyDescent="0.25">
      <c r="A537" s="24">
        <v>535</v>
      </c>
      <c r="B537" s="26" t="s">
        <v>986</v>
      </c>
      <c r="C537" s="25">
        <v>500043</v>
      </c>
      <c r="D537" s="25" t="s">
        <v>987</v>
      </c>
      <c r="E537" s="27" t="s">
        <v>570</v>
      </c>
    </row>
    <row r="538" spans="1:5" x14ac:dyDescent="0.25">
      <c r="A538" s="24">
        <v>536</v>
      </c>
      <c r="B538" s="26" t="s">
        <v>988</v>
      </c>
      <c r="C538" s="25">
        <v>500043</v>
      </c>
      <c r="D538" s="25" t="s">
        <v>989</v>
      </c>
      <c r="E538" s="27" t="s">
        <v>570</v>
      </c>
    </row>
    <row r="539" spans="1:5" x14ac:dyDescent="0.25">
      <c r="A539" s="24">
        <v>537</v>
      </c>
      <c r="B539" s="26" t="s">
        <v>990</v>
      </c>
      <c r="C539" s="25">
        <v>522004</v>
      </c>
      <c r="D539" s="25" t="s">
        <v>144</v>
      </c>
      <c r="E539" s="27" t="s">
        <v>152</v>
      </c>
    </row>
    <row r="540" spans="1:5" x14ac:dyDescent="0.25">
      <c r="A540" s="24">
        <v>538</v>
      </c>
      <c r="B540" s="26" t="s">
        <v>991</v>
      </c>
      <c r="C540" s="25">
        <v>506285</v>
      </c>
      <c r="D540" s="25" t="s">
        <v>992</v>
      </c>
      <c r="E540" s="27" t="s">
        <v>288</v>
      </c>
    </row>
    <row r="541" spans="1:5" x14ac:dyDescent="0.25">
      <c r="A541" s="24">
        <v>539</v>
      </c>
      <c r="B541" s="26" t="s">
        <v>993</v>
      </c>
      <c r="C541" s="25">
        <v>539946</v>
      </c>
      <c r="D541" s="25" t="s">
        <v>144</v>
      </c>
      <c r="E541" s="27" t="s">
        <v>161</v>
      </c>
    </row>
    <row r="542" spans="1:5" x14ac:dyDescent="0.25">
      <c r="A542" s="24">
        <v>540</v>
      </c>
      <c r="B542" s="26" t="s">
        <v>994</v>
      </c>
      <c r="C542" s="25">
        <v>517246</v>
      </c>
      <c r="D542" s="25" t="s">
        <v>144</v>
      </c>
      <c r="E542" s="27" t="s">
        <v>686</v>
      </c>
    </row>
    <row r="543" spans="1:5" x14ac:dyDescent="0.25">
      <c r="A543" s="24">
        <v>541</v>
      </c>
      <c r="B543" s="26" t="s">
        <v>995</v>
      </c>
      <c r="C543" s="25">
        <v>517246</v>
      </c>
      <c r="D543" s="25" t="s">
        <v>144</v>
      </c>
      <c r="E543" s="27" t="s">
        <v>686</v>
      </c>
    </row>
    <row r="544" spans="1:5" x14ac:dyDescent="0.25">
      <c r="A544" s="24">
        <v>542</v>
      </c>
      <c r="B544" s="26" t="s">
        <v>996</v>
      </c>
      <c r="C544" s="25">
        <v>539621</v>
      </c>
      <c r="D544" s="25" t="s">
        <v>144</v>
      </c>
      <c r="E544" s="27" t="s">
        <v>161</v>
      </c>
    </row>
    <row r="545" spans="1:5" x14ac:dyDescent="0.25">
      <c r="A545" s="24">
        <v>543</v>
      </c>
      <c r="B545" s="26" t="s">
        <v>997</v>
      </c>
      <c r="C545" s="25">
        <v>524332</v>
      </c>
      <c r="D545" s="25" t="s">
        <v>144</v>
      </c>
      <c r="E545" s="27" t="s">
        <v>393</v>
      </c>
    </row>
    <row r="546" spans="1:5" x14ac:dyDescent="0.25">
      <c r="A546" s="24">
        <v>544</v>
      </c>
      <c r="B546" s="26" t="s">
        <v>998</v>
      </c>
      <c r="C546" s="25">
        <v>542057</v>
      </c>
      <c r="D546" s="25" t="s">
        <v>144</v>
      </c>
      <c r="E546" s="27" t="s">
        <v>542</v>
      </c>
    </row>
    <row r="547" spans="1:5" x14ac:dyDescent="0.25">
      <c r="A547" s="24">
        <v>545</v>
      </c>
      <c r="B547" s="26" t="s">
        <v>999</v>
      </c>
      <c r="C547" s="25">
        <v>524828</v>
      </c>
      <c r="D547" s="25" t="s">
        <v>144</v>
      </c>
      <c r="E547" s="27" t="s">
        <v>182</v>
      </c>
    </row>
    <row r="548" spans="1:5" x14ac:dyDescent="0.25">
      <c r="A548" s="24">
        <v>546</v>
      </c>
      <c r="B548" s="26" t="s">
        <v>1000</v>
      </c>
      <c r="C548" s="25">
        <v>539447</v>
      </c>
      <c r="D548" s="25" t="s">
        <v>1001</v>
      </c>
      <c r="E548" s="27" t="s">
        <v>339</v>
      </c>
    </row>
    <row r="549" spans="1:5" x14ac:dyDescent="0.25">
      <c r="A549" s="24">
        <v>547</v>
      </c>
      <c r="B549" s="26" t="s">
        <v>1002</v>
      </c>
      <c r="C549" s="25">
        <v>533270</v>
      </c>
      <c r="D549" s="25" t="s">
        <v>1003</v>
      </c>
      <c r="E549" s="27" t="s">
        <v>467</v>
      </c>
    </row>
    <row r="550" spans="1:5" x14ac:dyDescent="0.25">
      <c r="A550" s="24">
        <v>548</v>
      </c>
      <c r="B550" s="26" t="s">
        <v>1004</v>
      </c>
      <c r="C550" s="25">
        <v>539546</v>
      </c>
      <c r="D550" s="25" t="s">
        <v>144</v>
      </c>
      <c r="E550" s="27" t="s">
        <v>166</v>
      </c>
    </row>
    <row r="551" spans="1:5" x14ac:dyDescent="0.25">
      <c r="A551" s="24">
        <v>549</v>
      </c>
      <c r="B551" s="26" t="s">
        <v>1005</v>
      </c>
      <c r="C551" s="25">
        <v>539018</v>
      </c>
      <c r="D551" s="25" t="s">
        <v>144</v>
      </c>
      <c r="E551" s="27" t="s">
        <v>176</v>
      </c>
    </row>
    <row r="552" spans="1:5" x14ac:dyDescent="0.25">
      <c r="A552" s="24">
        <v>550</v>
      </c>
      <c r="B552" s="26" t="s">
        <v>1006</v>
      </c>
      <c r="C552" s="25">
        <v>532645</v>
      </c>
      <c r="D552" s="25" t="s">
        <v>144</v>
      </c>
      <c r="E552" s="27" t="s">
        <v>166</v>
      </c>
    </row>
    <row r="553" spans="1:5" x14ac:dyDescent="0.25">
      <c r="A553" s="24">
        <v>551</v>
      </c>
      <c r="B553" s="26" t="s">
        <v>1007</v>
      </c>
      <c r="C553" s="25">
        <v>539399</v>
      </c>
      <c r="D553" s="25" t="s">
        <v>144</v>
      </c>
      <c r="E553" s="27" t="s">
        <v>159</v>
      </c>
    </row>
    <row r="554" spans="1:5" x14ac:dyDescent="0.25">
      <c r="A554" s="24">
        <v>552</v>
      </c>
      <c r="B554" s="26" t="s">
        <v>1008</v>
      </c>
      <c r="C554" s="25">
        <v>522650</v>
      </c>
      <c r="D554" s="25" t="s">
        <v>144</v>
      </c>
      <c r="E554" s="27" t="s">
        <v>329</v>
      </c>
    </row>
    <row r="555" spans="1:5" x14ac:dyDescent="0.25">
      <c r="A555" s="24">
        <v>553</v>
      </c>
      <c r="B555" s="26" t="s">
        <v>1009</v>
      </c>
      <c r="C555" s="25">
        <v>500048</v>
      </c>
      <c r="D555" s="25" t="s">
        <v>1010</v>
      </c>
      <c r="E555" s="27" t="s">
        <v>222</v>
      </c>
    </row>
    <row r="556" spans="1:5" x14ac:dyDescent="0.25">
      <c r="A556" s="24">
        <v>554</v>
      </c>
      <c r="B556" s="26" t="s">
        <v>1011</v>
      </c>
      <c r="C556" s="25">
        <v>541178</v>
      </c>
      <c r="D556" s="25" t="s">
        <v>144</v>
      </c>
      <c r="E556" s="27" t="s">
        <v>329</v>
      </c>
    </row>
    <row r="557" spans="1:5" x14ac:dyDescent="0.25">
      <c r="A557" s="24">
        <v>555</v>
      </c>
      <c r="B557" s="26" t="s">
        <v>1012</v>
      </c>
      <c r="C557" s="25">
        <v>509438</v>
      </c>
      <c r="D557" s="25" t="s">
        <v>144</v>
      </c>
      <c r="E557" s="27" t="s">
        <v>345</v>
      </c>
    </row>
    <row r="558" spans="1:5" x14ac:dyDescent="0.25">
      <c r="A558" s="24">
        <v>556</v>
      </c>
      <c r="B558" s="26" t="s">
        <v>1013</v>
      </c>
      <c r="C558" s="25">
        <v>533095</v>
      </c>
      <c r="D558" s="25" t="s">
        <v>144</v>
      </c>
      <c r="E558" s="27" t="s">
        <v>161</v>
      </c>
    </row>
    <row r="559" spans="1:5" x14ac:dyDescent="0.25">
      <c r="A559" s="24">
        <v>557</v>
      </c>
      <c r="B559" s="26" t="s">
        <v>1014</v>
      </c>
      <c r="C559" s="25">
        <v>512404</v>
      </c>
      <c r="D559" s="25" t="s">
        <v>144</v>
      </c>
      <c r="E559" s="27" t="s">
        <v>176</v>
      </c>
    </row>
    <row r="560" spans="1:5" x14ac:dyDescent="0.25">
      <c r="A560" s="24">
        <v>558</v>
      </c>
      <c r="B560" s="26" t="s">
        <v>1015</v>
      </c>
      <c r="C560" s="25">
        <v>532230</v>
      </c>
      <c r="D560" s="25" t="s">
        <v>144</v>
      </c>
      <c r="E560" s="27" t="s">
        <v>159</v>
      </c>
    </row>
    <row r="561" spans="1:5" x14ac:dyDescent="0.25">
      <c r="A561" s="24">
        <v>559</v>
      </c>
      <c r="B561" s="26" t="s">
        <v>1016</v>
      </c>
      <c r="C561" s="25">
        <v>512195</v>
      </c>
      <c r="D561" s="25" t="s">
        <v>144</v>
      </c>
      <c r="E561" s="27" t="s">
        <v>565</v>
      </c>
    </row>
    <row r="562" spans="1:5" x14ac:dyDescent="0.25">
      <c r="A562" s="24">
        <v>560</v>
      </c>
      <c r="B562" s="26" t="s">
        <v>1017</v>
      </c>
      <c r="C562" s="25">
        <v>509480</v>
      </c>
      <c r="D562" s="25" t="s">
        <v>1018</v>
      </c>
      <c r="E562" s="27" t="s">
        <v>421</v>
      </c>
    </row>
    <row r="563" spans="1:5" x14ac:dyDescent="0.25">
      <c r="A563" s="24">
        <v>561</v>
      </c>
      <c r="B563" s="26" t="s">
        <v>1019</v>
      </c>
      <c r="C563" s="25">
        <v>531340</v>
      </c>
      <c r="D563" s="25" t="s">
        <v>144</v>
      </c>
      <c r="E563" s="27" t="s">
        <v>127</v>
      </c>
    </row>
    <row r="564" spans="1:5" x14ac:dyDescent="0.25">
      <c r="A564" s="24">
        <v>562</v>
      </c>
      <c r="B564" s="26" t="s">
        <v>1020</v>
      </c>
      <c r="C564" s="25">
        <v>524606</v>
      </c>
      <c r="D564" s="25" t="s">
        <v>144</v>
      </c>
      <c r="E564" s="27" t="s">
        <v>182</v>
      </c>
    </row>
    <row r="565" spans="1:5" x14ac:dyDescent="0.25">
      <c r="A565" s="24">
        <v>563</v>
      </c>
      <c r="B565" s="26" t="s">
        <v>1021</v>
      </c>
      <c r="C565" s="25">
        <v>531582</v>
      </c>
      <c r="D565" s="25" t="s">
        <v>144</v>
      </c>
      <c r="E565" s="27" t="s">
        <v>161</v>
      </c>
    </row>
    <row r="566" spans="1:5" x14ac:dyDescent="0.25">
      <c r="A566" s="24">
        <v>564</v>
      </c>
      <c r="B566" s="26" t="s">
        <v>1022</v>
      </c>
      <c r="C566" s="25">
        <v>508664</v>
      </c>
      <c r="D566" s="25" t="s">
        <v>144</v>
      </c>
      <c r="E566" s="27" t="s">
        <v>345</v>
      </c>
    </row>
    <row r="567" spans="1:5" x14ac:dyDescent="0.25">
      <c r="A567" s="24">
        <v>565</v>
      </c>
      <c r="B567" s="26" t="s">
        <v>1023</v>
      </c>
      <c r="C567" s="25" t="s">
        <v>144</v>
      </c>
      <c r="D567" s="25" t="s">
        <v>1024</v>
      </c>
      <c r="E567" s="27" t="s">
        <v>155</v>
      </c>
    </row>
    <row r="568" spans="1:5" x14ac:dyDescent="0.25">
      <c r="A568" s="24">
        <v>566</v>
      </c>
      <c r="B568" s="26" t="s">
        <v>1025</v>
      </c>
      <c r="C568" s="25">
        <v>512477</v>
      </c>
      <c r="D568" s="25" t="s">
        <v>144</v>
      </c>
      <c r="E568" s="27" t="s">
        <v>159</v>
      </c>
    </row>
    <row r="569" spans="1:5" x14ac:dyDescent="0.25">
      <c r="A569" s="24">
        <v>567</v>
      </c>
      <c r="B569" s="26" t="s">
        <v>1026</v>
      </c>
      <c r="C569" s="25">
        <v>512477</v>
      </c>
      <c r="D569" s="25" t="s">
        <v>144</v>
      </c>
      <c r="E569" s="27" t="s">
        <v>159</v>
      </c>
    </row>
    <row r="570" spans="1:5" x14ac:dyDescent="0.25">
      <c r="A570" s="24">
        <v>568</v>
      </c>
      <c r="B570" s="26" t="s">
        <v>1027</v>
      </c>
      <c r="C570" s="25">
        <v>533303</v>
      </c>
      <c r="D570" s="25" t="s">
        <v>1028</v>
      </c>
      <c r="E570" s="27" t="s">
        <v>310</v>
      </c>
    </row>
    <row r="571" spans="1:5" x14ac:dyDescent="0.25">
      <c r="A571" s="24">
        <v>569</v>
      </c>
      <c r="B571" s="26" t="s">
        <v>1029</v>
      </c>
      <c r="C571" s="25">
        <v>532430</v>
      </c>
      <c r="D571" s="25" t="s">
        <v>1030</v>
      </c>
      <c r="E571" s="27" t="s">
        <v>283</v>
      </c>
    </row>
    <row r="572" spans="1:5" x14ac:dyDescent="0.25">
      <c r="A572" s="24">
        <v>570</v>
      </c>
      <c r="B572" s="26" t="s">
        <v>1031</v>
      </c>
      <c r="C572" s="25">
        <v>539662</v>
      </c>
      <c r="D572" s="25" t="s">
        <v>144</v>
      </c>
      <c r="E572" s="27" t="s">
        <v>161</v>
      </c>
    </row>
    <row r="573" spans="1:5" x14ac:dyDescent="0.25">
      <c r="A573" s="24">
        <v>571</v>
      </c>
      <c r="B573" s="26" t="s">
        <v>1032</v>
      </c>
      <c r="C573" s="25">
        <v>511664</v>
      </c>
      <c r="D573" s="25" t="s">
        <v>144</v>
      </c>
      <c r="E573" s="27" t="s">
        <v>147</v>
      </c>
    </row>
    <row r="574" spans="1:5" x14ac:dyDescent="0.25">
      <c r="A574" s="24">
        <v>572</v>
      </c>
      <c r="B574" s="26" t="s">
        <v>1033</v>
      </c>
      <c r="C574" s="25">
        <v>532930</v>
      </c>
      <c r="D574" s="25" t="s">
        <v>1034</v>
      </c>
      <c r="E574" s="27" t="s">
        <v>187</v>
      </c>
    </row>
    <row r="575" spans="1:5" x14ac:dyDescent="0.25">
      <c r="A575" s="24">
        <v>573</v>
      </c>
      <c r="B575" s="26" t="s">
        <v>1035</v>
      </c>
      <c r="C575" s="25">
        <v>530803</v>
      </c>
      <c r="D575" s="25" t="s">
        <v>1036</v>
      </c>
      <c r="E575" s="27" t="s">
        <v>192</v>
      </c>
    </row>
    <row r="576" spans="1:5" x14ac:dyDescent="0.25">
      <c r="A576" s="24">
        <v>574</v>
      </c>
      <c r="B576" s="26" t="s">
        <v>1037</v>
      </c>
      <c r="C576" s="25">
        <v>531719</v>
      </c>
      <c r="D576" s="25" t="s">
        <v>144</v>
      </c>
      <c r="E576" s="27" t="s">
        <v>288</v>
      </c>
    </row>
    <row r="577" spans="1:5" x14ac:dyDescent="0.25">
      <c r="A577" s="24">
        <v>575</v>
      </c>
      <c r="B577" s="26" t="s">
        <v>1038</v>
      </c>
      <c r="C577" s="25">
        <v>504646</v>
      </c>
      <c r="D577" s="25" t="s">
        <v>144</v>
      </c>
      <c r="E577" s="27" t="s">
        <v>499</v>
      </c>
    </row>
    <row r="578" spans="1:5" x14ac:dyDescent="0.25">
      <c r="A578" s="24">
        <v>576</v>
      </c>
      <c r="B578" s="26" t="s">
        <v>1039</v>
      </c>
      <c r="C578" s="25">
        <v>509449</v>
      </c>
      <c r="D578" s="25" t="s">
        <v>144</v>
      </c>
      <c r="E578" s="27" t="s">
        <v>192</v>
      </c>
    </row>
    <row r="579" spans="1:5" x14ac:dyDescent="0.25">
      <c r="A579" s="24">
        <v>577</v>
      </c>
      <c r="B579" s="26" t="s">
        <v>1040</v>
      </c>
      <c r="C579" s="25">
        <v>512296</v>
      </c>
      <c r="D579" s="25" t="s">
        <v>1041</v>
      </c>
      <c r="E579" s="27" t="s">
        <v>218</v>
      </c>
    </row>
    <row r="580" spans="1:5" x14ac:dyDescent="0.25">
      <c r="A580" s="24">
        <v>578</v>
      </c>
      <c r="B580" s="26" t="s">
        <v>1042</v>
      </c>
      <c r="C580" s="25">
        <v>512296</v>
      </c>
      <c r="D580" s="25" t="s">
        <v>1041</v>
      </c>
      <c r="E580" s="27" t="s">
        <v>218</v>
      </c>
    </row>
    <row r="581" spans="1:5" x14ac:dyDescent="0.25">
      <c r="A581" s="24">
        <v>579</v>
      </c>
      <c r="B581" s="26" t="s">
        <v>1043</v>
      </c>
      <c r="C581" s="25">
        <v>540621</v>
      </c>
      <c r="D581" s="25" t="s">
        <v>1044</v>
      </c>
      <c r="E581" s="27" t="s">
        <v>230</v>
      </c>
    </row>
    <row r="582" spans="1:5" x14ac:dyDescent="0.25">
      <c r="A582" s="24">
        <v>580</v>
      </c>
      <c r="B582" s="26" t="s">
        <v>1045</v>
      </c>
      <c r="C582" s="25">
        <v>540545</v>
      </c>
      <c r="D582" s="25" t="s">
        <v>144</v>
      </c>
      <c r="E582" s="27" t="s">
        <v>258</v>
      </c>
    </row>
    <row r="583" spans="1:5" x14ac:dyDescent="0.25">
      <c r="A583" s="24">
        <v>581</v>
      </c>
      <c r="B583" s="26" t="s">
        <v>1046</v>
      </c>
      <c r="C583" s="25">
        <v>512608</v>
      </c>
      <c r="D583" s="25" t="s">
        <v>1047</v>
      </c>
      <c r="E583" s="27" t="s">
        <v>258</v>
      </c>
    </row>
    <row r="584" spans="1:5" x14ac:dyDescent="0.25">
      <c r="A584" s="24">
        <v>582</v>
      </c>
      <c r="B584" s="26" t="s">
        <v>1048</v>
      </c>
      <c r="C584" s="25">
        <v>538576</v>
      </c>
      <c r="D584" s="25" t="s">
        <v>144</v>
      </c>
      <c r="E584" s="27" t="s">
        <v>230</v>
      </c>
    </row>
    <row r="585" spans="1:5" x14ac:dyDescent="0.25">
      <c r="A585" s="24">
        <v>583</v>
      </c>
      <c r="B585" s="26" t="s">
        <v>1049</v>
      </c>
      <c r="C585" s="25">
        <v>500052</v>
      </c>
      <c r="D585" s="25" t="s">
        <v>1050</v>
      </c>
      <c r="E585" s="27" t="s">
        <v>304</v>
      </c>
    </row>
    <row r="586" spans="1:5" x14ac:dyDescent="0.25">
      <c r="A586" s="24">
        <v>584</v>
      </c>
      <c r="B586" s="26" t="s">
        <v>1051</v>
      </c>
      <c r="C586" s="25">
        <v>531862</v>
      </c>
      <c r="D586" s="25" t="s">
        <v>144</v>
      </c>
      <c r="E586" s="27" t="s">
        <v>652</v>
      </c>
    </row>
    <row r="587" spans="1:5" x14ac:dyDescent="0.25">
      <c r="A587" s="24">
        <v>585</v>
      </c>
      <c r="B587" s="26" t="s">
        <v>1052</v>
      </c>
      <c r="C587" s="25">
        <v>511501</v>
      </c>
      <c r="D587" s="25" t="s">
        <v>144</v>
      </c>
      <c r="E587" s="27" t="s">
        <v>127</v>
      </c>
    </row>
    <row r="588" spans="1:5" x14ac:dyDescent="0.25">
      <c r="A588" s="24">
        <v>586</v>
      </c>
      <c r="B588" s="26" t="s">
        <v>1053</v>
      </c>
      <c r="C588" s="25">
        <v>503960</v>
      </c>
      <c r="D588" s="25" t="s">
        <v>1054</v>
      </c>
      <c r="E588" s="27" t="s">
        <v>442</v>
      </c>
    </row>
    <row r="589" spans="1:5" x14ac:dyDescent="0.25">
      <c r="A589" s="24">
        <v>587</v>
      </c>
      <c r="B589" s="26" t="s">
        <v>1055</v>
      </c>
      <c r="C589" s="25">
        <v>541143</v>
      </c>
      <c r="D589" s="25" t="s">
        <v>1056</v>
      </c>
      <c r="E589" s="27" t="s">
        <v>617</v>
      </c>
    </row>
    <row r="590" spans="1:5" x14ac:dyDescent="0.25">
      <c r="A590" s="24">
        <v>588</v>
      </c>
      <c r="B590" s="26" t="s">
        <v>1057</v>
      </c>
      <c r="C590" s="25">
        <v>500049</v>
      </c>
      <c r="D590" s="25" t="s">
        <v>1058</v>
      </c>
      <c r="E590" s="27" t="s">
        <v>617</v>
      </c>
    </row>
    <row r="591" spans="1:5" x14ac:dyDescent="0.25">
      <c r="A591" s="24">
        <v>589</v>
      </c>
      <c r="B591" s="26" t="s">
        <v>1059</v>
      </c>
      <c r="C591" s="25">
        <v>533228</v>
      </c>
      <c r="D591" s="25" t="s">
        <v>1060</v>
      </c>
      <c r="E591" s="27" t="s">
        <v>161</v>
      </c>
    </row>
    <row r="592" spans="1:5" x14ac:dyDescent="0.25">
      <c r="A592" s="24">
        <v>590</v>
      </c>
      <c r="B592" s="26" t="s">
        <v>1061</v>
      </c>
      <c r="C592" s="25">
        <v>500493</v>
      </c>
      <c r="D592" s="25" t="s">
        <v>1062</v>
      </c>
      <c r="E592" s="27" t="s">
        <v>1063</v>
      </c>
    </row>
    <row r="593" spans="1:5" x14ac:dyDescent="0.25">
      <c r="A593" s="24">
        <v>591</v>
      </c>
      <c r="B593" s="26" t="s">
        <v>1064</v>
      </c>
      <c r="C593" s="25">
        <v>505688</v>
      </c>
      <c r="D593" s="25" t="s">
        <v>1065</v>
      </c>
      <c r="E593" s="27" t="s">
        <v>499</v>
      </c>
    </row>
    <row r="594" spans="1:5" x14ac:dyDescent="0.25">
      <c r="A594" s="24">
        <v>592</v>
      </c>
      <c r="B594" s="26" t="s">
        <v>1066</v>
      </c>
      <c r="C594" s="25">
        <v>500103</v>
      </c>
      <c r="D594" s="25" t="s">
        <v>1067</v>
      </c>
      <c r="E594" s="27" t="s">
        <v>187</v>
      </c>
    </row>
    <row r="595" spans="1:5" x14ac:dyDescent="0.25">
      <c r="A595" s="24">
        <v>593</v>
      </c>
      <c r="B595" s="26" t="s">
        <v>1068</v>
      </c>
      <c r="C595" s="25">
        <v>524663</v>
      </c>
      <c r="D595" s="25" t="s">
        <v>144</v>
      </c>
      <c r="E595" s="27" t="s">
        <v>182</v>
      </c>
    </row>
    <row r="596" spans="1:5" x14ac:dyDescent="0.25">
      <c r="A596" s="24">
        <v>594</v>
      </c>
      <c r="B596" s="26" t="s">
        <v>1069</v>
      </c>
      <c r="C596" s="25">
        <v>541096</v>
      </c>
      <c r="D596" s="25" t="s">
        <v>144</v>
      </c>
      <c r="E596" s="27" t="s">
        <v>182</v>
      </c>
    </row>
    <row r="597" spans="1:5" x14ac:dyDescent="0.25">
      <c r="A597" s="24">
        <v>595</v>
      </c>
      <c r="B597" s="26" t="s">
        <v>1070</v>
      </c>
      <c r="C597" s="25">
        <v>500547</v>
      </c>
      <c r="D597" s="25" t="s">
        <v>1071</v>
      </c>
      <c r="E597" s="27" t="s">
        <v>1072</v>
      </c>
    </row>
    <row r="598" spans="1:5" x14ac:dyDescent="0.25">
      <c r="A598" s="24">
        <v>596</v>
      </c>
      <c r="B598" s="26" t="s">
        <v>1073</v>
      </c>
      <c r="C598" s="25">
        <v>590021</v>
      </c>
      <c r="D598" s="25" t="s">
        <v>1074</v>
      </c>
      <c r="E598" s="27" t="s">
        <v>288</v>
      </c>
    </row>
    <row r="599" spans="1:5" x14ac:dyDescent="0.25">
      <c r="A599" s="24">
        <v>597</v>
      </c>
      <c r="B599" s="26" t="s">
        <v>1075</v>
      </c>
      <c r="C599" s="25">
        <v>540700</v>
      </c>
      <c r="D599" s="25" t="s">
        <v>1076</v>
      </c>
      <c r="E599" s="27" t="s">
        <v>739</v>
      </c>
    </row>
    <row r="600" spans="1:5" x14ac:dyDescent="0.25">
      <c r="A600" s="24">
        <v>598</v>
      </c>
      <c r="B600" s="26" t="s">
        <v>1077</v>
      </c>
      <c r="C600" s="25">
        <v>523229</v>
      </c>
      <c r="D600" s="25" t="s">
        <v>144</v>
      </c>
      <c r="E600" s="27" t="s">
        <v>499</v>
      </c>
    </row>
    <row r="601" spans="1:5" x14ac:dyDescent="0.25">
      <c r="A601" s="24">
        <v>599</v>
      </c>
      <c r="B601" s="26" t="s">
        <v>1078</v>
      </c>
      <c r="C601" s="25">
        <v>531029</v>
      </c>
      <c r="D601" s="25" t="s">
        <v>144</v>
      </c>
      <c r="E601" s="27" t="s">
        <v>166</v>
      </c>
    </row>
    <row r="602" spans="1:5" x14ac:dyDescent="0.25">
      <c r="A602" s="24">
        <v>600</v>
      </c>
      <c r="B602" s="26" t="s">
        <v>1079</v>
      </c>
      <c r="C602" s="25">
        <v>539799</v>
      </c>
      <c r="D602" s="25" t="s">
        <v>1080</v>
      </c>
      <c r="E602" s="27" t="s">
        <v>467</v>
      </c>
    </row>
    <row r="603" spans="1:5" x14ac:dyDescent="0.25">
      <c r="A603" s="24">
        <v>601</v>
      </c>
      <c r="B603" s="26" t="s">
        <v>1081</v>
      </c>
      <c r="C603" s="25">
        <v>532609</v>
      </c>
      <c r="D603" s="25" t="s">
        <v>1082</v>
      </c>
      <c r="E603" s="27" t="s">
        <v>222</v>
      </c>
    </row>
    <row r="604" spans="1:5" x14ac:dyDescent="0.25">
      <c r="A604" s="24">
        <v>602</v>
      </c>
      <c r="B604" s="26" t="s">
        <v>1083</v>
      </c>
      <c r="C604" s="25">
        <v>533499</v>
      </c>
      <c r="D604" s="25" t="s">
        <v>1084</v>
      </c>
      <c r="E604" s="27" t="s">
        <v>130</v>
      </c>
    </row>
    <row r="605" spans="1:5" x14ac:dyDescent="0.25">
      <c r="A605" s="24">
        <v>603</v>
      </c>
      <c r="B605" s="26" t="s">
        <v>1085</v>
      </c>
      <c r="C605" s="25">
        <v>532454</v>
      </c>
      <c r="D605" s="25" t="s">
        <v>1086</v>
      </c>
      <c r="E605" s="27" t="s">
        <v>1087</v>
      </c>
    </row>
    <row r="606" spans="1:5" x14ac:dyDescent="0.25">
      <c r="A606" s="24">
        <v>604</v>
      </c>
      <c r="B606" s="26" t="s">
        <v>1088</v>
      </c>
      <c r="C606" s="25">
        <v>534816</v>
      </c>
      <c r="D606" s="25" t="s">
        <v>1089</v>
      </c>
      <c r="E606" s="27" t="s">
        <v>1090</v>
      </c>
    </row>
    <row r="607" spans="1:5" x14ac:dyDescent="0.25">
      <c r="A607" s="24">
        <v>605</v>
      </c>
      <c r="B607" s="26" t="s">
        <v>1091</v>
      </c>
      <c r="C607" s="25">
        <v>526666</v>
      </c>
      <c r="D607" s="25" t="s">
        <v>1092</v>
      </c>
      <c r="E607" s="27" t="s">
        <v>258</v>
      </c>
    </row>
    <row r="608" spans="1:5" x14ac:dyDescent="0.25">
      <c r="A608" s="24">
        <v>606</v>
      </c>
      <c r="B608" s="26" t="s">
        <v>1093</v>
      </c>
      <c r="C608" s="25">
        <v>524534</v>
      </c>
      <c r="D608" s="25" t="s">
        <v>144</v>
      </c>
      <c r="E608" s="27" t="s">
        <v>288</v>
      </c>
    </row>
    <row r="609" spans="1:5" x14ac:dyDescent="0.25">
      <c r="A609" s="24">
        <v>607</v>
      </c>
      <c r="B609" s="26" t="s">
        <v>1094</v>
      </c>
      <c r="C609" s="25">
        <v>540956</v>
      </c>
      <c r="D609" s="25" t="s">
        <v>144</v>
      </c>
      <c r="E609" s="27" t="s">
        <v>145</v>
      </c>
    </row>
    <row r="610" spans="1:5" x14ac:dyDescent="0.25">
      <c r="A610" s="24">
        <v>608</v>
      </c>
      <c r="B610" s="26" t="s">
        <v>1095</v>
      </c>
      <c r="C610" s="25">
        <v>540956</v>
      </c>
      <c r="D610" s="25" t="s">
        <v>144</v>
      </c>
      <c r="E610" s="27" t="s">
        <v>145</v>
      </c>
    </row>
    <row r="611" spans="1:5" x14ac:dyDescent="0.25">
      <c r="A611" s="24">
        <v>609</v>
      </c>
      <c r="B611" s="26" t="s">
        <v>1096</v>
      </c>
      <c r="C611" s="25">
        <v>514272</v>
      </c>
      <c r="D611" s="25" t="s">
        <v>144</v>
      </c>
      <c r="E611" s="27" t="s">
        <v>159</v>
      </c>
    </row>
    <row r="612" spans="1:5" x14ac:dyDescent="0.25">
      <c r="A612" s="24">
        <v>610</v>
      </c>
      <c r="B612" s="26" t="s">
        <v>1097</v>
      </c>
      <c r="C612" s="25">
        <v>533108</v>
      </c>
      <c r="D612" s="25" t="s">
        <v>144</v>
      </c>
      <c r="E612" s="27" t="s">
        <v>159</v>
      </c>
    </row>
    <row r="613" spans="1:5" x14ac:dyDescent="0.25">
      <c r="A613" s="24">
        <v>611</v>
      </c>
      <c r="B613" s="26" t="s">
        <v>1098</v>
      </c>
      <c r="C613" s="25">
        <v>506027</v>
      </c>
      <c r="D613" s="25" t="s">
        <v>144</v>
      </c>
      <c r="E613" s="27" t="s">
        <v>449</v>
      </c>
    </row>
    <row r="614" spans="1:5" x14ac:dyDescent="0.25">
      <c r="A614" s="24">
        <v>612</v>
      </c>
      <c r="B614" s="26" t="s">
        <v>1099</v>
      </c>
      <c r="C614" s="25">
        <v>500055</v>
      </c>
      <c r="D614" s="25" t="s">
        <v>1100</v>
      </c>
      <c r="E614" s="27" t="s">
        <v>176</v>
      </c>
    </row>
    <row r="615" spans="1:5" x14ac:dyDescent="0.25">
      <c r="A615" s="24">
        <v>613</v>
      </c>
      <c r="B615" s="26" t="s">
        <v>1101</v>
      </c>
      <c r="C615" s="25">
        <v>540061</v>
      </c>
      <c r="D615" s="25" t="s">
        <v>1102</v>
      </c>
      <c r="E615" s="27" t="s">
        <v>157</v>
      </c>
    </row>
    <row r="616" spans="1:5" x14ac:dyDescent="0.25">
      <c r="A616" s="24">
        <v>614</v>
      </c>
      <c r="B616" s="26" t="s">
        <v>1103</v>
      </c>
      <c r="C616" s="25">
        <v>500058</v>
      </c>
      <c r="D616" s="25" t="s">
        <v>144</v>
      </c>
      <c r="E616" s="27" t="s">
        <v>176</v>
      </c>
    </row>
    <row r="617" spans="1:5" x14ac:dyDescent="0.25">
      <c r="A617" s="24">
        <v>615</v>
      </c>
      <c r="B617" s="26" t="s">
        <v>1104</v>
      </c>
      <c r="C617" s="25">
        <v>524723</v>
      </c>
      <c r="D617" s="25" t="s">
        <v>144</v>
      </c>
      <c r="E617" s="27" t="s">
        <v>166</v>
      </c>
    </row>
    <row r="618" spans="1:5" x14ac:dyDescent="0.25">
      <c r="A618" s="24">
        <v>616</v>
      </c>
      <c r="B618" s="26" t="s">
        <v>1105</v>
      </c>
      <c r="C618" s="25">
        <v>533321</v>
      </c>
      <c r="D618" s="25" t="s">
        <v>1106</v>
      </c>
      <c r="E618" s="27" t="s">
        <v>442</v>
      </c>
    </row>
    <row r="619" spans="1:5" x14ac:dyDescent="0.25">
      <c r="A619" s="24">
        <v>617</v>
      </c>
      <c r="B619" s="26" t="s">
        <v>1107</v>
      </c>
      <c r="C619" s="25">
        <v>526853</v>
      </c>
      <c r="D619" s="25" t="s">
        <v>144</v>
      </c>
      <c r="E619" s="27" t="s">
        <v>1108</v>
      </c>
    </row>
    <row r="620" spans="1:5" x14ac:dyDescent="0.25">
      <c r="A620" s="24">
        <v>618</v>
      </c>
      <c r="B620" s="26" t="s">
        <v>1109</v>
      </c>
      <c r="C620" s="25">
        <v>505681</v>
      </c>
      <c r="D620" s="25" t="s">
        <v>144</v>
      </c>
      <c r="E620" s="27" t="s">
        <v>499</v>
      </c>
    </row>
    <row r="621" spans="1:5" x14ac:dyDescent="0.25">
      <c r="A621" s="24">
        <v>619</v>
      </c>
      <c r="B621" s="26" t="s">
        <v>1110</v>
      </c>
      <c r="C621" s="25">
        <v>500059</v>
      </c>
      <c r="D621" s="25" t="s">
        <v>1111</v>
      </c>
      <c r="E621" s="27" t="s">
        <v>310</v>
      </c>
    </row>
    <row r="622" spans="1:5" x14ac:dyDescent="0.25">
      <c r="A622" s="24">
        <v>620</v>
      </c>
      <c r="B622" s="26" t="s">
        <v>1112</v>
      </c>
      <c r="C622" s="25">
        <v>523054</v>
      </c>
      <c r="D622" s="25" t="s">
        <v>144</v>
      </c>
      <c r="E622" s="27" t="s">
        <v>159</v>
      </c>
    </row>
    <row r="623" spans="1:5" x14ac:dyDescent="0.25">
      <c r="A623" s="24">
        <v>621</v>
      </c>
      <c r="B623" s="26" t="s">
        <v>1113</v>
      </c>
      <c r="C623" s="25">
        <v>540148</v>
      </c>
      <c r="D623" s="25" t="s">
        <v>144</v>
      </c>
      <c r="E623" s="27" t="s">
        <v>258</v>
      </c>
    </row>
    <row r="624" spans="1:5" x14ac:dyDescent="0.25">
      <c r="A624" s="24">
        <v>622</v>
      </c>
      <c r="B624" s="26" t="s">
        <v>1114</v>
      </c>
      <c r="C624" s="25">
        <v>514215</v>
      </c>
      <c r="D624" s="25" t="s">
        <v>144</v>
      </c>
      <c r="E624" s="27" t="s">
        <v>159</v>
      </c>
    </row>
    <row r="625" spans="1:5" x14ac:dyDescent="0.25">
      <c r="A625" s="24">
        <v>623</v>
      </c>
      <c r="B625" s="26" t="s">
        <v>1115</v>
      </c>
      <c r="C625" s="25">
        <v>535620</v>
      </c>
      <c r="D625" s="25" t="s">
        <v>144</v>
      </c>
      <c r="E625" s="27" t="s">
        <v>166</v>
      </c>
    </row>
    <row r="626" spans="1:5" x14ac:dyDescent="0.25">
      <c r="A626" s="24">
        <v>624</v>
      </c>
      <c r="B626" s="26" t="s">
        <v>1116</v>
      </c>
      <c r="C626" s="25">
        <v>534535</v>
      </c>
      <c r="D626" s="25" t="s">
        <v>144</v>
      </c>
      <c r="E626" s="27" t="s">
        <v>138</v>
      </c>
    </row>
    <row r="627" spans="1:5" x14ac:dyDescent="0.25">
      <c r="A627" s="24">
        <v>625</v>
      </c>
      <c r="B627" s="26" t="s">
        <v>1117</v>
      </c>
      <c r="C627" s="25">
        <v>532523</v>
      </c>
      <c r="D627" s="25" t="s">
        <v>1118</v>
      </c>
      <c r="E627" s="27" t="s">
        <v>482</v>
      </c>
    </row>
    <row r="628" spans="1:5" x14ac:dyDescent="0.25">
      <c r="A628" s="24">
        <v>626</v>
      </c>
      <c r="B628" s="26" t="s">
        <v>1119</v>
      </c>
      <c r="C628" s="25">
        <v>524396</v>
      </c>
      <c r="D628" s="25" t="s">
        <v>1120</v>
      </c>
      <c r="E628" s="27" t="s">
        <v>182</v>
      </c>
    </row>
    <row r="629" spans="1:5" x14ac:dyDescent="0.25">
      <c r="A629" s="24">
        <v>627</v>
      </c>
      <c r="B629" s="26" t="s">
        <v>1121</v>
      </c>
      <c r="C629" s="25">
        <v>532330</v>
      </c>
      <c r="D629" s="25" t="s">
        <v>144</v>
      </c>
      <c r="E629" s="27" t="s">
        <v>264</v>
      </c>
    </row>
    <row r="630" spans="1:5" x14ac:dyDescent="0.25">
      <c r="A630" s="24">
        <v>628</v>
      </c>
      <c r="B630" s="26" t="s">
        <v>1122</v>
      </c>
      <c r="C630" s="25">
        <v>538364</v>
      </c>
      <c r="D630" s="25" t="s">
        <v>144</v>
      </c>
      <c r="E630" s="27" t="s">
        <v>159</v>
      </c>
    </row>
    <row r="631" spans="1:5" x14ac:dyDescent="0.25">
      <c r="A631" s="24">
        <v>629</v>
      </c>
      <c r="B631" s="26" t="s">
        <v>1123</v>
      </c>
      <c r="C631" s="25">
        <v>500060</v>
      </c>
      <c r="D631" s="25" t="s">
        <v>1124</v>
      </c>
      <c r="E631" s="27" t="s">
        <v>442</v>
      </c>
    </row>
    <row r="632" spans="1:5" x14ac:dyDescent="0.25">
      <c r="A632" s="24">
        <v>630</v>
      </c>
      <c r="B632" s="26" t="s">
        <v>1125</v>
      </c>
      <c r="C632" s="25">
        <v>500335</v>
      </c>
      <c r="D632" s="25" t="s">
        <v>1126</v>
      </c>
      <c r="E632" s="27" t="s">
        <v>157</v>
      </c>
    </row>
    <row r="633" spans="1:5" x14ac:dyDescent="0.25">
      <c r="A633" s="24">
        <v>631</v>
      </c>
      <c r="B633" s="26" t="s">
        <v>1127</v>
      </c>
      <c r="C633" s="25">
        <v>533006</v>
      </c>
      <c r="D633" s="25" t="s">
        <v>144</v>
      </c>
      <c r="E633" s="27" t="s">
        <v>159</v>
      </c>
    </row>
    <row r="634" spans="1:5" x14ac:dyDescent="0.25">
      <c r="A634" s="24">
        <v>632</v>
      </c>
      <c r="B634" s="26" t="s">
        <v>1128</v>
      </c>
      <c r="C634" s="25">
        <v>533006</v>
      </c>
      <c r="D634" s="25" t="s">
        <v>144</v>
      </c>
      <c r="E634" s="27" t="s">
        <v>159</v>
      </c>
    </row>
    <row r="635" spans="1:5" x14ac:dyDescent="0.25">
      <c r="A635" s="24">
        <v>633</v>
      </c>
      <c r="B635" s="26" t="s">
        <v>1129</v>
      </c>
      <c r="C635" s="25">
        <v>522105</v>
      </c>
      <c r="D635" s="25" t="s">
        <v>144</v>
      </c>
      <c r="E635" s="27" t="s">
        <v>152</v>
      </c>
    </row>
    <row r="636" spans="1:5" x14ac:dyDescent="0.25">
      <c r="A636" s="24">
        <v>634</v>
      </c>
      <c r="B636" s="26" t="s">
        <v>1130</v>
      </c>
      <c r="C636" s="25">
        <v>533408</v>
      </c>
      <c r="D636" s="25" t="s">
        <v>1131</v>
      </c>
      <c r="E636" s="27" t="s">
        <v>127</v>
      </c>
    </row>
    <row r="637" spans="1:5" x14ac:dyDescent="0.25">
      <c r="A637" s="24">
        <v>635</v>
      </c>
      <c r="B637" s="26" t="s">
        <v>1132</v>
      </c>
      <c r="C637" s="25" t="s">
        <v>144</v>
      </c>
      <c r="D637" s="25" t="s">
        <v>1133</v>
      </c>
      <c r="E637" s="27" t="s">
        <v>130</v>
      </c>
    </row>
    <row r="638" spans="1:5" x14ac:dyDescent="0.25">
      <c r="A638" s="24">
        <v>636</v>
      </c>
      <c r="B638" s="26" t="s">
        <v>1134</v>
      </c>
      <c r="C638" s="25">
        <v>539043</v>
      </c>
      <c r="D638" s="25" t="s">
        <v>1135</v>
      </c>
      <c r="E638" s="27" t="s">
        <v>339</v>
      </c>
    </row>
    <row r="639" spans="1:5" x14ac:dyDescent="0.25">
      <c r="A639" s="24">
        <v>637</v>
      </c>
      <c r="B639" s="26" t="s">
        <v>1136</v>
      </c>
      <c r="C639" s="25">
        <v>514183</v>
      </c>
      <c r="D639" s="25" t="s">
        <v>144</v>
      </c>
      <c r="E639" s="27" t="s">
        <v>304</v>
      </c>
    </row>
    <row r="640" spans="1:5" x14ac:dyDescent="0.25">
      <c r="A640" s="24">
        <v>638</v>
      </c>
      <c r="B640" s="26" t="s">
        <v>1137</v>
      </c>
      <c r="C640" s="25">
        <v>532290</v>
      </c>
      <c r="D640" s="25" t="s">
        <v>1138</v>
      </c>
      <c r="E640" s="27" t="s">
        <v>127</v>
      </c>
    </row>
    <row r="641" spans="1:5" x14ac:dyDescent="0.25">
      <c r="A641" s="24">
        <v>639</v>
      </c>
      <c r="B641" s="26" t="s">
        <v>1139</v>
      </c>
      <c r="C641" s="25">
        <v>506197</v>
      </c>
      <c r="D641" s="25" t="s">
        <v>1140</v>
      </c>
      <c r="E641" s="27" t="s">
        <v>182</v>
      </c>
    </row>
    <row r="642" spans="1:5" x14ac:dyDescent="0.25">
      <c r="A642" s="24">
        <v>640</v>
      </c>
      <c r="B642" s="26" t="s">
        <v>1141</v>
      </c>
      <c r="C642" s="25">
        <v>526225</v>
      </c>
      <c r="D642" s="25" t="s">
        <v>144</v>
      </c>
      <c r="E642" s="27" t="s">
        <v>264</v>
      </c>
    </row>
    <row r="643" spans="1:5" x14ac:dyDescent="0.25">
      <c r="A643" s="24">
        <v>641</v>
      </c>
      <c r="B643" s="26" t="s">
        <v>1142</v>
      </c>
      <c r="C643" s="25">
        <v>513422</v>
      </c>
      <c r="D643" s="25" t="s">
        <v>144</v>
      </c>
      <c r="E643" s="27" t="s">
        <v>176</v>
      </c>
    </row>
    <row r="644" spans="1:5" x14ac:dyDescent="0.25">
      <c r="A644" s="24">
        <v>642</v>
      </c>
      <c r="B644" s="26" t="s">
        <v>1143</v>
      </c>
      <c r="C644" s="25">
        <v>531175</v>
      </c>
      <c r="D644" s="25" t="s">
        <v>144</v>
      </c>
      <c r="E644" s="27" t="s">
        <v>237</v>
      </c>
    </row>
    <row r="645" spans="1:5" x14ac:dyDescent="0.25">
      <c r="A645" s="24">
        <v>643</v>
      </c>
      <c r="B645" s="26" t="s">
        <v>1144</v>
      </c>
      <c r="C645" s="25">
        <v>540073</v>
      </c>
      <c r="D645" s="25" t="s">
        <v>1145</v>
      </c>
      <c r="E645" s="27" t="s">
        <v>1146</v>
      </c>
    </row>
    <row r="646" spans="1:5" x14ac:dyDescent="0.25">
      <c r="A646" s="24">
        <v>644</v>
      </c>
      <c r="B646" s="26" t="s">
        <v>1147</v>
      </c>
      <c r="C646" s="25">
        <v>502761</v>
      </c>
      <c r="D646" s="25" t="s">
        <v>144</v>
      </c>
      <c r="E646" s="27" t="s">
        <v>159</v>
      </c>
    </row>
    <row r="647" spans="1:5" x14ac:dyDescent="0.25">
      <c r="A647" s="24">
        <v>645</v>
      </c>
      <c r="B647" s="26" t="s">
        <v>1148</v>
      </c>
      <c r="C647" s="25" t="s">
        <v>144</v>
      </c>
      <c r="D647" s="25" t="s">
        <v>1149</v>
      </c>
      <c r="E647" s="27" t="s">
        <v>235</v>
      </c>
    </row>
    <row r="648" spans="1:5" x14ac:dyDescent="0.25">
      <c r="A648" s="24">
        <v>646</v>
      </c>
      <c r="B648" s="26" t="s">
        <v>1150</v>
      </c>
      <c r="C648" s="25">
        <v>502761</v>
      </c>
      <c r="D648" s="25" t="s">
        <v>144</v>
      </c>
      <c r="E648" s="27" t="s">
        <v>159</v>
      </c>
    </row>
    <row r="649" spans="1:5" x14ac:dyDescent="0.25">
      <c r="A649" s="24">
        <v>647</v>
      </c>
      <c r="B649" s="26" t="s">
        <v>1151</v>
      </c>
      <c r="C649" s="25">
        <v>506981</v>
      </c>
      <c r="D649" s="25" t="s">
        <v>144</v>
      </c>
      <c r="E649" s="27" t="s">
        <v>159</v>
      </c>
    </row>
    <row r="650" spans="1:5" x14ac:dyDescent="0.25">
      <c r="A650" s="24">
        <v>648</v>
      </c>
      <c r="B650" s="26" t="s">
        <v>1152</v>
      </c>
      <c r="C650" s="25">
        <v>508939</v>
      </c>
      <c r="D650" s="25" t="s">
        <v>144</v>
      </c>
      <c r="E650" s="27" t="s">
        <v>161</v>
      </c>
    </row>
    <row r="651" spans="1:5" x14ac:dyDescent="0.25">
      <c r="A651" s="24">
        <v>649</v>
      </c>
      <c r="B651" s="26" t="s">
        <v>1153</v>
      </c>
      <c r="C651" s="25">
        <v>539607</v>
      </c>
      <c r="D651" s="25" t="s">
        <v>144</v>
      </c>
      <c r="E651" s="27" t="s">
        <v>237</v>
      </c>
    </row>
    <row r="652" spans="1:5" x14ac:dyDescent="0.25">
      <c r="A652" s="24">
        <v>650</v>
      </c>
      <c r="B652" s="26" t="s">
        <v>1154</v>
      </c>
      <c r="C652" s="25">
        <v>531495</v>
      </c>
      <c r="D652" s="25" t="s">
        <v>1155</v>
      </c>
      <c r="E652" s="27" t="s">
        <v>345</v>
      </c>
    </row>
    <row r="653" spans="1:5" x14ac:dyDescent="0.25">
      <c r="A653" s="24">
        <v>651</v>
      </c>
      <c r="B653" s="26" t="s">
        <v>1156</v>
      </c>
      <c r="C653" s="25">
        <v>526612</v>
      </c>
      <c r="D653" s="25" t="s">
        <v>1157</v>
      </c>
      <c r="E653" s="27" t="s">
        <v>465</v>
      </c>
    </row>
    <row r="654" spans="1:5" x14ac:dyDescent="0.25">
      <c r="A654" s="24">
        <v>652</v>
      </c>
      <c r="B654" s="26" t="s">
        <v>1158</v>
      </c>
      <c r="C654" s="25">
        <v>514440</v>
      </c>
      <c r="D654" s="25" t="s">
        <v>144</v>
      </c>
      <c r="E654" s="27" t="s">
        <v>192</v>
      </c>
    </row>
    <row r="655" spans="1:5" x14ac:dyDescent="0.25">
      <c r="A655" s="24">
        <v>653</v>
      </c>
      <c r="B655" s="26" t="s">
        <v>1159</v>
      </c>
      <c r="C655" s="25">
        <v>500067</v>
      </c>
      <c r="D655" s="25" t="s">
        <v>1160</v>
      </c>
      <c r="E655" s="27" t="s">
        <v>513</v>
      </c>
    </row>
    <row r="656" spans="1:5" x14ac:dyDescent="0.25">
      <c r="A656" s="24">
        <v>654</v>
      </c>
      <c r="B656" s="26" t="s">
        <v>1161</v>
      </c>
      <c r="C656" s="25">
        <v>539637</v>
      </c>
      <c r="D656" s="25" t="s">
        <v>144</v>
      </c>
      <c r="E656" s="27" t="s">
        <v>127</v>
      </c>
    </row>
    <row r="657" spans="1:5" x14ac:dyDescent="0.25">
      <c r="A657" s="24">
        <v>655</v>
      </c>
      <c r="B657" s="26" t="s">
        <v>1162</v>
      </c>
      <c r="C657" s="25">
        <v>531713</v>
      </c>
      <c r="D657" s="25" t="s">
        <v>144</v>
      </c>
      <c r="E657" s="27" t="s">
        <v>565</v>
      </c>
    </row>
    <row r="658" spans="1:5" x14ac:dyDescent="0.25">
      <c r="A658" s="24">
        <v>656</v>
      </c>
      <c r="B658" s="26" t="s">
        <v>1163</v>
      </c>
      <c r="C658" s="25">
        <v>531420</v>
      </c>
      <c r="D658" s="25" t="s">
        <v>144</v>
      </c>
      <c r="E658" s="27" t="s">
        <v>147</v>
      </c>
    </row>
    <row r="659" spans="1:5" x14ac:dyDescent="0.25">
      <c r="A659" s="24">
        <v>657</v>
      </c>
      <c r="B659" s="26" t="s">
        <v>1164</v>
      </c>
      <c r="C659" s="25">
        <v>542669</v>
      </c>
      <c r="D659" s="25" t="s">
        <v>1165</v>
      </c>
      <c r="E659" s="27" t="s">
        <v>262</v>
      </c>
    </row>
    <row r="660" spans="1:5" x14ac:dyDescent="0.25">
      <c r="A660" s="24">
        <v>658</v>
      </c>
      <c r="B660" s="26" t="s">
        <v>1166</v>
      </c>
      <c r="C660" s="25">
        <v>500069</v>
      </c>
      <c r="D660" s="25" t="s">
        <v>144</v>
      </c>
      <c r="E660" s="27" t="s">
        <v>127</v>
      </c>
    </row>
    <row r="661" spans="1:5" x14ac:dyDescent="0.25">
      <c r="A661" s="24">
        <v>659</v>
      </c>
      <c r="B661" s="26" t="s">
        <v>1167</v>
      </c>
      <c r="C661" s="25">
        <v>530809</v>
      </c>
      <c r="D661" s="25" t="s">
        <v>144</v>
      </c>
      <c r="E661" s="27" t="s">
        <v>474</v>
      </c>
    </row>
    <row r="662" spans="1:5" x14ac:dyDescent="0.25">
      <c r="A662" s="24">
        <v>660</v>
      </c>
      <c r="B662" s="26" t="s">
        <v>1168</v>
      </c>
      <c r="C662" s="25">
        <v>524370</v>
      </c>
      <c r="D662" s="25" t="s">
        <v>1169</v>
      </c>
      <c r="E662" s="27" t="s">
        <v>304</v>
      </c>
    </row>
    <row r="663" spans="1:5" x14ac:dyDescent="0.25">
      <c r="A663" s="24">
        <v>661</v>
      </c>
      <c r="B663" s="26" t="s">
        <v>1170</v>
      </c>
      <c r="C663" s="25">
        <v>539122</v>
      </c>
      <c r="D663" s="25" t="s">
        <v>144</v>
      </c>
      <c r="E663" s="27" t="s">
        <v>130</v>
      </c>
    </row>
    <row r="664" spans="1:5" x14ac:dyDescent="0.25">
      <c r="A664" s="24">
        <v>662</v>
      </c>
      <c r="B664" s="26" t="s">
        <v>1171</v>
      </c>
      <c r="C664" s="25" t="s">
        <v>144</v>
      </c>
      <c r="D664" s="25" t="s">
        <v>1172</v>
      </c>
      <c r="E664" s="27" t="s">
        <v>155</v>
      </c>
    </row>
    <row r="665" spans="1:5" x14ac:dyDescent="0.25">
      <c r="A665" s="24">
        <v>663</v>
      </c>
      <c r="B665" s="26" t="s">
        <v>1173</v>
      </c>
      <c r="C665" s="25">
        <v>501425</v>
      </c>
      <c r="D665" s="25" t="s">
        <v>1174</v>
      </c>
      <c r="E665" s="27" t="s">
        <v>551</v>
      </c>
    </row>
    <row r="666" spans="1:5" x14ac:dyDescent="0.25">
      <c r="A666" s="24">
        <v>664</v>
      </c>
      <c r="B666" s="26" t="s">
        <v>1175</v>
      </c>
      <c r="C666" s="25">
        <v>501430</v>
      </c>
      <c r="D666" s="25" t="s">
        <v>144</v>
      </c>
      <c r="E666" s="27" t="s">
        <v>166</v>
      </c>
    </row>
    <row r="667" spans="1:5" x14ac:dyDescent="0.25">
      <c r="A667" s="24">
        <v>665</v>
      </c>
      <c r="B667" s="26" t="s">
        <v>1176</v>
      </c>
      <c r="C667" s="25">
        <v>500020</v>
      </c>
      <c r="D667" s="25" t="s">
        <v>1177</v>
      </c>
      <c r="E667" s="27" t="s">
        <v>159</v>
      </c>
    </row>
    <row r="668" spans="1:5" x14ac:dyDescent="0.25">
      <c r="A668" s="24">
        <v>666</v>
      </c>
      <c r="B668" s="26" t="s">
        <v>1178</v>
      </c>
      <c r="C668" s="25">
        <v>509470</v>
      </c>
      <c r="D668" s="25" t="s">
        <v>144</v>
      </c>
      <c r="E668" s="27" t="s">
        <v>1179</v>
      </c>
    </row>
    <row r="669" spans="1:5" x14ac:dyDescent="0.25">
      <c r="A669" s="24">
        <v>667</v>
      </c>
      <c r="B669" s="26" t="s">
        <v>1180</v>
      </c>
      <c r="C669" s="25">
        <v>502216</v>
      </c>
      <c r="D669" s="25" t="s">
        <v>144</v>
      </c>
      <c r="E669" s="27" t="s">
        <v>230</v>
      </c>
    </row>
    <row r="670" spans="1:5" x14ac:dyDescent="0.25">
      <c r="A670" s="24">
        <v>668</v>
      </c>
      <c r="B670" s="26" t="s">
        <v>1181</v>
      </c>
      <c r="C670" s="25">
        <v>532678</v>
      </c>
      <c r="D670" s="25" t="s">
        <v>1182</v>
      </c>
      <c r="E670" s="27" t="s">
        <v>159</v>
      </c>
    </row>
    <row r="671" spans="1:5" x14ac:dyDescent="0.25">
      <c r="A671" s="24">
        <v>669</v>
      </c>
      <c r="B671" s="26" t="s">
        <v>1183</v>
      </c>
      <c r="C671" s="25" t="s">
        <v>144</v>
      </c>
      <c r="D671" s="25" t="s">
        <v>1184</v>
      </c>
      <c r="E671" s="27" t="s">
        <v>155</v>
      </c>
    </row>
    <row r="672" spans="1:5" x14ac:dyDescent="0.25">
      <c r="A672" s="24">
        <v>670</v>
      </c>
      <c r="B672" s="26" t="s">
        <v>1185</v>
      </c>
      <c r="C672" s="25">
        <v>504648</v>
      </c>
      <c r="D672" s="25" t="s">
        <v>144</v>
      </c>
      <c r="E672" s="27" t="s">
        <v>467</v>
      </c>
    </row>
    <row r="673" spans="1:5" x14ac:dyDescent="0.25">
      <c r="A673" s="24">
        <v>671</v>
      </c>
      <c r="B673" s="26" t="s">
        <v>1186</v>
      </c>
      <c r="C673" s="25">
        <v>523133</v>
      </c>
      <c r="D673" s="25" t="s">
        <v>144</v>
      </c>
      <c r="E673" s="27" t="s">
        <v>159</v>
      </c>
    </row>
    <row r="674" spans="1:5" x14ac:dyDescent="0.25">
      <c r="A674" s="24">
        <v>672</v>
      </c>
      <c r="B674" s="26" t="s">
        <v>1187</v>
      </c>
      <c r="C674" s="25">
        <v>502219</v>
      </c>
      <c r="D674" s="25" t="s">
        <v>1188</v>
      </c>
      <c r="E674" s="27" t="s">
        <v>1189</v>
      </c>
    </row>
    <row r="675" spans="1:5" x14ac:dyDescent="0.25">
      <c r="A675" s="24">
        <v>673</v>
      </c>
      <c r="B675" s="26" t="s">
        <v>1190</v>
      </c>
      <c r="C675" s="25">
        <v>500530</v>
      </c>
      <c r="D675" s="25" t="s">
        <v>1191</v>
      </c>
      <c r="E675" s="27" t="s">
        <v>499</v>
      </c>
    </row>
    <row r="676" spans="1:5" x14ac:dyDescent="0.25">
      <c r="A676" s="24">
        <v>674</v>
      </c>
      <c r="B676" s="26" t="s">
        <v>1192</v>
      </c>
      <c r="C676" s="25">
        <v>536820</v>
      </c>
      <c r="D676" s="25" t="s">
        <v>144</v>
      </c>
      <c r="E676" s="27" t="s">
        <v>237</v>
      </c>
    </row>
    <row r="677" spans="1:5" x14ac:dyDescent="0.25">
      <c r="A677" s="24">
        <v>675</v>
      </c>
      <c r="B677" s="26" t="s">
        <v>1193</v>
      </c>
      <c r="C677" s="25">
        <v>536820</v>
      </c>
      <c r="D677" s="25" t="s">
        <v>144</v>
      </c>
      <c r="E677" s="27" t="s">
        <v>237</v>
      </c>
    </row>
    <row r="678" spans="1:5" x14ac:dyDescent="0.25">
      <c r="A678" s="24">
        <v>676</v>
      </c>
      <c r="B678" s="26" t="s">
        <v>1194</v>
      </c>
      <c r="C678" s="25">
        <v>535279</v>
      </c>
      <c r="D678" s="25" t="s">
        <v>144</v>
      </c>
      <c r="E678" s="27" t="s">
        <v>449</v>
      </c>
    </row>
    <row r="679" spans="1:5" x14ac:dyDescent="0.25">
      <c r="A679" s="24">
        <v>677</v>
      </c>
      <c r="B679" s="26" t="s">
        <v>1195</v>
      </c>
      <c r="C679" s="25">
        <v>500074</v>
      </c>
      <c r="D679" s="25" t="s">
        <v>1196</v>
      </c>
      <c r="E679" s="27" t="s">
        <v>513</v>
      </c>
    </row>
    <row r="680" spans="1:5" x14ac:dyDescent="0.25">
      <c r="A680" s="24">
        <v>678</v>
      </c>
      <c r="B680" s="26" t="s">
        <v>1197</v>
      </c>
      <c r="C680" s="25">
        <v>505690</v>
      </c>
      <c r="D680" s="25" t="s">
        <v>144</v>
      </c>
      <c r="E680" s="27" t="s">
        <v>222</v>
      </c>
    </row>
    <row r="681" spans="1:5" x14ac:dyDescent="0.25">
      <c r="A681" s="24">
        <v>679</v>
      </c>
      <c r="B681" s="26" t="s">
        <v>1198</v>
      </c>
      <c r="C681" s="25">
        <v>535693</v>
      </c>
      <c r="D681" s="25" t="s">
        <v>144</v>
      </c>
      <c r="E681" s="27" t="s">
        <v>542</v>
      </c>
    </row>
    <row r="682" spans="1:5" x14ac:dyDescent="0.25">
      <c r="A682" s="24">
        <v>680</v>
      </c>
      <c r="B682" s="26" t="s">
        <v>1199</v>
      </c>
      <c r="C682" s="25" t="s">
        <v>144</v>
      </c>
      <c r="D682" s="25" t="s">
        <v>1200</v>
      </c>
      <c r="E682" s="27" t="s">
        <v>155</v>
      </c>
    </row>
    <row r="683" spans="1:5" x14ac:dyDescent="0.25">
      <c r="A683" s="24">
        <v>681</v>
      </c>
      <c r="B683" s="26" t="s">
        <v>1201</v>
      </c>
      <c r="C683" s="25">
        <v>531203</v>
      </c>
      <c r="D683" s="25" t="s">
        <v>144</v>
      </c>
      <c r="E683" s="27" t="s">
        <v>228</v>
      </c>
    </row>
    <row r="684" spans="1:5" x14ac:dyDescent="0.25">
      <c r="A684" s="24">
        <v>682</v>
      </c>
      <c r="B684" s="26" t="s">
        <v>1202</v>
      </c>
      <c r="C684" s="25">
        <v>530207</v>
      </c>
      <c r="D684" s="25" t="s">
        <v>144</v>
      </c>
      <c r="E684" s="27" t="s">
        <v>182</v>
      </c>
    </row>
    <row r="685" spans="1:5" x14ac:dyDescent="0.25">
      <c r="A685" s="24">
        <v>683</v>
      </c>
      <c r="B685" s="26" t="s">
        <v>1203</v>
      </c>
      <c r="C685" s="25">
        <v>530249</v>
      </c>
      <c r="D685" s="25" t="s">
        <v>144</v>
      </c>
      <c r="E685" s="27" t="s">
        <v>127</v>
      </c>
    </row>
    <row r="686" spans="1:5" x14ac:dyDescent="0.25">
      <c r="A686" s="24">
        <v>684</v>
      </c>
      <c r="B686" s="26" t="s">
        <v>1204</v>
      </c>
      <c r="C686" s="25">
        <v>532929</v>
      </c>
      <c r="D686" s="25" t="s">
        <v>1205</v>
      </c>
      <c r="E686" s="27" t="s">
        <v>230</v>
      </c>
    </row>
    <row r="687" spans="1:5" x14ac:dyDescent="0.25">
      <c r="A687" s="24">
        <v>685</v>
      </c>
      <c r="B687" s="26" t="s">
        <v>1206</v>
      </c>
      <c r="C687" s="25">
        <v>526731</v>
      </c>
      <c r="D687" s="25" t="s">
        <v>144</v>
      </c>
      <c r="E687" s="27" t="s">
        <v>339</v>
      </c>
    </row>
    <row r="688" spans="1:5" x14ac:dyDescent="0.25">
      <c r="A688" s="24">
        <v>686</v>
      </c>
      <c r="B688" s="26" t="s">
        <v>1207</v>
      </c>
      <c r="C688" s="25" t="s">
        <v>144</v>
      </c>
      <c r="D688" s="25" t="s">
        <v>1208</v>
      </c>
      <c r="E688" s="27" t="s">
        <v>155</v>
      </c>
    </row>
    <row r="689" spans="1:5" x14ac:dyDescent="0.25">
      <c r="A689" s="24">
        <v>687</v>
      </c>
      <c r="B689" s="26" t="s">
        <v>1209</v>
      </c>
      <c r="C689" s="25">
        <v>532368</v>
      </c>
      <c r="D689" s="25" t="s">
        <v>1210</v>
      </c>
      <c r="E689" s="27" t="s">
        <v>237</v>
      </c>
    </row>
    <row r="690" spans="1:5" x14ac:dyDescent="0.25">
      <c r="A690" s="24">
        <v>688</v>
      </c>
      <c r="B690" s="26" t="s">
        <v>1211</v>
      </c>
      <c r="C690" s="25">
        <v>532113</v>
      </c>
      <c r="D690" s="25" t="s">
        <v>1212</v>
      </c>
      <c r="E690" s="27" t="s">
        <v>161</v>
      </c>
    </row>
    <row r="691" spans="1:5" x14ac:dyDescent="0.25">
      <c r="A691" s="24">
        <v>689</v>
      </c>
      <c r="B691" s="26" t="s">
        <v>1213</v>
      </c>
      <c r="C691" s="25">
        <v>539434</v>
      </c>
      <c r="D691" s="25" t="s">
        <v>144</v>
      </c>
      <c r="E691" s="27" t="s">
        <v>161</v>
      </c>
    </row>
    <row r="692" spans="1:5" x14ac:dyDescent="0.25">
      <c r="A692" s="24">
        <v>690</v>
      </c>
      <c r="B692" s="26" t="s">
        <v>1214</v>
      </c>
      <c r="C692" s="25">
        <v>500825</v>
      </c>
      <c r="D692" s="25" t="s">
        <v>1215</v>
      </c>
      <c r="E692" s="27" t="s">
        <v>204</v>
      </c>
    </row>
    <row r="693" spans="1:5" x14ac:dyDescent="0.25">
      <c r="A693" s="24">
        <v>691</v>
      </c>
      <c r="B693" s="26" t="s">
        <v>1216</v>
      </c>
      <c r="C693" s="25">
        <v>534731</v>
      </c>
      <c r="D693" s="25" t="s">
        <v>144</v>
      </c>
      <c r="E693" s="27" t="s">
        <v>542</v>
      </c>
    </row>
    <row r="694" spans="1:5" x14ac:dyDescent="0.25">
      <c r="A694" s="24">
        <v>692</v>
      </c>
      <c r="B694" s="26" t="s">
        <v>1217</v>
      </c>
      <c r="C694" s="25">
        <v>533543</v>
      </c>
      <c r="D694" s="25" t="s">
        <v>1218</v>
      </c>
      <c r="E694" s="27" t="s">
        <v>182</v>
      </c>
    </row>
    <row r="695" spans="1:5" x14ac:dyDescent="0.25">
      <c r="A695" s="24">
        <v>693</v>
      </c>
      <c r="B695" s="26" t="s">
        <v>1219</v>
      </c>
      <c r="C695" s="25" t="s">
        <v>144</v>
      </c>
      <c r="D695" s="25" t="s">
        <v>119</v>
      </c>
      <c r="E695" s="27" t="s">
        <v>235</v>
      </c>
    </row>
    <row r="696" spans="1:5" x14ac:dyDescent="0.25">
      <c r="A696" s="24">
        <v>694</v>
      </c>
      <c r="B696" s="26" t="s">
        <v>1220</v>
      </c>
      <c r="C696" s="25">
        <v>532123</v>
      </c>
      <c r="D696" s="25" t="s">
        <v>1221</v>
      </c>
      <c r="E696" s="27" t="s">
        <v>230</v>
      </c>
    </row>
    <row r="697" spans="1:5" x14ac:dyDescent="0.25">
      <c r="A697" s="24">
        <v>695</v>
      </c>
      <c r="B697" s="26" t="s">
        <v>1222</v>
      </c>
      <c r="C697" s="25">
        <v>514045</v>
      </c>
      <c r="D697" s="25" t="s">
        <v>1223</v>
      </c>
      <c r="E697" s="27" t="s">
        <v>159</v>
      </c>
    </row>
    <row r="698" spans="1:5" x14ac:dyDescent="0.25">
      <c r="A698" s="24">
        <v>696</v>
      </c>
      <c r="B698" s="26" t="s">
        <v>1224</v>
      </c>
      <c r="C698" s="25">
        <v>538789</v>
      </c>
      <c r="D698" s="25" t="s">
        <v>144</v>
      </c>
      <c r="E698" s="27" t="s">
        <v>381</v>
      </c>
    </row>
    <row r="699" spans="1:5" x14ac:dyDescent="0.25">
      <c r="A699" s="24">
        <v>697</v>
      </c>
      <c r="B699" s="26" t="s">
        <v>1225</v>
      </c>
      <c r="C699" s="25">
        <v>540006</v>
      </c>
      <c r="D699" s="25" t="s">
        <v>144</v>
      </c>
      <c r="E699" s="27" t="s">
        <v>127</v>
      </c>
    </row>
    <row r="700" spans="1:5" x14ac:dyDescent="0.25">
      <c r="A700" s="24">
        <v>698</v>
      </c>
      <c r="B700" s="26" t="s">
        <v>1226</v>
      </c>
      <c r="C700" s="25">
        <v>532931</v>
      </c>
      <c r="D700" s="25" t="s">
        <v>1227</v>
      </c>
      <c r="E700" s="27" t="s">
        <v>157</v>
      </c>
    </row>
    <row r="701" spans="1:5" x14ac:dyDescent="0.25">
      <c r="A701" s="24">
        <v>699</v>
      </c>
      <c r="B701" s="26" t="s">
        <v>1228</v>
      </c>
      <c r="C701" s="25">
        <v>517421</v>
      </c>
      <c r="D701" s="25" t="s">
        <v>1229</v>
      </c>
      <c r="E701" s="27" t="s">
        <v>908</v>
      </c>
    </row>
    <row r="702" spans="1:5" x14ac:dyDescent="0.25">
      <c r="A702" s="24">
        <v>700</v>
      </c>
      <c r="B702" s="26" t="s">
        <v>1230</v>
      </c>
      <c r="C702" s="25">
        <v>504643</v>
      </c>
      <c r="D702" s="25" t="s">
        <v>144</v>
      </c>
      <c r="E702" s="27" t="s">
        <v>467</v>
      </c>
    </row>
    <row r="703" spans="1:5" x14ac:dyDescent="0.25">
      <c r="A703" s="24">
        <v>701</v>
      </c>
      <c r="B703" s="26" t="s">
        <v>1231</v>
      </c>
      <c r="C703" s="25">
        <v>532813</v>
      </c>
      <c r="D703" s="25" t="s">
        <v>1232</v>
      </c>
      <c r="E703" s="27" t="s">
        <v>542</v>
      </c>
    </row>
    <row r="704" spans="1:5" x14ac:dyDescent="0.25">
      <c r="A704" s="24">
        <v>702</v>
      </c>
      <c r="B704" s="26" t="s">
        <v>1233</v>
      </c>
      <c r="C704" s="25">
        <v>507515</v>
      </c>
      <c r="D704" s="25" t="s">
        <v>144</v>
      </c>
      <c r="E704" s="27" t="s">
        <v>304</v>
      </c>
    </row>
    <row r="705" spans="1:5" x14ac:dyDescent="0.25">
      <c r="A705" s="24">
        <v>703</v>
      </c>
      <c r="B705" s="26" t="s">
        <v>1234</v>
      </c>
      <c r="C705" s="25">
        <v>532321</v>
      </c>
      <c r="D705" s="25" t="s">
        <v>1235</v>
      </c>
      <c r="E705" s="27" t="s">
        <v>182</v>
      </c>
    </row>
    <row r="706" spans="1:5" x14ac:dyDescent="0.25">
      <c r="A706" s="24">
        <v>704</v>
      </c>
      <c r="B706" s="26" t="s">
        <v>1236</v>
      </c>
      <c r="C706" s="25" t="s">
        <v>144</v>
      </c>
      <c r="D706" s="25" t="s">
        <v>1237</v>
      </c>
      <c r="E706" s="27" t="s">
        <v>155</v>
      </c>
    </row>
    <row r="707" spans="1:5" x14ac:dyDescent="0.25">
      <c r="A707" s="24">
        <v>705</v>
      </c>
      <c r="B707" s="26" t="s">
        <v>1238</v>
      </c>
      <c r="C707" s="25" t="s">
        <v>144</v>
      </c>
      <c r="D707" s="25" t="s">
        <v>1237</v>
      </c>
      <c r="E707" s="27" t="s">
        <v>155</v>
      </c>
    </row>
    <row r="708" spans="1:5" x14ac:dyDescent="0.25">
      <c r="A708" s="24">
        <v>706</v>
      </c>
      <c r="B708" s="26" t="s">
        <v>1239</v>
      </c>
      <c r="C708" s="25">
        <v>517236</v>
      </c>
      <c r="D708" s="25" t="s">
        <v>144</v>
      </c>
      <c r="E708" s="27" t="s">
        <v>513</v>
      </c>
    </row>
    <row r="709" spans="1:5" x14ac:dyDescent="0.25">
      <c r="A709" s="24">
        <v>707</v>
      </c>
      <c r="B709" s="26" t="s">
        <v>1240</v>
      </c>
      <c r="C709" s="25">
        <v>532386</v>
      </c>
      <c r="D709" s="25" t="s">
        <v>1241</v>
      </c>
      <c r="E709" s="27" t="s">
        <v>237</v>
      </c>
    </row>
    <row r="710" spans="1:5" x14ac:dyDescent="0.25">
      <c r="A710" s="24">
        <v>708</v>
      </c>
      <c r="B710" s="26" t="s">
        <v>1242</v>
      </c>
      <c r="C710" s="25">
        <v>532801</v>
      </c>
      <c r="D710" s="25" t="s">
        <v>1243</v>
      </c>
      <c r="E710" s="27" t="s">
        <v>237</v>
      </c>
    </row>
    <row r="711" spans="1:5" x14ac:dyDescent="0.25">
      <c r="A711" s="24">
        <v>709</v>
      </c>
      <c r="B711" s="26" t="s">
        <v>1244</v>
      </c>
      <c r="C711" s="25">
        <v>524440</v>
      </c>
      <c r="D711" s="25" t="s">
        <v>144</v>
      </c>
      <c r="E711" s="27" t="s">
        <v>192</v>
      </c>
    </row>
    <row r="712" spans="1:5" x14ac:dyDescent="0.25">
      <c r="A712" s="24">
        <v>710</v>
      </c>
      <c r="B712" s="26" t="s">
        <v>1245</v>
      </c>
      <c r="C712" s="25">
        <v>532834</v>
      </c>
      <c r="D712" s="25" t="s">
        <v>1246</v>
      </c>
      <c r="E712" s="27" t="s">
        <v>304</v>
      </c>
    </row>
    <row r="713" spans="1:5" x14ac:dyDescent="0.25">
      <c r="A713" s="24">
        <v>711</v>
      </c>
      <c r="B713" s="26" t="s">
        <v>1247</v>
      </c>
      <c r="C713" s="25">
        <v>538858</v>
      </c>
      <c r="D713" s="25" t="s">
        <v>144</v>
      </c>
      <c r="E713" s="27" t="s">
        <v>482</v>
      </c>
    </row>
    <row r="714" spans="1:5" x14ac:dyDescent="0.25">
      <c r="A714" s="24">
        <v>712</v>
      </c>
      <c r="B714" s="26" t="s">
        <v>1248</v>
      </c>
      <c r="C714" s="25">
        <v>540071</v>
      </c>
      <c r="D714" s="25" t="s">
        <v>144</v>
      </c>
      <c r="E714" s="27" t="s">
        <v>342</v>
      </c>
    </row>
    <row r="715" spans="1:5" x14ac:dyDescent="0.25">
      <c r="A715" s="24">
        <v>713</v>
      </c>
      <c r="B715" s="26" t="s">
        <v>1249</v>
      </c>
      <c r="C715" s="25">
        <v>511196</v>
      </c>
      <c r="D715" s="25" t="s">
        <v>1250</v>
      </c>
      <c r="E715" s="27" t="s">
        <v>202</v>
      </c>
    </row>
    <row r="716" spans="1:5" x14ac:dyDescent="0.25">
      <c r="A716" s="24">
        <v>714</v>
      </c>
      <c r="B716" s="26" t="s">
        <v>1251</v>
      </c>
      <c r="C716" s="25">
        <v>532483</v>
      </c>
      <c r="D716" s="25" t="s">
        <v>1252</v>
      </c>
      <c r="E716" s="27" t="s">
        <v>462</v>
      </c>
    </row>
    <row r="717" spans="1:5" x14ac:dyDescent="0.25">
      <c r="A717" s="24">
        <v>715</v>
      </c>
      <c r="B717" s="26" t="s">
        <v>1253</v>
      </c>
      <c r="C717" s="25">
        <v>539304</v>
      </c>
      <c r="D717" s="25" t="s">
        <v>144</v>
      </c>
      <c r="E717" s="27" t="s">
        <v>127</v>
      </c>
    </row>
    <row r="718" spans="1:5" x14ac:dyDescent="0.25">
      <c r="A718" s="24">
        <v>716</v>
      </c>
      <c r="B718" s="26" t="s">
        <v>1254</v>
      </c>
      <c r="C718" s="25">
        <v>533267</v>
      </c>
      <c r="D718" s="25" t="s">
        <v>1255</v>
      </c>
      <c r="E718" s="27" t="s">
        <v>258</v>
      </c>
    </row>
    <row r="719" spans="1:5" x14ac:dyDescent="0.25">
      <c r="A719" s="24">
        <v>717</v>
      </c>
      <c r="B719" s="26" t="s">
        <v>1256</v>
      </c>
      <c r="C719" s="25">
        <v>533267</v>
      </c>
      <c r="D719" s="25" t="s">
        <v>1255</v>
      </c>
      <c r="E719" s="27" t="s">
        <v>258</v>
      </c>
    </row>
    <row r="720" spans="1:5" x14ac:dyDescent="0.25">
      <c r="A720" s="24">
        <v>718</v>
      </c>
      <c r="B720" s="26" t="s">
        <v>1257</v>
      </c>
      <c r="C720" s="25">
        <v>540710</v>
      </c>
      <c r="D720" s="25" t="s">
        <v>1258</v>
      </c>
      <c r="E720" s="27" t="s">
        <v>230</v>
      </c>
    </row>
    <row r="721" spans="1:5" x14ac:dyDescent="0.25">
      <c r="A721" s="24">
        <v>719</v>
      </c>
      <c r="B721" s="26" t="s">
        <v>1259</v>
      </c>
      <c r="C721" s="25">
        <v>539198</v>
      </c>
      <c r="D721" s="25" t="s">
        <v>144</v>
      </c>
      <c r="E721" s="27" t="s">
        <v>127</v>
      </c>
    </row>
    <row r="722" spans="1:5" x14ac:dyDescent="0.25">
      <c r="A722" s="24">
        <v>720</v>
      </c>
      <c r="B722" s="26" t="s">
        <v>1260</v>
      </c>
      <c r="C722" s="25">
        <v>539198</v>
      </c>
      <c r="D722" s="25" t="s">
        <v>144</v>
      </c>
      <c r="E722" s="27" t="s">
        <v>127</v>
      </c>
    </row>
    <row r="723" spans="1:5" x14ac:dyDescent="0.25">
      <c r="A723" s="24">
        <v>721</v>
      </c>
      <c r="B723" s="26" t="s">
        <v>1261</v>
      </c>
      <c r="C723" s="25">
        <v>532938</v>
      </c>
      <c r="D723" s="25" t="s">
        <v>1262</v>
      </c>
      <c r="E723" s="27" t="s">
        <v>127</v>
      </c>
    </row>
    <row r="724" spans="1:5" x14ac:dyDescent="0.25">
      <c r="A724" s="24">
        <v>722</v>
      </c>
      <c r="B724" s="26" t="s">
        <v>1263</v>
      </c>
      <c r="C724" s="25">
        <v>530879</v>
      </c>
      <c r="D724" s="25" t="s">
        <v>144</v>
      </c>
      <c r="E724" s="27" t="s">
        <v>127</v>
      </c>
    </row>
    <row r="725" spans="1:5" x14ac:dyDescent="0.25">
      <c r="A725" s="24">
        <v>723</v>
      </c>
      <c r="B725" s="26" t="s">
        <v>1264</v>
      </c>
      <c r="C725" s="25">
        <v>538476</v>
      </c>
      <c r="D725" s="25" t="s">
        <v>144</v>
      </c>
      <c r="E725" s="27" t="s">
        <v>161</v>
      </c>
    </row>
    <row r="726" spans="1:5" x14ac:dyDescent="0.25">
      <c r="A726" s="24">
        <v>724</v>
      </c>
      <c r="B726" s="26" t="s">
        <v>1265</v>
      </c>
      <c r="C726" s="25">
        <v>511505</v>
      </c>
      <c r="D726" s="25" t="s">
        <v>1266</v>
      </c>
      <c r="E726" s="27" t="s">
        <v>161</v>
      </c>
    </row>
    <row r="727" spans="1:5" x14ac:dyDescent="0.25">
      <c r="A727" s="24">
        <v>725</v>
      </c>
      <c r="B727" s="26" t="s">
        <v>1267</v>
      </c>
      <c r="C727" s="25">
        <v>524742</v>
      </c>
      <c r="D727" s="25" t="s">
        <v>1268</v>
      </c>
      <c r="E727" s="27" t="s">
        <v>182</v>
      </c>
    </row>
    <row r="728" spans="1:5" x14ac:dyDescent="0.25">
      <c r="A728" s="24">
        <v>726</v>
      </c>
      <c r="B728" s="26" t="s">
        <v>1269</v>
      </c>
      <c r="C728" s="25">
        <v>531595</v>
      </c>
      <c r="D728" s="25" t="s">
        <v>1270</v>
      </c>
      <c r="E728" s="27" t="s">
        <v>161</v>
      </c>
    </row>
    <row r="729" spans="1:5" x14ac:dyDescent="0.25">
      <c r="A729" s="24">
        <v>727</v>
      </c>
      <c r="B729" s="26" t="s">
        <v>1271</v>
      </c>
      <c r="C729" s="25">
        <v>512169</v>
      </c>
      <c r="D729" s="25" t="s">
        <v>144</v>
      </c>
      <c r="E729" s="27" t="s">
        <v>565</v>
      </c>
    </row>
    <row r="730" spans="1:5" x14ac:dyDescent="0.25">
      <c r="A730" s="24">
        <v>728</v>
      </c>
      <c r="B730" s="26" t="s">
        <v>1272</v>
      </c>
      <c r="C730" s="25">
        <v>509486</v>
      </c>
      <c r="D730" s="25" t="s">
        <v>144</v>
      </c>
      <c r="E730" s="27" t="s">
        <v>264</v>
      </c>
    </row>
    <row r="731" spans="1:5" x14ac:dyDescent="0.25">
      <c r="A731" s="24">
        <v>729</v>
      </c>
      <c r="B731" s="26" t="s">
        <v>1273</v>
      </c>
      <c r="C731" s="25">
        <v>509486</v>
      </c>
      <c r="D731" s="25" t="s">
        <v>144</v>
      </c>
      <c r="E731" s="27" t="s">
        <v>264</v>
      </c>
    </row>
    <row r="732" spans="1:5" x14ac:dyDescent="0.25">
      <c r="A732" s="24">
        <v>730</v>
      </c>
      <c r="B732" s="26" t="s">
        <v>1274</v>
      </c>
      <c r="C732" s="25">
        <v>507486</v>
      </c>
      <c r="D732" s="25" t="s">
        <v>144</v>
      </c>
      <c r="E732" s="27" t="s">
        <v>192</v>
      </c>
    </row>
    <row r="733" spans="1:5" x14ac:dyDescent="0.25">
      <c r="A733" s="24">
        <v>731</v>
      </c>
      <c r="B733" s="26" t="s">
        <v>1275</v>
      </c>
      <c r="C733" s="25">
        <v>538817</v>
      </c>
      <c r="D733" s="25" t="s">
        <v>144</v>
      </c>
      <c r="E733" s="27" t="s">
        <v>264</v>
      </c>
    </row>
    <row r="734" spans="1:5" x14ac:dyDescent="0.25">
      <c r="A734" s="24">
        <v>732</v>
      </c>
      <c r="B734" s="26" t="s">
        <v>1276</v>
      </c>
      <c r="C734" s="25">
        <v>536974</v>
      </c>
      <c r="D734" s="25" t="s">
        <v>144</v>
      </c>
      <c r="E734" s="27" t="s">
        <v>264</v>
      </c>
    </row>
    <row r="735" spans="1:5" x14ac:dyDescent="0.25">
      <c r="A735" s="24">
        <v>733</v>
      </c>
      <c r="B735" s="26" t="s">
        <v>1277</v>
      </c>
      <c r="C735" s="25">
        <v>540652</v>
      </c>
      <c r="D735" s="25" t="s">
        <v>144</v>
      </c>
      <c r="E735" s="27" t="s">
        <v>329</v>
      </c>
    </row>
    <row r="736" spans="1:5" x14ac:dyDescent="0.25">
      <c r="A736" s="24">
        <v>734</v>
      </c>
      <c r="B736" s="26" t="s">
        <v>1278</v>
      </c>
      <c r="C736" s="25">
        <v>513375</v>
      </c>
      <c r="D736" s="25" t="s">
        <v>1279</v>
      </c>
      <c r="E736" s="27" t="s">
        <v>1063</v>
      </c>
    </row>
    <row r="737" spans="1:5" x14ac:dyDescent="0.25">
      <c r="A737" s="24">
        <v>735</v>
      </c>
      <c r="B737" s="26" t="s">
        <v>1280</v>
      </c>
      <c r="C737" s="25">
        <v>534804</v>
      </c>
      <c r="D737" s="25" t="s">
        <v>1281</v>
      </c>
      <c r="E737" s="27" t="s">
        <v>127</v>
      </c>
    </row>
    <row r="738" spans="1:5" x14ac:dyDescent="0.25">
      <c r="A738" s="24">
        <v>736</v>
      </c>
      <c r="B738" s="26" t="s">
        <v>1282</v>
      </c>
      <c r="C738" s="25">
        <v>533260</v>
      </c>
      <c r="D738" s="25" t="s">
        <v>1283</v>
      </c>
      <c r="E738" s="27" t="s">
        <v>249</v>
      </c>
    </row>
    <row r="739" spans="1:5" x14ac:dyDescent="0.25">
      <c r="A739" s="24">
        <v>737</v>
      </c>
      <c r="B739" s="26" t="s">
        <v>1284</v>
      </c>
      <c r="C739" s="25">
        <v>530609</v>
      </c>
      <c r="D739" s="25" t="s">
        <v>144</v>
      </c>
      <c r="E739" s="27" t="s">
        <v>1063</v>
      </c>
    </row>
    <row r="740" spans="1:5" x14ac:dyDescent="0.25">
      <c r="A740" s="24">
        <v>738</v>
      </c>
      <c r="B740" s="26" t="s">
        <v>1285</v>
      </c>
      <c r="C740" s="25">
        <v>532282</v>
      </c>
      <c r="D740" s="25" t="s">
        <v>1286</v>
      </c>
      <c r="E740" s="27" t="s">
        <v>499</v>
      </c>
    </row>
    <row r="741" spans="1:5" x14ac:dyDescent="0.25">
      <c r="A741" s="24">
        <v>739</v>
      </c>
      <c r="B741" s="26" t="s">
        <v>1287</v>
      </c>
      <c r="C741" s="25">
        <v>500870</v>
      </c>
      <c r="D741" s="25" t="s">
        <v>1288</v>
      </c>
      <c r="E741" s="27" t="s">
        <v>354</v>
      </c>
    </row>
    <row r="742" spans="1:5" x14ac:dyDescent="0.25">
      <c r="A742" s="24">
        <v>740</v>
      </c>
      <c r="B742" s="26" t="s">
        <v>1289</v>
      </c>
      <c r="C742" s="25">
        <v>500870</v>
      </c>
      <c r="D742" s="25" t="s">
        <v>1288</v>
      </c>
      <c r="E742" s="27" t="s">
        <v>354</v>
      </c>
    </row>
    <row r="743" spans="1:5" x14ac:dyDescent="0.25">
      <c r="A743" s="24">
        <v>741</v>
      </c>
      <c r="B743" s="26" t="s">
        <v>1290</v>
      </c>
      <c r="C743" s="25">
        <v>531682</v>
      </c>
      <c r="D743" s="25" t="s">
        <v>144</v>
      </c>
      <c r="E743" s="27" t="s">
        <v>130</v>
      </c>
    </row>
    <row r="744" spans="1:5" x14ac:dyDescent="0.25">
      <c r="A744" s="24">
        <v>742</v>
      </c>
      <c r="B744" s="26" t="s">
        <v>1291</v>
      </c>
      <c r="C744" s="25">
        <v>531158</v>
      </c>
      <c r="D744" s="25" t="s">
        <v>144</v>
      </c>
      <c r="E744" s="27" t="s">
        <v>166</v>
      </c>
    </row>
    <row r="745" spans="1:5" x14ac:dyDescent="0.25">
      <c r="A745" s="24">
        <v>743</v>
      </c>
      <c r="B745" s="26" t="s">
        <v>1292</v>
      </c>
      <c r="C745" s="25">
        <v>531900</v>
      </c>
      <c r="D745" s="25" t="s">
        <v>144</v>
      </c>
      <c r="E745" s="27" t="s">
        <v>166</v>
      </c>
    </row>
    <row r="746" spans="1:5" x14ac:dyDescent="0.25">
      <c r="A746" s="24">
        <v>744</v>
      </c>
      <c r="B746" s="26" t="s">
        <v>1293</v>
      </c>
      <c r="C746" s="25">
        <v>519600</v>
      </c>
      <c r="D746" s="25" t="s">
        <v>1294</v>
      </c>
      <c r="E746" s="27" t="s">
        <v>551</v>
      </c>
    </row>
    <row r="747" spans="1:5" x14ac:dyDescent="0.25">
      <c r="A747" s="24">
        <v>745</v>
      </c>
      <c r="B747" s="26" t="s">
        <v>1295</v>
      </c>
      <c r="C747" s="25">
        <v>519600</v>
      </c>
      <c r="D747" s="25" t="s">
        <v>1294</v>
      </c>
      <c r="E747" s="27" t="s">
        <v>551</v>
      </c>
    </row>
    <row r="748" spans="1:5" x14ac:dyDescent="0.25">
      <c r="A748" s="24">
        <v>746</v>
      </c>
      <c r="B748" s="26" t="s">
        <v>1296</v>
      </c>
      <c r="C748" s="25">
        <v>500878</v>
      </c>
      <c r="D748" s="25" t="s">
        <v>1297</v>
      </c>
      <c r="E748" s="27" t="s">
        <v>624</v>
      </c>
    </row>
    <row r="749" spans="1:5" x14ac:dyDescent="0.25">
      <c r="A749" s="24">
        <v>747</v>
      </c>
      <c r="B749" s="26" t="s">
        <v>1298</v>
      </c>
      <c r="C749" s="25">
        <v>530789</v>
      </c>
      <c r="D749" s="25" t="s">
        <v>144</v>
      </c>
      <c r="E749" s="27" t="s">
        <v>264</v>
      </c>
    </row>
    <row r="750" spans="1:5" x14ac:dyDescent="0.25">
      <c r="A750" s="24">
        <v>748</v>
      </c>
      <c r="B750" s="26" t="s">
        <v>1299</v>
      </c>
      <c r="C750" s="25">
        <v>531119</v>
      </c>
      <c r="D750" s="25" t="s">
        <v>144</v>
      </c>
      <c r="E750" s="27" t="s">
        <v>258</v>
      </c>
    </row>
    <row r="751" spans="1:5" x14ac:dyDescent="0.25">
      <c r="A751" s="24">
        <v>749</v>
      </c>
      <c r="B751" s="26" t="s">
        <v>1300</v>
      </c>
      <c r="C751" s="25">
        <v>531119</v>
      </c>
      <c r="D751" s="25" t="s">
        <v>144</v>
      </c>
      <c r="E751" s="27" t="s">
        <v>258</v>
      </c>
    </row>
    <row r="752" spans="1:5" x14ac:dyDescent="0.25">
      <c r="A752" s="24">
        <v>750</v>
      </c>
      <c r="B752" s="26" t="s">
        <v>1301</v>
      </c>
      <c r="C752" s="25">
        <v>514171</v>
      </c>
      <c r="D752" s="25" t="s">
        <v>144</v>
      </c>
      <c r="E752" s="27" t="s">
        <v>672</v>
      </c>
    </row>
    <row r="753" spans="1:5" x14ac:dyDescent="0.25">
      <c r="A753" s="24">
        <v>751</v>
      </c>
      <c r="B753" s="26" t="s">
        <v>1302</v>
      </c>
      <c r="C753" s="25">
        <v>538734</v>
      </c>
      <c r="D753" s="25" t="s">
        <v>144</v>
      </c>
      <c r="E753" s="27" t="s">
        <v>130</v>
      </c>
    </row>
    <row r="754" spans="1:5" x14ac:dyDescent="0.25">
      <c r="A754" s="24">
        <v>752</v>
      </c>
      <c r="B754" s="26" t="s">
        <v>1303</v>
      </c>
      <c r="C754" s="25">
        <v>532695</v>
      </c>
      <c r="D754" s="25" t="s">
        <v>1304</v>
      </c>
      <c r="E754" s="27" t="s">
        <v>258</v>
      </c>
    </row>
    <row r="755" spans="1:5" x14ac:dyDescent="0.25">
      <c r="A755" s="24">
        <v>753</v>
      </c>
      <c r="B755" s="26" t="s">
        <v>1305</v>
      </c>
      <c r="C755" s="25">
        <v>532871</v>
      </c>
      <c r="D755" s="25" t="s">
        <v>1306</v>
      </c>
      <c r="E755" s="27" t="s">
        <v>482</v>
      </c>
    </row>
    <row r="756" spans="1:5" x14ac:dyDescent="0.25">
      <c r="A756" s="24">
        <v>754</v>
      </c>
      <c r="B756" s="26" t="s">
        <v>1307</v>
      </c>
      <c r="C756" s="25">
        <v>532701</v>
      </c>
      <c r="D756" s="25" t="s">
        <v>144</v>
      </c>
      <c r="E756" s="27" t="s">
        <v>138</v>
      </c>
    </row>
    <row r="757" spans="1:5" x14ac:dyDescent="0.25">
      <c r="A757" s="24">
        <v>755</v>
      </c>
      <c r="B757" s="26" t="s">
        <v>1308</v>
      </c>
      <c r="C757" s="25">
        <v>522251</v>
      </c>
      <c r="D757" s="25" t="s">
        <v>144</v>
      </c>
      <c r="E757" s="27" t="s">
        <v>152</v>
      </c>
    </row>
    <row r="758" spans="1:5" x14ac:dyDescent="0.25">
      <c r="A758" s="24">
        <v>756</v>
      </c>
      <c r="B758" s="26" t="s">
        <v>1309</v>
      </c>
      <c r="C758" s="25">
        <v>531380</v>
      </c>
      <c r="D758" s="25" t="s">
        <v>144</v>
      </c>
      <c r="E758" s="27" t="s">
        <v>1310</v>
      </c>
    </row>
    <row r="759" spans="1:5" x14ac:dyDescent="0.25">
      <c r="A759" s="24">
        <v>757</v>
      </c>
      <c r="B759" s="26" t="s">
        <v>1311</v>
      </c>
      <c r="C759" s="25">
        <v>532885</v>
      </c>
      <c r="D759" s="25" t="s">
        <v>1312</v>
      </c>
      <c r="E759" s="27" t="s">
        <v>462</v>
      </c>
    </row>
    <row r="760" spans="1:5" x14ac:dyDescent="0.25">
      <c r="A760" s="24">
        <v>758</v>
      </c>
      <c r="B760" s="26" t="s">
        <v>1313</v>
      </c>
      <c r="C760" s="25" t="s">
        <v>144</v>
      </c>
      <c r="D760" s="25" t="s">
        <v>1314</v>
      </c>
      <c r="E760" s="27" t="s">
        <v>235</v>
      </c>
    </row>
    <row r="761" spans="1:5" x14ac:dyDescent="0.25">
      <c r="A761" s="24">
        <v>759</v>
      </c>
      <c r="B761" s="26" t="s">
        <v>1315</v>
      </c>
      <c r="C761" s="25" t="s">
        <v>144</v>
      </c>
      <c r="D761" s="25" t="s">
        <v>1314</v>
      </c>
      <c r="E761" s="27" t="s">
        <v>235</v>
      </c>
    </row>
    <row r="762" spans="1:5" x14ac:dyDescent="0.25">
      <c r="A762" s="24">
        <v>760</v>
      </c>
      <c r="B762" s="26" t="s">
        <v>1316</v>
      </c>
      <c r="C762" s="25">
        <v>501827</v>
      </c>
      <c r="D762" s="25" t="s">
        <v>144</v>
      </c>
      <c r="E762" s="27" t="s">
        <v>216</v>
      </c>
    </row>
    <row r="763" spans="1:5" x14ac:dyDescent="0.25">
      <c r="A763" s="24">
        <v>761</v>
      </c>
      <c r="B763" s="26" t="s">
        <v>1317</v>
      </c>
      <c r="C763" s="25">
        <v>501150</v>
      </c>
      <c r="D763" s="25" t="s">
        <v>1318</v>
      </c>
      <c r="E763" s="27" t="s">
        <v>127</v>
      </c>
    </row>
    <row r="764" spans="1:5" x14ac:dyDescent="0.25">
      <c r="A764" s="24">
        <v>762</v>
      </c>
      <c r="B764" s="26" t="s">
        <v>1319</v>
      </c>
      <c r="C764" s="25">
        <v>517544</v>
      </c>
      <c r="D764" s="25" t="s">
        <v>1320</v>
      </c>
      <c r="E764" s="27" t="s">
        <v>565</v>
      </c>
    </row>
    <row r="765" spans="1:5" x14ac:dyDescent="0.25">
      <c r="A765" s="24">
        <v>763</v>
      </c>
      <c r="B765" s="26" t="s">
        <v>1321</v>
      </c>
      <c r="C765" s="25">
        <v>500280</v>
      </c>
      <c r="D765" s="25" t="s">
        <v>1322</v>
      </c>
      <c r="E765" s="27" t="s">
        <v>159</v>
      </c>
    </row>
    <row r="766" spans="1:5" x14ac:dyDescent="0.25">
      <c r="A766" s="24">
        <v>764</v>
      </c>
      <c r="B766" s="26" t="s">
        <v>1323</v>
      </c>
      <c r="C766" s="25">
        <v>500083</v>
      </c>
      <c r="D766" s="25" t="s">
        <v>1324</v>
      </c>
      <c r="E766" s="27" t="s">
        <v>449</v>
      </c>
    </row>
    <row r="767" spans="1:5" x14ac:dyDescent="0.25">
      <c r="A767" s="24">
        <v>765</v>
      </c>
      <c r="B767" s="26" t="s">
        <v>1325</v>
      </c>
      <c r="C767" s="25">
        <v>532548</v>
      </c>
      <c r="D767" s="25" t="s">
        <v>1326</v>
      </c>
      <c r="E767" s="27" t="s">
        <v>639</v>
      </c>
    </row>
    <row r="768" spans="1:5" x14ac:dyDescent="0.25">
      <c r="A768" s="24">
        <v>766</v>
      </c>
      <c r="B768" s="26" t="s">
        <v>1327</v>
      </c>
      <c r="C768" s="25">
        <v>532548</v>
      </c>
      <c r="D768" s="25" t="s">
        <v>1326</v>
      </c>
      <c r="E768" s="27" t="s">
        <v>639</v>
      </c>
    </row>
    <row r="769" spans="1:5" x14ac:dyDescent="0.25">
      <c r="A769" s="24">
        <v>767</v>
      </c>
      <c r="B769" s="26" t="s">
        <v>1328</v>
      </c>
      <c r="C769" s="25">
        <v>500040</v>
      </c>
      <c r="D769" s="25" t="s">
        <v>1329</v>
      </c>
      <c r="E769" s="27" t="s">
        <v>157</v>
      </c>
    </row>
    <row r="770" spans="1:5" x14ac:dyDescent="0.25">
      <c r="A770" s="24">
        <v>768</v>
      </c>
      <c r="B770" s="26" t="s">
        <v>1330</v>
      </c>
      <c r="C770" s="25">
        <v>530881</v>
      </c>
      <c r="D770" s="25" t="s">
        <v>144</v>
      </c>
      <c r="E770" s="27" t="s">
        <v>127</v>
      </c>
    </row>
    <row r="771" spans="1:5" x14ac:dyDescent="0.25">
      <c r="A771" s="24">
        <v>769</v>
      </c>
      <c r="B771" s="26" t="s">
        <v>1331</v>
      </c>
      <c r="C771" s="25">
        <v>532443</v>
      </c>
      <c r="D771" s="25" t="s">
        <v>1332</v>
      </c>
      <c r="E771" s="27" t="s">
        <v>421</v>
      </c>
    </row>
    <row r="772" spans="1:5" x14ac:dyDescent="0.25">
      <c r="A772" s="24">
        <v>770</v>
      </c>
      <c r="B772" s="26" t="s">
        <v>1333</v>
      </c>
      <c r="C772" s="25">
        <v>532413</v>
      </c>
      <c r="D772" s="25" t="s">
        <v>1334</v>
      </c>
      <c r="E772" s="27" t="s">
        <v>469</v>
      </c>
    </row>
    <row r="773" spans="1:5" x14ac:dyDescent="0.25">
      <c r="A773" s="24">
        <v>771</v>
      </c>
      <c r="B773" s="26" t="s">
        <v>1335</v>
      </c>
      <c r="C773" s="25">
        <v>512341</v>
      </c>
      <c r="D773" s="25" t="s">
        <v>144</v>
      </c>
      <c r="E773" s="27" t="s">
        <v>474</v>
      </c>
    </row>
    <row r="774" spans="1:5" x14ac:dyDescent="0.25">
      <c r="A774" s="24">
        <v>772</v>
      </c>
      <c r="B774" s="26" t="s">
        <v>1336</v>
      </c>
      <c r="C774" s="25">
        <v>500084</v>
      </c>
      <c r="D774" s="25" t="s">
        <v>1337</v>
      </c>
      <c r="E774" s="27" t="s">
        <v>283</v>
      </c>
    </row>
    <row r="775" spans="1:5" x14ac:dyDescent="0.25">
      <c r="A775" s="24">
        <v>773</v>
      </c>
      <c r="B775" s="26" t="s">
        <v>1338</v>
      </c>
      <c r="C775" s="25" t="s">
        <v>144</v>
      </c>
      <c r="D775" s="25" t="s">
        <v>1339</v>
      </c>
      <c r="E775" s="27" t="s">
        <v>1340</v>
      </c>
    </row>
    <row r="776" spans="1:5" x14ac:dyDescent="0.25">
      <c r="A776" s="24">
        <v>774</v>
      </c>
      <c r="B776" s="26" t="s">
        <v>1341</v>
      </c>
      <c r="C776" s="25">
        <v>542333</v>
      </c>
      <c r="D776" s="25" t="s">
        <v>1342</v>
      </c>
      <c r="E776" s="27" t="s">
        <v>1340</v>
      </c>
    </row>
    <row r="777" spans="1:5" x14ac:dyDescent="0.25">
      <c r="A777" s="24">
        <v>775</v>
      </c>
      <c r="B777" s="26" t="s">
        <v>1343</v>
      </c>
      <c r="C777" s="25">
        <v>500093</v>
      </c>
      <c r="D777" s="25" t="s">
        <v>1344</v>
      </c>
      <c r="E777" s="27" t="s">
        <v>187</v>
      </c>
    </row>
    <row r="778" spans="1:5" x14ac:dyDescent="0.25">
      <c r="A778" s="24">
        <v>776</v>
      </c>
      <c r="B778" s="26" t="s">
        <v>1345</v>
      </c>
      <c r="C778" s="25">
        <v>531489</v>
      </c>
      <c r="D778" s="25" t="s">
        <v>144</v>
      </c>
      <c r="E778" s="27" t="s">
        <v>237</v>
      </c>
    </row>
    <row r="779" spans="1:5" x14ac:dyDescent="0.25">
      <c r="A779" s="24">
        <v>777</v>
      </c>
      <c r="B779" s="26" t="s">
        <v>1346</v>
      </c>
      <c r="C779" s="25">
        <v>531946</v>
      </c>
      <c r="D779" s="25" t="s">
        <v>144</v>
      </c>
      <c r="E779" s="27" t="s">
        <v>138</v>
      </c>
    </row>
    <row r="780" spans="1:5" x14ac:dyDescent="0.25">
      <c r="A780" s="24">
        <v>778</v>
      </c>
      <c r="B780" s="26" t="s">
        <v>1347</v>
      </c>
      <c r="C780" s="25">
        <v>542399</v>
      </c>
      <c r="D780" s="25" t="s">
        <v>1348</v>
      </c>
      <c r="E780" s="27" t="s">
        <v>345</v>
      </c>
    </row>
    <row r="781" spans="1:5" x14ac:dyDescent="0.25">
      <c r="A781" s="24">
        <v>779</v>
      </c>
      <c r="B781" s="26" t="s">
        <v>1349</v>
      </c>
      <c r="C781" s="25">
        <v>539600</v>
      </c>
      <c r="D781" s="25" t="s">
        <v>144</v>
      </c>
      <c r="E781" s="27" t="s">
        <v>166</v>
      </c>
    </row>
    <row r="782" spans="1:5" x14ac:dyDescent="0.25">
      <c r="A782" s="24">
        <v>780</v>
      </c>
      <c r="B782" s="26" t="s">
        <v>1350</v>
      </c>
      <c r="C782" s="25">
        <v>530307</v>
      </c>
      <c r="D782" s="25" t="s">
        <v>144</v>
      </c>
      <c r="E782" s="27" t="s">
        <v>342</v>
      </c>
    </row>
    <row r="783" spans="1:5" x14ac:dyDescent="0.25">
      <c r="A783" s="24">
        <v>781</v>
      </c>
      <c r="B783" s="26" t="s">
        <v>1351</v>
      </c>
      <c r="C783" s="25">
        <v>512301</v>
      </c>
      <c r="D783" s="25" t="s">
        <v>144</v>
      </c>
      <c r="E783" s="27" t="s">
        <v>166</v>
      </c>
    </row>
    <row r="784" spans="1:5" x14ac:dyDescent="0.25">
      <c r="A784" s="24">
        <v>782</v>
      </c>
      <c r="B784" s="26" t="s">
        <v>1352</v>
      </c>
      <c r="C784" s="25">
        <v>500085</v>
      </c>
      <c r="D784" s="25" t="s">
        <v>1353</v>
      </c>
      <c r="E784" s="27" t="s">
        <v>652</v>
      </c>
    </row>
    <row r="785" spans="1:5" x14ac:dyDescent="0.25">
      <c r="A785" s="24">
        <v>783</v>
      </c>
      <c r="B785" s="26" t="s">
        <v>1354</v>
      </c>
      <c r="C785" s="25">
        <v>542627</v>
      </c>
      <c r="D785" s="25" t="s">
        <v>1355</v>
      </c>
      <c r="E785" s="27" t="s">
        <v>510</v>
      </c>
    </row>
    <row r="786" spans="1:5" x14ac:dyDescent="0.25">
      <c r="A786" s="24">
        <v>784</v>
      </c>
      <c r="B786" s="26" t="s">
        <v>1356</v>
      </c>
      <c r="C786" s="25">
        <v>522292</v>
      </c>
      <c r="D786" s="25" t="s">
        <v>144</v>
      </c>
      <c r="E786" s="27" t="s">
        <v>159</v>
      </c>
    </row>
    <row r="787" spans="1:5" x14ac:dyDescent="0.25">
      <c r="A787" s="24">
        <v>785</v>
      </c>
      <c r="B787" s="26" t="s">
        <v>1357</v>
      </c>
      <c r="C787" s="25">
        <v>530309</v>
      </c>
      <c r="D787" s="25" t="s">
        <v>144</v>
      </c>
      <c r="E787" s="27" t="s">
        <v>166</v>
      </c>
    </row>
    <row r="788" spans="1:5" x14ac:dyDescent="0.25">
      <c r="A788" s="24">
        <v>786</v>
      </c>
      <c r="B788" s="26" t="s">
        <v>1358</v>
      </c>
      <c r="C788" s="25">
        <v>540829</v>
      </c>
      <c r="D788" s="25" t="s">
        <v>144</v>
      </c>
      <c r="E788" s="27" t="s">
        <v>166</v>
      </c>
    </row>
    <row r="789" spans="1:5" x14ac:dyDescent="0.25">
      <c r="A789" s="24">
        <v>787</v>
      </c>
      <c r="B789" s="26" t="s">
        <v>1359</v>
      </c>
      <c r="C789" s="25">
        <v>535142</v>
      </c>
      <c r="D789" s="25" t="s">
        <v>144</v>
      </c>
      <c r="E789" s="27" t="s">
        <v>147</v>
      </c>
    </row>
    <row r="790" spans="1:5" x14ac:dyDescent="0.25">
      <c r="A790" s="24">
        <v>788</v>
      </c>
      <c r="B790" s="26" t="s">
        <v>1360</v>
      </c>
      <c r="C790" s="25">
        <v>531327</v>
      </c>
      <c r="D790" s="25" t="s">
        <v>144</v>
      </c>
      <c r="E790" s="27" t="s">
        <v>127</v>
      </c>
    </row>
    <row r="791" spans="1:5" x14ac:dyDescent="0.25">
      <c r="A791" s="24">
        <v>789</v>
      </c>
      <c r="B791" s="26" t="s">
        <v>1361</v>
      </c>
      <c r="C791" s="25">
        <v>511696</v>
      </c>
      <c r="D791" s="25" t="s">
        <v>144</v>
      </c>
      <c r="E791" s="27" t="s">
        <v>127</v>
      </c>
    </row>
    <row r="792" spans="1:5" x14ac:dyDescent="0.25">
      <c r="A792" s="24">
        <v>790</v>
      </c>
      <c r="B792" s="26" t="s">
        <v>1362</v>
      </c>
      <c r="C792" s="25">
        <v>531977</v>
      </c>
      <c r="D792" s="25" t="s">
        <v>144</v>
      </c>
      <c r="E792" s="27" t="s">
        <v>216</v>
      </c>
    </row>
    <row r="793" spans="1:5" x14ac:dyDescent="0.25">
      <c r="A793" s="24">
        <v>791</v>
      </c>
      <c r="B793" s="26" t="s">
        <v>1363</v>
      </c>
      <c r="C793" s="25">
        <v>504671</v>
      </c>
      <c r="D793" s="25" t="s">
        <v>144</v>
      </c>
      <c r="E793" s="27" t="s">
        <v>176</v>
      </c>
    </row>
    <row r="794" spans="1:5" x14ac:dyDescent="0.25">
      <c r="A794" s="24">
        <v>792</v>
      </c>
      <c r="B794" s="26" t="s">
        <v>1364</v>
      </c>
      <c r="C794" s="25">
        <v>539800</v>
      </c>
      <c r="D794" s="25" t="s">
        <v>144</v>
      </c>
      <c r="E794" s="27" t="s">
        <v>166</v>
      </c>
    </row>
    <row r="795" spans="1:5" x14ac:dyDescent="0.25">
      <c r="A795" s="24">
        <v>793</v>
      </c>
      <c r="B795" s="26" t="s">
        <v>1365</v>
      </c>
      <c r="C795" s="25">
        <v>526917</v>
      </c>
      <c r="D795" s="25" t="s">
        <v>144</v>
      </c>
      <c r="E795" s="27" t="s">
        <v>230</v>
      </c>
    </row>
    <row r="796" spans="1:5" x14ac:dyDescent="0.25">
      <c r="A796" s="24">
        <v>794</v>
      </c>
      <c r="B796" s="26" t="s">
        <v>1366</v>
      </c>
      <c r="C796" s="25">
        <v>530871</v>
      </c>
      <c r="D796" s="25" t="s">
        <v>144</v>
      </c>
      <c r="E796" s="27" t="s">
        <v>304</v>
      </c>
    </row>
    <row r="797" spans="1:5" x14ac:dyDescent="0.25">
      <c r="A797" s="24">
        <v>795</v>
      </c>
      <c r="B797" s="26" t="s">
        <v>1367</v>
      </c>
      <c r="C797" s="25">
        <v>540395</v>
      </c>
      <c r="D797" s="25" t="s">
        <v>144</v>
      </c>
      <c r="E797" s="27" t="s">
        <v>304</v>
      </c>
    </row>
    <row r="798" spans="1:5" x14ac:dyDescent="0.25">
      <c r="A798" s="24">
        <v>796</v>
      </c>
      <c r="B798" s="26" t="s">
        <v>1368</v>
      </c>
      <c r="C798" s="25">
        <v>541269</v>
      </c>
      <c r="D798" s="25" t="s">
        <v>1369</v>
      </c>
      <c r="E798" s="27" t="s">
        <v>192</v>
      </c>
    </row>
    <row r="799" spans="1:5" x14ac:dyDescent="0.25">
      <c r="A799" s="24">
        <v>797</v>
      </c>
      <c r="B799" s="26" t="s">
        <v>1370</v>
      </c>
      <c r="C799" s="25">
        <v>539230</v>
      </c>
      <c r="D799" s="25" t="s">
        <v>144</v>
      </c>
      <c r="E799" s="27" t="s">
        <v>304</v>
      </c>
    </row>
    <row r="800" spans="1:5" x14ac:dyDescent="0.25">
      <c r="A800" s="24">
        <v>798</v>
      </c>
      <c r="B800" s="26" t="s">
        <v>1371</v>
      </c>
      <c r="C800" s="25">
        <v>506365</v>
      </c>
      <c r="D800" s="25" t="s">
        <v>144</v>
      </c>
      <c r="E800" s="27" t="s">
        <v>182</v>
      </c>
    </row>
    <row r="801" spans="1:5" x14ac:dyDescent="0.25">
      <c r="A801" s="24">
        <v>799</v>
      </c>
      <c r="B801" s="26" t="s">
        <v>1372</v>
      </c>
      <c r="C801" s="25">
        <v>537326</v>
      </c>
      <c r="D801" s="25" t="s">
        <v>144</v>
      </c>
      <c r="E801" s="27" t="s">
        <v>152</v>
      </c>
    </row>
    <row r="802" spans="1:5" x14ac:dyDescent="0.25">
      <c r="A802" s="24">
        <v>800</v>
      </c>
      <c r="B802" s="26" t="s">
        <v>1373</v>
      </c>
      <c r="C802" s="25">
        <v>539011</v>
      </c>
      <c r="D802" s="25" t="s">
        <v>144</v>
      </c>
      <c r="E802" s="27" t="s">
        <v>176</v>
      </c>
    </row>
    <row r="803" spans="1:5" x14ac:dyDescent="0.25">
      <c r="A803" s="24">
        <v>801</v>
      </c>
      <c r="B803" s="26" t="s">
        <v>1374</v>
      </c>
      <c r="C803" s="25">
        <v>523489</v>
      </c>
      <c r="D803" s="25" t="s">
        <v>144</v>
      </c>
      <c r="E803" s="27" t="s">
        <v>333</v>
      </c>
    </row>
    <row r="804" spans="1:5" x14ac:dyDescent="0.25">
      <c r="A804" s="24">
        <v>802</v>
      </c>
      <c r="B804" s="26" t="s">
        <v>1375</v>
      </c>
      <c r="C804" s="25">
        <v>500110</v>
      </c>
      <c r="D804" s="25" t="s">
        <v>1376</v>
      </c>
      <c r="E804" s="27" t="s">
        <v>1072</v>
      </c>
    </row>
    <row r="805" spans="1:5" x14ac:dyDescent="0.25">
      <c r="A805" s="24">
        <v>803</v>
      </c>
      <c r="B805" s="26" t="s">
        <v>1377</v>
      </c>
      <c r="C805" s="25">
        <v>526817</v>
      </c>
      <c r="D805" s="25" t="s">
        <v>144</v>
      </c>
      <c r="E805" s="27" t="s">
        <v>381</v>
      </c>
    </row>
    <row r="806" spans="1:5" x14ac:dyDescent="0.25">
      <c r="A806" s="24">
        <v>804</v>
      </c>
      <c r="B806" s="26" t="s">
        <v>1378</v>
      </c>
      <c r="C806" s="25">
        <v>521244</v>
      </c>
      <c r="D806" s="25" t="s">
        <v>144</v>
      </c>
      <c r="E806" s="27" t="s">
        <v>159</v>
      </c>
    </row>
    <row r="807" spans="1:5" x14ac:dyDescent="0.25">
      <c r="A807" s="24">
        <v>805</v>
      </c>
      <c r="B807" s="26" t="s">
        <v>1379</v>
      </c>
      <c r="C807" s="25">
        <v>532992</v>
      </c>
      <c r="D807" s="25" t="s">
        <v>144</v>
      </c>
      <c r="E807" s="27" t="s">
        <v>345</v>
      </c>
    </row>
    <row r="808" spans="1:5" x14ac:dyDescent="0.25">
      <c r="A808" s="24">
        <v>806</v>
      </c>
      <c r="B808" s="26" t="s">
        <v>1380</v>
      </c>
      <c r="C808" s="25">
        <v>531358</v>
      </c>
      <c r="D808" s="25" t="s">
        <v>144</v>
      </c>
      <c r="E808" s="27" t="s">
        <v>161</v>
      </c>
    </row>
    <row r="809" spans="1:5" x14ac:dyDescent="0.25">
      <c r="A809" s="24">
        <v>807</v>
      </c>
      <c r="B809" s="26" t="s">
        <v>1381</v>
      </c>
      <c r="C809" s="25">
        <v>530427</v>
      </c>
      <c r="D809" s="25" t="s">
        <v>144</v>
      </c>
      <c r="E809" s="27" t="s">
        <v>1382</v>
      </c>
    </row>
    <row r="810" spans="1:5" x14ac:dyDescent="0.25">
      <c r="A810" s="24">
        <v>808</v>
      </c>
      <c r="B810" s="26" t="s">
        <v>1383</v>
      </c>
      <c r="C810" s="25">
        <v>526546</v>
      </c>
      <c r="D810" s="25" t="s">
        <v>144</v>
      </c>
      <c r="E810" s="27" t="s">
        <v>333</v>
      </c>
    </row>
    <row r="811" spans="1:5" x14ac:dyDescent="0.25">
      <c r="A811" s="24">
        <v>809</v>
      </c>
      <c r="B811" s="26" t="s">
        <v>1384</v>
      </c>
      <c r="C811" s="25">
        <v>511243</v>
      </c>
      <c r="D811" s="25" t="s">
        <v>1385</v>
      </c>
      <c r="E811" s="27" t="s">
        <v>161</v>
      </c>
    </row>
    <row r="812" spans="1:5" x14ac:dyDescent="0.25">
      <c r="A812" s="24">
        <v>810</v>
      </c>
      <c r="B812" s="26" t="s">
        <v>1386</v>
      </c>
      <c r="C812" s="25">
        <v>511243</v>
      </c>
      <c r="D812" s="25" t="s">
        <v>1387</v>
      </c>
      <c r="E812" s="27" t="s">
        <v>161</v>
      </c>
    </row>
    <row r="813" spans="1:5" x14ac:dyDescent="0.25">
      <c r="A813" s="24">
        <v>811</v>
      </c>
      <c r="B813" s="26" t="s">
        <v>1388</v>
      </c>
      <c r="C813" s="25">
        <v>519475</v>
      </c>
      <c r="D813" s="25" t="s">
        <v>144</v>
      </c>
      <c r="E813" s="27" t="s">
        <v>224</v>
      </c>
    </row>
    <row r="814" spans="1:5" x14ac:dyDescent="0.25">
      <c r="A814" s="24">
        <v>812</v>
      </c>
      <c r="B814" s="26" t="s">
        <v>1389</v>
      </c>
      <c r="C814" s="25">
        <v>540681</v>
      </c>
      <c r="D814" s="25" t="s">
        <v>144</v>
      </c>
      <c r="E814" s="27" t="s">
        <v>204</v>
      </c>
    </row>
    <row r="815" spans="1:5" x14ac:dyDescent="0.25">
      <c r="A815" s="24">
        <v>813</v>
      </c>
      <c r="B815" s="26" t="s">
        <v>1390</v>
      </c>
      <c r="C815" s="25">
        <v>501833</v>
      </c>
      <c r="D815" s="25" t="s">
        <v>144</v>
      </c>
      <c r="E815" s="27" t="s">
        <v>1391</v>
      </c>
    </row>
    <row r="816" spans="1:5" x14ac:dyDescent="0.25">
      <c r="A816" s="24">
        <v>814</v>
      </c>
      <c r="B816" s="26" t="s">
        <v>1392</v>
      </c>
      <c r="C816" s="25">
        <v>539335</v>
      </c>
      <c r="D816" s="25" t="s">
        <v>144</v>
      </c>
      <c r="E816" s="27" t="s">
        <v>166</v>
      </c>
    </row>
    <row r="817" spans="1:5" x14ac:dyDescent="0.25">
      <c r="A817" s="24">
        <v>815</v>
      </c>
      <c r="B817" s="26" t="s">
        <v>1393</v>
      </c>
      <c r="C817" s="25">
        <v>530191</v>
      </c>
      <c r="D817" s="25" t="s">
        <v>1394</v>
      </c>
      <c r="E817" s="27" t="s">
        <v>304</v>
      </c>
    </row>
    <row r="818" spans="1:5" x14ac:dyDescent="0.25">
      <c r="A818" s="24">
        <v>816</v>
      </c>
      <c r="B818" s="26" t="s">
        <v>1395</v>
      </c>
      <c r="C818" s="25">
        <v>530191</v>
      </c>
      <c r="D818" s="25" t="s">
        <v>1394</v>
      </c>
      <c r="E818" s="27" t="s">
        <v>304</v>
      </c>
    </row>
    <row r="819" spans="1:5" x14ac:dyDescent="0.25">
      <c r="A819" s="24">
        <v>817</v>
      </c>
      <c r="B819" s="26" t="s">
        <v>1396</v>
      </c>
      <c r="C819" s="25">
        <v>519477</v>
      </c>
      <c r="D819" s="25" t="s">
        <v>144</v>
      </c>
      <c r="E819" s="27" t="s">
        <v>393</v>
      </c>
    </row>
    <row r="820" spans="1:5" x14ac:dyDescent="0.25">
      <c r="A820" s="24">
        <v>818</v>
      </c>
      <c r="B820" s="26" t="s">
        <v>1397</v>
      </c>
      <c r="C820" s="25">
        <v>542678</v>
      </c>
      <c r="D820" s="25" t="s">
        <v>1398</v>
      </c>
      <c r="E820" s="27" t="s">
        <v>182</v>
      </c>
    </row>
    <row r="821" spans="1:5" x14ac:dyDescent="0.25">
      <c r="A821" s="24">
        <v>819</v>
      </c>
      <c r="B821" s="26" t="s">
        <v>1399</v>
      </c>
      <c r="C821" s="25">
        <v>534758</v>
      </c>
      <c r="D821" s="25" t="s">
        <v>1400</v>
      </c>
      <c r="E821" s="27" t="s">
        <v>130</v>
      </c>
    </row>
    <row r="822" spans="1:5" x14ac:dyDescent="0.25">
      <c r="A822" s="24">
        <v>820</v>
      </c>
      <c r="B822" s="26" t="s">
        <v>1401</v>
      </c>
      <c r="C822" s="25">
        <v>533407</v>
      </c>
      <c r="D822" s="25" t="s">
        <v>1402</v>
      </c>
      <c r="E822" s="27" t="s">
        <v>159</v>
      </c>
    </row>
    <row r="823" spans="1:5" x14ac:dyDescent="0.25">
      <c r="A823" s="24">
        <v>821</v>
      </c>
      <c r="B823" s="26" t="s">
        <v>1403</v>
      </c>
      <c r="C823" s="25">
        <v>530829</v>
      </c>
      <c r="D823" s="25" t="s">
        <v>144</v>
      </c>
      <c r="E823" s="27" t="s">
        <v>161</v>
      </c>
    </row>
    <row r="824" spans="1:5" x14ac:dyDescent="0.25">
      <c r="A824" s="24">
        <v>822</v>
      </c>
      <c r="B824" s="26" t="s">
        <v>1404</v>
      </c>
      <c r="C824" s="25">
        <v>505230</v>
      </c>
      <c r="D824" s="25" t="s">
        <v>1405</v>
      </c>
      <c r="E824" s="27" t="s">
        <v>133</v>
      </c>
    </row>
    <row r="825" spans="1:5" x14ac:dyDescent="0.25">
      <c r="A825" s="24">
        <v>823</v>
      </c>
      <c r="B825" s="26" t="s">
        <v>1406</v>
      </c>
      <c r="C825" s="25">
        <v>531283</v>
      </c>
      <c r="D825" s="25" t="s">
        <v>144</v>
      </c>
      <c r="E825" s="27" t="s">
        <v>161</v>
      </c>
    </row>
    <row r="826" spans="1:5" x14ac:dyDescent="0.25">
      <c r="A826" s="24">
        <v>824</v>
      </c>
      <c r="B826" s="26" t="s">
        <v>1407</v>
      </c>
      <c r="C826" s="25">
        <v>526373</v>
      </c>
      <c r="D826" s="25" t="s">
        <v>144</v>
      </c>
      <c r="E826" s="27" t="s">
        <v>345</v>
      </c>
    </row>
    <row r="827" spans="1:5" x14ac:dyDescent="0.25">
      <c r="A827" s="24">
        <v>825</v>
      </c>
      <c r="B827" s="26" t="s">
        <v>1408</v>
      </c>
      <c r="C827" s="25">
        <v>532807</v>
      </c>
      <c r="D827" s="25" t="s">
        <v>1409</v>
      </c>
      <c r="E827" s="27" t="s">
        <v>145</v>
      </c>
    </row>
    <row r="828" spans="1:5" x14ac:dyDescent="0.25">
      <c r="A828" s="24">
        <v>826</v>
      </c>
      <c r="B828" s="26" t="s">
        <v>1410</v>
      </c>
      <c r="C828" s="25">
        <v>532807</v>
      </c>
      <c r="D828" s="25" t="s">
        <v>1409</v>
      </c>
      <c r="E828" s="27" t="s">
        <v>145</v>
      </c>
    </row>
    <row r="829" spans="1:5" x14ac:dyDescent="0.25">
      <c r="A829" s="24">
        <v>827</v>
      </c>
      <c r="B829" s="26" t="s">
        <v>1411</v>
      </c>
      <c r="C829" s="25">
        <v>530457</v>
      </c>
      <c r="D829" s="25" t="s">
        <v>144</v>
      </c>
      <c r="E829" s="27" t="s">
        <v>147</v>
      </c>
    </row>
    <row r="830" spans="1:5" x14ac:dyDescent="0.25">
      <c r="A830" s="24">
        <v>828</v>
      </c>
      <c r="B830" s="26" t="s">
        <v>1412</v>
      </c>
      <c r="C830" s="25">
        <v>532324</v>
      </c>
      <c r="D830" s="25" t="s">
        <v>1413</v>
      </c>
      <c r="E830" s="27" t="s">
        <v>147</v>
      </c>
    </row>
    <row r="831" spans="1:5" x14ac:dyDescent="0.25">
      <c r="A831" s="24">
        <v>829</v>
      </c>
      <c r="B831" s="26" t="s">
        <v>1414</v>
      </c>
      <c r="C831" s="25">
        <v>500087</v>
      </c>
      <c r="D831" s="25" t="s">
        <v>1415</v>
      </c>
      <c r="E831" s="27" t="s">
        <v>182</v>
      </c>
    </row>
    <row r="832" spans="1:5" x14ac:dyDescent="0.25">
      <c r="A832" s="24">
        <v>830</v>
      </c>
      <c r="B832" s="26" t="s">
        <v>1416</v>
      </c>
      <c r="C832" s="25">
        <v>531775</v>
      </c>
      <c r="D832" s="25" t="s">
        <v>144</v>
      </c>
      <c r="E832" s="27" t="s">
        <v>166</v>
      </c>
    </row>
    <row r="833" spans="1:5" x14ac:dyDescent="0.25">
      <c r="A833" s="24">
        <v>831</v>
      </c>
      <c r="B833" s="26" t="s">
        <v>1417</v>
      </c>
      <c r="C833" s="25">
        <v>502445</v>
      </c>
      <c r="D833" s="25" t="s">
        <v>144</v>
      </c>
      <c r="E833" s="27" t="s">
        <v>230</v>
      </c>
    </row>
    <row r="834" spans="1:5" x14ac:dyDescent="0.25">
      <c r="A834" s="24">
        <v>832</v>
      </c>
      <c r="B834" s="26" t="s">
        <v>1418</v>
      </c>
      <c r="C834" s="25">
        <v>531235</v>
      </c>
      <c r="D834" s="25" t="s">
        <v>144</v>
      </c>
      <c r="E834" s="27" t="s">
        <v>161</v>
      </c>
    </row>
    <row r="835" spans="1:5" x14ac:dyDescent="0.25">
      <c r="A835" s="24">
        <v>833</v>
      </c>
      <c r="B835" s="26" t="s">
        <v>1419</v>
      </c>
      <c r="C835" s="25">
        <v>538786</v>
      </c>
      <c r="D835" s="25" t="s">
        <v>144</v>
      </c>
      <c r="E835" s="27" t="s">
        <v>668</v>
      </c>
    </row>
    <row r="836" spans="1:5" x14ac:dyDescent="0.25">
      <c r="A836" s="24">
        <v>834</v>
      </c>
      <c r="B836" s="26" t="s">
        <v>1420</v>
      </c>
      <c r="C836" s="25">
        <v>538674</v>
      </c>
      <c r="D836" s="25" t="s">
        <v>144</v>
      </c>
      <c r="E836" s="27" t="s">
        <v>1087</v>
      </c>
    </row>
    <row r="837" spans="1:5" x14ac:dyDescent="0.25">
      <c r="A837" s="24">
        <v>835</v>
      </c>
      <c r="B837" s="26" t="s">
        <v>1421</v>
      </c>
      <c r="C837" s="25">
        <v>532210</v>
      </c>
      <c r="D837" s="25" t="s">
        <v>1422</v>
      </c>
      <c r="E837" s="27" t="s">
        <v>462</v>
      </c>
    </row>
    <row r="838" spans="1:5" x14ac:dyDescent="0.25">
      <c r="A838" s="24">
        <v>836</v>
      </c>
      <c r="B838" s="26" t="s">
        <v>1423</v>
      </c>
      <c r="C838" s="25">
        <v>521210</v>
      </c>
      <c r="D838" s="25" t="s">
        <v>144</v>
      </c>
      <c r="E838" s="27" t="s">
        <v>258</v>
      </c>
    </row>
    <row r="839" spans="1:5" x14ac:dyDescent="0.25">
      <c r="A839" s="24">
        <v>837</v>
      </c>
      <c r="B839" s="26" t="s">
        <v>1424</v>
      </c>
      <c r="C839" s="25">
        <v>780013</v>
      </c>
      <c r="D839" s="25" t="s">
        <v>144</v>
      </c>
      <c r="E839" s="27" t="s">
        <v>235</v>
      </c>
    </row>
    <row r="840" spans="1:5" x14ac:dyDescent="0.25">
      <c r="A840" s="24">
        <v>838</v>
      </c>
      <c r="B840" s="26" t="s">
        <v>1425</v>
      </c>
      <c r="C840" s="25">
        <v>780013</v>
      </c>
      <c r="D840" s="25" t="s">
        <v>144</v>
      </c>
      <c r="E840" s="27" t="s">
        <v>235</v>
      </c>
    </row>
    <row r="841" spans="1:5" x14ac:dyDescent="0.25">
      <c r="A841" s="24">
        <v>839</v>
      </c>
      <c r="B841" s="26" t="s">
        <v>1426</v>
      </c>
      <c r="C841" s="25" t="s">
        <v>144</v>
      </c>
      <c r="D841" s="25" t="s">
        <v>1427</v>
      </c>
      <c r="E841" s="27" t="s">
        <v>155</v>
      </c>
    </row>
    <row r="842" spans="1:5" x14ac:dyDescent="0.25">
      <c r="A842" s="24">
        <v>840</v>
      </c>
      <c r="B842" s="26" t="s">
        <v>1428</v>
      </c>
      <c r="C842" s="25" t="s">
        <v>144</v>
      </c>
      <c r="D842" s="25" t="s">
        <v>1429</v>
      </c>
      <c r="E842" s="27" t="s">
        <v>155</v>
      </c>
    </row>
    <row r="843" spans="1:5" x14ac:dyDescent="0.25">
      <c r="A843" s="24">
        <v>841</v>
      </c>
      <c r="B843" s="26" t="s">
        <v>1430</v>
      </c>
      <c r="C843" s="25">
        <v>540403</v>
      </c>
      <c r="D843" s="25" t="s">
        <v>1431</v>
      </c>
      <c r="E843" s="27" t="s">
        <v>249</v>
      </c>
    </row>
    <row r="844" spans="1:5" x14ac:dyDescent="0.25">
      <c r="A844" s="24">
        <v>842</v>
      </c>
      <c r="B844" s="26" t="s">
        <v>1432</v>
      </c>
      <c r="C844" s="25">
        <v>506390</v>
      </c>
      <c r="D844" s="25" t="s">
        <v>1433</v>
      </c>
      <c r="E844" s="27" t="s">
        <v>304</v>
      </c>
    </row>
    <row r="845" spans="1:5" x14ac:dyDescent="0.25">
      <c r="A845" s="24">
        <v>843</v>
      </c>
      <c r="B845" s="26" t="s">
        <v>1434</v>
      </c>
      <c r="C845" s="25">
        <v>506390</v>
      </c>
      <c r="D845" s="25" t="s">
        <v>1435</v>
      </c>
      <c r="E845" s="27" t="s">
        <v>304</v>
      </c>
    </row>
    <row r="846" spans="1:5" x14ac:dyDescent="0.25">
      <c r="A846" s="24">
        <v>844</v>
      </c>
      <c r="B846" s="26" t="s">
        <v>1436</v>
      </c>
      <c r="C846" s="25">
        <v>512213</v>
      </c>
      <c r="D846" s="25" t="s">
        <v>144</v>
      </c>
      <c r="E846" s="27" t="s">
        <v>166</v>
      </c>
    </row>
    <row r="847" spans="1:5" x14ac:dyDescent="0.25">
      <c r="A847" s="24">
        <v>845</v>
      </c>
      <c r="B847" s="26" t="s">
        <v>1437</v>
      </c>
      <c r="C847" s="25">
        <v>540310</v>
      </c>
      <c r="D847" s="25" t="s">
        <v>144</v>
      </c>
      <c r="E847" s="27" t="s">
        <v>159</v>
      </c>
    </row>
    <row r="848" spans="1:5" x14ac:dyDescent="0.25">
      <c r="A848" s="24">
        <v>846</v>
      </c>
      <c r="B848" s="26" t="s">
        <v>1438</v>
      </c>
      <c r="C848" s="25">
        <v>538433</v>
      </c>
      <c r="D848" s="25" t="s">
        <v>144</v>
      </c>
      <c r="E848" s="27" t="s">
        <v>127</v>
      </c>
    </row>
    <row r="849" spans="1:5" x14ac:dyDescent="0.25">
      <c r="A849" s="24">
        <v>847</v>
      </c>
      <c r="B849" s="26" t="s">
        <v>1439</v>
      </c>
      <c r="C849" s="25">
        <v>540481</v>
      </c>
      <c r="D849" s="25" t="s">
        <v>144</v>
      </c>
      <c r="E849" s="27" t="s">
        <v>127</v>
      </c>
    </row>
    <row r="850" spans="1:5" x14ac:dyDescent="0.25">
      <c r="A850" s="24">
        <v>848</v>
      </c>
      <c r="B850" s="26" t="s">
        <v>1440</v>
      </c>
      <c r="C850" s="25">
        <v>530839</v>
      </c>
      <c r="D850" s="25" t="s">
        <v>144</v>
      </c>
      <c r="E850" s="27" t="s">
        <v>237</v>
      </c>
    </row>
    <row r="851" spans="1:5" x14ac:dyDescent="0.25">
      <c r="A851" s="24">
        <v>849</v>
      </c>
      <c r="B851" s="26" t="s">
        <v>1441</v>
      </c>
      <c r="C851" s="25">
        <v>500147</v>
      </c>
      <c r="D851" s="25" t="s">
        <v>144</v>
      </c>
      <c r="E851" s="27" t="s">
        <v>152</v>
      </c>
    </row>
    <row r="852" spans="1:5" x14ac:dyDescent="0.25">
      <c r="A852" s="24">
        <v>850</v>
      </c>
      <c r="B852" s="26" t="s">
        <v>1442</v>
      </c>
      <c r="C852" s="25">
        <v>517330</v>
      </c>
      <c r="D852" s="25" t="s">
        <v>1443</v>
      </c>
      <c r="E852" s="27" t="s">
        <v>442</v>
      </c>
    </row>
    <row r="853" spans="1:5" x14ac:dyDescent="0.25">
      <c r="A853" s="24">
        <v>851</v>
      </c>
      <c r="B853" s="26" t="s">
        <v>1444</v>
      </c>
      <c r="C853" s="25" t="s">
        <v>144</v>
      </c>
      <c r="D853" s="25" t="s">
        <v>1445</v>
      </c>
      <c r="E853" s="27" t="s">
        <v>155</v>
      </c>
    </row>
    <row r="854" spans="1:5" x14ac:dyDescent="0.25">
      <c r="A854" s="24">
        <v>852</v>
      </c>
      <c r="B854" s="26" t="s">
        <v>1446</v>
      </c>
      <c r="C854" s="25">
        <v>512018</v>
      </c>
      <c r="D854" s="25" t="s">
        <v>144</v>
      </c>
      <c r="E854" s="27" t="s">
        <v>150</v>
      </c>
    </row>
    <row r="855" spans="1:5" x14ac:dyDescent="0.25">
      <c r="A855" s="24">
        <v>853</v>
      </c>
      <c r="B855" s="26" t="s">
        <v>1447</v>
      </c>
      <c r="C855" s="25">
        <v>533278</v>
      </c>
      <c r="D855" s="25" t="s">
        <v>1448</v>
      </c>
      <c r="E855" s="27" t="s">
        <v>821</v>
      </c>
    </row>
    <row r="856" spans="1:5" x14ac:dyDescent="0.25">
      <c r="A856" s="24">
        <v>854</v>
      </c>
      <c r="B856" s="26" t="s">
        <v>1449</v>
      </c>
      <c r="C856" s="25">
        <v>533278</v>
      </c>
      <c r="D856" s="25" t="s">
        <v>1450</v>
      </c>
      <c r="E856" s="27" t="s">
        <v>821</v>
      </c>
    </row>
    <row r="857" spans="1:5" x14ac:dyDescent="0.25">
      <c r="A857" s="24">
        <v>855</v>
      </c>
      <c r="B857" s="26" t="s">
        <v>1451</v>
      </c>
      <c r="C857" s="25">
        <v>501831</v>
      </c>
      <c r="D857" s="25" t="s">
        <v>144</v>
      </c>
      <c r="E857" s="27" t="s">
        <v>204</v>
      </c>
    </row>
    <row r="858" spans="1:5" x14ac:dyDescent="0.25">
      <c r="A858" s="24">
        <v>856</v>
      </c>
      <c r="B858" s="26" t="s">
        <v>1452</v>
      </c>
      <c r="C858" s="25">
        <v>520131</v>
      </c>
      <c r="D858" s="25" t="s">
        <v>144</v>
      </c>
      <c r="E858" s="27" t="s">
        <v>216</v>
      </c>
    </row>
    <row r="859" spans="1:5" x14ac:dyDescent="0.25">
      <c r="A859" s="24">
        <v>857</v>
      </c>
      <c r="B859" s="26" t="s">
        <v>1453</v>
      </c>
      <c r="C859" s="25">
        <v>508571</v>
      </c>
      <c r="D859" s="25" t="s">
        <v>144</v>
      </c>
      <c r="E859" s="27" t="s">
        <v>624</v>
      </c>
    </row>
    <row r="860" spans="1:5" x14ac:dyDescent="0.25">
      <c r="A860" s="24">
        <v>858</v>
      </c>
      <c r="B860" s="26" t="s">
        <v>1454</v>
      </c>
      <c r="C860" s="25">
        <v>513353</v>
      </c>
      <c r="D860" s="25" t="s">
        <v>144</v>
      </c>
      <c r="E860" s="27" t="s">
        <v>304</v>
      </c>
    </row>
    <row r="861" spans="1:5" x14ac:dyDescent="0.25">
      <c r="A861" s="24">
        <v>859</v>
      </c>
      <c r="B861" s="26" t="s">
        <v>1455</v>
      </c>
      <c r="C861" s="25">
        <v>540678</v>
      </c>
      <c r="D861" s="25" t="s">
        <v>1456</v>
      </c>
      <c r="E861" s="27" t="s">
        <v>1391</v>
      </c>
    </row>
    <row r="862" spans="1:5" x14ac:dyDescent="0.25">
      <c r="A862" s="24">
        <v>860</v>
      </c>
      <c r="B862" s="26" t="s">
        <v>1457</v>
      </c>
      <c r="C862" s="25">
        <v>539436</v>
      </c>
      <c r="D862" s="25" t="s">
        <v>1458</v>
      </c>
      <c r="E862" s="27" t="s">
        <v>633</v>
      </c>
    </row>
    <row r="863" spans="1:5" x14ac:dyDescent="0.25">
      <c r="A863" s="24">
        <v>861</v>
      </c>
      <c r="B863" s="26" t="s">
        <v>1459</v>
      </c>
      <c r="C863" s="25">
        <v>500830</v>
      </c>
      <c r="D863" s="25" t="s">
        <v>1460</v>
      </c>
      <c r="E863" s="27" t="s">
        <v>326</v>
      </c>
    </row>
    <row r="864" spans="1:5" x14ac:dyDescent="0.25">
      <c r="A864" s="24">
        <v>862</v>
      </c>
      <c r="B864" s="26" t="s">
        <v>1461</v>
      </c>
      <c r="C864" s="25">
        <v>500830</v>
      </c>
      <c r="D864" s="25" t="s">
        <v>1460</v>
      </c>
      <c r="E864" s="27" t="s">
        <v>326</v>
      </c>
    </row>
    <row r="865" spans="1:5" x14ac:dyDescent="0.25">
      <c r="A865" s="24">
        <v>863</v>
      </c>
      <c r="B865" s="26" t="s">
        <v>1462</v>
      </c>
      <c r="C865" s="25">
        <v>531210</v>
      </c>
      <c r="D865" s="25" t="s">
        <v>144</v>
      </c>
      <c r="E865" s="27" t="s">
        <v>182</v>
      </c>
    </row>
    <row r="866" spans="1:5" x14ac:dyDescent="0.25">
      <c r="A866" s="24">
        <v>864</v>
      </c>
      <c r="B866" s="26" t="s">
        <v>1463</v>
      </c>
      <c r="C866" s="25">
        <v>540023</v>
      </c>
      <c r="D866" s="25" t="s">
        <v>144</v>
      </c>
      <c r="E866" s="27" t="s">
        <v>882</v>
      </c>
    </row>
    <row r="867" spans="1:5" x14ac:dyDescent="0.25">
      <c r="A867" s="24">
        <v>865</v>
      </c>
      <c r="B867" s="26" t="s">
        <v>1464</v>
      </c>
      <c r="C867" s="25">
        <v>524752</v>
      </c>
      <c r="D867" s="25" t="s">
        <v>144</v>
      </c>
      <c r="E867" s="27" t="s">
        <v>182</v>
      </c>
    </row>
    <row r="868" spans="1:5" x14ac:dyDescent="0.25">
      <c r="A868" s="24">
        <v>866</v>
      </c>
      <c r="B868" s="26" t="s">
        <v>1465</v>
      </c>
      <c r="C868" s="25">
        <v>534691</v>
      </c>
      <c r="D868" s="25" t="s">
        <v>144</v>
      </c>
      <c r="E868" s="27" t="s">
        <v>127</v>
      </c>
    </row>
    <row r="869" spans="1:5" x14ac:dyDescent="0.25">
      <c r="A869" s="24">
        <v>867</v>
      </c>
      <c r="B869" s="26" t="s">
        <v>1466</v>
      </c>
      <c r="C869" s="25">
        <v>535267</v>
      </c>
      <c r="D869" s="25" t="s">
        <v>144</v>
      </c>
      <c r="E869" s="27" t="s">
        <v>161</v>
      </c>
    </row>
    <row r="870" spans="1:5" x14ac:dyDescent="0.25">
      <c r="A870" s="24">
        <v>868</v>
      </c>
      <c r="B870" s="26" t="s">
        <v>1467</v>
      </c>
      <c r="C870" s="25">
        <v>531216</v>
      </c>
      <c r="D870" s="25" t="s">
        <v>144</v>
      </c>
      <c r="E870" s="27" t="s">
        <v>161</v>
      </c>
    </row>
    <row r="871" spans="1:5" x14ac:dyDescent="0.25">
      <c r="A871" s="24">
        <v>869</v>
      </c>
      <c r="B871" s="26" t="s">
        <v>1468</v>
      </c>
      <c r="C871" s="25">
        <v>533272</v>
      </c>
      <c r="D871" s="25" t="s">
        <v>1469</v>
      </c>
      <c r="E871" s="27" t="s">
        <v>222</v>
      </c>
    </row>
    <row r="872" spans="1:5" x14ac:dyDescent="0.25">
      <c r="A872" s="24">
        <v>870</v>
      </c>
      <c r="B872" s="26" t="s">
        <v>1470</v>
      </c>
      <c r="C872" s="25">
        <v>539986</v>
      </c>
      <c r="D872" s="25" t="s">
        <v>144</v>
      </c>
      <c r="E872" s="27" t="s">
        <v>339</v>
      </c>
    </row>
    <row r="873" spans="1:5" x14ac:dyDescent="0.25">
      <c r="A873" s="24">
        <v>871</v>
      </c>
      <c r="B873" s="26" t="s">
        <v>1471</v>
      </c>
      <c r="C873" s="25">
        <v>532342</v>
      </c>
      <c r="D873" s="25" t="s">
        <v>144</v>
      </c>
      <c r="E873" s="27" t="s">
        <v>130</v>
      </c>
    </row>
    <row r="874" spans="1:5" x14ac:dyDescent="0.25">
      <c r="A874" s="24">
        <v>872</v>
      </c>
      <c r="B874" s="26" t="s">
        <v>1472</v>
      </c>
      <c r="C874" s="25">
        <v>531041</v>
      </c>
      <c r="D874" s="25" t="s">
        <v>144</v>
      </c>
      <c r="E874" s="27" t="s">
        <v>166</v>
      </c>
    </row>
    <row r="875" spans="1:5" x14ac:dyDescent="0.25">
      <c r="A875" s="24">
        <v>873</v>
      </c>
      <c r="B875" s="26" t="s">
        <v>1473</v>
      </c>
      <c r="C875" s="25">
        <v>532456</v>
      </c>
      <c r="D875" s="25" t="s">
        <v>1474</v>
      </c>
      <c r="E875" s="27" t="s">
        <v>241</v>
      </c>
    </row>
    <row r="876" spans="1:5" x14ac:dyDescent="0.25">
      <c r="A876" s="24">
        <v>874</v>
      </c>
      <c r="B876" s="26" t="s">
        <v>1475</v>
      </c>
      <c r="C876" s="25">
        <v>532339</v>
      </c>
      <c r="D876" s="25" t="s">
        <v>1476</v>
      </c>
      <c r="E876" s="27" t="s">
        <v>629</v>
      </c>
    </row>
    <row r="877" spans="1:5" x14ac:dyDescent="0.25">
      <c r="A877" s="24">
        <v>875</v>
      </c>
      <c r="B877" s="26" t="s">
        <v>1477</v>
      </c>
      <c r="C877" s="25">
        <v>507833</v>
      </c>
      <c r="D877" s="25" t="s">
        <v>144</v>
      </c>
      <c r="E877" s="27" t="s">
        <v>469</v>
      </c>
    </row>
    <row r="878" spans="1:5" x14ac:dyDescent="0.25">
      <c r="A878" s="24">
        <v>876</v>
      </c>
      <c r="B878" s="26" t="s">
        <v>1478</v>
      </c>
      <c r="C878" s="25">
        <v>522231</v>
      </c>
      <c r="D878" s="25" t="s">
        <v>144</v>
      </c>
      <c r="E878" s="27" t="s">
        <v>542</v>
      </c>
    </row>
    <row r="879" spans="1:5" x14ac:dyDescent="0.25">
      <c r="A879" s="24">
        <v>877</v>
      </c>
      <c r="B879" s="26" t="s">
        <v>1479</v>
      </c>
      <c r="C879" s="25">
        <v>538965</v>
      </c>
      <c r="D879" s="25" t="s">
        <v>144</v>
      </c>
      <c r="E879" s="27" t="s">
        <v>182</v>
      </c>
    </row>
    <row r="880" spans="1:5" x14ac:dyDescent="0.25">
      <c r="A880" s="24">
        <v>878</v>
      </c>
      <c r="B880" s="26" t="s">
        <v>1480</v>
      </c>
      <c r="C880" s="25">
        <v>539266</v>
      </c>
      <c r="D880" s="25" t="s">
        <v>144</v>
      </c>
      <c r="E880" s="27" t="s">
        <v>164</v>
      </c>
    </row>
    <row r="881" spans="1:5" x14ac:dyDescent="0.25">
      <c r="A881" s="24">
        <v>879</v>
      </c>
      <c r="B881" s="26" t="s">
        <v>1481</v>
      </c>
      <c r="C881" s="25">
        <v>504340</v>
      </c>
      <c r="D881" s="25" t="s">
        <v>144</v>
      </c>
      <c r="E881" s="27" t="s">
        <v>127</v>
      </c>
    </row>
    <row r="882" spans="1:5" x14ac:dyDescent="0.25">
      <c r="A882" s="24">
        <v>880</v>
      </c>
      <c r="B882" s="26" t="s">
        <v>1482</v>
      </c>
      <c r="C882" s="25">
        <v>539991</v>
      </c>
      <c r="D882" s="25" t="s">
        <v>1483</v>
      </c>
      <c r="E882" s="27" t="s">
        <v>510</v>
      </c>
    </row>
    <row r="883" spans="1:5" x14ac:dyDescent="0.25">
      <c r="A883" s="24">
        <v>881</v>
      </c>
      <c r="B883" s="26" t="s">
        <v>1484</v>
      </c>
      <c r="C883" s="25">
        <v>526829</v>
      </c>
      <c r="D883" s="25" t="s">
        <v>144</v>
      </c>
      <c r="E883" s="27" t="s">
        <v>354</v>
      </c>
    </row>
    <row r="884" spans="1:5" x14ac:dyDescent="0.25">
      <c r="A884" s="24">
        <v>882</v>
      </c>
      <c r="B884" s="26" t="s">
        <v>1485</v>
      </c>
      <c r="C884" s="25">
        <v>526829</v>
      </c>
      <c r="D884" s="25" t="s">
        <v>1486</v>
      </c>
      <c r="E884" s="27" t="s">
        <v>354</v>
      </c>
    </row>
    <row r="885" spans="1:5" x14ac:dyDescent="0.25">
      <c r="A885" s="24">
        <v>883</v>
      </c>
      <c r="B885" s="26" t="s">
        <v>1487</v>
      </c>
      <c r="C885" s="25">
        <v>526829</v>
      </c>
      <c r="D885" s="25" t="s">
        <v>144</v>
      </c>
      <c r="E885" s="27" t="s">
        <v>354</v>
      </c>
    </row>
    <row r="886" spans="1:5" x14ac:dyDescent="0.25">
      <c r="A886" s="24">
        <v>884</v>
      </c>
      <c r="B886" s="26" t="s">
        <v>1488</v>
      </c>
      <c r="C886" s="25">
        <v>539091</v>
      </c>
      <c r="D886" s="25" t="s">
        <v>144</v>
      </c>
      <c r="E886" s="27" t="s">
        <v>164</v>
      </c>
    </row>
    <row r="887" spans="1:5" x14ac:dyDescent="0.25">
      <c r="A887" s="24">
        <v>885</v>
      </c>
      <c r="B887" s="26" t="s">
        <v>1489</v>
      </c>
      <c r="C887" s="25">
        <v>532902</v>
      </c>
      <c r="D887" s="25" t="s">
        <v>1490</v>
      </c>
      <c r="E887" s="27" t="s">
        <v>230</v>
      </c>
    </row>
    <row r="888" spans="1:5" x14ac:dyDescent="0.25">
      <c r="A888" s="24">
        <v>886</v>
      </c>
      <c r="B888" s="26" t="s">
        <v>1491</v>
      </c>
      <c r="C888" s="25" t="s">
        <v>144</v>
      </c>
      <c r="D888" s="25" t="s">
        <v>1492</v>
      </c>
      <c r="E888" s="27" t="s">
        <v>235</v>
      </c>
    </row>
    <row r="889" spans="1:5" x14ac:dyDescent="0.25">
      <c r="A889" s="24">
        <v>887</v>
      </c>
      <c r="B889" s="26" t="s">
        <v>1493</v>
      </c>
      <c r="C889" s="25">
        <v>531344</v>
      </c>
      <c r="D889" s="25" t="s">
        <v>1494</v>
      </c>
      <c r="E889" s="27" t="s">
        <v>267</v>
      </c>
    </row>
    <row r="890" spans="1:5" x14ac:dyDescent="0.25">
      <c r="A890" s="24">
        <v>888</v>
      </c>
      <c r="B890" s="26" t="s">
        <v>1495</v>
      </c>
      <c r="C890" s="25">
        <v>531344</v>
      </c>
      <c r="D890" s="25" t="s">
        <v>1494</v>
      </c>
      <c r="E890" s="27" t="s">
        <v>267</v>
      </c>
    </row>
    <row r="891" spans="1:5" x14ac:dyDescent="0.25">
      <c r="A891" s="24">
        <v>889</v>
      </c>
      <c r="B891" s="26" t="s">
        <v>1496</v>
      </c>
      <c r="C891" s="25">
        <v>540597</v>
      </c>
      <c r="D891" s="25" t="s">
        <v>144</v>
      </c>
      <c r="E891" s="27" t="s">
        <v>465</v>
      </c>
    </row>
    <row r="892" spans="1:5" x14ac:dyDescent="0.25">
      <c r="A892" s="24">
        <v>890</v>
      </c>
      <c r="B892" s="26" t="s">
        <v>1497</v>
      </c>
      <c r="C892" s="25">
        <v>531067</v>
      </c>
      <c r="D892" s="25" t="s">
        <v>144</v>
      </c>
      <c r="E892" s="27" t="s">
        <v>161</v>
      </c>
    </row>
    <row r="893" spans="1:5" x14ac:dyDescent="0.25">
      <c r="A893" s="24">
        <v>891</v>
      </c>
      <c r="B893" s="26" t="s">
        <v>1498</v>
      </c>
      <c r="C893" s="25">
        <v>531067</v>
      </c>
      <c r="D893" s="25" t="s">
        <v>144</v>
      </c>
      <c r="E893" s="27" t="s">
        <v>161</v>
      </c>
    </row>
    <row r="894" spans="1:5" x14ac:dyDescent="0.25">
      <c r="A894" s="24">
        <v>892</v>
      </c>
      <c r="B894" s="26" t="s">
        <v>1499</v>
      </c>
      <c r="C894" s="25">
        <v>506935</v>
      </c>
      <c r="D894" s="25" t="s">
        <v>144</v>
      </c>
      <c r="E894" s="27" t="s">
        <v>237</v>
      </c>
    </row>
    <row r="895" spans="1:5" x14ac:dyDescent="0.25">
      <c r="A895" s="24">
        <v>893</v>
      </c>
      <c r="B895" s="26" t="s">
        <v>1500</v>
      </c>
      <c r="C895" s="25">
        <v>531460</v>
      </c>
      <c r="D895" s="25" t="s">
        <v>144</v>
      </c>
      <c r="E895" s="27" t="s">
        <v>442</v>
      </c>
    </row>
    <row r="896" spans="1:5" x14ac:dyDescent="0.25">
      <c r="A896" s="24">
        <v>894</v>
      </c>
      <c r="B896" s="26" t="s">
        <v>1501</v>
      </c>
      <c r="C896" s="25">
        <v>523232</v>
      </c>
      <c r="D896" s="25" t="s">
        <v>144</v>
      </c>
      <c r="E896" s="27" t="s">
        <v>354</v>
      </c>
    </row>
    <row r="897" spans="1:5" x14ac:dyDescent="0.25">
      <c r="A897" s="24">
        <v>895</v>
      </c>
      <c r="B897" s="26" t="s">
        <v>1502</v>
      </c>
      <c r="C897" s="25">
        <v>538868</v>
      </c>
      <c r="D897" s="25" t="s">
        <v>144</v>
      </c>
      <c r="E897" s="27" t="s">
        <v>161</v>
      </c>
    </row>
    <row r="898" spans="1:5" x14ac:dyDescent="0.25">
      <c r="A898" s="24">
        <v>896</v>
      </c>
      <c r="B898" s="26" t="s">
        <v>1503</v>
      </c>
      <c r="C898" s="25" t="s">
        <v>144</v>
      </c>
      <c r="D898" s="25" t="s">
        <v>1504</v>
      </c>
      <c r="E898" s="27" t="s">
        <v>155</v>
      </c>
    </row>
    <row r="899" spans="1:5" x14ac:dyDescent="0.25">
      <c r="A899" s="24">
        <v>897</v>
      </c>
      <c r="B899" s="26" t="s">
        <v>1505</v>
      </c>
      <c r="C899" s="25">
        <v>522295</v>
      </c>
      <c r="D899" s="25" t="s">
        <v>1506</v>
      </c>
      <c r="E899" s="27" t="s">
        <v>339</v>
      </c>
    </row>
    <row r="900" spans="1:5" x14ac:dyDescent="0.25">
      <c r="A900" s="24">
        <v>898</v>
      </c>
      <c r="B900" s="26" t="s">
        <v>1507</v>
      </c>
      <c r="C900" s="25">
        <v>531556</v>
      </c>
      <c r="D900" s="25" t="s">
        <v>1508</v>
      </c>
      <c r="E900" s="27" t="s">
        <v>202</v>
      </c>
    </row>
    <row r="901" spans="1:5" x14ac:dyDescent="0.25">
      <c r="A901" s="24">
        <v>899</v>
      </c>
      <c r="B901" s="26" t="s">
        <v>1509</v>
      </c>
      <c r="C901" s="25">
        <v>524506</v>
      </c>
      <c r="D901" s="25" t="s">
        <v>144</v>
      </c>
      <c r="E901" s="27" t="s">
        <v>182</v>
      </c>
    </row>
    <row r="902" spans="1:5" x14ac:dyDescent="0.25">
      <c r="A902" s="24">
        <v>900</v>
      </c>
      <c r="B902" s="26" t="s">
        <v>1510</v>
      </c>
      <c r="C902" s="25">
        <v>530755</v>
      </c>
      <c r="D902" s="25" t="s">
        <v>1511</v>
      </c>
      <c r="E902" s="27" t="s">
        <v>1512</v>
      </c>
    </row>
    <row r="903" spans="1:5" x14ac:dyDescent="0.25">
      <c r="A903" s="24">
        <v>901</v>
      </c>
      <c r="B903" s="26" t="s">
        <v>1513</v>
      </c>
      <c r="C903" s="25">
        <v>532941</v>
      </c>
      <c r="D903" s="25" t="s">
        <v>1514</v>
      </c>
      <c r="E903" s="27" t="s">
        <v>442</v>
      </c>
    </row>
    <row r="904" spans="1:5" x14ac:dyDescent="0.25">
      <c r="A904" s="24">
        <v>902</v>
      </c>
      <c r="B904" s="26" t="s">
        <v>1515</v>
      </c>
      <c r="C904" s="25">
        <v>507543</v>
      </c>
      <c r="D904" s="25" t="s">
        <v>144</v>
      </c>
      <c r="E904" s="27" t="s">
        <v>393</v>
      </c>
    </row>
    <row r="905" spans="1:5" x14ac:dyDescent="0.25">
      <c r="A905" s="24">
        <v>903</v>
      </c>
      <c r="B905" s="26" t="s">
        <v>1516</v>
      </c>
      <c r="C905" s="25">
        <v>533167</v>
      </c>
      <c r="D905" s="25" t="s">
        <v>144</v>
      </c>
      <c r="E905" s="27" t="s">
        <v>542</v>
      </c>
    </row>
    <row r="906" spans="1:5" x14ac:dyDescent="0.25">
      <c r="A906" s="24">
        <v>904</v>
      </c>
      <c r="B906" s="26" t="s">
        <v>1517</v>
      </c>
      <c r="C906" s="25">
        <v>506395</v>
      </c>
      <c r="D906" s="25" t="s">
        <v>1518</v>
      </c>
      <c r="E906" s="27" t="s">
        <v>652</v>
      </c>
    </row>
    <row r="907" spans="1:5" x14ac:dyDescent="0.25">
      <c r="A907" s="24">
        <v>905</v>
      </c>
      <c r="B907" s="26" t="s">
        <v>1519</v>
      </c>
      <c r="C907" s="25">
        <v>526737</v>
      </c>
      <c r="D907" s="25" t="s">
        <v>144</v>
      </c>
      <c r="E907" s="27" t="s">
        <v>465</v>
      </c>
    </row>
    <row r="908" spans="1:5" x14ac:dyDescent="0.25">
      <c r="A908" s="24">
        <v>906</v>
      </c>
      <c r="B908" s="26" t="s">
        <v>1520</v>
      </c>
      <c r="C908" s="25">
        <v>540199</v>
      </c>
      <c r="D908" s="25" t="s">
        <v>144</v>
      </c>
      <c r="E908" s="27" t="s">
        <v>127</v>
      </c>
    </row>
    <row r="909" spans="1:5" x14ac:dyDescent="0.25">
      <c r="A909" s="24">
        <v>907</v>
      </c>
      <c r="B909" s="26" t="s">
        <v>1521</v>
      </c>
      <c r="C909" s="25">
        <v>532179</v>
      </c>
      <c r="D909" s="25" t="s">
        <v>1522</v>
      </c>
      <c r="E909" s="27" t="s">
        <v>462</v>
      </c>
    </row>
    <row r="910" spans="1:5" x14ac:dyDescent="0.25">
      <c r="A910" s="24">
        <v>908</v>
      </c>
      <c r="B910" s="26" t="s">
        <v>1523</v>
      </c>
      <c r="C910" s="25">
        <v>530859</v>
      </c>
      <c r="D910" s="25" t="s">
        <v>144</v>
      </c>
      <c r="E910" s="27" t="s">
        <v>138</v>
      </c>
    </row>
    <row r="911" spans="1:5" x14ac:dyDescent="0.25">
      <c r="A911" s="24">
        <v>909</v>
      </c>
      <c r="B911" s="26" t="s">
        <v>1524</v>
      </c>
      <c r="C911" s="25">
        <v>530545</v>
      </c>
      <c r="D911" s="25" t="s">
        <v>144</v>
      </c>
      <c r="E911" s="27" t="s">
        <v>133</v>
      </c>
    </row>
    <row r="912" spans="1:5" x14ac:dyDescent="0.25">
      <c r="A912" s="24">
        <v>910</v>
      </c>
      <c r="B912" s="26" t="s">
        <v>1525</v>
      </c>
      <c r="C912" s="25">
        <v>530545</v>
      </c>
      <c r="D912" s="25" t="s">
        <v>144</v>
      </c>
      <c r="E912" s="27" t="s">
        <v>133</v>
      </c>
    </row>
    <row r="913" spans="1:5" x14ac:dyDescent="0.25">
      <c r="A913" s="24">
        <v>911</v>
      </c>
      <c r="B913" s="26" t="s">
        <v>1526</v>
      </c>
      <c r="C913" s="25">
        <v>523100</v>
      </c>
      <c r="D913" s="25" t="s">
        <v>144</v>
      </c>
      <c r="E913" s="27" t="s">
        <v>176</v>
      </c>
    </row>
    <row r="914" spans="1:5" x14ac:dyDescent="0.25">
      <c r="A914" s="24">
        <v>912</v>
      </c>
      <c r="B914" s="26" t="s">
        <v>1527</v>
      </c>
      <c r="C914" s="25">
        <v>508814</v>
      </c>
      <c r="D914" s="25" t="s">
        <v>1528</v>
      </c>
      <c r="E914" s="27" t="s">
        <v>192</v>
      </c>
    </row>
    <row r="915" spans="1:5" x14ac:dyDescent="0.25">
      <c r="A915" s="24">
        <v>913</v>
      </c>
      <c r="B915" s="26" t="s">
        <v>1529</v>
      </c>
      <c r="C915" s="25">
        <v>538922</v>
      </c>
      <c r="D915" s="25" t="s">
        <v>144</v>
      </c>
      <c r="E915" s="27" t="s">
        <v>237</v>
      </c>
    </row>
    <row r="916" spans="1:5" x14ac:dyDescent="0.25">
      <c r="A916" s="24">
        <v>914</v>
      </c>
      <c r="B916" s="26" t="s">
        <v>1530</v>
      </c>
      <c r="C916" s="25">
        <v>526550</v>
      </c>
      <c r="D916" s="25" t="s">
        <v>1531</v>
      </c>
      <c r="E916" s="27" t="s">
        <v>345</v>
      </c>
    </row>
    <row r="917" spans="1:5" x14ac:dyDescent="0.25">
      <c r="A917" s="24">
        <v>915</v>
      </c>
      <c r="B917" s="26" t="s">
        <v>1532</v>
      </c>
      <c r="C917" s="25">
        <v>531624</v>
      </c>
      <c r="D917" s="25" t="s">
        <v>1533</v>
      </c>
      <c r="E917" s="27" t="s">
        <v>230</v>
      </c>
    </row>
    <row r="918" spans="1:5" x14ac:dyDescent="0.25">
      <c r="A918" s="24">
        <v>916</v>
      </c>
      <c r="B918" s="26" t="s">
        <v>1534</v>
      </c>
      <c r="C918" s="25">
        <v>523415</v>
      </c>
      <c r="D918" s="25" t="s">
        <v>144</v>
      </c>
      <c r="E918" s="27" t="s">
        <v>176</v>
      </c>
    </row>
    <row r="919" spans="1:5" x14ac:dyDescent="0.25">
      <c r="A919" s="24">
        <v>917</v>
      </c>
      <c r="B919" s="26" t="s">
        <v>1535</v>
      </c>
      <c r="C919" s="25">
        <v>534920</v>
      </c>
      <c r="D919" s="25" t="s">
        <v>144</v>
      </c>
      <c r="E919" s="27" t="s">
        <v>130</v>
      </c>
    </row>
    <row r="920" spans="1:5" x14ac:dyDescent="0.25">
      <c r="A920" s="24">
        <v>918</v>
      </c>
      <c r="B920" s="26" t="s">
        <v>1536</v>
      </c>
      <c r="C920" s="25">
        <v>533144</v>
      </c>
      <c r="D920" s="25" t="s">
        <v>1537</v>
      </c>
      <c r="E920" s="27" t="s">
        <v>1146</v>
      </c>
    </row>
    <row r="921" spans="1:5" x14ac:dyDescent="0.25">
      <c r="A921" s="24">
        <v>919</v>
      </c>
      <c r="B921" s="26" t="s">
        <v>1538</v>
      </c>
      <c r="C921" s="25">
        <v>542641</v>
      </c>
      <c r="D921" s="25" t="s">
        <v>1539</v>
      </c>
      <c r="E921" s="27" t="s">
        <v>161</v>
      </c>
    </row>
    <row r="922" spans="1:5" x14ac:dyDescent="0.25">
      <c r="A922" s="24">
        <v>920</v>
      </c>
      <c r="B922" s="26" t="s">
        <v>1540</v>
      </c>
      <c r="C922" s="25">
        <v>538770</v>
      </c>
      <c r="D922" s="25" t="s">
        <v>144</v>
      </c>
      <c r="E922" s="27" t="s">
        <v>230</v>
      </c>
    </row>
    <row r="923" spans="1:5" x14ac:dyDescent="0.25">
      <c r="A923" s="24">
        <v>921</v>
      </c>
      <c r="B923" s="26" t="s">
        <v>1541</v>
      </c>
      <c r="C923" s="25">
        <v>512093</v>
      </c>
      <c r="D923" s="25" t="s">
        <v>144</v>
      </c>
      <c r="E923" s="27" t="s">
        <v>237</v>
      </c>
    </row>
    <row r="924" spans="1:5" x14ac:dyDescent="0.25">
      <c r="A924" s="24">
        <v>922</v>
      </c>
      <c r="B924" s="26" t="s">
        <v>1542</v>
      </c>
      <c r="C924" s="25">
        <v>522001</v>
      </c>
      <c r="D924" s="25" t="s">
        <v>144</v>
      </c>
      <c r="E924" s="27" t="s">
        <v>222</v>
      </c>
    </row>
    <row r="925" spans="1:5" x14ac:dyDescent="0.25">
      <c r="A925" s="24">
        <v>923</v>
      </c>
      <c r="B925" s="26" t="s">
        <v>1543</v>
      </c>
      <c r="C925" s="25">
        <v>509472</v>
      </c>
      <c r="D925" s="25" t="s">
        <v>144</v>
      </c>
      <c r="E925" s="27" t="s">
        <v>166</v>
      </c>
    </row>
    <row r="926" spans="1:5" x14ac:dyDescent="0.25">
      <c r="A926" s="24">
        <v>924</v>
      </c>
      <c r="B926" s="26" t="s">
        <v>1544</v>
      </c>
      <c r="C926" s="25">
        <v>524388</v>
      </c>
      <c r="D926" s="25" t="s">
        <v>144</v>
      </c>
      <c r="E926" s="27" t="s">
        <v>469</v>
      </c>
    </row>
    <row r="927" spans="1:5" x14ac:dyDescent="0.25">
      <c r="A927" s="24">
        <v>925</v>
      </c>
      <c r="B927" s="26" t="s">
        <v>1545</v>
      </c>
      <c r="C927" s="25">
        <v>539527</v>
      </c>
      <c r="D927" s="25" t="s">
        <v>144</v>
      </c>
      <c r="E927" s="27" t="s">
        <v>1063</v>
      </c>
    </row>
    <row r="928" spans="1:5" x14ac:dyDescent="0.25">
      <c r="A928" s="24">
        <v>926</v>
      </c>
      <c r="B928" s="26" t="s">
        <v>1546</v>
      </c>
      <c r="C928" s="25">
        <v>532392</v>
      </c>
      <c r="D928" s="25" t="s">
        <v>1547</v>
      </c>
      <c r="E928" s="27" t="s">
        <v>147</v>
      </c>
    </row>
    <row r="929" spans="1:5" x14ac:dyDescent="0.25">
      <c r="A929" s="24">
        <v>927</v>
      </c>
      <c r="B929" s="26" t="s">
        <v>1548</v>
      </c>
      <c r="C929" s="25" t="s">
        <v>144</v>
      </c>
      <c r="D929" s="25" t="s">
        <v>1549</v>
      </c>
      <c r="E929" s="27" t="s">
        <v>155</v>
      </c>
    </row>
    <row r="930" spans="1:5" x14ac:dyDescent="0.25">
      <c r="A930" s="24">
        <v>928</v>
      </c>
      <c r="B930" s="26" t="s">
        <v>1550</v>
      </c>
      <c r="C930" s="25">
        <v>541770</v>
      </c>
      <c r="D930" s="25" t="s">
        <v>1551</v>
      </c>
      <c r="E930" s="27" t="s">
        <v>161</v>
      </c>
    </row>
    <row r="931" spans="1:5" x14ac:dyDescent="0.25">
      <c r="A931" s="24">
        <v>929</v>
      </c>
      <c r="B931" s="26" t="s">
        <v>1552</v>
      </c>
      <c r="C931" s="25">
        <v>539131</v>
      </c>
      <c r="D931" s="25" t="s">
        <v>144</v>
      </c>
      <c r="E931" s="27" t="s">
        <v>164</v>
      </c>
    </row>
    <row r="932" spans="1:5" x14ac:dyDescent="0.25">
      <c r="A932" s="24">
        <v>930</v>
      </c>
      <c r="B932" s="26" t="s">
        <v>1553</v>
      </c>
      <c r="C932" s="25">
        <v>512379</v>
      </c>
      <c r="D932" s="25" t="s">
        <v>144</v>
      </c>
      <c r="E932" s="27" t="s">
        <v>237</v>
      </c>
    </row>
    <row r="933" spans="1:5" x14ac:dyDescent="0.25">
      <c r="A933" s="24">
        <v>931</v>
      </c>
      <c r="B933" s="26" t="s">
        <v>1554</v>
      </c>
      <c r="C933" s="25">
        <v>511413</v>
      </c>
      <c r="D933" s="25" t="s">
        <v>1555</v>
      </c>
      <c r="E933" s="27" t="s">
        <v>161</v>
      </c>
    </row>
    <row r="934" spans="1:5" x14ac:dyDescent="0.25">
      <c r="A934" s="24">
        <v>932</v>
      </c>
      <c r="B934" s="26" t="s">
        <v>1556</v>
      </c>
      <c r="C934" s="25">
        <v>526269</v>
      </c>
      <c r="D934" s="25" t="s">
        <v>144</v>
      </c>
      <c r="E934" s="27" t="s">
        <v>304</v>
      </c>
    </row>
    <row r="935" spans="1:5" x14ac:dyDescent="0.25">
      <c r="A935" s="24">
        <v>933</v>
      </c>
      <c r="B935" s="26" t="s">
        <v>1557</v>
      </c>
      <c r="C935" s="25">
        <v>526977</v>
      </c>
      <c r="D935" s="25" t="s">
        <v>144</v>
      </c>
      <c r="E935" s="27" t="s">
        <v>467</v>
      </c>
    </row>
    <row r="936" spans="1:5" x14ac:dyDescent="0.25">
      <c r="A936" s="24">
        <v>934</v>
      </c>
      <c r="B936" s="26" t="s">
        <v>1558</v>
      </c>
      <c r="C936" s="25">
        <v>500092</v>
      </c>
      <c r="D936" s="25" t="s">
        <v>1559</v>
      </c>
      <c r="E936" s="27" t="s">
        <v>127</v>
      </c>
    </row>
    <row r="937" spans="1:5" x14ac:dyDescent="0.25">
      <c r="A937" s="24">
        <v>935</v>
      </c>
      <c r="B937" s="26" t="s">
        <v>1560</v>
      </c>
      <c r="C937" s="25">
        <v>539876</v>
      </c>
      <c r="D937" s="25" t="s">
        <v>1561</v>
      </c>
      <c r="E937" s="27" t="s">
        <v>908</v>
      </c>
    </row>
    <row r="938" spans="1:5" x14ac:dyDescent="0.25">
      <c r="A938" s="24">
        <v>936</v>
      </c>
      <c r="B938" s="26" t="s">
        <v>1562</v>
      </c>
      <c r="C938" s="25" t="s">
        <v>144</v>
      </c>
      <c r="D938" s="25" t="s">
        <v>1563</v>
      </c>
      <c r="E938" s="27" t="s">
        <v>155</v>
      </c>
    </row>
    <row r="939" spans="1:5" x14ac:dyDescent="0.25">
      <c r="A939" s="24">
        <v>937</v>
      </c>
      <c r="B939" s="26" t="s">
        <v>1564</v>
      </c>
      <c r="C939" s="25">
        <v>538521</v>
      </c>
      <c r="D939" s="25" t="s">
        <v>144</v>
      </c>
      <c r="E939" s="27" t="s">
        <v>1146</v>
      </c>
    </row>
    <row r="940" spans="1:5" x14ac:dyDescent="0.25">
      <c r="A940" s="24">
        <v>938</v>
      </c>
      <c r="B940" s="26" t="s">
        <v>1565</v>
      </c>
      <c r="C940" s="25">
        <v>540903</v>
      </c>
      <c r="D940" s="25" t="s">
        <v>144</v>
      </c>
      <c r="E940" s="27" t="s">
        <v>228</v>
      </c>
    </row>
    <row r="941" spans="1:5" x14ac:dyDescent="0.25">
      <c r="A941" s="24">
        <v>939</v>
      </c>
      <c r="B941" s="26" t="s">
        <v>1566</v>
      </c>
      <c r="C941" s="25">
        <v>530067</v>
      </c>
      <c r="D941" s="25" t="s">
        <v>144</v>
      </c>
      <c r="E941" s="27" t="s">
        <v>161</v>
      </c>
    </row>
    <row r="942" spans="1:5" x14ac:dyDescent="0.25">
      <c r="A942" s="24">
        <v>940</v>
      </c>
      <c r="B942" s="26" t="s">
        <v>1567</v>
      </c>
      <c r="C942" s="25">
        <v>526027</v>
      </c>
      <c r="D942" s="25" t="s">
        <v>1568</v>
      </c>
      <c r="E942" s="27" t="s">
        <v>218</v>
      </c>
    </row>
    <row r="943" spans="1:5" x14ac:dyDescent="0.25">
      <c r="A943" s="24">
        <v>941</v>
      </c>
      <c r="B943" s="26" t="s">
        <v>1569</v>
      </c>
      <c r="C943" s="25">
        <v>511710</v>
      </c>
      <c r="D943" s="25" t="s">
        <v>144</v>
      </c>
      <c r="E943" s="27" t="s">
        <v>161</v>
      </c>
    </row>
    <row r="944" spans="1:5" x14ac:dyDescent="0.25">
      <c r="A944" s="24">
        <v>942</v>
      </c>
      <c r="B944" s="26" t="s">
        <v>1570</v>
      </c>
      <c r="C944" s="25">
        <v>500480</v>
      </c>
      <c r="D944" s="25" t="s">
        <v>1571</v>
      </c>
      <c r="E944" s="27" t="s">
        <v>152</v>
      </c>
    </row>
    <row r="945" spans="1:5" x14ac:dyDescent="0.25">
      <c r="A945" s="24">
        <v>943</v>
      </c>
      <c r="B945" s="26" t="s">
        <v>1572</v>
      </c>
      <c r="C945" s="25">
        <v>500480</v>
      </c>
      <c r="D945" s="25" t="s">
        <v>1571</v>
      </c>
      <c r="E945" s="27" t="s">
        <v>152</v>
      </c>
    </row>
    <row r="946" spans="1:5" x14ac:dyDescent="0.25">
      <c r="A946" s="24">
        <v>944</v>
      </c>
      <c r="B946" s="26" t="s">
        <v>1573</v>
      </c>
      <c r="C946" s="25">
        <v>530843</v>
      </c>
      <c r="D946" s="25" t="s">
        <v>1574</v>
      </c>
      <c r="E946" s="27" t="s">
        <v>326</v>
      </c>
    </row>
    <row r="947" spans="1:5" x14ac:dyDescent="0.25">
      <c r="A947" s="24">
        <v>945</v>
      </c>
      <c r="B947" s="26" t="s">
        <v>1575</v>
      </c>
      <c r="C947" s="25">
        <v>532332</v>
      </c>
      <c r="D947" s="25" t="s">
        <v>1576</v>
      </c>
      <c r="E947" s="27" t="s">
        <v>237</v>
      </c>
    </row>
    <row r="948" spans="1:5" x14ac:dyDescent="0.25">
      <c r="A948" s="24">
        <v>946</v>
      </c>
      <c r="B948" s="26" t="s">
        <v>1577</v>
      </c>
      <c r="C948" s="25">
        <v>531472</v>
      </c>
      <c r="D948" s="25" t="s">
        <v>144</v>
      </c>
      <c r="E948" s="27" t="s">
        <v>442</v>
      </c>
    </row>
    <row r="949" spans="1:5" x14ac:dyDescent="0.25">
      <c r="A949" s="24">
        <v>947</v>
      </c>
      <c r="B949" s="26" t="s">
        <v>1578</v>
      </c>
      <c r="C949" s="25">
        <v>532640</v>
      </c>
      <c r="D949" s="25" t="s">
        <v>1579</v>
      </c>
      <c r="E949" s="27" t="s">
        <v>668</v>
      </c>
    </row>
    <row r="950" spans="1:5" x14ac:dyDescent="0.25">
      <c r="A950" s="24">
        <v>948</v>
      </c>
      <c r="B950" s="26" t="s">
        <v>1580</v>
      </c>
      <c r="C950" s="25">
        <v>532640</v>
      </c>
      <c r="D950" s="25" t="s">
        <v>1579</v>
      </c>
      <c r="E950" s="27" t="s">
        <v>668</v>
      </c>
    </row>
    <row r="951" spans="1:5" x14ac:dyDescent="0.25">
      <c r="A951" s="24">
        <v>949</v>
      </c>
      <c r="B951" s="26" t="s">
        <v>1581</v>
      </c>
      <c r="C951" s="25">
        <v>532271</v>
      </c>
      <c r="D951" s="25" t="s">
        <v>144</v>
      </c>
      <c r="E951" s="27" t="s">
        <v>237</v>
      </c>
    </row>
    <row r="952" spans="1:5" x14ac:dyDescent="0.25">
      <c r="A952" s="24">
        <v>950</v>
      </c>
      <c r="B952" s="26" t="s">
        <v>1582</v>
      </c>
      <c r="C952" s="25">
        <v>532173</v>
      </c>
      <c r="D952" s="25" t="s">
        <v>1583</v>
      </c>
      <c r="E952" s="27" t="s">
        <v>237</v>
      </c>
    </row>
    <row r="953" spans="1:5" x14ac:dyDescent="0.25">
      <c r="A953" s="24">
        <v>951</v>
      </c>
      <c r="B953" s="26" t="s">
        <v>1584</v>
      </c>
      <c r="C953" s="25">
        <v>532175</v>
      </c>
      <c r="D953" s="25" t="s">
        <v>1585</v>
      </c>
      <c r="E953" s="27" t="s">
        <v>130</v>
      </c>
    </row>
    <row r="954" spans="1:5" x14ac:dyDescent="0.25">
      <c r="A954" s="24">
        <v>952</v>
      </c>
      <c r="B954" s="26" t="s">
        <v>1586</v>
      </c>
      <c r="C954" s="25">
        <v>533151</v>
      </c>
      <c r="D954" s="25" t="s">
        <v>1587</v>
      </c>
      <c r="E954" s="27" t="s">
        <v>668</v>
      </c>
    </row>
    <row r="955" spans="1:5" x14ac:dyDescent="0.25">
      <c r="A955" s="24">
        <v>953</v>
      </c>
      <c r="B955" s="26" t="s">
        <v>1588</v>
      </c>
      <c r="C955" s="25">
        <v>533160</v>
      </c>
      <c r="D955" s="25" t="s">
        <v>1589</v>
      </c>
      <c r="E955" s="27" t="s">
        <v>230</v>
      </c>
    </row>
    <row r="956" spans="1:5" x14ac:dyDescent="0.25">
      <c r="A956" s="24">
        <v>954</v>
      </c>
      <c r="B956" s="26" t="s">
        <v>1590</v>
      </c>
      <c r="C956" s="25" t="s">
        <v>144</v>
      </c>
      <c r="D956" s="25" t="s">
        <v>1591</v>
      </c>
      <c r="E956" s="27" t="s">
        <v>155</v>
      </c>
    </row>
    <row r="957" spans="1:5" x14ac:dyDescent="0.25">
      <c r="A957" s="24">
        <v>955</v>
      </c>
      <c r="B957" s="26" t="s">
        <v>1592</v>
      </c>
      <c r="C957" s="25" t="s">
        <v>144</v>
      </c>
      <c r="D957" s="25" t="s">
        <v>1593</v>
      </c>
      <c r="E957" s="27" t="s">
        <v>155</v>
      </c>
    </row>
    <row r="958" spans="1:5" x14ac:dyDescent="0.25">
      <c r="A958" s="24">
        <v>956</v>
      </c>
      <c r="B958" s="26" t="s">
        <v>1594</v>
      </c>
      <c r="C958" s="25">
        <v>517514</v>
      </c>
      <c r="D958" s="25" t="s">
        <v>144</v>
      </c>
      <c r="E958" s="27" t="s">
        <v>329</v>
      </c>
    </row>
    <row r="959" spans="1:5" x14ac:dyDescent="0.25">
      <c r="A959" s="24">
        <v>957</v>
      </c>
      <c r="B959" s="26" t="s">
        <v>1595</v>
      </c>
      <c r="C959" s="25">
        <v>517514</v>
      </c>
      <c r="D959" s="25" t="s">
        <v>144</v>
      </c>
      <c r="E959" s="27" t="s">
        <v>329</v>
      </c>
    </row>
    <row r="960" spans="1:5" x14ac:dyDescent="0.25">
      <c r="A960" s="24">
        <v>958</v>
      </c>
      <c r="B960" s="26" t="s">
        <v>1596</v>
      </c>
      <c r="C960" s="25">
        <v>500096</v>
      </c>
      <c r="D960" s="25" t="s">
        <v>1597</v>
      </c>
      <c r="E960" s="27" t="s">
        <v>326</v>
      </c>
    </row>
    <row r="961" spans="1:5" x14ac:dyDescent="0.25">
      <c r="A961" s="24">
        <v>959</v>
      </c>
      <c r="B961" s="26" t="s">
        <v>1598</v>
      </c>
      <c r="C961" s="25">
        <v>500096</v>
      </c>
      <c r="D961" s="25" t="s">
        <v>1597</v>
      </c>
      <c r="E961" s="27" t="s">
        <v>326</v>
      </c>
    </row>
    <row r="962" spans="1:5" x14ac:dyDescent="0.25">
      <c r="A962" s="24">
        <v>960</v>
      </c>
      <c r="B962" s="26" t="s">
        <v>1599</v>
      </c>
      <c r="C962" s="25">
        <v>526821</v>
      </c>
      <c r="D962" s="25" t="s">
        <v>144</v>
      </c>
      <c r="E962" s="27" t="s">
        <v>304</v>
      </c>
    </row>
    <row r="963" spans="1:5" x14ac:dyDescent="0.25">
      <c r="A963" s="24">
        <v>961</v>
      </c>
      <c r="B963" s="26" t="s">
        <v>1600</v>
      </c>
      <c r="C963" s="25">
        <v>530825</v>
      </c>
      <c r="D963" s="25" t="s">
        <v>144</v>
      </c>
      <c r="E963" s="27" t="s">
        <v>304</v>
      </c>
    </row>
    <row r="964" spans="1:5" x14ac:dyDescent="0.25">
      <c r="A964" s="24">
        <v>962</v>
      </c>
      <c r="B964" s="26" t="s">
        <v>1601</v>
      </c>
      <c r="C964" s="25">
        <v>530825</v>
      </c>
      <c r="D964" s="25" t="s">
        <v>144</v>
      </c>
      <c r="E964" s="27" t="s">
        <v>304</v>
      </c>
    </row>
    <row r="965" spans="1:5" x14ac:dyDescent="0.25">
      <c r="A965" s="24">
        <v>963</v>
      </c>
      <c r="B965" s="26" t="s">
        <v>1602</v>
      </c>
      <c r="C965" s="25">
        <v>501148</v>
      </c>
      <c r="D965" s="25" t="s">
        <v>144</v>
      </c>
      <c r="E965" s="27" t="s">
        <v>164</v>
      </c>
    </row>
    <row r="966" spans="1:5" x14ac:dyDescent="0.25">
      <c r="A966" s="24">
        <v>964</v>
      </c>
      <c r="B966" s="26" t="s">
        <v>1603</v>
      </c>
      <c r="C966" s="25">
        <v>542216</v>
      </c>
      <c r="D966" s="25" t="s">
        <v>1604</v>
      </c>
      <c r="E966" s="27" t="s">
        <v>1605</v>
      </c>
    </row>
    <row r="967" spans="1:5" x14ac:dyDescent="0.25">
      <c r="A967" s="24">
        <v>965</v>
      </c>
      <c r="B967" s="26" t="s">
        <v>1606</v>
      </c>
      <c r="C967" s="25">
        <v>500097</v>
      </c>
      <c r="D967" s="25" t="s">
        <v>1607</v>
      </c>
      <c r="E967" s="27" t="s">
        <v>842</v>
      </c>
    </row>
    <row r="968" spans="1:5" x14ac:dyDescent="0.25">
      <c r="A968" s="24">
        <v>966</v>
      </c>
      <c r="B968" s="26" t="s">
        <v>1608</v>
      </c>
      <c r="C968" s="25">
        <v>539900</v>
      </c>
      <c r="D968" s="25" t="s">
        <v>144</v>
      </c>
      <c r="E968" s="27" t="s">
        <v>166</v>
      </c>
    </row>
    <row r="969" spans="1:5" x14ac:dyDescent="0.25">
      <c r="A969" s="24">
        <v>967</v>
      </c>
      <c r="B969" s="26" t="s">
        <v>1609</v>
      </c>
      <c r="C969" s="25">
        <v>521220</v>
      </c>
      <c r="D969" s="25" t="s">
        <v>1610</v>
      </c>
      <c r="E969" s="27" t="s">
        <v>159</v>
      </c>
    </row>
    <row r="970" spans="1:5" x14ac:dyDescent="0.25">
      <c r="A970" s="24">
        <v>968</v>
      </c>
      <c r="B970" s="26" t="s">
        <v>1611</v>
      </c>
      <c r="C970" s="25" t="s">
        <v>144</v>
      </c>
      <c r="D970" s="25" t="s">
        <v>1612</v>
      </c>
      <c r="E970" s="27" t="s">
        <v>155</v>
      </c>
    </row>
    <row r="971" spans="1:5" x14ac:dyDescent="0.25">
      <c r="A971" s="24">
        <v>969</v>
      </c>
      <c r="B971" s="26" t="s">
        <v>1613</v>
      </c>
      <c r="C971" s="25">
        <v>532329</v>
      </c>
      <c r="D971" s="25" t="s">
        <v>144</v>
      </c>
      <c r="E971" s="27" t="s">
        <v>237</v>
      </c>
    </row>
    <row r="972" spans="1:5" x14ac:dyDescent="0.25">
      <c r="A972" s="24">
        <v>970</v>
      </c>
      <c r="B972" s="26" t="s">
        <v>1614</v>
      </c>
      <c r="C972" s="25">
        <v>532329</v>
      </c>
      <c r="D972" s="25" t="s">
        <v>144</v>
      </c>
      <c r="E972" s="27" t="s">
        <v>237</v>
      </c>
    </row>
    <row r="973" spans="1:5" x14ac:dyDescent="0.25">
      <c r="A973" s="24">
        <v>971</v>
      </c>
      <c r="B973" s="26" t="s">
        <v>1615</v>
      </c>
      <c r="C973" s="25">
        <v>540361</v>
      </c>
      <c r="D973" s="25" t="s">
        <v>144</v>
      </c>
      <c r="E973" s="27" t="s">
        <v>166</v>
      </c>
    </row>
    <row r="974" spans="1:5" x14ac:dyDescent="0.25">
      <c r="A974" s="24">
        <v>972</v>
      </c>
      <c r="B974" s="26" t="s">
        <v>1616</v>
      </c>
      <c r="C974" s="25">
        <v>539770</v>
      </c>
      <c r="D974" s="25" t="s">
        <v>144</v>
      </c>
      <c r="E974" s="27" t="s">
        <v>127</v>
      </c>
    </row>
    <row r="975" spans="1:5" x14ac:dyDescent="0.25">
      <c r="A975" s="24">
        <v>973</v>
      </c>
      <c r="B975" s="26" t="s">
        <v>1617</v>
      </c>
      <c r="C975" s="25">
        <v>539884</v>
      </c>
      <c r="D975" s="25" t="s">
        <v>144</v>
      </c>
      <c r="E975" s="27" t="s">
        <v>258</v>
      </c>
    </row>
    <row r="976" spans="1:5" x14ac:dyDescent="0.25">
      <c r="A976" s="24">
        <v>974</v>
      </c>
      <c r="B976" s="26" t="s">
        <v>1618</v>
      </c>
      <c r="C976" s="25">
        <v>532528</v>
      </c>
      <c r="D976" s="25" t="s">
        <v>1619</v>
      </c>
      <c r="E976" s="27" t="s">
        <v>237</v>
      </c>
    </row>
    <row r="977" spans="1:5" x14ac:dyDescent="0.25">
      <c r="A977" s="24">
        <v>975</v>
      </c>
      <c r="B977" s="26" t="s">
        <v>1620</v>
      </c>
      <c r="C977" s="25">
        <v>530171</v>
      </c>
      <c r="D977" s="25" t="s">
        <v>144</v>
      </c>
      <c r="E977" s="27" t="s">
        <v>127</v>
      </c>
    </row>
    <row r="978" spans="1:5" x14ac:dyDescent="0.25">
      <c r="A978" s="24">
        <v>976</v>
      </c>
      <c r="B978" s="26" t="s">
        <v>1621</v>
      </c>
      <c r="C978" s="25">
        <v>530393</v>
      </c>
      <c r="D978" s="25" t="s">
        <v>1622</v>
      </c>
      <c r="E978" s="27" t="s">
        <v>127</v>
      </c>
    </row>
    <row r="979" spans="1:5" x14ac:dyDescent="0.25">
      <c r="A979" s="24">
        <v>977</v>
      </c>
      <c r="B979" s="26" t="s">
        <v>1623</v>
      </c>
      <c r="C979" s="25">
        <v>532772</v>
      </c>
      <c r="D979" s="25" t="s">
        <v>1624</v>
      </c>
      <c r="E979" s="27" t="s">
        <v>462</v>
      </c>
    </row>
    <row r="980" spans="1:5" x14ac:dyDescent="0.25">
      <c r="A980" s="24">
        <v>978</v>
      </c>
      <c r="B980" s="26" t="s">
        <v>1625</v>
      </c>
      <c r="C980" s="25">
        <v>511611</v>
      </c>
      <c r="D980" s="25" t="s">
        <v>1626</v>
      </c>
      <c r="E980" s="27" t="s">
        <v>161</v>
      </c>
    </row>
    <row r="981" spans="1:5" x14ac:dyDescent="0.25">
      <c r="A981" s="24">
        <v>979</v>
      </c>
      <c r="B981" s="26" t="s">
        <v>1627</v>
      </c>
      <c r="C981" s="25">
        <v>502820</v>
      </c>
      <c r="D981" s="25" t="s">
        <v>1628</v>
      </c>
      <c r="E981" s="27" t="s">
        <v>159</v>
      </c>
    </row>
    <row r="982" spans="1:5" x14ac:dyDescent="0.25">
      <c r="A982" s="24">
        <v>980</v>
      </c>
      <c r="B982" s="26" t="s">
        <v>1629</v>
      </c>
      <c r="C982" s="25">
        <v>523369</v>
      </c>
      <c r="D982" s="25" t="s">
        <v>144</v>
      </c>
      <c r="E982" s="27" t="s">
        <v>842</v>
      </c>
    </row>
    <row r="983" spans="1:5" x14ac:dyDescent="0.25">
      <c r="A983" s="24">
        <v>981</v>
      </c>
      <c r="B983" s="26" t="s">
        <v>1630</v>
      </c>
      <c r="C983" s="25">
        <v>523367</v>
      </c>
      <c r="D983" s="25" t="s">
        <v>1631</v>
      </c>
      <c r="E983" s="27" t="s">
        <v>133</v>
      </c>
    </row>
    <row r="984" spans="1:5" x14ac:dyDescent="0.25">
      <c r="A984" s="24">
        <v>982</v>
      </c>
      <c r="B984" s="26" t="s">
        <v>1632</v>
      </c>
      <c r="C984" s="25">
        <v>500117</v>
      </c>
      <c r="D984" s="25" t="s">
        <v>1633</v>
      </c>
      <c r="E984" s="27" t="s">
        <v>358</v>
      </c>
    </row>
    <row r="985" spans="1:5" x14ac:dyDescent="0.25">
      <c r="A985" s="24">
        <v>983</v>
      </c>
      <c r="B985" s="26" t="s">
        <v>1634</v>
      </c>
      <c r="C985" s="25">
        <v>590031</v>
      </c>
      <c r="D985" s="25" t="s">
        <v>1635</v>
      </c>
      <c r="E985" s="27" t="s">
        <v>329</v>
      </c>
    </row>
    <row r="986" spans="1:5" x14ac:dyDescent="0.25">
      <c r="A986" s="24">
        <v>984</v>
      </c>
      <c r="B986" s="26" t="s">
        <v>1636</v>
      </c>
      <c r="C986" s="25">
        <v>590031</v>
      </c>
      <c r="D986" s="25" t="s">
        <v>1635</v>
      </c>
      <c r="E986" s="27" t="s">
        <v>329</v>
      </c>
    </row>
    <row r="987" spans="1:5" x14ac:dyDescent="0.25">
      <c r="A987" s="24">
        <v>985</v>
      </c>
      <c r="B987" s="26" t="s">
        <v>1637</v>
      </c>
      <c r="C987" s="25" t="s">
        <v>144</v>
      </c>
      <c r="D987" s="25" t="s">
        <v>1638</v>
      </c>
      <c r="E987" s="27" t="s">
        <v>155</v>
      </c>
    </row>
    <row r="988" spans="1:5" x14ac:dyDescent="0.25">
      <c r="A988" s="24">
        <v>986</v>
      </c>
      <c r="B988" s="26" t="s">
        <v>1639</v>
      </c>
      <c r="C988" s="25">
        <v>505703</v>
      </c>
      <c r="D988" s="25" t="s">
        <v>144</v>
      </c>
      <c r="E988" s="27" t="s">
        <v>152</v>
      </c>
    </row>
    <row r="989" spans="1:5" x14ac:dyDescent="0.25">
      <c r="A989" s="24">
        <v>987</v>
      </c>
      <c r="B989" s="26" t="s">
        <v>1640</v>
      </c>
      <c r="C989" s="25">
        <v>502137</v>
      </c>
      <c r="D989" s="25" t="s">
        <v>1641</v>
      </c>
      <c r="E989" s="27" t="s">
        <v>157</v>
      </c>
    </row>
    <row r="990" spans="1:5" x14ac:dyDescent="0.25">
      <c r="A990" s="24">
        <v>988</v>
      </c>
      <c r="B990" s="26" t="s">
        <v>1642</v>
      </c>
      <c r="C990" s="25">
        <v>512068</v>
      </c>
      <c r="D990" s="25" t="s">
        <v>144</v>
      </c>
      <c r="E990" s="27" t="s">
        <v>124</v>
      </c>
    </row>
    <row r="991" spans="1:5" x14ac:dyDescent="0.25">
      <c r="A991" s="24">
        <v>989</v>
      </c>
      <c r="B991" s="26" t="s">
        <v>1643</v>
      </c>
      <c r="C991" s="25">
        <v>542248</v>
      </c>
      <c r="D991" s="25" t="s">
        <v>1644</v>
      </c>
      <c r="E991" s="27" t="s">
        <v>333</v>
      </c>
    </row>
    <row r="992" spans="1:5" x14ac:dyDescent="0.25">
      <c r="A992" s="24">
        <v>990</v>
      </c>
      <c r="B992" s="26" t="s">
        <v>1645</v>
      </c>
      <c r="C992" s="25">
        <v>531989</v>
      </c>
      <c r="D992" s="25" t="s">
        <v>144</v>
      </c>
      <c r="E992" s="27" t="s">
        <v>339</v>
      </c>
    </row>
    <row r="993" spans="1:5" x14ac:dyDescent="0.25">
      <c r="A993" s="24">
        <v>991</v>
      </c>
      <c r="B993" s="26" t="s">
        <v>1646</v>
      </c>
      <c r="C993" s="25">
        <v>539190</v>
      </c>
      <c r="D993" s="25" t="s">
        <v>144</v>
      </c>
      <c r="E993" s="27" t="s">
        <v>161</v>
      </c>
    </row>
    <row r="994" spans="1:5" x14ac:dyDescent="0.25">
      <c r="A994" s="24">
        <v>992</v>
      </c>
      <c r="B994" s="26" t="s">
        <v>1647</v>
      </c>
      <c r="C994" s="25">
        <v>531227</v>
      </c>
      <c r="D994" s="25" t="s">
        <v>144</v>
      </c>
      <c r="E994" s="27" t="s">
        <v>192</v>
      </c>
    </row>
    <row r="995" spans="1:5" x14ac:dyDescent="0.25">
      <c r="A995" s="24">
        <v>993</v>
      </c>
      <c r="B995" s="26" t="s">
        <v>1648</v>
      </c>
      <c r="C995" s="25">
        <v>539405</v>
      </c>
      <c r="D995" s="25" t="s">
        <v>144</v>
      </c>
      <c r="E995" s="27" t="s">
        <v>258</v>
      </c>
    </row>
    <row r="996" spans="1:5" x14ac:dyDescent="0.25">
      <c r="A996" s="24">
        <v>994</v>
      </c>
      <c r="B996" s="26" t="s">
        <v>1649</v>
      </c>
      <c r="C996" s="25">
        <v>539559</v>
      </c>
      <c r="D996" s="25" t="s">
        <v>144</v>
      </c>
      <c r="E996" s="27" t="s">
        <v>258</v>
      </c>
    </row>
    <row r="997" spans="1:5" x14ac:dyDescent="0.25">
      <c r="A997" s="24">
        <v>995</v>
      </c>
      <c r="B997" s="26" t="s">
        <v>1650</v>
      </c>
      <c r="C997" s="25">
        <v>539559</v>
      </c>
      <c r="D997" s="25" t="s">
        <v>144</v>
      </c>
      <c r="E997" s="27" t="s">
        <v>258</v>
      </c>
    </row>
    <row r="998" spans="1:5" x14ac:dyDescent="0.25">
      <c r="A998" s="24">
        <v>996</v>
      </c>
      <c r="B998" s="26" t="s">
        <v>1651</v>
      </c>
      <c r="C998" s="25">
        <v>532760</v>
      </c>
      <c r="D998" s="25" t="s">
        <v>1652</v>
      </c>
      <c r="E998" s="27" t="s">
        <v>275</v>
      </c>
    </row>
    <row r="999" spans="1:5" x14ac:dyDescent="0.25">
      <c r="A999" s="24">
        <v>997</v>
      </c>
      <c r="B999" s="26" t="s">
        <v>1653</v>
      </c>
      <c r="C999" s="25">
        <v>541778</v>
      </c>
      <c r="D999" s="25" t="s">
        <v>144</v>
      </c>
      <c r="E999" s="27" t="s">
        <v>304</v>
      </c>
    </row>
    <row r="1000" spans="1:5" x14ac:dyDescent="0.25">
      <c r="A1000" s="24">
        <v>998</v>
      </c>
      <c r="B1000" s="26" t="s">
        <v>1654</v>
      </c>
      <c r="C1000" s="25">
        <v>500645</v>
      </c>
      <c r="D1000" s="25" t="s">
        <v>1655</v>
      </c>
      <c r="E1000" s="27" t="s">
        <v>192</v>
      </c>
    </row>
    <row r="1001" spans="1:5" x14ac:dyDescent="0.25">
      <c r="A1001" s="24">
        <v>999</v>
      </c>
      <c r="B1001" s="26" t="s">
        <v>1656</v>
      </c>
      <c r="C1001" s="25">
        <v>506401</v>
      </c>
      <c r="D1001" s="25" t="s">
        <v>1657</v>
      </c>
      <c r="E1001" s="27" t="s">
        <v>192</v>
      </c>
    </row>
    <row r="1002" spans="1:5" x14ac:dyDescent="0.25">
      <c r="A1002" s="24">
        <v>1000</v>
      </c>
      <c r="B1002" s="26" t="s">
        <v>1658</v>
      </c>
      <c r="C1002" s="25">
        <v>514030</v>
      </c>
      <c r="D1002" s="25" t="s">
        <v>144</v>
      </c>
      <c r="E1002" s="27" t="s">
        <v>159</v>
      </c>
    </row>
    <row r="1003" spans="1:5" x14ac:dyDescent="0.25">
      <c r="A1003" s="24">
        <v>1001</v>
      </c>
      <c r="B1003" s="26" t="s">
        <v>1659</v>
      </c>
      <c r="C1003" s="25">
        <v>539455</v>
      </c>
      <c r="D1003" s="25" t="s">
        <v>144</v>
      </c>
      <c r="E1003" s="27" t="s">
        <v>176</v>
      </c>
    </row>
    <row r="1004" spans="1:5" x14ac:dyDescent="0.25">
      <c r="A1004" s="24">
        <v>1002</v>
      </c>
      <c r="B1004" s="26" t="s">
        <v>1660</v>
      </c>
      <c r="C1004" s="25">
        <v>780006</v>
      </c>
      <c r="D1004" s="25" t="s">
        <v>144</v>
      </c>
      <c r="E1004" s="27" t="s">
        <v>235</v>
      </c>
    </row>
    <row r="1005" spans="1:5" x14ac:dyDescent="0.25">
      <c r="A1005" s="24">
        <v>1003</v>
      </c>
      <c r="B1005" s="26" t="s">
        <v>1661</v>
      </c>
      <c r="C1005" s="25">
        <v>532848</v>
      </c>
      <c r="D1005" s="25" t="s">
        <v>1662</v>
      </c>
      <c r="E1005" s="27" t="s">
        <v>565</v>
      </c>
    </row>
    <row r="1006" spans="1:5" x14ac:dyDescent="0.25">
      <c r="A1006" s="24">
        <v>1004</v>
      </c>
      <c r="B1006" s="26" t="s">
        <v>1663</v>
      </c>
      <c r="C1006" s="25">
        <v>539596</v>
      </c>
      <c r="D1006" s="25" t="s">
        <v>144</v>
      </c>
      <c r="E1006" s="27" t="s">
        <v>127</v>
      </c>
    </row>
    <row r="1007" spans="1:5" x14ac:dyDescent="0.25">
      <c r="A1007" s="24">
        <v>1005</v>
      </c>
      <c r="B1007" s="26" t="s">
        <v>1664</v>
      </c>
      <c r="C1007" s="25">
        <v>504286</v>
      </c>
      <c r="D1007" s="25" t="s">
        <v>1665</v>
      </c>
      <c r="E1007" s="27" t="s">
        <v>442</v>
      </c>
    </row>
    <row r="1008" spans="1:5" x14ac:dyDescent="0.25">
      <c r="A1008" s="24">
        <v>1006</v>
      </c>
      <c r="B1008" s="26" t="s">
        <v>1666</v>
      </c>
      <c r="C1008" s="25">
        <v>504240</v>
      </c>
      <c r="D1008" s="25" t="s">
        <v>144</v>
      </c>
      <c r="E1008" s="27" t="s">
        <v>442</v>
      </c>
    </row>
    <row r="1009" spans="1:5" x14ac:dyDescent="0.25">
      <c r="A1009" s="24">
        <v>1007</v>
      </c>
      <c r="B1009" s="26" t="s">
        <v>1667</v>
      </c>
      <c r="C1009" s="25">
        <v>504256</v>
      </c>
      <c r="D1009" s="25" t="s">
        <v>144</v>
      </c>
      <c r="E1009" s="27" t="s">
        <v>686</v>
      </c>
    </row>
    <row r="1010" spans="1:5" x14ac:dyDescent="0.25">
      <c r="A1010" s="24">
        <v>1008</v>
      </c>
      <c r="B1010" s="26" t="s">
        <v>1668</v>
      </c>
      <c r="C1010" s="25">
        <v>533137</v>
      </c>
      <c r="D1010" s="25" t="s">
        <v>1669</v>
      </c>
      <c r="E1010" s="27" t="s">
        <v>882</v>
      </c>
    </row>
    <row r="1011" spans="1:5" x14ac:dyDescent="0.25">
      <c r="A1011" s="24">
        <v>1009</v>
      </c>
      <c r="B1011" s="26" t="s">
        <v>1670</v>
      </c>
      <c r="C1011" s="25">
        <v>532121</v>
      </c>
      <c r="D1011" s="25" t="s">
        <v>1671</v>
      </c>
      <c r="E1011" s="27" t="s">
        <v>462</v>
      </c>
    </row>
    <row r="1012" spans="1:5" x14ac:dyDescent="0.25">
      <c r="A1012" s="24">
        <v>1010</v>
      </c>
      <c r="B1012" s="26" t="s">
        <v>1672</v>
      </c>
      <c r="C1012" s="25">
        <v>537536</v>
      </c>
      <c r="D1012" s="25" t="s">
        <v>144</v>
      </c>
      <c r="E1012" s="27" t="s">
        <v>182</v>
      </c>
    </row>
    <row r="1013" spans="1:5" x14ac:dyDescent="0.25">
      <c r="A1013" s="24">
        <v>1011</v>
      </c>
      <c r="B1013" s="26" t="s">
        <v>1673</v>
      </c>
      <c r="C1013" s="25">
        <v>531521</v>
      </c>
      <c r="D1013" s="25" t="s">
        <v>144</v>
      </c>
      <c r="E1013" s="27" t="s">
        <v>182</v>
      </c>
    </row>
    <row r="1014" spans="1:5" x14ac:dyDescent="0.25">
      <c r="A1014" s="24">
        <v>1012</v>
      </c>
      <c r="B1014" s="26" t="s">
        <v>1674</v>
      </c>
      <c r="C1014" s="25" t="s">
        <v>144</v>
      </c>
      <c r="D1014" s="25" t="s">
        <v>1675</v>
      </c>
      <c r="E1014" s="27" t="s">
        <v>155</v>
      </c>
    </row>
    <row r="1015" spans="1:5" x14ac:dyDescent="0.25">
      <c r="A1015" s="24">
        <v>1013</v>
      </c>
      <c r="B1015" s="26" t="s">
        <v>1676</v>
      </c>
      <c r="C1015" s="25">
        <v>539197</v>
      </c>
      <c r="D1015" s="25" t="s">
        <v>144</v>
      </c>
      <c r="E1015" s="27" t="s">
        <v>166</v>
      </c>
    </row>
    <row r="1016" spans="1:5" x14ac:dyDescent="0.25">
      <c r="A1016" s="24">
        <v>1014</v>
      </c>
      <c r="B1016" s="26" t="s">
        <v>1677</v>
      </c>
      <c r="C1016" s="25">
        <v>539197</v>
      </c>
      <c r="D1016" s="25" t="s">
        <v>144</v>
      </c>
      <c r="E1016" s="27" t="s">
        <v>166</v>
      </c>
    </row>
    <row r="1017" spans="1:5" x14ac:dyDescent="0.25">
      <c r="A1017" s="24">
        <v>1015</v>
      </c>
      <c r="B1017" s="26" t="s">
        <v>1678</v>
      </c>
      <c r="C1017" s="25">
        <v>531585</v>
      </c>
      <c r="D1017" s="25" t="s">
        <v>144</v>
      </c>
      <c r="E1017" s="27" t="s">
        <v>166</v>
      </c>
    </row>
    <row r="1018" spans="1:5" x14ac:dyDescent="0.25">
      <c r="A1018" s="24">
        <v>1016</v>
      </c>
      <c r="B1018" s="26" t="s">
        <v>1679</v>
      </c>
      <c r="C1018" s="25">
        <v>512445</v>
      </c>
      <c r="D1018" s="25" t="s">
        <v>144</v>
      </c>
      <c r="E1018" s="27" t="s">
        <v>127</v>
      </c>
    </row>
    <row r="1019" spans="1:5" x14ac:dyDescent="0.25">
      <c r="A1019" s="24">
        <v>1017</v>
      </c>
      <c r="B1019" s="26" t="s">
        <v>1680</v>
      </c>
      <c r="C1019" s="25">
        <v>530765</v>
      </c>
      <c r="D1019" s="25" t="s">
        <v>144</v>
      </c>
      <c r="E1019" s="27" t="s">
        <v>161</v>
      </c>
    </row>
    <row r="1020" spans="1:5" x14ac:dyDescent="0.25">
      <c r="A1020" s="24">
        <v>1018</v>
      </c>
      <c r="B1020" s="26" t="s">
        <v>1681</v>
      </c>
      <c r="C1020" s="25">
        <v>542002</v>
      </c>
      <c r="D1020" s="25" t="s">
        <v>144</v>
      </c>
      <c r="E1020" s="27" t="s">
        <v>230</v>
      </c>
    </row>
    <row r="1021" spans="1:5" x14ac:dyDescent="0.25">
      <c r="A1021" s="24">
        <v>1019</v>
      </c>
      <c r="B1021" s="26" t="s">
        <v>1682</v>
      </c>
      <c r="C1021" s="25">
        <v>511072</v>
      </c>
      <c r="D1021" s="25" t="s">
        <v>1683</v>
      </c>
      <c r="E1021" s="27" t="s">
        <v>202</v>
      </c>
    </row>
    <row r="1022" spans="1:5" x14ac:dyDescent="0.25">
      <c r="A1022" s="24">
        <v>1020</v>
      </c>
      <c r="B1022" s="26" t="s">
        <v>1684</v>
      </c>
      <c r="C1022" s="25">
        <v>519588</v>
      </c>
      <c r="D1022" s="25" t="s">
        <v>1685</v>
      </c>
      <c r="E1022" s="27" t="s">
        <v>204</v>
      </c>
    </row>
    <row r="1023" spans="1:5" x14ac:dyDescent="0.25">
      <c r="A1023" s="24">
        <v>1021</v>
      </c>
      <c r="B1023" s="26" t="s">
        <v>1686</v>
      </c>
      <c r="C1023" s="25">
        <v>538715</v>
      </c>
      <c r="D1023" s="25" t="s">
        <v>144</v>
      </c>
      <c r="E1023" s="27" t="s">
        <v>264</v>
      </c>
    </row>
    <row r="1024" spans="1:5" x14ac:dyDescent="0.25">
      <c r="A1024" s="24">
        <v>1022</v>
      </c>
      <c r="B1024" s="26" t="s">
        <v>1687</v>
      </c>
      <c r="C1024" s="25">
        <v>500119</v>
      </c>
      <c r="D1024" s="25" t="s">
        <v>1688</v>
      </c>
      <c r="E1024" s="27" t="s">
        <v>842</v>
      </c>
    </row>
    <row r="1025" spans="1:5" x14ac:dyDescent="0.25">
      <c r="A1025" s="24">
        <v>1023</v>
      </c>
      <c r="B1025" s="26" t="s">
        <v>1689</v>
      </c>
      <c r="C1025" s="25">
        <v>531923</v>
      </c>
      <c r="D1025" s="25" t="s">
        <v>144</v>
      </c>
      <c r="E1025" s="27" t="s">
        <v>842</v>
      </c>
    </row>
    <row r="1026" spans="1:5" x14ac:dyDescent="0.25">
      <c r="A1026" s="24">
        <v>1024</v>
      </c>
      <c r="B1026" s="26" t="s">
        <v>1690</v>
      </c>
      <c r="C1026" s="25">
        <v>531198</v>
      </c>
      <c r="D1026" s="25" t="s">
        <v>144</v>
      </c>
      <c r="E1026" s="27" t="s">
        <v>345</v>
      </c>
    </row>
    <row r="1027" spans="1:5" x14ac:dyDescent="0.25">
      <c r="A1027" s="24">
        <v>1025</v>
      </c>
      <c r="B1027" s="26" t="s">
        <v>1691</v>
      </c>
      <c r="C1027" s="25">
        <v>521216</v>
      </c>
      <c r="D1027" s="25" t="s">
        <v>144</v>
      </c>
      <c r="E1027" s="27" t="s">
        <v>159</v>
      </c>
    </row>
    <row r="1028" spans="1:5" x14ac:dyDescent="0.25">
      <c r="A1028" s="24">
        <v>1026</v>
      </c>
      <c r="B1028" s="26" t="s">
        <v>1692</v>
      </c>
      <c r="C1028" s="25">
        <v>542679</v>
      </c>
      <c r="D1028" s="25" t="s">
        <v>1693</v>
      </c>
      <c r="E1028" s="27" t="s">
        <v>442</v>
      </c>
    </row>
    <row r="1029" spans="1:5" x14ac:dyDescent="0.25">
      <c r="A1029" s="24">
        <v>1027</v>
      </c>
      <c r="B1029" s="26" t="s">
        <v>1694</v>
      </c>
      <c r="C1029" s="25">
        <v>532180</v>
      </c>
      <c r="D1029" s="25" t="s">
        <v>1695</v>
      </c>
      <c r="E1029" s="27" t="s">
        <v>462</v>
      </c>
    </row>
    <row r="1030" spans="1:5" x14ac:dyDescent="0.25">
      <c r="A1030" s="24">
        <v>1028</v>
      </c>
      <c r="B1030" s="26" t="s">
        <v>1696</v>
      </c>
      <c r="C1030" s="25">
        <v>512485</v>
      </c>
      <c r="D1030" s="25" t="s">
        <v>144</v>
      </c>
      <c r="E1030" s="27" t="s">
        <v>166</v>
      </c>
    </row>
    <row r="1031" spans="1:5" x14ac:dyDescent="0.25">
      <c r="A1031" s="24">
        <v>1029</v>
      </c>
      <c r="B1031" s="26" t="s">
        <v>1697</v>
      </c>
      <c r="C1031" s="25">
        <v>521151</v>
      </c>
      <c r="D1031" s="25" t="s">
        <v>144</v>
      </c>
      <c r="E1031" s="27" t="s">
        <v>159</v>
      </c>
    </row>
    <row r="1032" spans="1:5" x14ac:dyDescent="0.25">
      <c r="A1032" s="24">
        <v>1030</v>
      </c>
      <c r="B1032" s="26" t="s">
        <v>1698</v>
      </c>
      <c r="C1032" s="25">
        <v>503637</v>
      </c>
      <c r="D1032" s="25" t="s">
        <v>144</v>
      </c>
      <c r="E1032" s="27" t="s">
        <v>127</v>
      </c>
    </row>
    <row r="1033" spans="1:5" x14ac:dyDescent="0.25">
      <c r="A1033" s="24">
        <v>1031</v>
      </c>
      <c r="B1033" s="26" t="s">
        <v>1699</v>
      </c>
      <c r="C1033" s="25">
        <v>507717</v>
      </c>
      <c r="D1033" s="25" t="s">
        <v>1700</v>
      </c>
      <c r="E1033" s="27" t="s">
        <v>288</v>
      </c>
    </row>
    <row r="1034" spans="1:5" x14ac:dyDescent="0.25">
      <c r="A1034" s="24">
        <v>1032</v>
      </c>
      <c r="B1034" s="26" t="s">
        <v>1701</v>
      </c>
      <c r="C1034" s="25">
        <v>538446</v>
      </c>
      <c r="D1034" s="25" t="s">
        <v>144</v>
      </c>
      <c r="E1034" s="27" t="s">
        <v>127</v>
      </c>
    </row>
    <row r="1035" spans="1:5" x14ac:dyDescent="0.25">
      <c r="A1035" s="24">
        <v>1033</v>
      </c>
      <c r="B1035" s="26" t="s">
        <v>1702</v>
      </c>
      <c r="C1035" s="25" t="s">
        <v>144</v>
      </c>
      <c r="D1035" s="25" t="s">
        <v>1703</v>
      </c>
      <c r="E1035" s="27" t="s">
        <v>155</v>
      </c>
    </row>
    <row r="1036" spans="1:5" x14ac:dyDescent="0.25">
      <c r="A1036" s="24">
        <v>1034</v>
      </c>
      <c r="B1036" s="26" t="s">
        <v>1704</v>
      </c>
      <c r="C1036" s="25">
        <v>531043</v>
      </c>
      <c r="D1036" s="25" t="s">
        <v>144</v>
      </c>
      <c r="E1036" s="27" t="s">
        <v>333</v>
      </c>
    </row>
    <row r="1037" spans="1:5" x14ac:dyDescent="0.25">
      <c r="A1037" s="24">
        <v>1035</v>
      </c>
      <c r="B1037" s="26" t="s">
        <v>1705</v>
      </c>
      <c r="C1037" s="25">
        <v>540268</v>
      </c>
      <c r="D1037" s="25" t="s">
        <v>144</v>
      </c>
      <c r="E1037" s="27" t="s">
        <v>127</v>
      </c>
    </row>
    <row r="1038" spans="1:5" x14ac:dyDescent="0.25">
      <c r="A1038" s="24">
        <v>1036</v>
      </c>
      <c r="B1038" s="26" t="s">
        <v>1706</v>
      </c>
      <c r="C1038" s="25">
        <v>506405</v>
      </c>
      <c r="D1038" s="25" t="s">
        <v>144</v>
      </c>
      <c r="E1038" s="27" t="s">
        <v>304</v>
      </c>
    </row>
    <row r="1039" spans="1:5" x14ac:dyDescent="0.25">
      <c r="A1039" s="24">
        <v>1037</v>
      </c>
      <c r="B1039" s="26" t="s">
        <v>1707</v>
      </c>
      <c r="C1039" s="25">
        <v>511451</v>
      </c>
      <c r="D1039" s="25" t="s">
        <v>144</v>
      </c>
      <c r="E1039" s="27" t="s">
        <v>161</v>
      </c>
    </row>
    <row r="1040" spans="1:5" x14ac:dyDescent="0.25">
      <c r="A1040" s="24">
        <v>1038</v>
      </c>
      <c r="B1040" s="26" t="s">
        <v>1708</v>
      </c>
      <c r="C1040" s="25">
        <v>507442</v>
      </c>
      <c r="D1040" s="25" t="s">
        <v>1709</v>
      </c>
      <c r="E1040" s="27" t="s">
        <v>842</v>
      </c>
    </row>
    <row r="1041" spans="1:5" x14ac:dyDescent="0.25">
      <c r="A1041" s="24">
        <v>1039</v>
      </c>
      <c r="B1041" s="26" t="s">
        <v>1710</v>
      </c>
      <c r="C1041" s="25">
        <v>501945</v>
      </c>
      <c r="D1041" s="25" t="s">
        <v>144</v>
      </c>
      <c r="E1041" s="27" t="s">
        <v>161</v>
      </c>
    </row>
    <row r="1042" spans="1:5" x14ac:dyDescent="0.25">
      <c r="A1042" s="24">
        <v>1040</v>
      </c>
      <c r="B1042" s="26" t="s">
        <v>1711</v>
      </c>
      <c r="C1042" s="25">
        <v>526971</v>
      </c>
      <c r="D1042" s="25" t="s">
        <v>144</v>
      </c>
      <c r="E1042" s="27" t="s">
        <v>166</v>
      </c>
    </row>
    <row r="1043" spans="1:5" x14ac:dyDescent="0.25">
      <c r="A1043" s="24">
        <v>1041</v>
      </c>
      <c r="B1043" s="26" t="s">
        <v>1712</v>
      </c>
      <c r="C1043" s="25">
        <v>531306</v>
      </c>
      <c r="D1043" s="25" t="s">
        <v>144</v>
      </c>
      <c r="E1043" s="27" t="s">
        <v>152</v>
      </c>
    </row>
    <row r="1044" spans="1:5" x14ac:dyDescent="0.25">
      <c r="A1044" s="24">
        <v>1042</v>
      </c>
      <c r="B1044" s="26" t="s">
        <v>1713</v>
      </c>
      <c r="C1044" s="25">
        <v>531306</v>
      </c>
      <c r="D1044" s="25" t="s">
        <v>144</v>
      </c>
      <c r="E1044" s="27" t="s">
        <v>152</v>
      </c>
    </row>
    <row r="1045" spans="1:5" x14ac:dyDescent="0.25">
      <c r="A1045" s="24">
        <v>1043</v>
      </c>
      <c r="B1045" s="26" t="s">
        <v>1714</v>
      </c>
      <c r="C1045" s="25">
        <v>541302</v>
      </c>
      <c r="D1045" s="25" t="s">
        <v>144</v>
      </c>
      <c r="E1045" s="27" t="s">
        <v>542</v>
      </c>
    </row>
    <row r="1046" spans="1:5" x14ac:dyDescent="0.25">
      <c r="A1046" s="24">
        <v>1044</v>
      </c>
      <c r="B1046" s="26" t="s">
        <v>1715</v>
      </c>
      <c r="C1046" s="25">
        <v>507886</v>
      </c>
      <c r="D1046" s="25" t="s">
        <v>144</v>
      </c>
      <c r="E1046" s="27" t="s">
        <v>230</v>
      </c>
    </row>
    <row r="1047" spans="1:5" x14ac:dyDescent="0.25">
      <c r="A1047" s="24">
        <v>1045</v>
      </c>
      <c r="B1047" s="26" t="s">
        <v>1716</v>
      </c>
      <c r="C1047" s="25">
        <v>540695</v>
      </c>
      <c r="D1047" s="25" t="s">
        <v>144</v>
      </c>
      <c r="E1047" s="27" t="s">
        <v>166</v>
      </c>
    </row>
    <row r="1048" spans="1:5" x14ac:dyDescent="0.25">
      <c r="A1048" s="24">
        <v>1046</v>
      </c>
      <c r="B1048" s="26" t="s">
        <v>1717</v>
      </c>
      <c r="C1048" s="25">
        <v>531237</v>
      </c>
      <c r="D1048" s="25" t="s">
        <v>144</v>
      </c>
      <c r="E1048" s="27" t="s">
        <v>161</v>
      </c>
    </row>
    <row r="1049" spans="1:5" x14ac:dyDescent="0.25">
      <c r="A1049" s="24">
        <v>1047</v>
      </c>
      <c r="B1049" s="26" t="s">
        <v>1718</v>
      </c>
      <c r="C1049" s="25">
        <v>533336</v>
      </c>
      <c r="D1049" s="25" t="s">
        <v>1719</v>
      </c>
      <c r="E1049" s="27" t="s">
        <v>164</v>
      </c>
    </row>
    <row r="1050" spans="1:5" x14ac:dyDescent="0.25">
      <c r="A1050" s="24">
        <v>1048</v>
      </c>
      <c r="B1050" s="26" t="s">
        <v>1720</v>
      </c>
      <c r="C1050" s="25">
        <v>523736</v>
      </c>
      <c r="D1050" s="25" t="s">
        <v>1721</v>
      </c>
      <c r="E1050" s="27" t="s">
        <v>521</v>
      </c>
    </row>
    <row r="1051" spans="1:5" x14ac:dyDescent="0.25">
      <c r="A1051" s="24">
        <v>1049</v>
      </c>
      <c r="B1051" s="26" t="s">
        <v>1722</v>
      </c>
      <c r="C1051" s="25">
        <v>538902</v>
      </c>
      <c r="D1051" s="25" t="s">
        <v>1723</v>
      </c>
      <c r="E1051" s="27" t="s">
        <v>551</v>
      </c>
    </row>
    <row r="1052" spans="1:5" x14ac:dyDescent="0.25">
      <c r="A1052" s="24">
        <v>1050</v>
      </c>
      <c r="B1052" s="26" t="s">
        <v>1724</v>
      </c>
      <c r="C1052" s="25" t="s">
        <v>144</v>
      </c>
      <c r="D1052" s="25" t="s">
        <v>1725</v>
      </c>
      <c r="E1052" s="27" t="s">
        <v>551</v>
      </c>
    </row>
    <row r="1053" spans="1:5" x14ac:dyDescent="0.25">
      <c r="A1053" s="24">
        <v>1051</v>
      </c>
      <c r="B1053" s="26" t="s">
        <v>1726</v>
      </c>
      <c r="C1053" s="25">
        <v>508860</v>
      </c>
      <c r="D1053" s="25" t="s">
        <v>144</v>
      </c>
      <c r="E1053" s="27" t="s">
        <v>542</v>
      </c>
    </row>
    <row r="1054" spans="1:5" x14ac:dyDescent="0.25">
      <c r="A1054" s="24">
        <v>1052</v>
      </c>
      <c r="B1054" s="26" t="s">
        <v>1727</v>
      </c>
      <c r="C1054" s="25">
        <v>500120</v>
      </c>
      <c r="D1054" s="25" t="s">
        <v>144</v>
      </c>
      <c r="E1054" s="27" t="s">
        <v>192</v>
      </c>
    </row>
    <row r="1055" spans="1:5" x14ac:dyDescent="0.25">
      <c r="A1055" s="24">
        <v>1053</v>
      </c>
      <c r="B1055" s="26" t="s">
        <v>1728</v>
      </c>
      <c r="C1055" s="25">
        <v>522163</v>
      </c>
      <c r="D1055" s="25" t="s">
        <v>1729</v>
      </c>
      <c r="E1055" s="27" t="s">
        <v>442</v>
      </c>
    </row>
    <row r="1056" spans="1:5" x14ac:dyDescent="0.25">
      <c r="A1056" s="24">
        <v>1054</v>
      </c>
      <c r="B1056" s="26" t="s">
        <v>1730</v>
      </c>
      <c r="C1056" s="25">
        <v>530959</v>
      </c>
      <c r="D1056" s="25" t="s">
        <v>144</v>
      </c>
      <c r="E1056" s="27" t="s">
        <v>551</v>
      </c>
    </row>
    <row r="1057" spans="1:5" x14ac:dyDescent="0.25">
      <c r="A1057" s="24">
        <v>1055</v>
      </c>
      <c r="B1057" s="26" t="s">
        <v>1731</v>
      </c>
      <c r="C1057" s="25">
        <v>500089</v>
      </c>
      <c r="D1057" s="25" t="s">
        <v>1732</v>
      </c>
      <c r="E1057" s="27" t="s">
        <v>304</v>
      </c>
    </row>
    <row r="1058" spans="1:5" x14ac:dyDescent="0.25">
      <c r="A1058" s="24">
        <v>1056</v>
      </c>
      <c r="B1058" s="26" t="s">
        <v>1733</v>
      </c>
      <c r="C1058" s="25">
        <v>500089</v>
      </c>
      <c r="D1058" s="25" t="s">
        <v>1732</v>
      </c>
      <c r="E1058" s="27" t="s">
        <v>304</v>
      </c>
    </row>
    <row r="1059" spans="1:5" x14ac:dyDescent="0.25">
      <c r="A1059" s="24">
        <v>1057</v>
      </c>
      <c r="B1059" s="26" t="s">
        <v>1734</v>
      </c>
      <c r="C1059" s="25">
        <v>540811</v>
      </c>
      <c r="D1059" s="25" t="s">
        <v>144</v>
      </c>
      <c r="E1059" s="27" t="s">
        <v>166</v>
      </c>
    </row>
    <row r="1060" spans="1:5" x14ac:dyDescent="0.25">
      <c r="A1060" s="24">
        <v>1058</v>
      </c>
      <c r="B1060" s="26" t="s">
        <v>1735</v>
      </c>
      <c r="C1060" s="25">
        <v>542685</v>
      </c>
      <c r="D1060" s="25" t="s">
        <v>1736</v>
      </c>
      <c r="E1060" s="27" t="s">
        <v>668</v>
      </c>
    </row>
    <row r="1061" spans="1:5" x14ac:dyDescent="0.25">
      <c r="A1061" s="24">
        <v>1059</v>
      </c>
      <c r="B1061" s="26" t="s">
        <v>1737</v>
      </c>
      <c r="C1061" s="25">
        <v>539979</v>
      </c>
      <c r="D1061" s="25" t="s">
        <v>1738</v>
      </c>
      <c r="E1061" s="27" t="s">
        <v>159</v>
      </c>
    </row>
    <row r="1062" spans="1:5" x14ac:dyDescent="0.25">
      <c r="A1062" s="24">
        <v>1060</v>
      </c>
      <c r="B1062" s="26" t="s">
        <v>1739</v>
      </c>
      <c r="C1062" s="25">
        <v>540151</v>
      </c>
      <c r="D1062" s="25" t="s">
        <v>144</v>
      </c>
      <c r="E1062" s="27" t="s">
        <v>147</v>
      </c>
    </row>
    <row r="1063" spans="1:5" x14ac:dyDescent="0.25">
      <c r="A1063" s="24">
        <v>1061</v>
      </c>
      <c r="B1063" s="26" t="s">
        <v>1740</v>
      </c>
      <c r="C1063" s="25">
        <v>542155</v>
      </c>
      <c r="D1063" s="25" t="s">
        <v>1741</v>
      </c>
      <c r="E1063" s="27" t="s">
        <v>510</v>
      </c>
    </row>
    <row r="1064" spans="1:5" x14ac:dyDescent="0.25">
      <c r="A1064" s="24">
        <v>1062</v>
      </c>
      <c r="B1064" s="26" t="s">
        <v>1742</v>
      </c>
      <c r="C1064" s="25">
        <v>506414</v>
      </c>
      <c r="D1064" s="25" t="s">
        <v>144</v>
      </c>
      <c r="E1064" s="27" t="s">
        <v>182</v>
      </c>
    </row>
    <row r="1065" spans="1:5" x14ac:dyDescent="0.25">
      <c r="A1065" s="24">
        <v>1063</v>
      </c>
      <c r="B1065" s="26" t="s">
        <v>1743</v>
      </c>
      <c r="C1065" s="25">
        <v>531153</v>
      </c>
      <c r="D1065" s="25" t="s">
        <v>144</v>
      </c>
      <c r="E1065" s="27" t="s">
        <v>393</v>
      </c>
    </row>
    <row r="1066" spans="1:5" x14ac:dyDescent="0.25">
      <c r="A1066" s="24">
        <v>1064</v>
      </c>
      <c r="B1066" s="26" t="s">
        <v>1744</v>
      </c>
      <c r="C1066" s="25">
        <v>540789</v>
      </c>
      <c r="D1066" s="25" t="s">
        <v>1745</v>
      </c>
      <c r="E1066" s="27" t="s">
        <v>1746</v>
      </c>
    </row>
    <row r="1067" spans="1:5" x14ac:dyDescent="0.25">
      <c r="A1067" s="24">
        <v>1065</v>
      </c>
      <c r="B1067" s="26" t="s">
        <v>1747</v>
      </c>
      <c r="C1067" s="25">
        <v>540047</v>
      </c>
      <c r="D1067" s="25" t="s">
        <v>1748</v>
      </c>
      <c r="E1067" s="27" t="s">
        <v>739</v>
      </c>
    </row>
    <row r="1068" spans="1:5" x14ac:dyDescent="0.25">
      <c r="A1068" s="24">
        <v>1066</v>
      </c>
      <c r="B1068" s="26" t="s">
        <v>1749</v>
      </c>
      <c r="C1068" s="25">
        <v>526927</v>
      </c>
      <c r="D1068" s="25" t="s">
        <v>144</v>
      </c>
      <c r="E1068" s="27" t="s">
        <v>237</v>
      </c>
    </row>
    <row r="1069" spans="1:5" x14ac:dyDescent="0.25">
      <c r="A1069" s="24">
        <v>1067</v>
      </c>
      <c r="B1069" s="26" t="s">
        <v>1750</v>
      </c>
      <c r="C1069" s="25">
        <v>500068</v>
      </c>
      <c r="D1069" s="25" t="s">
        <v>144</v>
      </c>
      <c r="E1069" s="27" t="s">
        <v>152</v>
      </c>
    </row>
    <row r="1070" spans="1:5" x14ac:dyDescent="0.25">
      <c r="A1070" s="24">
        <v>1068</v>
      </c>
      <c r="B1070" s="26" t="s">
        <v>1751</v>
      </c>
      <c r="C1070" s="25">
        <v>500068</v>
      </c>
      <c r="D1070" s="25" t="s">
        <v>144</v>
      </c>
      <c r="E1070" s="27" t="s">
        <v>152</v>
      </c>
    </row>
    <row r="1071" spans="1:5" x14ac:dyDescent="0.25">
      <c r="A1071" s="24">
        <v>1069</v>
      </c>
      <c r="B1071" s="26" t="s">
        <v>1752</v>
      </c>
      <c r="C1071" s="25">
        <v>532839</v>
      </c>
      <c r="D1071" s="25" t="s">
        <v>1753</v>
      </c>
      <c r="E1071" s="27" t="s">
        <v>882</v>
      </c>
    </row>
    <row r="1072" spans="1:5" x14ac:dyDescent="0.25">
      <c r="A1072" s="24">
        <v>1070</v>
      </c>
      <c r="B1072" s="26" t="s">
        <v>1754</v>
      </c>
      <c r="C1072" s="25">
        <v>532839</v>
      </c>
      <c r="D1072" s="25" t="s">
        <v>1753</v>
      </c>
      <c r="E1072" s="27" t="s">
        <v>882</v>
      </c>
    </row>
    <row r="1073" spans="1:5" x14ac:dyDescent="0.25">
      <c r="A1073" s="24">
        <v>1071</v>
      </c>
      <c r="B1073" s="26" t="s">
        <v>1755</v>
      </c>
      <c r="C1073" s="25">
        <v>531553</v>
      </c>
      <c r="D1073" s="25" t="s">
        <v>144</v>
      </c>
      <c r="E1073" s="27" t="s">
        <v>565</v>
      </c>
    </row>
    <row r="1074" spans="1:5" x14ac:dyDescent="0.25">
      <c r="A1074" s="24">
        <v>1072</v>
      </c>
      <c r="B1074" s="26" t="s">
        <v>1756</v>
      </c>
      <c r="C1074" s="25">
        <v>540701</v>
      </c>
      <c r="D1074" s="25" t="s">
        <v>1757</v>
      </c>
      <c r="E1074" s="27" t="s">
        <v>182</v>
      </c>
    </row>
    <row r="1075" spans="1:5" x14ac:dyDescent="0.25">
      <c r="A1075" s="24">
        <v>1073</v>
      </c>
      <c r="B1075" s="26" t="s">
        <v>1758</v>
      </c>
      <c r="C1075" s="25">
        <v>538432</v>
      </c>
      <c r="D1075" s="25" t="s">
        <v>144</v>
      </c>
      <c r="E1075" s="27" t="s">
        <v>166</v>
      </c>
    </row>
    <row r="1076" spans="1:5" x14ac:dyDescent="0.25">
      <c r="A1076" s="24">
        <v>1074</v>
      </c>
      <c r="B1076" s="26" t="s">
        <v>1759</v>
      </c>
      <c r="C1076" s="25">
        <v>532488</v>
      </c>
      <c r="D1076" s="25" t="s">
        <v>1760</v>
      </c>
      <c r="E1076" s="27" t="s">
        <v>182</v>
      </c>
    </row>
    <row r="1077" spans="1:5" x14ac:dyDescent="0.25">
      <c r="A1077" s="24">
        <v>1075</v>
      </c>
      <c r="B1077" s="26" t="s">
        <v>1761</v>
      </c>
      <c r="C1077" s="25">
        <v>526285</v>
      </c>
      <c r="D1077" s="25" t="s">
        <v>144</v>
      </c>
      <c r="E1077" s="27" t="s">
        <v>393</v>
      </c>
    </row>
    <row r="1078" spans="1:5" x14ac:dyDescent="0.25">
      <c r="A1078" s="24">
        <v>1076</v>
      </c>
      <c r="B1078" s="26" t="s">
        <v>1762</v>
      </c>
      <c r="C1078" s="25">
        <v>526315</v>
      </c>
      <c r="D1078" s="25" t="s">
        <v>144</v>
      </c>
      <c r="E1078" s="27" t="s">
        <v>672</v>
      </c>
    </row>
    <row r="1079" spans="1:5" x14ac:dyDescent="0.25">
      <c r="A1079" s="24">
        <v>1077</v>
      </c>
      <c r="B1079" s="26" t="s">
        <v>1763</v>
      </c>
      <c r="C1079" s="25">
        <v>540699</v>
      </c>
      <c r="D1079" s="25" t="s">
        <v>1764</v>
      </c>
      <c r="E1079" s="27" t="s">
        <v>513</v>
      </c>
    </row>
    <row r="1080" spans="1:5" x14ac:dyDescent="0.25">
      <c r="A1080" s="24">
        <v>1078</v>
      </c>
      <c r="B1080" s="26" t="s">
        <v>1765</v>
      </c>
      <c r="C1080" s="25">
        <v>540699</v>
      </c>
      <c r="D1080" s="25" t="s">
        <v>1764</v>
      </c>
      <c r="E1080" s="27" t="s">
        <v>513</v>
      </c>
    </row>
    <row r="1081" spans="1:5" x14ac:dyDescent="0.25">
      <c r="A1081" s="24">
        <v>1079</v>
      </c>
      <c r="B1081" s="26" t="s">
        <v>1766</v>
      </c>
      <c r="C1081" s="25">
        <v>532868</v>
      </c>
      <c r="D1081" s="25" t="s">
        <v>1767</v>
      </c>
      <c r="E1081" s="27" t="s">
        <v>230</v>
      </c>
    </row>
    <row r="1082" spans="1:5" x14ac:dyDescent="0.25">
      <c r="A1082" s="24">
        <v>1080</v>
      </c>
      <c r="B1082" s="26" t="s">
        <v>1768</v>
      </c>
      <c r="C1082" s="25">
        <v>533146</v>
      </c>
      <c r="D1082" s="25" t="s">
        <v>1769</v>
      </c>
      <c r="E1082" s="27" t="s">
        <v>1770</v>
      </c>
    </row>
    <row r="1083" spans="1:5" x14ac:dyDescent="0.25">
      <c r="A1083" s="24">
        <v>1081</v>
      </c>
      <c r="B1083" s="26" t="s">
        <v>1771</v>
      </c>
      <c r="C1083" s="25">
        <v>533146</v>
      </c>
      <c r="D1083" s="25" t="s">
        <v>1772</v>
      </c>
      <c r="E1083" s="27" t="s">
        <v>1770</v>
      </c>
    </row>
    <row r="1084" spans="1:5" x14ac:dyDescent="0.25">
      <c r="A1084" s="24">
        <v>1082</v>
      </c>
      <c r="B1084" s="26" t="s">
        <v>1773</v>
      </c>
      <c r="C1084" s="25">
        <v>505526</v>
      </c>
      <c r="D1084" s="25" t="s">
        <v>144</v>
      </c>
      <c r="E1084" s="27" t="s">
        <v>164</v>
      </c>
    </row>
    <row r="1085" spans="1:5" x14ac:dyDescent="0.25">
      <c r="A1085" s="24">
        <v>1083</v>
      </c>
      <c r="B1085" s="26" t="s">
        <v>1774</v>
      </c>
      <c r="C1085" s="25">
        <v>542013</v>
      </c>
      <c r="D1085" s="25" t="s">
        <v>144</v>
      </c>
      <c r="E1085" s="27" t="s">
        <v>624</v>
      </c>
    </row>
    <row r="1086" spans="1:5" x14ac:dyDescent="0.25">
      <c r="A1086" s="24">
        <v>1084</v>
      </c>
      <c r="B1086" s="26" t="s">
        <v>1775</v>
      </c>
      <c r="C1086" s="25">
        <v>541403</v>
      </c>
      <c r="D1086" s="25" t="s">
        <v>1776</v>
      </c>
      <c r="E1086" s="27" t="s">
        <v>258</v>
      </c>
    </row>
    <row r="1087" spans="1:5" x14ac:dyDescent="0.25">
      <c r="A1087" s="24">
        <v>1085</v>
      </c>
      <c r="B1087" s="26" t="s">
        <v>1777</v>
      </c>
      <c r="C1087" s="25">
        <v>526504</v>
      </c>
      <c r="D1087" s="25" t="s">
        <v>144</v>
      </c>
      <c r="E1087" s="27" t="s">
        <v>333</v>
      </c>
    </row>
    <row r="1088" spans="1:5" x14ac:dyDescent="0.25">
      <c r="A1088" s="24">
        <v>1086</v>
      </c>
      <c r="B1088" s="26" t="s">
        <v>1778</v>
      </c>
      <c r="C1088" s="25">
        <v>522261</v>
      </c>
      <c r="D1088" s="25" t="s">
        <v>1779</v>
      </c>
      <c r="E1088" s="27" t="s">
        <v>485</v>
      </c>
    </row>
    <row r="1089" spans="1:5" x14ac:dyDescent="0.25">
      <c r="A1089" s="24">
        <v>1087</v>
      </c>
      <c r="B1089" s="26" t="s">
        <v>1780</v>
      </c>
      <c r="C1089" s="25">
        <v>522261</v>
      </c>
      <c r="D1089" s="25" t="s">
        <v>1779</v>
      </c>
      <c r="E1089" s="27" t="s">
        <v>485</v>
      </c>
    </row>
    <row r="1090" spans="1:5" x14ac:dyDescent="0.25">
      <c r="A1090" s="24">
        <v>1088</v>
      </c>
      <c r="B1090" s="26" t="s">
        <v>1781</v>
      </c>
      <c r="C1090" s="25">
        <v>512519</v>
      </c>
      <c r="D1090" s="25" t="s">
        <v>1782</v>
      </c>
      <c r="E1090" s="27" t="s">
        <v>159</v>
      </c>
    </row>
    <row r="1091" spans="1:5" x14ac:dyDescent="0.25">
      <c r="A1091" s="24">
        <v>1089</v>
      </c>
      <c r="B1091" s="26" t="s">
        <v>1783</v>
      </c>
      <c r="C1091" s="25" t="s">
        <v>144</v>
      </c>
      <c r="D1091" s="25" t="s">
        <v>1784</v>
      </c>
      <c r="E1091" s="27" t="s">
        <v>235</v>
      </c>
    </row>
    <row r="1092" spans="1:5" x14ac:dyDescent="0.25">
      <c r="A1092" s="24">
        <v>1090</v>
      </c>
      <c r="B1092" s="26" t="s">
        <v>1785</v>
      </c>
      <c r="C1092" s="25">
        <v>533176</v>
      </c>
      <c r="D1092" s="25" t="s">
        <v>1786</v>
      </c>
      <c r="E1092" s="27" t="s">
        <v>147</v>
      </c>
    </row>
    <row r="1093" spans="1:5" x14ac:dyDescent="0.25">
      <c r="A1093" s="24">
        <v>1091</v>
      </c>
      <c r="B1093" s="26" t="s">
        <v>1787</v>
      </c>
      <c r="C1093" s="25">
        <v>526783</v>
      </c>
      <c r="D1093" s="25" t="s">
        <v>144</v>
      </c>
      <c r="E1093" s="27" t="s">
        <v>333</v>
      </c>
    </row>
    <row r="1094" spans="1:5" x14ac:dyDescent="0.25">
      <c r="A1094" s="24">
        <v>1092</v>
      </c>
      <c r="B1094" s="26" t="s">
        <v>1788</v>
      </c>
      <c r="C1094" s="25">
        <v>539267</v>
      </c>
      <c r="D1094" s="25" t="s">
        <v>144</v>
      </c>
      <c r="E1094" s="27" t="s">
        <v>166</v>
      </c>
    </row>
    <row r="1095" spans="1:5" x14ac:dyDescent="0.25">
      <c r="A1095" s="24">
        <v>1093</v>
      </c>
      <c r="B1095" s="26" t="s">
        <v>1789</v>
      </c>
      <c r="C1095" s="25">
        <v>539524</v>
      </c>
      <c r="D1095" s="25" t="s">
        <v>1790</v>
      </c>
      <c r="E1095" s="27" t="s">
        <v>333</v>
      </c>
    </row>
    <row r="1096" spans="1:5" x14ac:dyDescent="0.25">
      <c r="A1096" s="24">
        <v>1094</v>
      </c>
      <c r="B1096" s="26" t="s">
        <v>1791</v>
      </c>
      <c r="C1096" s="25">
        <v>541299</v>
      </c>
      <c r="D1096" s="25" t="s">
        <v>144</v>
      </c>
      <c r="E1096" s="27" t="s">
        <v>333</v>
      </c>
    </row>
    <row r="1097" spans="1:5" x14ac:dyDescent="0.25">
      <c r="A1097" s="24">
        <v>1095</v>
      </c>
      <c r="B1097" s="26" t="s">
        <v>1792</v>
      </c>
      <c r="C1097" s="25">
        <v>500124</v>
      </c>
      <c r="D1097" s="25" t="s">
        <v>1793</v>
      </c>
      <c r="E1097" s="27" t="s">
        <v>182</v>
      </c>
    </row>
    <row r="1098" spans="1:5" x14ac:dyDescent="0.25">
      <c r="A1098" s="24">
        <v>1096</v>
      </c>
      <c r="B1098" s="26" t="s">
        <v>1794</v>
      </c>
      <c r="C1098" s="25">
        <v>540144</v>
      </c>
      <c r="D1098" s="25" t="s">
        <v>144</v>
      </c>
      <c r="E1098" s="27" t="s">
        <v>228</v>
      </c>
    </row>
    <row r="1099" spans="1:5" x14ac:dyDescent="0.25">
      <c r="A1099" s="24">
        <v>1097</v>
      </c>
      <c r="B1099" s="26" t="s">
        <v>1795</v>
      </c>
      <c r="C1099" s="25">
        <v>523618</v>
      </c>
      <c r="D1099" s="25" t="s">
        <v>1796</v>
      </c>
      <c r="E1099" s="27" t="s">
        <v>1391</v>
      </c>
    </row>
    <row r="1100" spans="1:5" x14ac:dyDescent="0.25">
      <c r="A1100" s="24">
        <v>1098</v>
      </c>
      <c r="B1100" s="26" t="s">
        <v>1797</v>
      </c>
      <c r="C1100" s="25">
        <v>523618</v>
      </c>
      <c r="D1100" s="25" t="s">
        <v>1796</v>
      </c>
      <c r="E1100" s="27" t="s">
        <v>1391</v>
      </c>
    </row>
    <row r="1101" spans="1:5" x14ac:dyDescent="0.25">
      <c r="A1101" s="24">
        <v>1099</v>
      </c>
      <c r="B1101" s="26" t="s">
        <v>1798</v>
      </c>
      <c r="C1101" s="25">
        <v>534674</v>
      </c>
      <c r="D1101" s="25" t="s">
        <v>1799</v>
      </c>
      <c r="E1101" s="27" t="s">
        <v>166</v>
      </c>
    </row>
    <row r="1102" spans="1:5" x14ac:dyDescent="0.25">
      <c r="A1102" s="24">
        <v>1100</v>
      </c>
      <c r="B1102" s="26" t="s">
        <v>1800</v>
      </c>
      <c r="C1102" s="25">
        <v>511634</v>
      </c>
      <c r="D1102" s="25" t="s">
        <v>144</v>
      </c>
      <c r="E1102" s="27" t="s">
        <v>542</v>
      </c>
    </row>
    <row r="1103" spans="1:5" x14ac:dyDescent="0.25">
      <c r="A1103" s="24">
        <v>1101</v>
      </c>
      <c r="B1103" s="26" t="s">
        <v>1801</v>
      </c>
      <c r="C1103" s="25">
        <v>531471</v>
      </c>
      <c r="D1103" s="25" t="s">
        <v>144</v>
      </c>
      <c r="E1103" s="27" t="s">
        <v>485</v>
      </c>
    </row>
    <row r="1104" spans="1:5" x14ac:dyDescent="0.25">
      <c r="A1104" s="24">
        <v>1102</v>
      </c>
      <c r="B1104" s="26" t="s">
        <v>1802</v>
      </c>
      <c r="C1104" s="25">
        <v>504908</v>
      </c>
      <c r="D1104" s="25" t="s">
        <v>144</v>
      </c>
      <c r="E1104" s="27" t="s">
        <v>499</v>
      </c>
    </row>
    <row r="1105" spans="1:5" x14ac:dyDescent="0.25">
      <c r="A1105" s="24">
        <v>1103</v>
      </c>
      <c r="B1105" s="26" t="s">
        <v>1803</v>
      </c>
      <c r="C1105" s="25">
        <v>526355</v>
      </c>
      <c r="D1105" s="25" t="s">
        <v>144</v>
      </c>
      <c r="E1105" s="27" t="s">
        <v>264</v>
      </c>
    </row>
    <row r="1106" spans="1:5" x14ac:dyDescent="0.25">
      <c r="A1106" s="24">
        <v>1104</v>
      </c>
      <c r="B1106" s="26" t="s">
        <v>1804</v>
      </c>
      <c r="C1106" s="25">
        <v>517437</v>
      </c>
      <c r="D1106" s="25" t="s">
        <v>144</v>
      </c>
      <c r="E1106" s="27" t="s">
        <v>264</v>
      </c>
    </row>
    <row r="1107" spans="1:5" x14ac:dyDescent="0.25">
      <c r="A1107" s="24">
        <v>1105</v>
      </c>
      <c r="B1107" s="26" t="s">
        <v>1805</v>
      </c>
      <c r="C1107" s="25">
        <v>532610</v>
      </c>
      <c r="D1107" s="25" t="s">
        <v>1806</v>
      </c>
      <c r="E1107" s="27" t="s">
        <v>842</v>
      </c>
    </row>
    <row r="1108" spans="1:5" x14ac:dyDescent="0.25">
      <c r="A1108" s="24">
        <v>1106</v>
      </c>
      <c r="B1108" s="26" t="s">
        <v>1807</v>
      </c>
      <c r="C1108" s="25">
        <v>538608</v>
      </c>
      <c r="D1108" s="25" t="s">
        <v>1808</v>
      </c>
      <c r="E1108" s="27" t="s">
        <v>510</v>
      </c>
    </row>
    <row r="1109" spans="1:5" x14ac:dyDescent="0.25">
      <c r="A1109" s="24">
        <v>1107</v>
      </c>
      <c r="B1109" s="26" t="s">
        <v>1809</v>
      </c>
      <c r="C1109" s="25">
        <v>532365</v>
      </c>
      <c r="D1109" s="25" t="s">
        <v>1810</v>
      </c>
      <c r="E1109" s="27" t="s">
        <v>130</v>
      </c>
    </row>
    <row r="1110" spans="1:5" x14ac:dyDescent="0.25">
      <c r="A1110" s="24">
        <v>1108</v>
      </c>
      <c r="B1110" s="26" t="s">
        <v>1811</v>
      </c>
      <c r="C1110" s="25">
        <v>505242</v>
      </c>
      <c r="D1110" s="25" t="s">
        <v>1812</v>
      </c>
      <c r="E1110" s="27" t="s">
        <v>152</v>
      </c>
    </row>
    <row r="1111" spans="1:5" x14ac:dyDescent="0.25">
      <c r="A1111" s="24">
        <v>1109</v>
      </c>
      <c r="B1111" s="26" t="s">
        <v>1813</v>
      </c>
      <c r="C1111" s="25">
        <v>539681</v>
      </c>
      <c r="D1111" s="25" t="s">
        <v>144</v>
      </c>
      <c r="E1111" s="27" t="s">
        <v>161</v>
      </c>
    </row>
    <row r="1112" spans="1:5" x14ac:dyDescent="0.25">
      <c r="A1112" s="24">
        <v>1110</v>
      </c>
      <c r="B1112" s="26" t="s">
        <v>1814</v>
      </c>
      <c r="C1112" s="25">
        <v>540795</v>
      </c>
      <c r="D1112" s="25" t="s">
        <v>144</v>
      </c>
      <c r="E1112" s="27" t="s">
        <v>442</v>
      </c>
    </row>
    <row r="1113" spans="1:5" x14ac:dyDescent="0.25">
      <c r="A1113" s="24">
        <v>1111</v>
      </c>
      <c r="B1113" s="26" t="s">
        <v>1815</v>
      </c>
      <c r="C1113" s="25">
        <v>524818</v>
      </c>
      <c r="D1113" s="25" t="s">
        <v>144</v>
      </c>
      <c r="E1113" s="27" t="s">
        <v>304</v>
      </c>
    </row>
    <row r="1114" spans="1:5" x14ac:dyDescent="0.25">
      <c r="A1114" s="24">
        <v>1112</v>
      </c>
      <c r="B1114" s="26" t="s">
        <v>1816</v>
      </c>
      <c r="C1114" s="25">
        <v>530779</v>
      </c>
      <c r="D1114" s="25" t="s">
        <v>144</v>
      </c>
      <c r="E1114" s="27" t="s">
        <v>161</v>
      </c>
    </row>
    <row r="1115" spans="1:5" x14ac:dyDescent="0.25">
      <c r="A1115" s="24">
        <v>1113</v>
      </c>
      <c r="B1115" s="26" t="s">
        <v>1817</v>
      </c>
      <c r="C1115" s="25">
        <v>517238</v>
      </c>
      <c r="D1115" s="25" t="s">
        <v>144</v>
      </c>
      <c r="E1115" s="27" t="s">
        <v>686</v>
      </c>
    </row>
    <row r="1116" spans="1:5" x14ac:dyDescent="0.25">
      <c r="A1116" s="24">
        <v>1114</v>
      </c>
      <c r="B1116" s="26" t="s">
        <v>1818</v>
      </c>
      <c r="C1116" s="25">
        <v>532707</v>
      </c>
      <c r="D1116" s="25" t="s">
        <v>1819</v>
      </c>
      <c r="E1116" s="27" t="s">
        <v>304</v>
      </c>
    </row>
    <row r="1117" spans="1:5" x14ac:dyDescent="0.25">
      <c r="A1117" s="24">
        <v>1115</v>
      </c>
      <c r="B1117" s="26" t="s">
        <v>1820</v>
      </c>
      <c r="C1117" s="25">
        <v>531533</v>
      </c>
      <c r="D1117" s="25" t="s">
        <v>144</v>
      </c>
      <c r="E1117" s="27" t="s">
        <v>130</v>
      </c>
    </row>
    <row r="1118" spans="1:5" x14ac:dyDescent="0.25">
      <c r="A1118" s="24">
        <v>1116</v>
      </c>
      <c r="B1118" s="26" t="s">
        <v>1821</v>
      </c>
      <c r="C1118" s="25" t="s">
        <v>144</v>
      </c>
      <c r="D1118" s="25" t="s">
        <v>1822</v>
      </c>
      <c r="E1118" s="27" t="s">
        <v>155</v>
      </c>
    </row>
    <row r="1119" spans="1:5" x14ac:dyDescent="0.25">
      <c r="A1119" s="24">
        <v>1117</v>
      </c>
      <c r="B1119" s="26" t="s">
        <v>1823</v>
      </c>
      <c r="C1119" s="25">
        <v>507917</v>
      </c>
      <c r="D1119" s="25" t="s">
        <v>144</v>
      </c>
      <c r="E1119" s="27" t="s">
        <v>230</v>
      </c>
    </row>
    <row r="1120" spans="1:5" x14ac:dyDescent="0.25">
      <c r="A1120" s="24">
        <v>1118</v>
      </c>
      <c r="B1120" s="26" t="s">
        <v>1824</v>
      </c>
      <c r="C1120" s="25">
        <v>520081</v>
      </c>
      <c r="D1120" s="25" t="s">
        <v>144</v>
      </c>
      <c r="E1120" s="27" t="s">
        <v>176</v>
      </c>
    </row>
    <row r="1121" spans="1:5" x14ac:dyDescent="0.25">
      <c r="A1121" s="24">
        <v>1119</v>
      </c>
      <c r="B1121" s="26" t="s">
        <v>1825</v>
      </c>
      <c r="C1121" s="25">
        <v>541053</v>
      </c>
      <c r="D1121" s="25" t="s">
        <v>144</v>
      </c>
      <c r="E1121" s="27" t="s">
        <v>127</v>
      </c>
    </row>
    <row r="1122" spans="1:5" x14ac:dyDescent="0.25">
      <c r="A1122" s="24">
        <v>1120</v>
      </c>
      <c r="B1122" s="26" t="s">
        <v>1826</v>
      </c>
      <c r="C1122" s="25">
        <v>590022</v>
      </c>
      <c r="D1122" s="25" t="s">
        <v>1827</v>
      </c>
      <c r="E1122" s="27" t="s">
        <v>159</v>
      </c>
    </row>
    <row r="1123" spans="1:5" x14ac:dyDescent="0.25">
      <c r="A1123" s="24">
        <v>1121</v>
      </c>
      <c r="B1123" s="26" t="s">
        <v>1828</v>
      </c>
      <c r="C1123" s="25">
        <v>531346</v>
      </c>
      <c r="D1123" s="25" t="s">
        <v>144</v>
      </c>
      <c r="E1123" s="27" t="s">
        <v>624</v>
      </c>
    </row>
    <row r="1124" spans="1:5" x14ac:dyDescent="0.25">
      <c r="A1124" s="24">
        <v>1122</v>
      </c>
      <c r="B1124" s="26" t="s">
        <v>1829</v>
      </c>
      <c r="C1124" s="25">
        <v>532751</v>
      </c>
      <c r="D1124" s="25" t="s">
        <v>1830</v>
      </c>
      <c r="E1124" s="27" t="s">
        <v>442</v>
      </c>
    </row>
    <row r="1125" spans="1:5" x14ac:dyDescent="0.25">
      <c r="A1125" s="24">
        <v>1123</v>
      </c>
      <c r="B1125" s="26" t="s">
        <v>1831</v>
      </c>
      <c r="C1125" s="25" t="s">
        <v>144</v>
      </c>
      <c r="D1125" s="25" t="s">
        <v>1832</v>
      </c>
      <c r="E1125" s="27" t="s">
        <v>235</v>
      </c>
    </row>
    <row r="1126" spans="1:5" x14ac:dyDescent="0.25">
      <c r="A1126" s="24">
        <v>1124</v>
      </c>
      <c r="B1126" s="26" t="s">
        <v>1833</v>
      </c>
      <c r="C1126" s="25">
        <v>532927</v>
      </c>
      <c r="D1126" s="25" t="s">
        <v>1834</v>
      </c>
      <c r="E1126" s="27" t="s">
        <v>474</v>
      </c>
    </row>
    <row r="1127" spans="1:5" x14ac:dyDescent="0.25">
      <c r="A1127" s="24">
        <v>1125</v>
      </c>
      <c r="B1127" s="26" t="s">
        <v>1835</v>
      </c>
      <c r="C1127" s="25">
        <v>534839</v>
      </c>
      <c r="D1127" s="25" t="s">
        <v>144</v>
      </c>
      <c r="E1127" s="27" t="s">
        <v>342</v>
      </c>
    </row>
    <row r="1128" spans="1:5" x14ac:dyDescent="0.25">
      <c r="A1128" s="24">
        <v>1126</v>
      </c>
      <c r="B1128" s="26" t="s">
        <v>1836</v>
      </c>
      <c r="C1128" s="25">
        <v>530643</v>
      </c>
      <c r="D1128" s="25" t="s">
        <v>144</v>
      </c>
      <c r="E1128" s="27" t="s">
        <v>686</v>
      </c>
    </row>
    <row r="1129" spans="1:5" x14ac:dyDescent="0.25">
      <c r="A1129" s="24">
        <v>1127</v>
      </c>
      <c r="B1129" s="26" t="s">
        <v>1837</v>
      </c>
      <c r="C1129" s="25">
        <v>523732</v>
      </c>
      <c r="D1129" s="25" t="s">
        <v>144</v>
      </c>
      <c r="E1129" s="27" t="s">
        <v>639</v>
      </c>
    </row>
    <row r="1130" spans="1:5" x14ac:dyDescent="0.25">
      <c r="A1130" s="24">
        <v>1128</v>
      </c>
      <c r="B1130" s="26" t="s">
        <v>1838</v>
      </c>
      <c r="C1130" s="25">
        <v>538708</v>
      </c>
      <c r="D1130" s="25" t="s">
        <v>144</v>
      </c>
      <c r="E1130" s="27" t="s">
        <v>161</v>
      </c>
    </row>
    <row r="1131" spans="1:5" x14ac:dyDescent="0.25">
      <c r="A1131" s="24">
        <v>1129</v>
      </c>
      <c r="B1131" s="26" t="s">
        <v>1839</v>
      </c>
      <c r="C1131" s="25">
        <v>538708</v>
      </c>
      <c r="D1131" s="25" t="s">
        <v>144</v>
      </c>
      <c r="E1131" s="27" t="s">
        <v>161</v>
      </c>
    </row>
    <row r="1132" spans="1:5" x14ac:dyDescent="0.25">
      <c r="A1132" s="24">
        <v>1130</v>
      </c>
      <c r="B1132" s="26" t="s">
        <v>1840</v>
      </c>
      <c r="C1132" s="25">
        <v>526703</v>
      </c>
      <c r="D1132" s="25" t="s">
        <v>144</v>
      </c>
      <c r="E1132" s="27" t="s">
        <v>264</v>
      </c>
    </row>
    <row r="1133" spans="1:5" x14ac:dyDescent="0.25">
      <c r="A1133" s="24">
        <v>1131</v>
      </c>
      <c r="B1133" s="26" t="s">
        <v>1841</v>
      </c>
      <c r="C1133" s="25">
        <v>540063</v>
      </c>
      <c r="D1133" s="25" t="s">
        <v>144</v>
      </c>
      <c r="E1133" s="27" t="s">
        <v>130</v>
      </c>
    </row>
    <row r="1134" spans="1:5" x14ac:dyDescent="0.25">
      <c r="A1134" s="24">
        <v>1132</v>
      </c>
      <c r="B1134" s="26" t="s">
        <v>1842</v>
      </c>
      <c r="C1134" s="25">
        <v>532922</v>
      </c>
      <c r="D1134" s="25" t="s">
        <v>1843</v>
      </c>
      <c r="E1134" s="27" t="s">
        <v>127</v>
      </c>
    </row>
    <row r="1135" spans="1:5" x14ac:dyDescent="0.25">
      <c r="A1135" s="24">
        <v>1133</v>
      </c>
      <c r="B1135" s="26" t="s">
        <v>1844</v>
      </c>
      <c r="C1135" s="25">
        <v>532696</v>
      </c>
      <c r="D1135" s="25" t="s">
        <v>1845</v>
      </c>
      <c r="E1135" s="27" t="s">
        <v>249</v>
      </c>
    </row>
    <row r="1136" spans="1:5" x14ac:dyDescent="0.25">
      <c r="A1136" s="24">
        <v>1134</v>
      </c>
      <c r="B1136" s="26" t="s">
        <v>1846</v>
      </c>
      <c r="C1136" s="25">
        <v>526483</v>
      </c>
      <c r="D1136" s="25" t="s">
        <v>144</v>
      </c>
      <c r="E1136" s="27" t="s">
        <v>1382</v>
      </c>
    </row>
    <row r="1137" spans="1:5" x14ac:dyDescent="0.25">
      <c r="A1137" s="24">
        <v>1135</v>
      </c>
      <c r="B1137" s="26" t="s">
        <v>1847</v>
      </c>
      <c r="C1137" s="25">
        <v>535694</v>
      </c>
      <c r="D1137" s="25" t="s">
        <v>144</v>
      </c>
      <c r="E1137" s="27" t="s">
        <v>166</v>
      </c>
    </row>
    <row r="1138" spans="1:5" x14ac:dyDescent="0.25">
      <c r="A1138" s="24">
        <v>1136</v>
      </c>
      <c r="B1138" s="26" t="s">
        <v>1848</v>
      </c>
      <c r="C1138" s="25">
        <v>505200</v>
      </c>
      <c r="D1138" s="25" t="s">
        <v>1849</v>
      </c>
      <c r="E1138" s="27" t="s">
        <v>801</v>
      </c>
    </row>
    <row r="1139" spans="1:5" x14ac:dyDescent="0.25">
      <c r="A1139" s="24">
        <v>1137</v>
      </c>
      <c r="B1139" s="26" t="s">
        <v>1850</v>
      </c>
      <c r="C1139" s="25">
        <v>500125</v>
      </c>
      <c r="D1139" s="25" t="s">
        <v>1851</v>
      </c>
      <c r="E1139" s="27" t="s">
        <v>842</v>
      </c>
    </row>
    <row r="1140" spans="1:5" x14ac:dyDescent="0.25">
      <c r="A1140" s="24">
        <v>1138</v>
      </c>
      <c r="B1140" s="26" t="s">
        <v>1852</v>
      </c>
      <c r="C1140" s="25">
        <v>500125</v>
      </c>
      <c r="D1140" s="25" t="s">
        <v>1851</v>
      </c>
      <c r="E1140" s="27" t="s">
        <v>842</v>
      </c>
    </row>
    <row r="1141" spans="1:5" x14ac:dyDescent="0.25">
      <c r="A1141" s="24">
        <v>1139</v>
      </c>
      <c r="B1141" s="26" t="s">
        <v>1853</v>
      </c>
      <c r="C1141" s="25">
        <v>523127</v>
      </c>
      <c r="D1141" s="25" t="s">
        <v>1854</v>
      </c>
      <c r="E1141" s="27" t="s">
        <v>345</v>
      </c>
    </row>
    <row r="1142" spans="1:5" x14ac:dyDescent="0.25">
      <c r="A1142" s="24">
        <v>1140</v>
      </c>
      <c r="B1142" s="26" t="s">
        <v>1855</v>
      </c>
      <c r="C1142" s="25">
        <v>500840</v>
      </c>
      <c r="D1142" s="25" t="s">
        <v>1856</v>
      </c>
      <c r="E1142" s="27" t="s">
        <v>345</v>
      </c>
    </row>
    <row r="1143" spans="1:5" x14ac:dyDescent="0.25">
      <c r="A1143" s="24">
        <v>1141</v>
      </c>
      <c r="B1143" s="26" t="s">
        <v>1857</v>
      </c>
      <c r="C1143" s="25">
        <v>523708</v>
      </c>
      <c r="D1143" s="25" t="s">
        <v>1858</v>
      </c>
      <c r="E1143" s="27" t="s">
        <v>152</v>
      </c>
    </row>
    <row r="1144" spans="1:5" x14ac:dyDescent="0.25">
      <c r="A1144" s="24">
        <v>1142</v>
      </c>
      <c r="B1144" s="26" t="s">
        <v>1859</v>
      </c>
      <c r="C1144" s="25">
        <v>523708</v>
      </c>
      <c r="D1144" s="25" t="s">
        <v>1858</v>
      </c>
      <c r="E1144" s="27" t="s">
        <v>152</v>
      </c>
    </row>
    <row r="1145" spans="1:5" x14ac:dyDescent="0.25">
      <c r="A1145" s="24">
        <v>1143</v>
      </c>
      <c r="B1145" s="26" t="s">
        <v>1860</v>
      </c>
      <c r="C1145" s="25">
        <v>538653</v>
      </c>
      <c r="D1145" s="25" t="s">
        <v>1861</v>
      </c>
      <c r="E1145" s="27" t="s">
        <v>510</v>
      </c>
    </row>
    <row r="1146" spans="1:5" x14ac:dyDescent="0.25">
      <c r="A1146" s="24">
        <v>1144</v>
      </c>
      <c r="B1146" s="26" t="s">
        <v>1862</v>
      </c>
      <c r="C1146" s="25">
        <v>530581</v>
      </c>
      <c r="D1146" s="25" t="s">
        <v>144</v>
      </c>
      <c r="E1146" s="27" t="s">
        <v>565</v>
      </c>
    </row>
    <row r="1147" spans="1:5" x14ac:dyDescent="0.25">
      <c r="A1147" s="24">
        <v>1145</v>
      </c>
      <c r="B1147" s="26" t="s">
        <v>1863</v>
      </c>
      <c r="C1147" s="25">
        <v>532820</v>
      </c>
      <c r="D1147" s="25" t="s">
        <v>1864</v>
      </c>
      <c r="E1147" s="27" t="s">
        <v>159</v>
      </c>
    </row>
    <row r="1148" spans="1:5" x14ac:dyDescent="0.25">
      <c r="A1148" s="24">
        <v>1146</v>
      </c>
      <c r="B1148" s="26" t="s">
        <v>1865</v>
      </c>
      <c r="C1148" s="25">
        <v>513452</v>
      </c>
      <c r="D1148" s="25" t="s">
        <v>144</v>
      </c>
      <c r="E1148" s="27" t="s">
        <v>176</v>
      </c>
    </row>
    <row r="1149" spans="1:5" x14ac:dyDescent="0.25">
      <c r="A1149" s="24">
        <v>1147</v>
      </c>
      <c r="B1149" s="26" t="s">
        <v>1866</v>
      </c>
      <c r="C1149" s="25">
        <v>500123</v>
      </c>
      <c r="D1149" s="25" t="s">
        <v>144</v>
      </c>
      <c r="E1149" s="27" t="s">
        <v>192</v>
      </c>
    </row>
    <row r="1150" spans="1:5" x14ac:dyDescent="0.25">
      <c r="A1150" s="24">
        <v>1148</v>
      </c>
      <c r="B1150" s="26" t="s">
        <v>1867</v>
      </c>
      <c r="C1150" s="25">
        <v>500123</v>
      </c>
      <c r="D1150" s="25" t="s">
        <v>144</v>
      </c>
      <c r="E1150" s="27" t="s">
        <v>192</v>
      </c>
    </row>
    <row r="1151" spans="1:5" x14ac:dyDescent="0.25">
      <c r="A1151" s="24">
        <v>1149</v>
      </c>
      <c r="B1151" s="26" t="s">
        <v>1868</v>
      </c>
      <c r="C1151" s="25">
        <v>503681</v>
      </c>
      <c r="D1151" s="25" t="s">
        <v>144</v>
      </c>
      <c r="E1151" s="27" t="s">
        <v>565</v>
      </c>
    </row>
    <row r="1152" spans="1:5" x14ac:dyDescent="0.25">
      <c r="A1152" s="24">
        <v>1150</v>
      </c>
      <c r="B1152" s="26" t="s">
        <v>1869</v>
      </c>
      <c r="C1152" s="25">
        <v>523329</v>
      </c>
      <c r="D1152" s="25" t="s">
        <v>144</v>
      </c>
      <c r="E1152" s="27" t="s">
        <v>230</v>
      </c>
    </row>
    <row r="1153" spans="1:5" x14ac:dyDescent="0.25">
      <c r="A1153" s="24">
        <v>1151</v>
      </c>
      <c r="B1153" s="26" t="s">
        <v>1870</v>
      </c>
      <c r="C1153" s="25">
        <v>505700</v>
      </c>
      <c r="D1153" s="25" t="s">
        <v>1871</v>
      </c>
      <c r="E1153" s="27" t="s">
        <v>152</v>
      </c>
    </row>
    <row r="1154" spans="1:5" x14ac:dyDescent="0.25">
      <c r="A1154" s="24">
        <v>1152</v>
      </c>
      <c r="B1154" s="26" t="s">
        <v>1872</v>
      </c>
      <c r="C1154" s="25">
        <v>500128</v>
      </c>
      <c r="D1154" s="25" t="s">
        <v>1873</v>
      </c>
      <c r="E1154" s="27" t="s">
        <v>542</v>
      </c>
    </row>
    <row r="1155" spans="1:5" x14ac:dyDescent="0.25">
      <c r="A1155" s="24">
        <v>1153</v>
      </c>
      <c r="B1155" s="26" t="s">
        <v>1874</v>
      </c>
      <c r="C1155" s="25">
        <v>533264</v>
      </c>
      <c r="D1155" s="25" t="s">
        <v>1875</v>
      </c>
      <c r="E1155" s="27" t="s">
        <v>542</v>
      </c>
    </row>
    <row r="1156" spans="1:5" x14ac:dyDescent="0.25">
      <c r="A1156" s="24">
        <v>1154</v>
      </c>
      <c r="B1156" s="26" t="s">
        <v>1876</v>
      </c>
      <c r="C1156" s="25">
        <v>526608</v>
      </c>
      <c r="D1156" s="25" t="s">
        <v>1877</v>
      </c>
      <c r="E1156" s="27" t="s">
        <v>467</v>
      </c>
    </row>
    <row r="1157" spans="1:5" x14ac:dyDescent="0.25">
      <c r="A1157" s="24">
        <v>1155</v>
      </c>
      <c r="B1157" s="26" t="s">
        <v>1878</v>
      </c>
      <c r="C1157" s="25">
        <v>526608</v>
      </c>
      <c r="D1157" s="25" t="s">
        <v>1877</v>
      </c>
      <c r="E1157" s="27" t="s">
        <v>467</v>
      </c>
    </row>
    <row r="1158" spans="1:5" x14ac:dyDescent="0.25">
      <c r="A1158" s="24">
        <v>1156</v>
      </c>
      <c r="B1158" s="26" t="s">
        <v>1879</v>
      </c>
      <c r="C1158" s="25">
        <v>526473</v>
      </c>
      <c r="D1158" s="25" t="s">
        <v>144</v>
      </c>
      <c r="E1158" s="27" t="s">
        <v>342</v>
      </c>
    </row>
    <row r="1159" spans="1:5" x14ac:dyDescent="0.25">
      <c r="A1159" s="24">
        <v>1157</v>
      </c>
      <c r="B1159" s="26" t="s">
        <v>1880</v>
      </c>
      <c r="C1159" s="25">
        <v>526473</v>
      </c>
      <c r="D1159" s="25" t="s">
        <v>144</v>
      </c>
      <c r="E1159" s="27" t="s">
        <v>342</v>
      </c>
    </row>
    <row r="1160" spans="1:5" x14ac:dyDescent="0.25">
      <c r="A1160" s="24">
        <v>1158</v>
      </c>
      <c r="B1160" s="26" t="s">
        <v>1881</v>
      </c>
      <c r="C1160" s="25">
        <v>526705</v>
      </c>
      <c r="D1160" s="25" t="s">
        <v>144</v>
      </c>
      <c r="E1160" s="27" t="s">
        <v>166</v>
      </c>
    </row>
    <row r="1161" spans="1:5" x14ac:dyDescent="0.25">
      <c r="A1161" s="24">
        <v>1159</v>
      </c>
      <c r="B1161" s="26" t="s">
        <v>1882</v>
      </c>
      <c r="C1161" s="25">
        <v>522074</v>
      </c>
      <c r="D1161" s="25" t="s">
        <v>1883</v>
      </c>
      <c r="E1161" s="27" t="s">
        <v>152</v>
      </c>
    </row>
    <row r="1162" spans="1:5" x14ac:dyDescent="0.25">
      <c r="A1162" s="24">
        <v>1160</v>
      </c>
      <c r="B1162" s="26" t="s">
        <v>1884</v>
      </c>
      <c r="C1162" s="25" t="s">
        <v>144</v>
      </c>
      <c r="D1162" s="25" t="s">
        <v>1885</v>
      </c>
      <c r="E1162" s="27" t="s">
        <v>235</v>
      </c>
    </row>
    <row r="1163" spans="1:5" x14ac:dyDescent="0.25">
      <c r="A1163" s="24">
        <v>1161</v>
      </c>
      <c r="B1163" s="26" t="s">
        <v>1886</v>
      </c>
      <c r="C1163" s="25">
        <v>531278</v>
      </c>
      <c r="D1163" s="25" t="s">
        <v>144</v>
      </c>
      <c r="E1163" s="27" t="s">
        <v>127</v>
      </c>
    </row>
    <row r="1164" spans="1:5" x14ac:dyDescent="0.25">
      <c r="A1164" s="24">
        <v>1162</v>
      </c>
      <c r="B1164" s="26" t="s">
        <v>1887</v>
      </c>
      <c r="C1164" s="25">
        <v>517477</v>
      </c>
      <c r="D1164" s="25" t="s">
        <v>144</v>
      </c>
      <c r="E1164" s="27" t="s">
        <v>237</v>
      </c>
    </row>
    <row r="1165" spans="1:5" x14ac:dyDescent="0.25">
      <c r="A1165" s="24">
        <v>1163</v>
      </c>
      <c r="B1165" s="26" t="s">
        <v>1888</v>
      </c>
      <c r="C1165" s="25">
        <v>504000</v>
      </c>
      <c r="D1165" s="25" t="s">
        <v>144</v>
      </c>
      <c r="E1165" s="27" t="s">
        <v>442</v>
      </c>
    </row>
    <row r="1166" spans="1:5" x14ac:dyDescent="0.25">
      <c r="A1166" s="24">
        <v>1164</v>
      </c>
      <c r="B1166" s="26" t="s">
        <v>1889</v>
      </c>
      <c r="C1166" s="25">
        <v>522027</v>
      </c>
      <c r="D1166" s="25" t="s">
        <v>144</v>
      </c>
      <c r="E1166" s="27" t="s">
        <v>152</v>
      </c>
    </row>
    <row r="1167" spans="1:5" x14ac:dyDescent="0.25">
      <c r="A1167" s="24">
        <v>1165</v>
      </c>
      <c r="B1167" s="26" t="s">
        <v>1890</v>
      </c>
      <c r="C1167" s="25">
        <v>522027</v>
      </c>
      <c r="D1167" s="25" t="s">
        <v>144</v>
      </c>
      <c r="E1167" s="27" t="s">
        <v>152</v>
      </c>
    </row>
    <row r="1168" spans="1:5" x14ac:dyDescent="0.25">
      <c r="A1168" s="24">
        <v>1166</v>
      </c>
      <c r="B1168" s="26" t="s">
        <v>1891</v>
      </c>
      <c r="C1168" s="25">
        <v>531162</v>
      </c>
      <c r="D1168" s="25" t="s">
        <v>1892</v>
      </c>
      <c r="E1168" s="27" t="s">
        <v>326</v>
      </c>
    </row>
    <row r="1169" spans="1:5" x14ac:dyDescent="0.25">
      <c r="A1169" s="24">
        <v>1167</v>
      </c>
      <c r="B1169" s="26" t="s">
        <v>1893</v>
      </c>
      <c r="C1169" s="25" t="s">
        <v>144</v>
      </c>
      <c r="D1169" s="25" t="s">
        <v>1894</v>
      </c>
      <c r="E1169" s="27" t="s">
        <v>326</v>
      </c>
    </row>
    <row r="1170" spans="1:5" x14ac:dyDescent="0.25">
      <c r="A1170" s="24">
        <v>1168</v>
      </c>
      <c r="B1170" s="26" t="s">
        <v>1895</v>
      </c>
      <c r="C1170" s="25">
        <v>533208</v>
      </c>
      <c r="D1170" s="25" t="s">
        <v>144</v>
      </c>
      <c r="E1170" s="27" t="s">
        <v>138</v>
      </c>
    </row>
    <row r="1171" spans="1:5" x14ac:dyDescent="0.25">
      <c r="A1171" s="24">
        <v>1169</v>
      </c>
      <c r="B1171" s="26" t="s">
        <v>1896</v>
      </c>
      <c r="C1171" s="25">
        <v>533218</v>
      </c>
      <c r="D1171" s="25" t="s">
        <v>1897</v>
      </c>
      <c r="E1171" s="27" t="s">
        <v>230</v>
      </c>
    </row>
    <row r="1172" spans="1:5" x14ac:dyDescent="0.25">
      <c r="A1172" s="24">
        <v>1170</v>
      </c>
      <c r="B1172" s="26" t="s">
        <v>1898</v>
      </c>
      <c r="C1172" s="25">
        <v>542602</v>
      </c>
      <c r="D1172" s="25" t="s">
        <v>1899</v>
      </c>
      <c r="E1172" s="27" t="s">
        <v>164</v>
      </c>
    </row>
    <row r="1173" spans="1:5" x14ac:dyDescent="0.25">
      <c r="A1173" s="24">
        <v>1171</v>
      </c>
      <c r="B1173" s="26" t="s">
        <v>1900</v>
      </c>
      <c r="C1173" s="25">
        <v>504008</v>
      </c>
      <c r="D1173" s="25" t="s">
        <v>1901</v>
      </c>
      <c r="E1173" s="27" t="s">
        <v>187</v>
      </c>
    </row>
    <row r="1174" spans="1:5" x14ac:dyDescent="0.25">
      <c r="A1174" s="24">
        <v>1172</v>
      </c>
      <c r="B1174" s="26" t="s">
        <v>1902</v>
      </c>
      <c r="C1174" s="25">
        <v>538882</v>
      </c>
      <c r="D1174" s="25" t="s">
        <v>144</v>
      </c>
      <c r="E1174" s="27" t="s">
        <v>127</v>
      </c>
    </row>
    <row r="1175" spans="1:5" x14ac:dyDescent="0.25">
      <c r="A1175" s="24">
        <v>1173</v>
      </c>
      <c r="B1175" s="26" t="s">
        <v>1903</v>
      </c>
      <c r="C1175" s="25">
        <v>507265</v>
      </c>
      <c r="D1175" s="25" t="s">
        <v>144</v>
      </c>
      <c r="E1175" s="27" t="s">
        <v>322</v>
      </c>
    </row>
    <row r="1176" spans="1:5" x14ac:dyDescent="0.25">
      <c r="A1176" s="24">
        <v>1174</v>
      </c>
      <c r="B1176" s="26" t="s">
        <v>1904</v>
      </c>
      <c r="C1176" s="25">
        <v>530333</v>
      </c>
      <c r="D1176" s="25" t="s">
        <v>144</v>
      </c>
      <c r="E1176" s="27" t="s">
        <v>442</v>
      </c>
    </row>
    <row r="1177" spans="1:5" x14ac:dyDescent="0.25">
      <c r="A1177" s="24">
        <v>1175</v>
      </c>
      <c r="B1177" s="26" t="s">
        <v>1905</v>
      </c>
      <c r="C1177" s="25">
        <v>532737</v>
      </c>
      <c r="D1177" s="25" t="s">
        <v>1906</v>
      </c>
      <c r="E1177" s="27" t="s">
        <v>127</v>
      </c>
    </row>
    <row r="1178" spans="1:5" x14ac:dyDescent="0.25">
      <c r="A1178" s="24">
        <v>1176</v>
      </c>
      <c r="B1178" s="26" t="s">
        <v>1907</v>
      </c>
      <c r="C1178" s="25" t="s">
        <v>144</v>
      </c>
      <c r="D1178" s="25" t="s">
        <v>1908</v>
      </c>
      <c r="E1178" s="27" t="s">
        <v>155</v>
      </c>
    </row>
    <row r="1179" spans="1:5" x14ac:dyDescent="0.25">
      <c r="A1179" s="24">
        <v>1177</v>
      </c>
      <c r="B1179" s="26" t="s">
        <v>1909</v>
      </c>
      <c r="C1179" s="25">
        <v>533161</v>
      </c>
      <c r="D1179" s="25" t="s">
        <v>1910</v>
      </c>
      <c r="E1179" s="27" t="s">
        <v>339</v>
      </c>
    </row>
    <row r="1180" spans="1:5" x14ac:dyDescent="0.25">
      <c r="A1180" s="24">
        <v>1178</v>
      </c>
      <c r="B1180" s="26" t="s">
        <v>1911</v>
      </c>
      <c r="C1180" s="25">
        <v>524768</v>
      </c>
      <c r="D1180" s="25" t="s">
        <v>144</v>
      </c>
      <c r="E1180" s="27" t="s">
        <v>192</v>
      </c>
    </row>
    <row r="1181" spans="1:5" x14ac:dyDescent="0.25">
      <c r="A1181" s="24">
        <v>1179</v>
      </c>
      <c r="B1181" s="26" t="s">
        <v>1912</v>
      </c>
      <c r="C1181" s="25">
        <v>532038</v>
      </c>
      <c r="D1181" s="25" t="s">
        <v>144</v>
      </c>
      <c r="E1181" s="27" t="s">
        <v>166</v>
      </c>
    </row>
    <row r="1182" spans="1:5" x14ac:dyDescent="0.25">
      <c r="A1182" s="24">
        <v>1180</v>
      </c>
      <c r="B1182" s="26" t="s">
        <v>1913</v>
      </c>
      <c r="C1182" s="25">
        <v>532920</v>
      </c>
      <c r="D1182" s="25" t="s">
        <v>1914</v>
      </c>
      <c r="E1182" s="27" t="s">
        <v>775</v>
      </c>
    </row>
    <row r="1183" spans="1:5" x14ac:dyDescent="0.25">
      <c r="A1183" s="24">
        <v>1181</v>
      </c>
      <c r="B1183" s="26" t="s">
        <v>1915</v>
      </c>
      <c r="C1183" s="25">
        <v>500132</v>
      </c>
      <c r="D1183" s="25" t="s">
        <v>144</v>
      </c>
      <c r="E1183" s="27" t="s">
        <v>842</v>
      </c>
    </row>
    <row r="1184" spans="1:5" x14ac:dyDescent="0.25">
      <c r="A1184" s="24">
        <v>1182</v>
      </c>
      <c r="B1184" s="26" t="s">
        <v>1916</v>
      </c>
      <c r="C1184" s="25">
        <v>509525</v>
      </c>
      <c r="D1184" s="25" t="s">
        <v>144</v>
      </c>
      <c r="E1184" s="27" t="s">
        <v>133</v>
      </c>
    </row>
    <row r="1185" spans="1:5" x14ac:dyDescent="0.25">
      <c r="A1185" s="24">
        <v>1183</v>
      </c>
      <c r="B1185" s="26" t="s">
        <v>1917</v>
      </c>
      <c r="C1185" s="25">
        <v>504351</v>
      </c>
      <c r="D1185" s="25" t="s">
        <v>144</v>
      </c>
      <c r="E1185" s="27" t="s">
        <v>130</v>
      </c>
    </row>
    <row r="1186" spans="1:5" x14ac:dyDescent="0.25">
      <c r="A1186" s="24">
        <v>1184</v>
      </c>
      <c r="B1186" s="26" t="s">
        <v>1918</v>
      </c>
      <c r="C1186" s="25">
        <v>504351</v>
      </c>
      <c r="D1186" s="25" t="s">
        <v>144</v>
      </c>
      <c r="E1186" s="27" t="s">
        <v>130</v>
      </c>
    </row>
    <row r="1187" spans="1:5" x14ac:dyDescent="0.25">
      <c r="A1187" s="24">
        <v>1185</v>
      </c>
      <c r="B1187" s="26" t="s">
        <v>1919</v>
      </c>
      <c r="C1187" s="25">
        <v>512441</v>
      </c>
      <c r="D1187" s="25" t="s">
        <v>144</v>
      </c>
      <c r="E1187" s="27" t="s">
        <v>565</v>
      </c>
    </row>
    <row r="1188" spans="1:5" x14ac:dyDescent="0.25">
      <c r="A1188" s="24">
        <v>1186</v>
      </c>
      <c r="B1188" s="26" t="s">
        <v>1920</v>
      </c>
      <c r="C1188" s="25">
        <v>538684</v>
      </c>
      <c r="D1188" s="25" t="s">
        <v>144</v>
      </c>
      <c r="E1188" s="27" t="s">
        <v>147</v>
      </c>
    </row>
    <row r="1189" spans="1:5" x14ac:dyDescent="0.25">
      <c r="A1189" s="24">
        <v>1187</v>
      </c>
      <c r="B1189" s="26" t="s">
        <v>1921</v>
      </c>
      <c r="C1189" s="25">
        <v>540153</v>
      </c>
      <c r="D1189" s="25" t="s">
        <v>1922</v>
      </c>
      <c r="E1189" s="27" t="s">
        <v>801</v>
      </c>
    </row>
    <row r="1190" spans="1:5" x14ac:dyDescent="0.25">
      <c r="A1190" s="24">
        <v>1188</v>
      </c>
      <c r="B1190" s="26" t="s">
        <v>1923</v>
      </c>
      <c r="C1190" s="25">
        <v>532219</v>
      </c>
      <c r="D1190" s="25" t="s">
        <v>1924</v>
      </c>
      <c r="E1190" s="27" t="s">
        <v>283</v>
      </c>
    </row>
    <row r="1191" spans="1:5" x14ac:dyDescent="0.25">
      <c r="A1191" s="24">
        <v>1189</v>
      </c>
      <c r="B1191" s="26" t="s">
        <v>1925</v>
      </c>
      <c r="C1191" s="25">
        <v>532178</v>
      </c>
      <c r="D1191" s="25" t="s">
        <v>1926</v>
      </c>
      <c r="E1191" s="27" t="s">
        <v>228</v>
      </c>
    </row>
    <row r="1192" spans="1:5" x14ac:dyDescent="0.25">
      <c r="A1192" s="24">
        <v>1190</v>
      </c>
      <c r="B1192" s="26" t="s">
        <v>1927</v>
      </c>
      <c r="C1192" s="25">
        <v>532178</v>
      </c>
      <c r="D1192" s="25" t="s">
        <v>1926</v>
      </c>
      <c r="E1192" s="27" t="s">
        <v>228</v>
      </c>
    </row>
    <row r="1193" spans="1:5" x14ac:dyDescent="0.25">
      <c r="A1193" s="24">
        <v>1191</v>
      </c>
      <c r="B1193" s="26" t="s">
        <v>1928</v>
      </c>
      <c r="C1193" s="25">
        <v>533477</v>
      </c>
      <c r="D1193" s="25" t="s">
        <v>144</v>
      </c>
      <c r="E1193" s="27" t="s">
        <v>499</v>
      </c>
    </row>
    <row r="1194" spans="1:5" x14ac:dyDescent="0.25">
      <c r="A1194" s="24">
        <v>1192</v>
      </c>
      <c r="B1194" s="26" t="s">
        <v>1929</v>
      </c>
      <c r="C1194" s="25">
        <v>533477</v>
      </c>
      <c r="D1194" s="25" t="s">
        <v>144</v>
      </c>
      <c r="E1194" s="27" t="s">
        <v>499</v>
      </c>
    </row>
    <row r="1195" spans="1:5" x14ac:dyDescent="0.25">
      <c r="A1195" s="24">
        <v>1193</v>
      </c>
      <c r="B1195" s="26" t="s">
        <v>1930</v>
      </c>
      <c r="C1195" s="25">
        <v>526574</v>
      </c>
      <c r="D1195" s="25" t="s">
        <v>144</v>
      </c>
      <c r="E1195" s="27" t="s">
        <v>166</v>
      </c>
    </row>
    <row r="1196" spans="1:5" x14ac:dyDescent="0.25">
      <c r="A1196" s="24">
        <v>1194</v>
      </c>
      <c r="B1196" s="26" t="s">
        <v>1931</v>
      </c>
      <c r="C1196" s="25">
        <v>532700</v>
      </c>
      <c r="D1196" s="25" t="s">
        <v>1932</v>
      </c>
      <c r="E1196" s="27" t="s">
        <v>882</v>
      </c>
    </row>
    <row r="1197" spans="1:5" x14ac:dyDescent="0.25">
      <c r="A1197" s="24">
        <v>1195</v>
      </c>
      <c r="B1197" s="26" t="s">
        <v>1933</v>
      </c>
      <c r="C1197" s="25">
        <v>532700</v>
      </c>
      <c r="D1197" s="25" t="s">
        <v>1932</v>
      </c>
      <c r="E1197" s="27" t="s">
        <v>882</v>
      </c>
    </row>
    <row r="1198" spans="1:5" x14ac:dyDescent="0.25">
      <c r="A1198" s="24">
        <v>1196</v>
      </c>
      <c r="B1198" s="26" t="s">
        <v>1934</v>
      </c>
      <c r="C1198" s="25">
        <v>500246</v>
      </c>
      <c r="D1198" s="25" t="s">
        <v>144</v>
      </c>
      <c r="E1198" s="27" t="s">
        <v>152</v>
      </c>
    </row>
    <row r="1199" spans="1:5" x14ac:dyDescent="0.25">
      <c r="A1199" s="24">
        <v>1197</v>
      </c>
      <c r="B1199" s="26" t="s">
        <v>1935</v>
      </c>
      <c r="C1199" s="25">
        <v>532658</v>
      </c>
      <c r="D1199" s="25" t="s">
        <v>1936</v>
      </c>
      <c r="E1199" s="27" t="s">
        <v>442</v>
      </c>
    </row>
    <row r="1200" spans="1:5" x14ac:dyDescent="0.25">
      <c r="A1200" s="24">
        <v>1198</v>
      </c>
      <c r="B1200" s="26" t="s">
        <v>1937</v>
      </c>
      <c r="C1200" s="25">
        <v>523754</v>
      </c>
      <c r="D1200" s="25" t="s">
        <v>144</v>
      </c>
      <c r="E1200" s="27" t="s">
        <v>264</v>
      </c>
    </row>
    <row r="1201" spans="1:5" x14ac:dyDescent="0.25">
      <c r="A1201" s="24">
        <v>1199</v>
      </c>
      <c r="B1201" s="26" t="s">
        <v>1938</v>
      </c>
      <c r="C1201" s="25">
        <v>530407</v>
      </c>
      <c r="D1201" s="25" t="s">
        <v>144</v>
      </c>
      <c r="E1201" s="27" t="s">
        <v>161</v>
      </c>
    </row>
    <row r="1202" spans="1:5" x14ac:dyDescent="0.25">
      <c r="A1202" s="24">
        <v>1200</v>
      </c>
      <c r="B1202" s="26" t="s">
        <v>1939</v>
      </c>
      <c r="C1202" s="25">
        <v>531155</v>
      </c>
      <c r="D1202" s="25" t="s">
        <v>144</v>
      </c>
      <c r="E1202" s="27" t="s">
        <v>182</v>
      </c>
    </row>
    <row r="1203" spans="1:5" x14ac:dyDescent="0.25">
      <c r="A1203" s="24">
        <v>1201</v>
      </c>
      <c r="B1203" s="26" t="s">
        <v>1940</v>
      </c>
      <c r="C1203" s="25">
        <v>539844</v>
      </c>
      <c r="D1203" s="25" t="s">
        <v>1941</v>
      </c>
      <c r="E1203" s="27" t="s">
        <v>310</v>
      </c>
    </row>
    <row r="1204" spans="1:5" x14ac:dyDescent="0.25">
      <c r="A1204" s="24">
        <v>1202</v>
      </c>
      <c r="B1204" s="26" t="s">
        <v>1942</v>
      </c>
      <c r="C1204" s="25">
        <v>540596</v>
      </c>
      <c r="D1204" s="25" t="s">
        <v>1943</v>
      </c>
      <c r="E1204" s="27" t="s">
        <v>182</v>
      </c>
    </row>
    <row r="1205" spans="1:5" x14ac:dyDescent="0.25">
      <c r="A1205" s="24">
        <v>1203</v>
      </c>
      <c r="B1205" s="26" t="s">
        <v>1944</v>
      </c>
      <c r="C1205" s="25">
        <v>533261</v>
      </c>
      <c r="D1205" s="25" t="s">
        <v>1945</v>
      </c>
      <c r="E1205" s="27" t="s">
        <v>147</v>
      </c>
    </row>
    <row r="1206" spans="1:5" x14ac:dyDescent="0.25">
      <c r="A1206" s="24">
        <v>1204</v>
      </c>
      <c r="B1206" s="26" t="s">
        <v>1946</v>
      </c>
      <c r="C1206" s="25">
        <v>530909</v>
      </c>
      <c r="D1206" s="25" t="s">
        <v>144</v>
      </c>
      <c r="E1206" s="27" t="s">
        <v>565</v>
      </c>
    </row>
    <row r="1207" spans="1:5" x14ac:dyDescent="0.25">
      <c r="A1207" s="24">
        <v>1205</v>
      </c>
      <c r="B1207" s="26" t="s">
        <v>1947</v>
      </c>
      <c r="C1207" s="25">
        <v>531502</v>
      </c>
      <c r="D1207" s="25" t="s">
        <v>144</v>
      </c>
      <c r="E1207" s="27" t="s">
        <v>565</v>
      </c>
    </row>
    <row r="1208" spans="1:5" x14ac:dyDescent="0.25">
      <c r="A1208" s="24">
        <v>1206</v>
      </c>
      <c r="B1208" s="26" t="s">
        <v>1948</v>
      </c>
      <c r="C1208" s="25">
        <v>531502</v>
      </c>
      <c r="D1208" s="25" t="s">
        <v>144</v>
      </c>
      <c r="E1208" s="27" t="s">
        <v>565</v>
      </c>
    </row>
    <row r="1209" spans="1:5" x14ac:dyDescent="0.25">
      <c r="A1209" s="24">
        <v>1207</v>
      </c>
      <c r="B1209" s="26" t="s">
        <v>1949</v>
      </c>
      <c r="C1209" s="25">
        <v>500133</v>
      </c>
      <c r="D1209" s="25" t="s">
        <v>1950</v>
      </c>
      <c r="E1209" s="27" t="s">
        <v>329</v>
      </c>
    </row>
    <row r="1210" spans="1:5" x14ac:dyDescent="0.25">
      <c r="A1210" s="24">
        <v>1208</v>
      </c>
      <c r="B1210" s="26" t="s">
        <v>1951</v>
      </c>
      <c r="C1210" s="25">
        <v>500133</v>
      </c>
      <c r="D1210" s="25" t="s">
        <v>1952</v>
      </c>
      <c r="E1210" s="27" t="s">
        <v>329</v>
      </c>
    </row>
    <row r="1211" spans="1:5" x14ac:dyDescent="0.25">
      <c r="A1211" s="24">
        <v>1209</v>
      </c>
      <c r="B1211" s="26" t="s">
        <v>1953</v>
      </c>
      <c r="C1211" s="25">
        <v>540455</v>
      </c>
      <c r="D1211" s="25" t="s">
        <v>144</v>
      </c>
      <c r="E1211" s="27" t="s">
        <v>127</v>
      </c>
    </row>
    <row r="1212" spans="1:5" x14ac:dyDescent="0.25">
      <c r="A1212" s="24">
        <v>1210</v>
      </c>
      <c r="B1212" s="26" t="s">
        <v>1954</v>
      </c>
      <c r="C1212" s="25">
        <v>511716</v>
      </c>
      <c r="D1212" s="25" t="s">
        <v>144</v>
      </c>
      <c r="E1212" s="27" t="s">
        <v>161</v>
      </c>
    </row>
    <row r="1213" spans="1:5" x14ac:dyDescent="0.25">
      <c r="A1213" s="24">
        <v>1211</v>
      </c>
      <c r="B1213" s="26" t="s">
        <v>1955</v>
      </c>
      <c r="C1213" s="25">
        <v>500495</v>
      </c>
      <c r="D1213" s="25" t="s">
        <v>1956</v>
      </c>
      <c r="E1213" s="27" t="s">
        <v>222</v>
      </c>
    </row>
    <row r="1214" spans="1:5" x14ac:dyDescent="0.25">
      <c r="A1214" s="24">
        <v>1212</v>
      </c>
      <c r="B1214" s="26" t="s">
        <v>1957</v>
      </c>
      <c r="C1214" s="25">
        <v>531259</v>
      </c>
      <c r="D1214" s="25" t="s">
        <v>144</v>
      </c>
      <c r="E1214" s="27" t="s">
        <v>1746</v>
      </c>
    </row>
    <row r="1215" spans="1:5" x14ac:dyDescent="0.25">
      <c r="A1215" s="24">
        <v>1213</v>
      </c>
      <c r="B1215" s="26" t="s">
        <v>1958</v>
      </c>
      <c r="C1215" s="25">
        <v>514118</v>
      </c>
      <c r="D1215" s="25" t="s">
        <v>144</v>
      </c>
      <c r="E1215" s="27" t="s">
        <v>159</v>
      </c>
    </row>
    <row r="1216" spans="1:5" x14ac:dyDescent="0.25">
      <c r="A1216" s="24">
        <v>1214</v>
      </c>
      <c r="B1216" s="26" t="s">
        <v>1959</v>
      </c>
      <c r="C1216" s="25">
        <v>514118</v>
      </c>
      <c r="D1216" s="25" t="s">
        <v>144</v>
      </c>
      <c r="E1216" s="27" t="s">
        <v>159</v>
      </c>
    </row>
    <row r="1217" spans="1:5" x14ac:dyDescent="0.25">
      <c r="A1217" s="24">
        <v>1215</v>
      </c>
      <c r="B1217" s="26" t="s">
        <v>1960</v>
      </c>
      <c r="C1217" s="25">
        <v>532787</v>
      </c>
      <c r="D1217" s="25" t="s">
        <v>1961</v>
      </c>
      <c r="E1217" s="27" t="s">
        <v>1962</v>
      </c>
    </row>
    <row r="1218" spans="1:5" x14ac:dyDescent="0.25">
      <c r="A1218" s="24">
        <v>1216</v>
      </c>
      <c r="B1218" s="26" t="s">
        <v>1963</v>
      </c>
      <c r="C1218" s="25">
        <v>533149</v>
      </c>
      <c r="D1218" s="25" t="s">
        <v>144</v>
      </c>
      <c r="E1218" s="27" t="s">
        <v>127</v>
      </c>
    </row>
    <row r="1219" spans="1:5" x14ac:dyDescent="0.25">
      <c r="A1219" s="24">
        <v>1217</v>
      </c>
      <c r="B1219" s="26" t="s">
        <v>1964</v>
      </c>
      <c r="C1219" s="25">
        <v>533704</v>
      </c>
      <c r="D1219" s="25" t="s">
        <v>1965</v>
      </c>
      <c r="E1219" s="27" t="s">
        <v>1391</v>
      </c>
    </row>
    <row r="1220" spans="1:5" x14ac:dyDescent="0.25">
      <c r="A1220" s="24">
        <v>1218</v>
      </c>
      <c r="B1220" s="26" t="s">
        <v>1966</v>
      </c>
      <c r="C1220" s="25">
        <v>500135</v>
      </c>
      <c r="D1220" s="25" t="s">
        <v>1967</v>
      </c>
      <c r="E1220" s="27" t="s">
        <v>339</v>
      </c>
    </row>
    <row r="1221" spans="1:5" x14ac:dyDescent="0.25">
      <c r="A1221" s="24">
        <v>1219</v>
      </c>
      <c r="B1221" s="26" t="s">
        <v>1968</v>
      </c>
      <c r="C1221" s="25">
        <v>534927</v>
      </c>
      <c r="D1221" s="25" t="s">
        <v>144</v>
      </c>
      <c r="E1221" s="27" t="s">
        <v>342</v>
      </c>
    </row>
    <row r="1222" spans="1:5" x14ac:dyDescent="0.25">
      <c r="A1222" s="24">
        <v>1220</v>
      </c>
      <c r="B1222" s="26" t="s">
        <v>1969</v>
      </c>
      <c r="C1222" s="25">
        <v>500136</v>
      </c>
      <c r="D1222" s="25" t="s">
        <v>1970</v>
      </c>
      <c r="E1222" s="27" t="s">
        <v>192</v>
      </c>
    </row>
    <row r="1223" spans="1:5" x14ac:dyDescent="0.25">
      <c r="A1223" s="24">
        <v>1221</v>
      </c>
      <c r="B1223" s="26" t="s">
        <v>1971</v>
      </c>
      <c r="C1223" s="25">
        <v>537707</v>
      </c>
      <c r="D1223" s="25" t="s">
        <v>144</v>
      </c>
      <c r="E1223" s="27" t="s">
        <v>230</v>
      </c>
    </row>
    <row r="1224" spans="1:5" x14ac:dyDescent="0.25">
      <c r="A1224" s="24">
        <v>1222</v>
      </c>
      <c r="B1224" s="26" t="s">
        <v>1972</v>
      </c>
      <c r="C1224" s="25">
        <v>521137</v>
      </c>
      <c r="D1224" s="25" t="s">
        <v>144</v>
      </c>
      <c r="E1224" s="27" t="s">
        <v>159</v>
      </c>
    </row>
    <row r="1225" spans="1:5" x14ac:dyDescent="0.25">
      <c r="A1225" s="24">
        <v>1223</v>
      </c>
      <c r="B1225" s="26" t="s">
        <v>1973</v>
      </c>
      <c r="C1225" s="25">
        <v>530929</v>
      </c>
      <c r="D1225" s="25" t="s">
        <v>144</v>
      </c>
      <c r="E1225" s="27" t="s">
        <v>166</v>
      </c>
    </row>
    <row r="1226" spans="1:5" x14ac:dyDescent="0.25">
      <c r="A1226" s="24">
        <v>1224</v>
      </c>
      <c r="B1226" s="26" t="s">
        <v>1974</v>
      </c>
      <c r="C1226" s="25">
        <v>532823</v>
      </c>
      <c r="D1226" s="25" t="s">
        <v>1975</v>
      </c>
      <c r="E1226" s="27" t="s">
        <v>421</v>
      </c>
    </row>
    <row r="1227" spans="1:5" x14ac:dyDescent="0.25">
      <c r="A1227" s="24">
        <v>1225</v>
      </c>
      <c r="B1227" s="26" t="s">
        <v>1976</v>
      </c>
      <c r="C1227" s="25" t="s">
        <v>144</v>
      </c>
      <c r="D1227" s="25" t="s">
        <v>1977</v>
      </c>
      <c r="E1227" s="27" t="s">
        <v>155</v>
      </c>
    </row>
    <row r="1228" spans="1:5" x14ac:dyDescent="0.25">
      <c r="A1228" s="24">
        <v>1226</v>
      </c>
      <c r="B1228" s="26" t="s">
        <v>1978</v>
      </c>
      <c r="C1228" s="25">
        <v>533109</v>
      </c>
      <c r="D1228" s="25" t="s">
        <v>1979</v>
      </c>
      <c r="E1228" s="27" t="s">
        <v>241</v>
      </c>
    </row>
    <row r="1229" spans="1:5" x14ac:dyDescent="0.25">
      <c r="A1229" s="24">
        <v>1227</v>
      </c>
      <c r="B1229" s="26" t="s">
        <v>1980</v>
      </c>
      <c r="C1229" s="25">
        <v>521014</v>
      </c>
      <c r="D1229" s="25" t="s">
        <v>144</v>
      </c>
      <c r="E1229" s="27" t="s">
        <v>159</v>
      </c>
    </row>
    <row r="1230" spans="1:5" x14ac:dyDescent="0.25">
      <c r="A1230" s="24">
        <v>1228</v>
      </c>
      <c r="B1230" s="26" t="s">
        <v>1981</v>
      </c>
      <c r="C1230" s="25" t="s">
        <v>144</v>
      </c>
      <c r="D1230" s="25" t="s">
        <v>1982</v>
      </c>
      <c r="E1230" s="27" t="s">
        <v>159</v>
      </c>
    </row>
    <row r="1231" spans="1:5" x14ac:dyDescent="0.25">
      <c r="A1231" s="24">
        <v>1229</v>
      </c>
      <c r="B1231" s="26" t="s">
        <v>1983</v>
      </c>
      <c r="C1231" s="25">
        <v>542668</v>
      </c>
      <c r="D1231" s="25" t="s">
        <v>1984</v>
      </c>
      <c r="E1231" s="27" t="s">
        <v>565</v>
      </c>
    </row>
    <row r="1232" spans="1:5" x14ac:dyDescent="0.25">
      <c r="A1232" s="24">
        <v>1230</v>
      </c>
      <c r="B1232" s="26" t="s">
        <v>1985</v>
      </c>
      <c r="C1232" s="25">
        <v>531508</v>
      </c>
      <c r="D1232" s="25" t="s">
        <v>1986</v>
      </c>
      <c r="E1232" s="27" t="s">
        <v>690</v>
      </c>
    </row>
    <row r="1233" spans="1:5" x14ac:dyDescent="0.25">
      <c r="A1233" s="24">
        <v>1231</v>
      </c>
      <c r="B1233" s="26" t="s">
        <v>1987</v>
      </c>
      <c r="C1233" s="25">
        <v>531508</v>
      </c>
      <c r="D1233" s="25" t="s">
        <v>1986</v>
      </c>
      <c r="E1233" s="27" t="s">
        <v>690</v>
      </c>
    </row>
    <row r="1234" spans="1:5" x14ac:dyDescent="0.25">
      <c r="A1234" s="24">
        <v>1232</v>
      </c>
      <c r="B1234" s="26" t="s">
        <v>1988</v>
      </c>
      <c r="C1234" s="25">
        <v>508906</v>
      </c>
      <c r="D1234" s="25" t="s">
        <v>1989</v>
      </c>
      <c r="E1234" s="27" t="s">
        <v>157</v>
      </c>
    </row>
    <row r="1235" spans="1:5" x14ac:dyDescent="0.25">
      <c r="A1235" s="24">
        <v>1233</v>
      </c>
      <c r="B1235" s="26" t="s">
        <v>1990</v>
      </c>
      <c r="C1235" s="25">
        <v>532684</v>
      </c>
      <c r="D1235" s="25" t="s">
        <v>1991</v>
      </c>
      <c r="E1235" s="27" t="s">
        <v>1063</v>
      </c>
    </row>
    <row r="1236" spans="1:5" x14ac:dyDescent="0.25">
      <c r="A1236" s="24">
        <v>1234</v>
      </c>
      <c r="B1236" s="26" t="s">
        <v>1992</v>
      </c>
      <c r="C1236" s="25">
        <v>524790</v>
      </c>
      <c r="D1236" s="25" t="s">
        <v>144</v>
      </c>
      <c r="E1236" s="27" t="s">
        <v>182</v>
      </c>
    </row>
    <row r="1237" spans="1:5" x14ac:dyDescent="0.25">
      <c r="A1237" s="24">
        <v>1235</v>
      </c>
      <c r="B1237" s="26" t="s">
        <v>1993</v>
      </c>
      <c r="C1237" s="25">
        <v>514060</v>
      </c>
      <c r="D1237" s="25" t="s">
        <v>144</v>
      </c>
      <c r="E1237" s="27" t="s">
        <v>159</v>
      </c>
    </row>
    <row r="1238" spans="1:5" x14ac:dyDescent="0.25">
      <c r="A1238" s="24">
        <v>1236</v>
      </c>
      <c r="B1238" s="26" t="s">
        <v>1994</v>
      </c>
      <c r="C1238" s="25">
        <v>514358</v>
      </c>
      <c r="D1238" s="25" t="s">
        <v>144</v>
      </c>
      <c r="E1238" s="27" t="s">
        <v>159</v>
      </c>
    </row>
    <row r="1239" spans="1:5" x14ac:dyDescent="0.25">
      <c r="A1239" s="24">
        <v>1237</v>
      </c>
      <c r="B1239" s="26" t="s">
        <v>1995</v>
      </c>
      <c r="C1239" s="25">
        <v>532511</v>
      </c>
      <c r="D1239" s="25" t="s">
        <v>1996</v>
      </c>
      <c r="E1239" s="27" t="s">
        <v>288</v>
      </c>
    </row>
    <row r="1240" spans="1:5" x14ac:dyDescent="0.25">
      <c r="A1240" s="24">
        <v>1238</v>
      </c>
      <c r="B1240" s="26" t="s">
        <v>1997</v>
      </c>
      <c r="C1240" s="25">
        <v>500650</v>
      </c>
      <c r="D1240" s="25" t="s">
        <v>1998</v>
      </c>
      <c r="E1240" s="27" t="s">
        <v>304</v>
      </c>
    </row>
    <row r="1241" spans="1:5" x14ac:dyDescent="0.25">
      <c r="A1241" s="24">
        <v>1239</v>
      </c>
      <c r="B1241" s="26" t="s">
        <v>1999</v>
      </c>
      <c r="C1241" s="25">
        <v>533090</v>
      </c>
      <c r="D1241" s="25" t="s">
        <v>2000</v>
      </c>
      <c r="E1241" s="27" t="s">
        <v>474</v>
      </c>
    </row>
    <row r="1242" spans="1:5" x14ac:dyDescent="0.25">
      <c r="A1242" s="24">
        <v>1240</v>
      </c>
      <c r="B1242" s="26" t="s">
        <v>2001</v>
      </c>
      <c r="C1242" s="25">
        <v>500086</v>
      </c>
      <c r="D1242" s="25" t="s">
        <v>2002</v>
      </c>
      <c r="E1242" s="27" t="s">
        <v>499</v>
      </c>
    </row>
    <row r="1243" spans="1:5" x14ac:dyDescent="0.25">
      <c r="A1243" s="24">
        <v>1241</v>
      </c>
      <c r="B1243" s="26" t="s">
        <v>2003</v>
      </c>
      <c r="C1243" s="25" t="s">
        <v>144</v>
      </c>
      <c r="D1243" s="25" t="s">
        <v>2004</v>
      </c>
      <c r="E1243" s="27" t="s">
        <v>499</v>
      </c>
    </row>
    <row r="1244" spans="1:5" x14ac:dyDescent="0.25">
      <c r="A1244" s="24">
        <v>1242</v>
      </c>
      <c r="B1244" s="26" t="s">
        <v>2005</v>
      </c>
      <c r="C1244" s="25">
        <v>530571</v>
      </c>
      <c r="D1244" s="25" t="s">
        <v>144</v>
      </c>
      <c r="E1244" s="27" t="s">
        <v>565</v>
      </c>
    </row>
    <row r="1245" spans="1:5" x14ac:dyDescent="0.25">
      <c r="A1245" s="24">
        <v>1243</v>
      </c>
      <c r="B1245" s="26" t="s">
        <v>2006</v>
      </c>
      <c r="C1245" s="25">
        <v>526614</v>
      </c>
      <c r="D1245" s="25" t="s">
        <v>144</v>
      </c>
      <c r="E1245" s="27" t="s">
        <v>1063</v>
      </c>
    </row>
    <row r="1246" spans="1:5" x14ac:dyDescent="0.25">
      <c r="A1246" s="24">
        <v>1244</v>
      </c>
      <c r="B1246" s="26" t="s">
        <v>2007</v>
      </c>
      <c r="C1246" s="25">
        <v>539552</v>
      </c>
      <c r="D1246" s="25" t="s">
        <v>144</v>
      </c>
      <c r="E1246" s="27" t="s">
        <v>161</v>
      </c>
    </row>
    <row r="1247" spans="1:5" x14ac:dyDescent="0.25">
      <c r="A1247" s="24">
        <v>1245</v>
      </c>
      <c r="B1247" s="26" t="s">
        <v>2008</v>
      </c>
      <c r="C1247" s="25">
        <v>532656</v>
      </c>
      <c r="D1247" s="25" t="s">
        <v>144</v>
      </c>
      <c r="E1247" s="27" t="s">
        <v>176</v>
      </c>
    </row>
    <row r="1248" spans="1:5" x14ac:dyDescent="0.25">
      <c r="A1248" s="24">
        <v>1246</v>
      </c>
      <c r="B1248" s="26" t="s">
        <v>2009</v>
      </c>
      <c r="C1248" s="25">
        <v>514474</v>
      </c>
      <c r="D1248" s="25" t="s">
        <v>144</v>
      </c>
      <c r="E1248" s="27" t="s">
        <v>159</v>
      </c>
    </row>
    <row r="1249" spans="1:5" x14ac:dyDescent="0.25">
      <c r="A1249" s="24">
        <v>1247</v>
      </c>
      <c r="B1249" s="26" t="s">
        <v>2010</v>
      </c>
      <c r="C1249" s="25">
        <v>530117</v>
      </c>
      <c r="D1249" s="25" t="s">
        <v>2011</v>
      </c>
      <c r="E1249" s="27" t="s">
        <v>304</v>
      </c>
    </row>
    <row r="1250" spans="1:5" x14ac:dyDescent="0.25">
      <c r="A1250" s="24">
        <v>1248</v>
      </c>
      <c r="B1250" s="26" t="s">
        <v>2012</v>
      </c>
      <c r="C1250" s="25">
        <v>530079</v>
      </c>
      <c r="D1250" s="25" t="s">
        <v>144</v>
      </c>
      <c r="E1250" s="27" t="s">
        <v>159</v>
      </c>
    </row>
    <row r="1251" spans="1:5" x14ac:dyDescent="0.25">
      <c r="A1251" s="24">
        <v>1249</v>
      </c>
      <c r="B1251" s="26" t="s">
        <v>2013</v>
      </c>
      <c r="C1251" s="25">
        <v>532666</v>
      </c>
      <c r="D1251" s="25" t="s">
        <v>2014</v>
      </c>
      <c r="E1251" s="27" t="s">
        <v>130</v>
      </c>
    </row>
    <row r="1252" spans="1:5" x14ac:dyDescent="0.25">
      <c r="A1252" s="24">
        <v>1250</v>
      </c>
      <c r="B1252" s="26" t="s">
        <v>2015</v>
      </c>
      <c r="C1252" s="25">
        <v>531599</v>
      </c>
      <c r="D1252" s="25" t="s">
        <v>2016</v>
      </c>
      <c r="E1252" s="27" t="s">
        <v>182</v>
      </c>
    </row>
    <row r="1253" spans="1:5" x14ac:dyDescent="0.25">
      <c r="A1253" s="24">
        <v>1251</v>
      </c>
      <c r="B1253" s="26" t="s">
        <v>2017</v>
      </c>
      <c r="C1253" s="25">
        <v>505744</v>
      </c>
      <c r="D1253" s="25" t="s">
        <v>2018</v>
      </c>
      <c r="E1253" s="27" t="s">
        <v>499</v>
      </c>
    </row>
    <row r="1254" spans="1:5" x14ac:dyDescent="0.25">
      <c r="A1254" s="24">
        <v>1252</v>
      </c>
      <c r="B1254" s="26" t="s">
        <v>2019</v>
      </c>
      <c r="C1254" s="25">
        <v>505744</v>
      </c>
      <c r="D1254" s="25" t="s">
        <v>2018</v>
      </c>
      <c r="E1254" s="27" t="s">
        <v>499</v>
      </c>
    </row>
    <row r="1255" spans="1:5" x14ac:dyDescent="0.25">
      <c r="A1255" s="24">
        <v>1253</v>
      </c>
      <c r="B1255" s="26" t="s">
        <v>2020</v>
      </c>
      <c r="C1255" s="25" t="s">
        <v>144</v>
      </c>
      <c r="D1255" s="25" t="s">
        <v>2021</v>
      </c>
      <c r="E1255" s="27" t="s">
        <v>155</v>
      </c>
    </row>
    <row r="1256" spans="1:5" x14ac:dyDescent="0.25">
      <c r="A1256" s="24">
        <v>1254</v>
      </c>
      <c r="B1256" s="26" t="s">
        <v>2022</v>
      </c>
      <c r="C1256" s="25">
        <v>526689</v>
      </c>
      <c r="D1256" s="25" t="s">
        <v>144</v>
      </c>
      <c r="E1256" s="27" t="s">
        <v>264</v>
      </c>
    </row>
    <row r="1257" spans="1:5" x14ac:dyDescent="0.25">
      <c r="A1257" s="24">
        <v>1255</v>
      </c>
      <c r="B1257" s="26" t="s">
        <v>2023</v>
      </c>
      <c r="C1257" s="25">
        <v>500141</v>
      </c>
      <c r="D1257" s="25" t="s">
        <v>144</v>
      </c>
      <c r="E1257" s="27" t="s">
        <v>176</v>
      </c>
    </row>
    <row r="1258" spans="1:5" x14ac:dyDescent="0.25">
      <c r="A1258" s="24">
        <v>1256</v>
      </c>
      <c r="B1258" s="26" t="s">
        <v>2024</v>
      </c>
      <c r="C1258" s="25">
        <v>590024</v>
      </c>
      <c r="D1258" s="25" t="s">
        <v>2025</v>
      </c>
      <c r="E1258" s="27" t="s">
        <v>652</v>
      </c>
    </row>
    <row r="1259" spans="1:5" x14ac:dyDescent="0.25">
      <c r="A1259" s="24">
        <v>1257</v>
      </c>
      <c r="B1259" s="26" t="s">
        <v>2026</v>
      </c>
      <c r="C1259" s="25">
        <v>533896</v>
      </c>
      <c r="D1259" s="25" t="s">
        <v>144</v>
      </c>
      <c r="E1259" s="27" t="s">
        <v>182</v>
      </c>
    </row>
    <row r="1260" spans="1:5" x14ac:dyDescent="0.25">
      <c r="A1260" s="24">
        <v>1258</v>
      </c>
      <c r="B1260" s="26" t="s">
        <v>2027</v>
      </c>
      <c r="C1260" s="25">
        <v>500142</v>
      </c>
      <c r="D1260" s="25" t="s">
        <v>144</v>
      </c>
      <c r="E1260" s="27" t="s">
        <v>161</v>
      </c>
    </row>
    <row r="1261" spans="1:5" x14ac:dyDescent="0.25">
      <c r="A1261" s="24">
        <v>1259</v>
      </c>
      <c r="B1261" s="26" t="s">
        <v>2028</v>
      </c>
      <c r="C1261" s="25">
        <v>507910</v>
      </c>
      <c r="D1261" s="25" t="s">
        <v>144</v>
      </c>
      <c r="E1261" s="27" t="s">
        <v>264</v>
      </c>
    </row>
    <row r="1262" spans="1:5" x14ac:dyDescent="0.25">
      <c r="A1262" s="24">
        <v>1260</v>
      </c>
      <c r="B1262" s="26" t="s">
        <v>2029</v>
      </c>
      <c r="C1262" s="25">
        <v>507910</v>
      </c>
      <c r="D1262" s="25" t="s">
        <v>144</v>
      </c>
      <c r="E1262" s="27" t="s">
        <v>264</v>
      </c>
    </row>
    <row r="1263" spans="1:5" x14ac:dyDescent="0.25">
      <c r="A1263" s="24">
        <v>1261</v>
      </c>
      <c r="B1263" s="26" t="s">
        <v>2030</v>
      </c>
      <c r="C1263" s="25">
        <v>532768</v>
      </c>
      <c r="D1263" s="25" t="s">
        <v>2031</v>
      </c>
      <c r="E1263" s="27" t="s">
        <v>499</v>
      </c>
    </row>
    <row r="1264" spans="1:5" x14ac:dyDescent="0.25">
      <c r="A1264" s="24">
        <v>1262</v>
      </c>
      <c r="B1264" s="26" t="s">
        <v>2032</v>
      </c>
      <c r="C1264" s="25">
        <v>526227</v>
      </c>
      <c r="D1264" s="25" t="s">
        <v>2033</v>
      </c>
      <c r="E1264" s="27" t="s">
        <v>159</v>
      </c>
    </row>
    <row r="1265" spans="1:5" x14ac:dyDescent="0.25">
      <c r="A1265" s="24">
        <v>1263</v>
      </c>
      <c r="B1265" s="26" t="s">
        <v>2034</v>
      </c>
      <c r="C1265" s="25">
        <v>532022</v>
      </c>
      <c r="D1265" s="25" t="s">
        <v>144</v>
      </c>
      <c r="E1265" s="27" t="s">
        <v>159</v>
      </c>
    </row>
    <row r="1266" spans="1:5" x14ac:dyDescent="0.25">
      <c r="A1266" s="24">
        <v>1264</v>
      </c>
      <c r="B1266" s="26" t="s">
        <v>2035</v>
      </c>
      <c r="C1266" s="25">
        <v>526227</v>
      </c>
      <c r="D1266" s="25" t="s">
        <v>2033</v>
      </c>
      <c r="E1266" s="27" t="s">
        <v>159</v>
      </c>
    </row>
    <row r="1267" spans="1:5" x14ac:dyDescent="0.25">
      <c r="A1267" s="24">
        <v>1265</v>
      </c>
      <c r="B1267" s="26" t="s">
        <v>2036</v>
      </c>
      <c r="C1267" s="25">
        <v>539098</v>
      </c>
      <c r="D1267" s="25" t="s">
        <v>144</v>
      </c>
      <c r="E1267" s="27" t="s">
        <v>169</v>
      </c>
    </row>
    <row r="1268" spans="1:5" x14ac:dyDescent="0.25">
      <c r="A1268" s="24">
        <v>1266</v>
      </c>
      <c r="B1268" s="26" t="s">
        <v>2037</v>
      </c>
      <c r="C1268" s="25">
        <v>541557</v>
      </c>
      <c r="D1268" s="25" t="s">
        <v>2038</v>
      </c>
      <c r="E1268" s="27" t="s">
        <v>304</v>
      </c>
    </row>
    <row r="1269" spans="1:5" x14ac:dyDescent="0.25">
      <c r="A1269" s="24">
        <v>1267</v>
      </c>
      <c r="B1269" s="26" t="s">
        <v>2039</v>
      </c>
      <c r="C1269" s="25">
        <v>517264</v>
      </c>
      <c r="D1269" s="25" t="s">
        <v>2040</v>
      </c>
      <c r="E1269" s="27" t="s">
        <v>686</v>
      </c>
    </row>
    <row r="1270" spans="1:5" x14ac:dyDescent="0.25">
      <c r="A1270" s="24">
        <v>1268</v>
      </c>
      <c r="B1270" s="26" t="s">
        <v>2041</v>
      </c>
      <c r="C1270" s="25">
        <v>533333</v>
      </c>
      <c r="D1270" s="25" t="s">
        <v>2042</v>
      </c>
      <c r="E1270" s="27" t="s">
        <v>304</v>
      </c>
    </row>
    <row r="1271" spans="1:5" x14ac:dyDescent="0.25">
      <c r="A1271" s="24">
        <v>1269</v>
      </c>
      <c r="B1271" s="26" t="s">
        <v>2043</v>
      </c>
      <c r="C1271" s="25">
        <v>508954</v>
      </c>
      <c r="D1271" s="25" t="s">
        <v>144</v>
      </c>
      <c r="E1271" s="27" t="s">
        <v>161</v>
      </c>
    </row>
    <row r="1272" spans="1:5" x14ac:dyDescent="0.25">
      <c r="A1272" s="24">
        <v>1270</v>
      </c>
      <c r="B1272" s="26" t="s">
        <v>2044</v>
      </c>
      <c r="C1272" s="25">
        <v>500144</v>
      </c>
      <c r="D1272" s="25" t="s">
        <v>2045</v>
      </c>
      <c r="E1272" s="27" t="s">
        <v>442</v>
      </c>
    </row>
    <row r="1273" spans="1:5" x14ac:dyDescent="0.25">
      <c r="A1273" s="24">
        <v>1271</v>
      </c>
      <c r="B1273" s="26" t="s">
        <v>2046</v>
      </c>
      <c r="C1273" s="25">
        <v>500940</v>
      </c>
      <c r="D1273" s="25" t="s">
        <v>2047</v>
      </c>
      <c r="E1273" s="27" t="s">
        <v>264</v>
      </c>
    </row>
    <row r="1274" spans="1:5" x14ac:dyDescent="0.25">
      <c r="A1274" s="24">
        <v>1272</v>
      </c>
      <c r="B1274" s="26" t="s">
        <v>2048</v>
      </c>
      <c r="C1274" s="25">
        <v>511122</v>
      </c>
      <c r="D1274" s="25" t="s">
        <v>144</v>
      </c>
      <c r="E1274" s="27" t="s">
        <v>161</v>
      </c>
    </row>
    <row r="1275" spans="1:5" x14ac:dyDescent="0.25">
      <c r="A1275" s="24">
        <v>1273</v>
      </c>
      <c r="B1275" s="26" t="s">
        <v>2049</v>
      </c>
      <c r="C1275" s="25">
        <v>511122</v>
      </c>
      <c r="D1275" s="25" t="s">
        <v>144</v>
      </c>
      <c r="E1275" s="27" t="s">
        <v>161</v>
      </c>
    </row>
    <row r="1276" spans="1:5" x14ac:dyDescent="0.25">
      <c r="A1276" s="24">
        <v>1274</v>
      </c>
      <c r="B1276" s="26" t="s">
        <v>2050</v>
      </c>
      <c r="C1276" s="25">
        <v>532379</v>
      </c>
      <c r="D1276" s="25" t="s">
        <v>144</v>
      </c>
      <c r="E1276" s="27" t="s">
        <v>237</v>
      </c>
    </row>
    <row r="1277" spans="1:5" x14ac:dyDescent="0.25">
      <c r="A1277" s="24">
        <v>1275</v>
      </c>
      <c r="B1277" s="26" t="s">
        <v>2051</v>
      </c>
      <c r="C1277" s="25">
        <v>532809</v>
      </c>
      <c r="D1277" s="25" t="s">
        <v>2052</v>
      </c>
      <c r="E1277" s="27" t="s">
        <v>474</v>
      </c>
    </row>
    <row r="1278" spans="1:5" x14ac:dyDescent="0.25">
      <c r="A1278" s="24">
        <v>1276</v>
      </c>
      <c r="B1278" s="26" t="s">
        <v>2053</v>
      </c>
      <c r="C1278" s="25">
        <v>524743</v>
      </c>
      <c r="D1278" s="25" t="s">
        <v>144</v>
      </c>
      <c r="E1278" s="27" t="s">
        <v>192</v>
      </c>
    </row>
    <row r="1279" spans="1:5" x14ac:dyDescent="0.25">
      <c r="A1279" s="24">
        <v>1277</v>
      </c>
      <c r="B1279" s="26" t="s">
        <v>2054</v>
      </c>
      <c r="C1279" s="25" t="s">
        <v>144</v>
      </c>
      <c r="D1279" s="25" t="s">
        <v>2055</v>
      </c>
      <c r="E1279" s="27" t="s">
        <v>155</v>
      </c>
    </row>
    <row r="1280" spans="1:5" x14ac:dyDescent="0.25">
      <c r="A1280" s="24">
        <v>1278</v>
      </c>
      <c r="B1280" s="26" t="s">
        <v>2056</v>
      </c>
      <c r="C1280" s="25">
        <v>530885</v>
      </c>
      <c r="D1280" s="25" t="s">
        <v>144</v>
      </c>
      <c r="E1280" s="27" t="s">
        <v>130</v>
      </c>
    </row>
    <row r="1281" spans="1:5" x14ac:dyDescent="0.25">
      <c r="A1281" s="24">
        <v>1279</v>
      </c>
      <c r="B1281" s="26" t="s">
        <v>2057</v>
      </c>
      <c r="C1281" s="25">
        <v>536751</v>
      </c>
      <c r="D1281" s="25" t="s">
        <v>144</v>
      </c>
      <c r="E1281" s="27" t="s">
        <v>127</v>
      </c>
    </row>
    <row r="1282" spans="1:5" x14ac:dyDescent="0.25">
      <c r="A1282" s="24">
        <v>1280</v>
      </c>
      <c r="B1282" s="26" t="s">
        <v>2058</v>
      </c>
      <c r="C1282" s="25">
        <v>523672</v>
      </c>
      <c r="D1282" s="25" t="s">
        <v>144</v>
      </c>
      <c r="E1282" s="27" t="s">
        <v>342</v>
      </c>
    </row>
    <row r="1283" spans="1:5" x14ac:dyDescent="0.25">
      <c r="A1283" s="24">
        <v>1281</v>
      </c>
      <c r="B1283" s="26" t="s">
        <v>2059</v>
      </c>
      <c r="C1283" s="25">
        <v>533638</v>
      </c>
      <c r="D1283" s="25" t="s">
        <v>2060</v>
      </c>
      <c r="E1283" s="27" t="s">
        <v>264</v>
      </c>
    </row>
    <row r="1284" spans="1:5" x14ac:dyDescent="0.25">
      <c r="A1284" s="24">
        <v>1282</v>
      </c>
      <c r="B1284" s="26" t="s">
        <v>2061</v>
      </c>
      <c r="C1284" s="25">
        <v>540267</v>
      </c>
      <c r="D1284" s="25" t="s">
        <v>144</v>
      </c>
      <c r="E1284" s="27" t="s">
        <v>166</v>
      </c>
    </row>
    <row r="1285" spans="1:5" x14ac:dyDescent="0.25">
      <c r="A1285" s="24">
        <v>1283</v>
      </c>
      <c r="B1285" s="26" t="s">
        <v>2062</v>
      </c>
      <c r="C1285" s="25">
        <v>530705</v>
      </c>
      <c r="D1285" s="25" t="s">
        <v>144</v>
      </c>
      <c r="E1285" s="27" t="s">
        <v>159</v>
      </c>
    </row>
    <row r="1286" spans="1:5" x14ac:dyDescent="0.25">
      <c r="A1286" s="24">
        <v>1284</v>
      </c>
      <c r="B1286" s="26" t="s">
        <v>2063</v>
      </c>
      <c r="C1286" s="25">
        <v>532518</v>
      </c>
      <c r="D1286" s="25" t="s">
        <v>144</v>
      </c>
      <c r="E1286" s="27" t="s">
        <v>164</v>
      </c>
    </row>
    <row r="1287" spans="1:5" x14ac:dyDescent="0.25">
      <c r="A1287" s="24">
        <v>1285</v>
      </c>
      <c r="B1287" s="26" t="s">
        <v>2064</v>
      </c>
      <c r="C1287" s="25">
        <v>522017</v>
      </c>
      <c r="D1287" s="25" t="s">
        <v>144</v>
      </c>
      <c r="E1287" s="27" t="s">
        <v>442</v>
      </c>
    </row>
    <row r="1288" spans="1:5" x14ac:dyDescent="0.25">
      <c r="A1288" s="24">
        <v>1286</v>
      </c>
      <c r="B1288" s="26" t="s">
        <v>2065</v>
      </c>
      <c r="C1288" s="25">
        <v>534757</v>
      </c>
      <c r="D1288" s="25" t="s">
        <v>144</v>
      </c>
      <c r="E1288" s="27" t="s">
        <v>161</v>
      </c>
    </row>
    <row r="1289" spans="1:5" x14ac:dyDescent="0.25">
      <c r="A1289" s="24">
        <v>1287</v>
      </c>
      <c r="B1289" s="26" t="s">
        <v>2066</v>
      </c>
      <c r="C1289" s="25" t="s">
        <v>144</v>
      </c>
      <c r="D1289" s="25" t="s">
        <v>2067</v>
      </c>
      <c r="E1289" s="27" t="s">
        <v>155</v>
      </c>
    </row>
    <row r="1290" spans="1:5" x14ac:dyDescent="0.25">
      <c r="A1290" s="24">
        <v>1288</v>
      </c>
      <c r="B1290" s="26" t="s">
        <v>2068</v>
      </c>
      <c r="C1290" s="25">
        <v>540945</v>
      </c>
      <c r="D1290" s="25" t="s">
        <v>144</v>
      </c>
      <c r="E1290" s="27" t="s">
        <v>228</v>
      </c>
    </row>
    <row r="1291" spans="1:5" x14ac:dyDescent="0.25">
      <c r="A1291" s="24">
        <v>1289</v>
      </c>
      <c r="B1291" s="26" t="s">
        <v>2069</v>
      </c>
      <c r="C1291" s="25">
        <v>503831</v>
      </c>
      <c r="D1291" s="25" t="s">
        <v>144</v>
      </c>
      <c r="E1291" s="27" t="s">
        <v>345</v>
      </c>
    </row>
    <row r="1292" spans="1:5" x14ac:dyDescent="0.25">
      <c r="A1292" s="24">
        <v>1290</v>
      </c>
      <c r="B1292" s="26" t="s">
        <v>2070</v>
      </c>
      <c r="C1292" s="25">
        <v>507552</v>
      </c>
      <c r="D1292" s="25" t="s">
        <v>144</v>
      </c>
      <c r="E1292" s="27" t="s">
        <v>224</v>
      </c>
    </row>
    <row r="1293" spans="1:5" x14ac:dyDescent="0.25">
      <c r="A1293" s="24">
        <v>1291</v>
      </c>
      <c r="B1293" s="26" t="s">
        <v>2071</v>
      </c>
      <c r="C1293" s="25">
        <v>502865</v>
      </c>
      <c r="D1293" s="25" t="s">
        <v>144</v>
      </c>
      <c r="E1293" s="27" t="s">
        <v>152</v>
      </c>
    </row>
    <row r="1294" spans="1:5" x14ac:dyDescent="0.25">
      <c r="A1294" s="24">
        <v>1292</v>
      </c>
      <c r="B1294" s="26" t="s">
        <v>2072</v>
      </c>
      <c r="C1294" s="25">
        <v>500033</v>
      </c>
      <c r="D1294" s="25" t="s">
        <v>144</v>
      </c>
      <c r="E1294" s="27" t="s">
        <v>2073</v>
      </c>
    </row>
    <row r="1295" spans="1:5" x14ac:dyDescent="0.25">
      <c r="A1295" s="24">
        <v>1293</v>
      </c>
      <c r="B1295" s="26" t="s">
        <v>2074</v>
      </c>
      <c r="C1295" s="25">
        <v>532843</v>
      </c>
      <c r="D1295" s="25" t="s">
        <v>2075</v>
      </c>
      <c r="E1295" s="27" t="s">
        <v>614</v>
      </c>
    </row>
    <row r="1296" spans="1:5" x14ac:dyDescent="0.25">
      <c r="A1296" s="24">
        <v>1294</v>
      </c>
      <c r="B1296" s="26" t="s">
        <v>2076</v>
      </c>
      <c r="C1296" s="25">
        <v>523696</v>
      </c>
      <c r="D1296" s="25" t="s">
        <v>144</v>
      </c>
      <c r="E1296" s="27" t="s">
        <v>333</v>
      </c>
    </row>
    <row r="1297" spans="1:5" x14ac:dyDescent="0.25">
      <c r="A1297" s="24">
        <v>1295</v>
      </c>
      <c r="B1297" s="26" t="s">
        <v>2077</v>
      </c>
      <c r="C1297" s="25">
        <v>530213</v>
      </c>
      <c r="D1297" s="25" t="s">
        <v>144</v>
      </c>
      <c r="E1297" s="27" t="s">
        <v>166</v>
      </c>
    </row>
    <row r="1298" spans="1:5" x14ac:dyDescent="0.25">
      <c r="A1298" s="24">
        <v>1296</v>
      </c>
      <c r="B1298" s="26" t="s">
        <v>2078</v>
      </c>
      <c r="C1298" s="25">
        <v>500150</v>
      </c>
      <c r="D1298" s="25" t="s">
        <v>2079</v>
      </c>
      <c r="E1298" s="27" t="s">
        <v>192</v>
      </c>
    </row>
    <row r="1299" spans="1:5" x14ac:dyDescent="0.25">
      <c r="A1299" s="24">
        <v>1297</v>
      </c>
      <c r="B1299" s="26" t="s">
        <v>2080</v>
      </c>
      <c r="C1299" s="25">
        <v>500150</v>
      </c>
      <c r="D1299" s="25" t="s">
        <v>2079</v>
      </c>
      <c r="E1299" s="27" t="s">
        <v>192</v>
      </c>
    </row>
    <row r="1300" spans="1:5" x14ac:dyDescent="0.25">
      <c r="A1300" s="24">
        <v>1298</v>
      </c>
      <c r="B1300" s="26" t="s">
        <v>2081</v>
      </c>
      <c r="C1300" s="25">
        <v>513579</v>
      </c>
      <c r="D1300" s="25" t="s">
        <v>144</v>
      </c>
      <c r="E1300" s="27" t="s">
        <v>821</v>
      </c>
    </row>
    <row r="1301" spans="1:5" x14ac:dyDescent="0.25">
      <c r="A1301" s="24">
        <v>1299</v>
      </c>
      <c r="B1301" s="26" t="s">
        <v>2082</v>
      </c>
      <c r="C1301" s="25" t="s">
        <v>144</v>
      </c>
      <c r="D1301" s="25" t="s">
        <v>2083</v>
      </c>
      <c r="E1301" s="27" t="s">
        <v>155</v>
      </c>
    </row>
    <row r="1302" spans="1:5" x14ac:dyDescent="0.25">
      <c r="A1302" s="24">
        <v>1300</v>
      </c>
      <c r="B1302" s="26" t="s">
        <v>2084</v>
      </c>
      <c r="C1302" s="25">
        <v>532403</v>
      </c>
      <c r="D1302" s="25" t="s">
        <v>144</v>
      </c>
      <c r="E1302" s="27" t="s">
        <v>237</v>
      </c>
    </row>
    <row r="1303" spans="1:5" x14ac:dyDescent="0.25">
      <c r="A1303" s="24">
        <v>1301</v>
      </c>
      <c r="B1303" s="26" t="s">
        <v>2085</v>
      </c>
      <c r="C1303" s="25">
        <v>540190</v>
      </c>
      <c r="D1303" s="25" t="s">
        <v>144</v>
      </c>
      <c r="E1303" s="27" t="s">
        <v>166</v>
      </c>
    </row>
    <row r="1304" spans="1:5" x14ac:dyDescent="0.25">
      <c r="A1304" s="24">
        <v>1302</v>
      </c>
      <c r="B1304" s="26" t="s">
        <v>2086</v>
      </c>
      <c r="C1304" s="25">
        <v>539839</v>
      </c>
      <c r="D1304" s="25" t="s">
        <v>144</v>
      </c>
      <c r="E1304" s="27" t="s">
        <v>161</v>
      </c>
    </row>
    <row r="1305" spans="1:5" x14ac:dyDescent="0.25">
      <c r="A1305" s="24">
        <v>1303</v>
      </c>
      <c r="B1305" s="26" t="s">
        <v>2087</v>
      </c>
      <c r="C1305" s="25">
        <v>539032</v>
      </c>
      <c r="D1305" s="25" t="s">
        <v>2088</v>
      </c>
      <c r="E1305" s="27" t="s">
        <v>510</v>
      </c>
    </row>
    <row r="1306" spans="1:5" x14ac:dyDescent="0.25">
      <c r="A1306" s="24">
        <v>1304</v>
      </c>
      <c r="B1306" s="26" t="s">
        <v>2089</v>
      </c>
      <c r="C1306" s="25">
        <v>539730</v>
      </c>
      <c r="D1306" s="25" t="s">
        <v>144</v>
      </c>
      <c r="E1306" s="27" t="s">
        <v>182</v>
      </c>
    </row>
    <row r="1307" spans="1:5" x14ac:dyDescent="0.25">
      <c r="A1307" s="24">
        <v>1305</v>
      </c>
      <c r="B1307" s="26" t="s">
        <v>2090</v>
      </c>
      <c r="C1307" s="25">
        <v>530077</v>
      </c>
      <c r="D1307" s="25" t="s">
        <v>144</v>
      </c>
      <c r="E1307" s="27" t="s">
        <v>342</v>
      </c>
    </row>
    <row r="1308" spans="1:5" x14ac:dyDescent="0.25">
      <c r="A1308" s="24">
        <v>1306</v>
      </c>
      <c r="B1308" s="26" t="s">
        <v>2091</v>
      </c>
      <c r="C1308" s="25">
        <v>508980</v>
      </c>
      <c r="D1308" s="25" t="s">
        <v>144</v>
      </c>
      <c r="E1308" s="27" t="s">
        <v>565</v>
      </c>
    </row>
    <row r="1309" spans="1:5" x14ac:dyDescent="0.25">
      <c r="A1309" s="24">
        <v>1307</v>
      </c>
      <c r="B1309" s="26" t="s">
        <v>2092</v>
      </c>
      <c r="C1309" s="25">
        <v>522195</v>
      </c>
      <c r="D1309" s="25" t="s">
        <v>144</v>
      </c>
      <c r="E1309" s="27" t="s">
        <v>499</v>
      </c>
    </row>
    <row r="1310" spans="1:5" x14ac:dyDescent="0.25">
      <c r="A1310" s="24">
        <v>1308</v>
      </c>
      <c r="B1310" s="26" t="s">
        <v>2093</v>
      </c>
      <c r="C1310" s="25">
        <v>521167</v>
      </c>
      <c r="D1310" s="25" t="s">
        <v>2094</v>
      </c>
      <c r="E1310" s="27" t="s">
        <v>700</v>
      </c>
    </row>
    <row r="1311" spans="1:5" x14ac:dyDescent="0.25">
      <c r="A1311" s="24">
        <v>1309</v>
      </c>
      <c r="B1311" s="26" t="s">
        <v>2095</v>
      </c>
      <c r="C1311" s="25">
        <v>532042</v>
      </c>
      <c r="D1311" s="25" t="s">
        <v>144</v>
      </c>
      <c r="E1311" s="27" t="s">
        <v>216</v>
      </c>
    </row>
    <row r="1312" spans="1:5" x14ac:dyDescent="0.25">
      <c r="A1312" s="24">
        <v>1310</v>
      </c>
      <c r="B1312" s="26" t="s">
        <v>2096</v>
      </c>
      <c r="C1312" s="25">
        <v>533213</v>
      </c>
      <c r="D1312" s="25" t="s">
        <v>144</v>
      </c>
      <c r="E1312" s="27" t="s">
        <v>127</v>
      </c>
    </row>
    <row r="1313" spans="1:5" x14ac:dyDescent="0.25">
      <c r="A1313" s="24">
        <v>1311</v>
      </c>
      <c r="B1313" s="26" t="s">
        <v>2097</v>
      </c>
      <c r="C1313" s="25">
        <v>538568</v>
      </c>
      <c r="D1313" s="25" t="s">
        <v>144</v>
      </c>
      <c r="E1313" s="27" t="s">
        <v>166</v>
      </c>
    </row>
    <row r="1314" spans="1:5" x14ac:dyDescent="0.25">
      <c r="A1314" s="24">
        <v>1312</v>
      </c>
      <c r="B1314" s="26" t="s">
        <v>2098</v>
      </c>
      <c r="C1314" s="25">
        <v>539169</v>
      </c>
      <c r="D1314" s="25" t="s">
        <v>144</v>
      </c>
      <c r="E1314" s="27" t="s">
        <v>130</v>
      </c>
    </row>
    <row r="1315" spans="1:5" x14ac:dyDescent="0.25">
      <c r="A1315" s="24">
        <v>1313</v>
      </c>
      <c r="B1315" s="26" t="s">
        <v>2099</v>
      </c>
      <c r="C1315" s="25">
        <v>533400</v>
      </c>
      <c r="D1315" s="25" t="s">
        <v>2100</v>
      </c>
      <c r="E1315" s="27" t="s">
        <v>204</v>
      </c>
    </row>
    <row r="1316" spans="1:5" x14ac:dyDescent="0.25">
      <c r="A1316" s="24">
        <v>1314</v>
      </c>
      <c r="B1316" s="26" t="s">
        <v>2101</v>
      </c>
      <c r="C1316" s="25">
        <v>523574</v>
      </c>
      <c r="D1316" s="25" t="s">
        <v>2102</v>
      </c>
      <c r="E1316" s="27" t="s">
        <v>313</v>
      </c>
    </row>
    <row r="1317" spans="1:5" x14ac:dyDescent="0.25">
      <c r="A1317" s="24">
        <v>1315</v>
      </c>
      <c r="B1317" s="26" t="s">
        <v>2101</v>
      </c>
      <c r="C1317" s="25">
        <v>570002</v>
      </c>
      <c r="D1317" s="25" t="s">
        <v>2103</v>
      </c>
      <c r="E1317" s="27" t="s">
        <v>313</v>
      </c>
    </row>
    <row r="1318" spans="1:5" x14ac:dyDescent="0.25">
      <c r="A1318" s="24">
        <v>1316</v>
      </c>
      <c r="B1318" s="26" t="s">
        <v>2104</v>
      </c>
      <c r="C1318" s="25">
        <v>536507</v>
      </c>
      <c r="D1318" s="25" t="s">
        <v>2105</v>
      </c>
      <c r="E1318" s="27" t="s">
        <v>313</v>
      </c>
    </row>
    <row r="1319" spans="1:5" x14ac:dyDescent="0.25">
      <c r="A1319" s="24">
        <v>1317</v>
      </c>
      <c r="B1319" s="26" t="s">
        <v>2106</v>
      </c>
      <c r="C1319" s="25">
        <v>533296</v>
      </c>
      <c r="D1319" s="25" t="s">
        <v>2107</v>
      </c>
      <c r="E1319" s="27" t="s">
        <v>313</v>
      </c>
    </row>
    <row r="1320" spans="1:5" x14ac:dyDescent="0.25">
      <c r="A1320" s="24">
        <v>1318</v>
      </c>
      <c r="B1320" s="26" t="s">
        <v>2108</v>
      </c>
      <c r="C1320" s="25">
        <v>540064</v>
      </c>
      <c r="D1320" s="25" t="s">
        <v>2109</v>
      </c>
      <c r="E1320" s="27" t="s">
        <v>313</v>
      </c>
    </row>
    <row r="1321" spans="1:5" x14ac:dyDescent="0.25">
      <c r="A1321" s="24">
        <v>1319</v>
      </c>
      <c r="B1321" s="26" t="s">
        <v>2110</v>
      </c>
      <c r="C1321" s="25">
        <v>540798</v>
      </c>
      <c r="D1321" s="25" t="s">
        <v>2111</v>
      </c>
      <c r="E1321" s="27" t="s">
        <v>465</v>
      </c>
    </row>
    <row r="1322" spans="1:5" x14ac:dyDescent="0.25">
      <c r="A1322" s="24">
        <v>1320</v>
      </c>
      <c r="B1322" s="26" t="s">
        <v>2112</v>
      </c>
      <c r="C1322" s="25">
        <v>523113</v>
      </c>
      <c r="D1322" s="25" t="s">
        <v>144</v>
      </c>
      <c r="E1322" s="27" t="s">
        <v>161</v>
      </c>
    </row>
    <row r="1323" spans="1:5" x14ac:dyDescent="0.25">
      <c r="A1323" s="24">
        <v>1321</v>
      </c>
      <c r="B1323" s="26" t="s">
        <v>2113</v>
      </c>
      <c r="C1323" s="25">
        <v>534063</v>
      </c>
      <c r="D1323" s="25" t="s">
        <v>144</v>
      </c>
      <c r="E1323" s="27" t="s">
        <v>127</v>
      </c>
    </row>
    <row r="1324" spans="1:5" x14ac:dyDescent="0.25">
      <c r="A1324" s="24">
        <v>1322</v>
      </c>
      <c r="B1324" s="26" t="s">
        <v>2114</v>
      </c>
      <c r="C1324" s="25">
        <v>504346</v>
      </c>
      <c r="D1324" s="25" t="s">
        <v>144</v>
      </c>
      <c r="E1324" s="27" t="s">
        <v>127</v>
      </c>
    </row>
    <row r="1325" spans="1:5" x14ac:dyDescent="0.25">
      <c r="A1325" s="24">
        <v>1323</v>
      </c>
      <c r="B1325" s="26" t="s">
        <v>2115</v>
      </c>
      <c r="C1325" s="25">
        <v>505250</v>
      </c>
      <c r="D1325" s="25" t="s">
        <v>144</v>
      </c>
      <c r="E1325" s="27" t="s">
        <v>152</v>
      </c>
    </row>
    <row r="1326" spans="1:5" x14ac:dyDescent="0.25">
      <c r="A1326" s="24">
        <v>1324</v>
      </c>
      <c r="B1326" s="26" t="s">
        <v>2116</v>
      </c>
      <c r="C1326" s="25">
        <v>540614</v>
      </c>
      <c r="D1326" s="25" t="s">
        <v>144</v>
      </c>
      <c r="E1326" s="27" t="s">
        <v>187</v>
      </c>
    </row>
    <row r="1327" spans="1:5" x14ac:dyDescent="0.25">
      <c r="A1327" s="24">
        <v>1325</v>
      </c>
      <c r="B1327" s="26" t="s">
        <v>2117</v>
      </c>
      <c r="C1327" s="25">
        <v>531758</v>
      </c>
      <c r="D1327" s="25" t="s">
        <v>144</v>
      </c>
      <c r="E1327" s="27" t="s">
        <v>161</v>
      </c>
    </row>
    <row r="1328" spans="1:5" x14ac:dyDescent="0.25">
      <c r="A1328" s="24">
        <v>1326</v>
      </c>
      <c r="B1328" s="26" t="s">
        <v>2118</v>
      </c>
      <c r="C1328" s="25">
        <v>513059</v>
      </c>
      <c r="D1328" s="25" t="s">
        <v>144</v>
      </c>
      <c r="E1328" s="27" t="s">
        <v>499</v>
      </c>
    </row>
    <row r="1329" spans="1:5" x14ac:dyDescent="0.25">
      <c r="A1329" s="24">
        <v>1327</v>
      </c>
      <c r="B1329" s="26" t="s">
        <v>2119</v>
      </c>
      <c r="C1329" s="25">
        <v>542666</v>
      </c>
      <c r="D1329" s="25" t="s">
        <v>2120</v>
      </c>
      <c r="E1329" s="27" t="s">
        <v>2121</v>
      </c>
    </row>
    <row r="1330" spans="1:5" x14ac:dyDescent="0.25">
      <c r="A1330" s="24">
        <v>1328</v>
      </c>
      <c r="B1330" s="26" t="s">
        <v>2122</v>
      </c>
      <c r="C1330" s="25">
        <v>505714</v>
      </c>
      <c r="D1330" s="25" t="s">
        <v>2123</v>
      </c>
      <c r="E1330" s="27" t="s">
        <v>499</v>
      </c>
    </row>
    <row r="1331" spans="1:5" x14ac:dyDescent="0.25">
      <c r="A1331" s="24">
        <v>1329</v>
      </c>
      <c r="B1331" s="26" t="s">
        <v>2124</v>
      </c>
      <c r="C1331" s="25">
        <v>505714</v>
      </c>
      <c r="D1331" s="25" t="s">
        <v>2123</v>
      </c>
      <c r="E1331" s="27" t="s">
        <v>499</v>
      </c>
    </row>
    <row r="1332" spans="1:5" x14ac:dyDescent="0.25">
      <c r="A1332" s="24">
        <v>1330</v>
      </c>
      <c r="B1332" s="26" t="s">
        <v>2125</v>
      </c>
      <c r="C1332" s="25">
        <v>524624</v>
      </c>
      <c r="D1332" s="25" t="s">
        <v>2126</v>
      </c>
      <c r="E1332" s="27" t="s">
        <v>2127</v>
      </c>
    </row>
    <row r="1333" spans="1:5" x14ac:dyDescent="0.25">
      <c r="A1333" s="24">
        <v>1331</v>
      </c>
      <c r="B1333" s="26" t="s">
        <v>2128</v>
      </c>
      <c r="C1333" s="25">
        <v>531196</v>
      </c>
      <c r="D1333" s="25" t="s">
        <v>144</v>
      </c>
      <c r="E1333" s="27" t="s">
        <v>166</v>
      </c>
    </row>
    <row r="1334" spans="1:5" x14ac:dyDescent="0.25">
      <c r="A1334" s="24">
        <v>1332</v>
      </c>
      <c r="B1334" s="26" t="s">
        <v>2129</v>
      </c>
      <c r="C1334" s="25">
        <v>531196</v>
      </c>
      <c r="D1334" s="25" t="s">
        <v>144</v>
      </c>
      <c r="E1334" s="27" t="s">
        <v>166</v>
      </c>
    </row>
    <row r="1335" spans="1:5" x14ac:dyDescent="0.25">
      <c r="A1335" s="24">
        <v>1333</v>
      </c>
      <c r="B1335" s="26" t="s">
        <v>2130</v>
      </c>
      <c r="C1335" s="25">
        <v>532155</v>
      </c>
      <c r="D1335" s="25" t="s">
        <v>2131</v>
      </c>
      <c r="E1335" s="27" t="s">
        <v>169</v>
      </c>
    </row>
    <row r="1336" spans="1:5" x14ac:dyDescent="0.25">
      <c r="A1336" s="24">
        <v>1334</v>
      </c>
      <c r="B1336" s="26" t="s">
        <v>2132</v>
      </c>
      <c r="C1336" s="25">
        <v>532155</v>
      </c>
      <c r="D1336" s="25" t="s">
        <v>2131</v>
      </c>
      <c r="E1336" s="27" t="s">
        <v>169</v>
      </c>
    </row>
    <row r="1337" spans="1:5" x14ac:dyDescent="0.25">
      <c r="A1337" s="24">
        <v>1335</v>
      </c>
      <c r="B1337" s="26" t="s">
        <v>2133</v>
      </c>
      <c r="C1337" s="25">
        <v>538609</v>
      </c>
      <c r="D1337" s="25" t="s">
        <v>144</v>
      </c>
      <c r="E1337" s="27" t="s">
        <v>127</v>
      </c>
    </row>
    <row r="1338" spans="1:5" x14ac:dyDescent="0.25">
      <c r="A1338" s="24">
        <v>1336</v>
      </c>
      <c r="B1338" s="26" t="s">
        <v>2134</v>
      </c>
      <c r="C1338" s="25">
        <v>505711</v>
      </c>
      <c r="D1338" s="25" t="s">
        <v>144</v>
      </c>
      <c r="E1338" s="27" t="s">
        <v>499</v>
      </c>
    </row>
    <row r="1339" spans="1:5" x14ac:dyDescent="0.25">
      <c r="A1339" s="24">
        <v>1337</v>
      </c>
      <c r="B1339" s="26" t="s">
        <v>2135</v>
      </c>
      <c r="C1339" s="25">
        <v>539228</v>
      </c>
      <c r="D1339" s="25" t="s">
        <v>144</v>
      </c>
      <c r="E1339" s="27" t="s">
        <v>2136</v>
      </c>
    </row>
    <row r="1340" spans="1:5" x14ac:dyDescent="0.25">
      <c r="A1340" s="24">
        <v>1338</v>
      </c>
      <c r="B1340" s="26" t="s">
        <v>2137</v>
      </c>
      <c r="C1340" s="25">
        <v>538881</v>
      </c>
      <c r="D1340" s="25" t="s">
        <v>144</v>
      </c>
      <c r="E1340" s="27" t="s">
        <v>161</v>
      </c>
    </row>
    <row r="1341" spans="1:5" x14ac:dyDescent="0.25">
      <c r="A1341" s="24">
        <v>1339</v>
      </c>
      <c r="B1341" s="26" t="s">
        <v>2138</v>
      </c>
      <c r="C1341" s="25">
        <v>504697</v>
      </c>
      <c r="D1341" s="25" t="s">
        <v>144</v>
      </c>
      <c r="E1341" s="27" t="s">
        <v>442</v>
      </c>
    </row>
    <row r="1342" spans="1:5" x14ac:dyDescent="0.25">
      <c r="A1342" s="24">
        <v>1340</v>
      </c>
      <c r="B1342" s="26" t="s">
        <v>2139</v>
      </c>
      <c r="C1342" s="25">
        <v>531911</v>
      </c>
      <c r="D1342" s="25" t="s">
        <v>144</v>
      </c>
      <c r="E1342" s="27" t="s">
        <v>152</v>
      </c>
    </row>
    <row r="1343" spans="1:5" x14ac:dyDescent="0.25">
      <c r="A1343" s="24">
        <v>1341</v>
      </c>
      <c r="B1343" s="26" t="s">
        <v>2140</v>
      </c>
      <c r="C1343" s="25">
        <v>526073</v>
      </c>
      <c r="D1343" s="25" t="s">
        <v>144</v>
      </c>
      <c r="E1343" s="27" t="s">
        <v>329</v>
      </c>
    </row>
    <row r="1344" spans="1:5" x14ac:dyDescent="0.25">
      <c r="A1344" s="24">
        <v>1342</v>
      </c>
      <c r="B1344" s="26" t="s">
        <v>2141</v>
      </c>
      <c r="C1344" s="25">
        <v>506186</v>
      </c>
      <c r="D1344" s="25" t="s">
        <v>144</v>
      </c>
      <c r="E1344" s="27" t="s">
        <v>147</v>
      </c>
    </row>
    <row r="1345" spans="1:5" x14ac:dyDescent="0.25">
      <c r="A1345" s="24">
        <v>1343</v>
      </c>
      <c r="B1345" s="26" t="s">
        <v>2142</v>
      </c>
      <c r="C1345" s="25">
        <v>540935</v>
      </c>
      <c r="D1345" s="25" t="s">
        <v>2143</v>
      </c>
      <c r="E1345" s="27" t="s">
        <v>304</v>
      </c>
    </row>
    <row r="1346" spans="1:5" x14ac:dyDescent="0.25">
      <c r="A1346" s="24">
        <v>1344</v>
      </c>
      <c r="B1346" s="26" t="s">
        <v>2144</v>
      </c>
      <c r="C1346" s="25">
        <v>533265</v>
      </c>
      <c r="D1346" s="25" t="s">
        <v>2145</v>
      </c>
      <c r="E1346" s="27" t="s">
        <v>176</v>
      </c>
    </row>
    <row r="1347" spans="1:5" x14ac:dyDescent="0.25">
      <c r="A1347" s="24">
        <v>1345</v>
      </c>
      <c r="B1347" s="26" t="s">
        <v>2146</v>
      </c>
      <c r="C1347" s="25">
        <v>532726</v>
      </c>
      <c r="D1347" s="25" t="s">
        <v>2147</v>
      </c>
      <c r="E1347" s="27" t="s">
        <v>176</v>
      </c>
    </row>
    <row r="1348" spans="1:5" x14ac:dyDescent="0.25">
      <c r="A1348" s="24">
        <v>1346</v>
      </c>
      <c r="B1348" s="26" t="s">
        <v>2148</v>
      </c>
      <c r="C1348" s="25">
        <v>531902</v>
      </c>
      <c r="D1348" s="25" t="s">
        <v>2149</v>
      </c>
      <c r="E1348" s="27" t="s">
        <v>230</v>
      </c>
    </row>
    <row r="1349" spans="1:5" x14ac:dyDescent="0.25">
      <c r="A1349" s="24">
        <v>1347</v>
      </c>
      <c r="B1349" s="26" t="s">
        <v>2150</v>
      </c>
      <c r="C1349" s="25">
        <v>532959</v>
      </c>
      <c r="D1349" s="25" t="s">
        <v>2151</v>
      </c>
      <c r="E1349" s="27" t="s">
        <v>542</v>
      </c>
    </row>
    <row r="1350" spans="1:5" x14ac:dyDescent="0.25">
      <c r="A1350" s="24">
        <v>1348</v>
      </c>
      <c r="B1350" s="26" t="s">
        <v>2152</v>
      </c>
      <c r="C1350" s="25">
        <v>513108</v>
      </c>
      <c r="D1350" s="25" t="s">
        <v>2153</v>
      </c>
      <c r="E1350" s="27" t="s">
        <v>467</v>
      </c>
    </row>
    <row r="1351" spans="1:5" x14ac:dyDescent="0.25">
      <c r="A1351" s="24">
        <v>1349</v>
      </c>
      <c r="B1351" s="26" t="s">
        <v>2154</v>
      </c>
      <c r="C1351" s="25">
        <v>500153</v>
      </c>
      <c r="D1351" s="25" t="s">
        <v>144</v>
      </c>
      <c r="E1351" s="27" t="s">
        <v>192</v>
      </c>
    </row>
    <row r="1352" spans="1:5" x14ac:dyDescent="0.25">
      <c r="A1352" s="24">
        <v>1350</v>
      </c>
      <c r="B1352" s="26" t="s">
        <v>2155</v>
      </c>
      <c r="C1352" s="25">
        <v>541703</v>
      </c>
      <c r="D1352" s="25" t="s">
        <v>144</v>
      </c>
      <c r="E1352" s="27" t="s">
        <v>145</v>
      </c>
    </row>
    <row r="1353" spans="1:5" x14ac:dyDescent="0.25">
      <c r="A1353" s="24">
        <v>1351</v>
      </c>
      <c r="B1353" s="26" t="s">
        <v>2156</v>
      </c>
      <c r="C1353" s="25">
        <v>541703</v>
      </c>
      <c r="D1353" s="25" t="s">
        <v>144</v>
      </c>
      <c r="E1353" s="27" t="s">
        <v>145</v>
      </c>
    </row>
    <row r="1354" spans="1:5" x14ac:dyDescent="0.25">
      <c r="A1354" s="24">
        <v>1352</v>
      </c>
      <c r="B1354" s="26" t="s">
        <v>2157</v>
      </c>
      <c r="C1354" s="25">
        <v>504397</v>
      </c>
      <c r="D1354" s="25" t="s">
        <v>144</v>
      </c>
      <c r="E1354" s="27" t="s">
        <v>565</v>
      </c>
    </row>
    <row r="1355" spans="1:5" x14ac:dyDescent="0.25">
      <c r="A1355" s="24">
        <v>1353</v>
      </c>
      <c r="B1355" s="26" t="s">
        <v>2158</v>
      </c>
      <c r="C1355" s="25">
        <v>526367</v>
      </c>
      <c r="D1355" s="25" t="s">
        <v>2159</v>
      </c>
      <c r="E1355" s="27" t="s">
        <v>230</v>
      </c>
    </row>
    <row r="1356" spans="1:5" x14ac:dyDescent="0.25">
      <c r="A1356" s="24">
        <v>1354</v>
      </c>
      <c r="B1356" s="26" t="s">
        <v>2160</v>
      </c>
      <c r="C1356" s="25">
        <v>514167</v>
      </c>
      <c r="D1356" s="25" t="s">
        <v>2161</v>
      </c>
      <c r="E1356" s="27" t="s">
        <v>565</v>
      </c>
    </row>
    <row r="1357" spans="1:5" x14ac:dyDescent="0.25">
      <c r="A1357" s="24">
        <v>1355</v>
      </c>
      <c r="B1357" s="26" t="s">
        <v>2162</v>
      </c>
      <c r="C1357" s="25" t="s">
        <v>144</v>
      </c>
      <c r="D1357" s="25" t="s">
        <v>2163</v>
      </c>
      <c r="E1357" s="27" t="s">
        <v>155</v>
      </c>
    </row>
    <row r="1358" spans="1:5" x14ac:dyDescent="0.25">
      <c r="A1358" s="24">
        <v>1356</v>
      </c>
      <c r="B1358" s="26" t="s">
        <v>2164</v>
      </c>
      <c r="C1358" s="25">
        <v>531813</v>
      </c>
      <c r="D1358" s="25" t="s">
        <v>144</v>
      </c>
      <c r="E1358" s="27" t="s">
        <v>138</v>
      </c>
    </row>
    <row r="1359" spans="1:5" x14ac:dyDescent="0.25">
      <c r="A1359" s="24">
        <v>1357</v>
      </c>
      <c r="B1359" s="26" t="s">
        <v>2165</v>
      </c>
      <c r="C1359" s="25">
        <v>531813</v>
      </c>
      <c r="D1359" s="25" t="s">
        <v>144</v>
      </c>
      <c r="E1359" s="27" t="s">
        <v>138</v>
      </c>
    </row>
    <row r="1360" spans="1:5" x14ac:dyDescent="0.25">
      <c r="A1360" s="24">
        <v>1358</v>
      </c>
      <c r="B1360" s="26" t="s">
        <v>2166</v>
      </c>
      <c r="C1360" s="25">
        <v>539680</v>
      </c>
      <c r="D1360" s="25" t="s">
        <v>144</v>
      </c>
      <c r="E1360" s="27" t="s">
        <v>182</v>
      </c>
    </row>
    <row r="1361" spans="1:5" x14ac:dyDescent="0.25">
      <c r="A1361" s="24">
        <v>1359</v>
      </c>
      <c r="B1361" s="26" t="s">
        <v>2167</v>
      </c>
      <c r="C1361" s="25">
        <v>540647</v>
      </c>
      <c r="D1361" s="25" t="s">
        <v>2168</v>
      </c>
      <c r="E1361" s="27" t="s">
        <v>164</v>
      </c>
    </row>
    <row r="1362" spans="1:5" x14ac:dyDescent="0.25">
      <c r="A1362" s="24">
        <v>1360</v>
      </c>
      <c r="B1362" s="26" t="s">
        <v>2169</v>
      </c>
      <c r="C1362" s="25">
        <v>521176</v>
      </c>
      <c r="D1362" s="25" t="s">
        <v>2170</v>
      </c>
      <c r="E1362" s="27" t="s">
        <v>159</v>
      </c>
    </row>
    <row r="1363" spans="1:5" x14ac:dyDescent="0.25">
      <c r="A1363" s="24">
        <v>1361</v>
      </c>
      <c r="B1363" s="26" t="s">
        <v>2171</v>
      </c>
      <c r="C1363" s="25">
        <v>512443</v>
      </c>
      <c r="D1363" s="25" t="s">
        <v>144</v>
      </c>
      <c r="E1363" s="27" t="s">
        <v>166</v>
      </c>
    </row>
    <row r="1364" spans="1:5" x14ac:dyDescent="0.25">
      <c r="A1364" s="24">
        <v>1362</v>
      </c>
      <c r="B1364" s="26" t="s">
        <v>2172</v>
      </c>
      <c r="C1364" s="25">
        <v>539492</v>
      </c>
      <c r="D1364" s="25" t="s">
        <v>144</v>
      </c>
      <c r="E1364" s="27" t="s">
        <v>161</v>
      </c>
    </row>
    <row r="1365" spans="1:5" x14ac:dyDescent="0.25">
      <c r="A1365" s="24">
        <v>1363</v>
      </c>
      <c r="B1365" s="26" t="s">
        <v>2173</v>
      </c>
      <c r="C1365" s="25">
        <v>542011</v>
      </c>
      <c r="D1365" s="25" t="s">
        <v>2174</v>
      </c>
      <c r="E1365" s="27" t="s">
        <v>222</v>
      </c>
    </row>
    <row r="1366" spans="1:5" x14ac:dyDescent="0.25">
      <c r="A1366" s="24">
        <v>1364</v>
      </c>
      <c r="B1366" s="26" t="s">
        <v>2175</v>
      </c>
      <c r="C1366" s="25">
        <v>500155</v>
      </c>
      <c r="D1366" s="25" t="s">
        <v>2176</v>
      </c>
      <c r="E1366" s="27" t="s">
        <v>159</v>
      </c>
    </row>
    <row r="1367" spans="1:5" x14ac:dyDescent="0.25">
      <c r="A1367" s="24">
        <v>1365</v>
      </c>
      <c r="B1367" s="26" t="s">
        <v>2177</v>
      </c>
      <c r="C1367" s="25">
        <v>530615</v>
      </c>
      <c r="D1367" s="25" t="s">
        <v>144</v>
      </c>
      <c r="E1367" s="27" t="s">
        <v>176</v>
      </c>
    </row>
    <row r="1368" spans="1:5" x14ac:dyDescent="0.25">
      <c r="A1368" s="24">
        <v>1366</v>
      </c>
      <c r="B1368" s="26" t="s">
        <v>2178</v>
      </c>
      <c r="C1368" s="25">
        <v>526727</v>
      </c>
      <c r="D1368" s="25" t="s">
        <v>144</v>
      </c>
      <c r="E1368" s="27" t="s">
        <v>542</v>
      </c>
    </row>
    <row r="1369" spans="1:5" x14ac:dyDescent="0.25">
      <c r="A1369" s="24">
        <v>1367</v>
      </c>
      <c r="B1369" s="26" t="s">
        <v>2179</v>
      </c>
      <c r="C1369" s="25">
        <v>512493</v>
      </c>
      <c r="D1369" s="25" t="s">
        <v>144</v>
      </c>
      <c r="E1369" s="27" t="s">
        <v>127</v>
      </c>
    </row>
    <row r="1370" spans="1:5" x14ac:dyDescent="0.25">
      <c r="A1370" s="24">
        <v>1368</v>
      </c>
      <c r="B1370" s="26" t="s">
        <v>2180</v>
      </c>
      <c r="C1370" s="25">
        <v>530161</v>
      </c>
      <c r="D1370" s="25" t="s">
        <v>144</v>
      </c>
      <c r="E1370" s="27" t="s">
        <v>166</v>
      </c>
    </row>
    <row r="1371" spans="1:5" x14ac:dyDescent="0.25">
      <c r="A1371" s="24">
        <v>1369</v>
      </c>
      <c r="B1371" s="26" t="s">
        <v>2181</v>
      </c>
      <c r="C1371" s="25">
        <v>541276</v>
      </c>
      <c r="D1371" s="25" t="s">
        <v>144</v>
      </c>
      <c r="E1371" s="27" t="s">
        <v>166</v>
      </c>
    </row>
    <row r="1372" spans="1:5" x14ac:dyDescent="0.25">
      <c r="A1372" s="24">
        <v>1370</v>
      </c>
      <c r="B1372" s="26" t="s">
        <v>2182</v>
      </c>
      <c r="C1372" s="25">
        <v>509563</v>
      </c>
      <c r="D1372" s="25" t="s">
        <v>144</v>
      </c>
      <c r="E1372" s="27" t="s">
        <v>159</v>
      </c>
    </row>
    <row r="1373" spans="1:5" x14ac:dyDescent="0.25">
      <c r="A1373" s="24">
        <v>1371</v>
      </c>
      <c r="B1373" s="26" t="s">
        <v>2183</v>
      </c>
      <c r="C1373" s="25">
        <v>500655</v>
      </c>
      <c r="D1373" s="25" t="s">
        <v>144</v>
      </c>
      <c r="E1373" s="27" t="s">
        <v>192</v>
      </c>
    </row>
    <row r="1374" spans="1:5" x14ac:dyDescent="0.25">
      <c r="A1374" s="24">
        <v>1372</v>
      </c>
      <c r="B1374" s="26" t="s">
        <v>2184</v>
      </c>
      <c r="C1374" s="25">
        <v>514400</v>
      </c>
      <c r="D1374" s="25" t="s">
        <v>144</v>
      </c>
      <c r="E1374" s="27" t="s">
        <v>166</v>
      </c>
    </row>
    <row r="1375" spans="1:5" x14ac:dyDescent="0.25">
      <c r="A1375" s="24">
        <v>1373</v>
      </c>
      <c r="B1375" s="26" t="s">
        <v>2185</v>
      </c>
      <c r="C1375" s="25">
        <v>509557</v>
      </c>
      <c r="D1375" s="25" t="s">
        <v>2186</v>
      </c>
      <c r="E1375" s="27" t="s">
        <v>159</v>
      </c>
    </row>
    <row r="1376" spans="1:5" x14ac:dyDescent="0.25">
      <c r="A1376" s="24">
        <v>1374</v>
      </c>
      <c r="B1376" s="26" t="s">
        <v>2187</v>
      </c>
      <c r="C1376" s="25">
        <v>532622</v>
      </c>
      <c r="D1376" s="25" t="s">
        <v>2188</v>
      </c>
      <c r="E1376" s="27" t="s">
        <v>465</v>
      </c>
    </row>
    <row r="1377" spans="1:5" x14ac:dyDescent="0.25">
      <c r="A1377" s="24">
        <v>1375</v>
      </c>
      <c r="B1377" s="26" t="s">
        <v>2189</v>
      </c>
      <c r="C1377" s="25">
        <v>532345</v>
      </c>
      <c r="D1377" s="25" t="s">
        <v>2190</v>
      </c>
      <c r="E1377" s="27" t="s">
        <v>465</v>
      </c>
    </row>
    <row r="1378" spans="1:5" x14ac:dyDescent="0.25">
      <c r="A1378" s="24">
        <v>1376</v>
      </c>
      <c r="B1378" s="26" t="s">
        <v>2191</v>
      </c>
      <c r="C1378" s="25">
        <v>539515</v>
      </c>
      <c r="D1378" s="25" t="s">
        <v>144</v>
      </c>
      <c r="E1378" s="27" t="s">
        <v>166</v>
      </c>
    </row>
    <row r="1379" spans="1:5" x14ac:dyDescent="0.25">
      <c r="A1379" s="24">
        <v>1377</v>
      </c>
      <c r="B1379" s="26" t="s">
        <v>2192</v>
      </c>
      <c r="C1379" s="25">
        <v>540613</v>
      </c>
      <c r="D1379" s="25" t="s">
        <v>144</v>
      </c>
      <c r="E1379" s="27" t="s">
        <v>166</v>
      </c>
    </row>
    <row r="1380" spans="1:5" x14ac:dyDescent="0.25">
      <c r="A1380" s="24">
        <v>1378</v>
      </c>
      <c r="B1380" s="26" t="s">
        <v>2193</v>
      </c>
      <c r="C1380" s="25">
        <v>540936</v>
      </c>
      <c r="D1380" s="25" t="s">
        <v>144</v>
      </c>
      <c r="E1380" s="27" t="s">
        <v>166</v>
      </c>
    </row>
    <row r="1381" spans="1:5" x14ac:dyDescent="0.25">
      <c r="A1381" s="24">
        <v>1379</v>
      </c>
      <c r="B1381" s="26" t="s">
        <v>2194</v>
      </c>
      <c r="C1381" s="25">
        <v>524564</v>
      </c>
      <c r="D1381" s="25" t="s">
        <v>144</v>
      </c>
      <c r="E1381" s="27" t="s">
        <v>192</v>
      </c>
    </row>
    <row r="1382" spans="1:5" x14ac:dyDescent="0.25">
      <c r="A1382" s="24">
        <v>1380</v>
      </c>
      <c r="B1382" s="26" t="s">
        <v>2195</v>
      </c>
      <c r="C1382" s="25">
        <v>541546</v>
      </c>
      <c r="D1382" s="25" t="s">
        <v>2196</v>
      </c>
      <c r="E1382" s="27" t="s">
        <v>542</v>
      </c>
    </row>
    <row r="1383" spans="1:5" x14ac:dyDescent="0.25">
      <c r="A1383" s="24">
        <v>1381</v>
      </c>
      <c r="B1383" s="26" t="s">
        <v>2197</v>
      </c>
      <c r="C1383" s="25">
        <v>532767</v>
      </c>
      <c r="D1383" s="25" t="s">
        <v>2198</v>
      </c>
      <c r="E1383" s="27" t="s">
        <v>542</v>
      </c>
    </row>
    <row r="1384" spans="1:5" x14ac:dyDescent="0.25">
      <c r="A1384" s="24">
        <v>1382</v>
      </c>
      <c r="B1384" s="26" t="s">
        <v>2199</v>
      </c>
      <c r="C1384" s="25">
        <v>532183</v>
      </c>
      <c r="D1384" s="25" t="s">
        <v>144</v>
      </c>
      <c r="E1384" s="27" t="s">
        <v>842</v>
      </c>
    </row>
    <row r="1385" spans="1:5" x14ac:dyDescent="0.25">
      <c r="A1385" s="24">
        <v>1383</v>
      </c>
      <c r="B1385" s="26" t="s">
        <v>2200</v>
      </c>
      <c r="C1385" s="25">
        <v>539009</v>
      </c>
      <c r="D1385" s="25" t="s">
        <v>144</v>
      </c>
      <c r="E1385" s="27" t="s">
        <v>542</v>
      </c>
    </row>
    <row r="1386" spans="1:5" x14ac:dyDescent="0.25">
      <c r="A1386" s="24">
        <v>1384</v>
      </c>
      <c r="B1386" s="26" t="s">
        <v>2201</v>
      </c>
      <c r="C1386" s="25">
        <v>538319</v>
      </c>
      <c r="D1386" s="25" t="s">
        <v>144</v>
      </c>
      <c r="E1386" s="27" t="s">
        <v>127</v>
      </c>
    </row>
    <row r="1387" spans="1:5" x14ac:dyDescent="0.25">
      <c r="A1387" s="24">
        <v>1385</v>
      </c>
      <c r="B1387" s="26" t="s">
        <v>2202</v>
      </c>
      <c r="C1387" s="25">
        <v>535917</v>
      </c>
      <c r="D1387" s="25" t="s">
        <v>144</v>
      </c>
      <c r="E1387" s="27" t="s">
        <v>127</v>
      </c>
    </row>
    <row r="1388" spans="1:5" x14ac:dyDescent="0.25">
      <c r="A1388" s="24">
        <v>1386</v>
      </c>
      <c r="B1388" s="26" t="s">
        <v>2203</v>
      </c>
      <c r="C1388" s="25">
        <v>535431</v>
      </c>
      <c r="D1388" s="25" t="s">
        <v>144</v>
      </c>
      <c r="E1388" s="27" t="s">
        <v>127</v>
      </c>
    </row>
    <row r="1389" spans="1:5" x14ac:dyDescent="0.25">
      <c r="A1389" s="24">
        <v>1387</v>
      </c>
      <c r="B1389" s="26" t="s">
        <v>2204</v>
      </c>
      <c r="C1389" s="25">
        <v>530855</v>
      </c>
      <c r="D1389" s="25" t="s">
        <v>144</v>
      </c>
      <c r="E1389" s="27" t="s">
        <v>161</v>
      </c>
    </row>
    <row r="1390" spans="1:5" x14ac:dyDescent="0.25">
      <c r="A1390" s="24">
        <v>1388</v>
      </c>
      <c r="B1390" s="26" t="s">
        <v>2205</v>
      </c>
      <c r="C1390" s="25">
        <v>532309</v>
      </c>
      <c r="D1390" s="25" t="s">
        <v>2206</v>
      </c>
      <c r="E1390" s="27" t="s">
        <v>187</v>
      </c>
    </row>
    <row r="1391" spans="1:5" x14ac:dyDescent="0.25">
      <c r="A1391" s="24">
        <v>1389</v>
      </c>
      <c r="B1391" s="26" t="s">
        <v>2207</v>
      </c>
      <c r="C1391" s="25">
        <v>532309</v>
      </c>
      <c r="D1391" s="25" t="s">
        <v>2206</v>
      </c>
      <c r="E1391" s="27" t="s">
        <v>187</v>
      </c>
    </row>
    <row r="1392" spans="1:5" x14ac:dyDescent="0.25">
      <c r="A1392" s="24">
        <v>1390</v>
      </c>
      <c r="B1392" s="26" t="s">
        <v>2208</v>
      </c>
      <c r="C1392" s="25">
        <v>522275</v>
      </c>
      <c r="D1392" s="25" t="s">
        <v>2209</v>
      </c>
      <c r="E1392" s="27" t="s">
        <v>283</v>
      </c>
    </row>
    <row r="1393" spans="1:5" x14ac:dyDescent="0.25">
      <c r="A1393" s="24">
        <v>1391</v>
      </c>
      <c r="B1393" s="26" t="s">
        <v>2210</v>
      </c>
      <c r="C1393" s="25">
        <v>522275</v>
      </c>
      <c r="D1393" s="25" t="s">
        <v>2209</v>
      </c>
      <c r="E1393" s="27" t="s">
        <v>283</v>
      </c>
    </row>
    <row r="1394" spans="1:5" x14ac:dyDescent="0.25">
      <c r="A1394" s="24">
        <v>1392</v>
      </c>
      <c r="B1394" s="26" t="s">
        <v>2211</v>
      </c>
      <c r="C1394" s="25">
        <v>504028</v>
      </c>
      <c r="D1394" s="25" t="s">
        <v>144</v>
      </c>
      <c r="E1394" s="27" t="s">
        <v>329</v>
      </c>
    </row>
    <row r="1395" spans="1:5" x14ac:dyDescent="0.25">
      <c r="A1395" s="24">
        <v>1393</v>
      </c>
      <c r="B1395" s="26" t="s">
        <v>2212</v>
      </c>
      <c r="C1395" s="25">
        <v>532764</v>
      </c>
      <c r="D1395" s="25" t="s">
        <v>2213</v>
      </c>
      <c r="E1395" s="27" t="s">
        <v>230</v>
      </c>
    </row>
    <row r="1396" spans="1:5" x14ac:dyDescent="0.25">
      <c r="A1396" s="24">
        <v>1394</v>
      </c>
      <c r="B1396" s="26" t="s">
        <v>2214</v>
      </c>
      <c r="C1396" s="25">
        <v>530389</v>
      </c>
      <c r="D1396" s="25" t="s">
        <v>144</v>
      </c>
      <c r="E1396" s="27" t="s">
        <v>164</v>
      </c>
    </row>
    <row r="1397" spans="1:5" x14ac:dyDescent="0.25">
      <c r="A1397" s="24">
        <v>1395</v>
      </c>
      <c r="B1397" s="26" t="s">
        <v>2215</v>
      </c>
      <c r="C1397" s="25" t="s">
        <v>144</v>
      </c>
      <c r="D1397" s="25" t="s">
        <v>2216</v>
      </c>
      <c r="E1397" s="27" t="s">
        <v>155</v>
      </c>
    </row>
    <row r="1398" spans="1:5" x14ac:dyDescent="0.25">
      <c r="A1398" s="24">
        <v>1396</v>
      </c>
      <c r="B1398" s="26" t="s">
        <v>2217</v>
      </c>
      <c r="C1398" s="25">
        <v>539486</v>
      </c>
      <c r="D1398" s="25" t="s">
        <v>144</v>
      </c>
      <c r="E1398" s="27" t="s">
        <v>161</v>
      </c>
    </row>
    <row r="1399" spans="1:5" x14ac:dyDescent="0.25">
      <c r="A1399" s="24">
        <v>1397</v>
      </c>
      <c r="B1399" s="26" t="s">
        <v>2218</v>
      </c>
      <c r="C1399" s="25">
        <v>521133</v>
      </c>
      <c r="D1399" s="25" t="s">
        <v>144</v>
      </c>
      <c r="E1399" s="27" t="s">
        <v>159</v>
      </c>
    </row>
    <row r="1400" spans="1:5" x14ac:dyDescent="0.25">
      <c r="A1400" s="24">
        <v>1398</v>
      </c>
      <c r="B1400" s="26" t="s">
        <v>2219</v>
      </c>
      <c r="C1400" s="25">
        <v>521133</v>
      </c>
      <c r="D1400" s="25" t="s">
        <v>144</v>
      </c>
      <c r="E1400" s="27" t="s">
        <v>159</v>
      </c>
    </row>
    <row r="1401" spans="1:5" x14ac:dyDescent="0.25">
      <c r="A1401" s="24">
        <v>1399</v>
      </c>
      <c r="B1401" s="26" t="s">
        <v>2220</v>
      </c>
      <c r="C1401" s="25">
        <v>532318</v>
      </c>
      <c r="D1401" s="25" t="s">
        <v>2221</v>
      </c>
      <c r="E1401" s="27" t="s">
        <v>1770</v>
      </c>
    </row>
    <row r="1402" spans="1:5" x14ac:dyDescent="0.25">
      <c r="A1402" s="24">
        <v>1400</v>
      </c>
      <c r="B1402" s="26" t="s">
        <v>2222</v>
      </c>
      <c r="C1402" s="25">
        <v>531137</v>
      </c>
      <c r="D1402" s="25" t="s">
        <v>144</v>
      </c>
      <c r="E1402" s="27" t="s">
        <v>565</v>
      </c>
    </row>
    <row r="1403" spans="1:5" x14ac:dyDescent="0.25">
      <c r="A1403" s="24">
        <v>1401</v>
      </c>
      <c r="B1403" s="26" t="s">
        <v>2223</v>
      </c>
      <c r="C1403" s="25">
        <v>541999</v>
      </c>
      <c r="D1403" s="25" t="s">
        <v>144</v>
      </c>
      <c r="E1403" s="27" t="s">
        <v>342</v>
      </c>
    </row>
    <row r="1404" spans="1:5" x14ac:dyDescent="0.25">
      <c r="A1404" s="24">
        <v>1402</v>
      </c>
      <c r="B1404" s="26" t="s">
        <v>2224</v>
      </c>
      <c r="C1404" s="25">
        <v>540755</v>
      </c>
      <c r="D1404" s="25" t="s">
        <v>2225</v>
      </c>
      <c r="E1404" s="27" t="s">
        <v>2226</v>
      </c>
    </row>
    <row r="1405" spans="1:5" x14ac:dyDescent="0.25">
      <c r="A1405" s="24">
        <v>1403</v>
      </c>
      <c r="B1405" s="26" t="s">
        <v>2227</v>
      </c>
      <c r="C1405" s="25">
        <v>539407</v>
      </c>
      <c r="D1405" s="25" t="s">
        <v>144</v>
      </c>
      <c r="E1405" s="27" t="s">
        <v>542</v>
      </c>
    </row>
    <row r="1406" spans="1:5" x14ac:dyDescent="0.25">
      <c r="A1406" s="24">
        <v>1404</v>
      </c>
      <c r="B1406" s="26" t="s">
        <v>2228</v>
      </c>
      <c r="C1406" s="25">
        <v>514336</v>
      </c>
      <c r="D1406" s="25" t="s">
        <v>144</v>
      </c>
      <c r="E1406" s="27" t="s">
        <v>482</v>
      </c>
    </row>
    <row r="1407" spans="1:5" x14ac:dyDescent="0.25">
      <c r="A1407" s="24">
        <v>1405</v>
      </c>
      <c r="B1407" s="26" t="s">
        <v>2229</v>
      </c>
      <c r="C1407" s="25">
        <v>514336</v>
      </c>
      <c r="D1407" s="25" t="s">
        <v>144</v>
      </c>
      <c r="E1407" s="27" t="s">
        <v>482</v>
      </c>
    </row>
    <row r="1408" spans="1:5" x14ac:dyDescent="0.25">
      <c r="A1408" s="24">
        <v>1406</v>
      </c>
      <c r="B1408" s="26" t="s">
        <v>2230</v>
      </c>
      <c r="C1408" s="25">
        <v>506109</v>
      </c>
      <c r="D1408" s="25" t="s">
        <v>2231</v>
      </c>
      <c r="E1408" s="27" t="s">
        <v>237</v>
      </c>
    </row>
    <row r="1409" spans="1:5" x14ac:dyDescent="0.25">
      <c r="A1409" s="24">
        <v>1407</v>
      </c>
      <c r="B1409" s="26" t="s">
        <v>2232</v>
      </c>
      <c r="C1409" s="25">
        <v>531739</v>
      </c>
      <c r="D1409" s="25" t="s">
        <v>144</v>
      </c>
      <c r="E1409" s="27" t="s">
        <v>182</v>
      </c>
    </row>
    <row r="1410" spans="1:5" x14ac:dyDescent="0.25">
      <c r="A1410" s="24">
        <v>1408</v>
      </c>
      <c r="B1410" s="26" t="s">
        <v>2233</v>
      </c>
      <c r="C1410" s="25">
        <v>539206</v>
      </c>
      <c r="D1410" s="25" t="s">
        <v>144</v>
      </c>
      <c r="E1410" s="27" t="s">
        <v>482</v>
      </c>
    </row>
    <row r="1411" spans="1:5" x14ac:dyDescent="0.25">
      <c r="A1411" s="24">
        <v>1409</v>
      </c>
      <c r="B1411" s="26" t="s">
        <v>2234</v>
      </c>
      <c r="C1411" s="25">
        <v>538961</v>
      </c>
      <c r="D1411" s="25" t="s">
        <v>2235</v>
      </c>
      <c r="E1411" s="27" t="s">
        <v>138</v>
      </c>
    </row>
    <row r="1412" spans="1:5" x14ac:dyDescent="0.25">
      <c r="A1412" s="24">
        <v>1410</v>
      </c>
      <c r="B1412" s="26" t="s">
        <v>2236</v>
      </c>
      <c r="C1412" s="25">
        <v>530343</v>
      </c>
      <c r="D1412" s="25" t="s">
        <v>2237</v>
      </c>
      <c r="E1412" s="27" t="s">
        <v>442</v>
      </c>
    </row>
    <row r="1413" spans="1:5" x14ac:dyDescent="0.25">
      <c r="A1413" s="24">
        <v>1411</v>
      </c>
      <c r="B1413" s="26" t="s">
        <v>2238</v>
      </c>
      <c r="C1413" s="25">
        <v>532285</v>
      </c>
      <c r="D1413" s="25" t="s">
        <v>2239</v>
      </c>
      <c r="E1413" s="27" t="s">
        <v>127</v>
      </c>
    </row>
    <row r="1414" spans="1:5" x14ac:dyDescent="0.25">
      <c r="A1414" s="24">
        <v>1412</v>
      </c>
      <c r="B1414" s="26" t="s">
        <v>2240</v>
      </c>
      <c r="C1414" s="25">
        <v>500171</v>
      </c>
      <c r="D1414" s="25" t="s">
        <v>2241</v>
      </c>
      <c r="E1414" s="27" t="s">
        <v>192</v>
      </c>
    </row>
    <row r="1415" spans="1:5" x14ac:dyDescent="0.25">
      <c r="A1415" s="24">
        <v>1413</v>
      </c>
      <c r="B1415" s="26" t="s">
        <v>2242</v>
      </c>
      <c r="C1415" s="25">
        <v>533048</v>
      </c>
      <c r="D1415" s="25" t="s">
        <v>2243</v>
      </c>
      <c r="E1415" s="27" t="s">
        <v>542</v>
      </c>
    </row>
    <row r="1416" spans="1:5" x14ac:dyDescent="0.25">
      <c r="A1416" s="24">
        <v>1414</v>
      </c>
      <c r="B1416" s="26" t="s">
        <v>2244</v>
      </c>
      <c r="C1416" s="25">
        <v>511676</v>
      </c>
      <c r="D1416" s="25" t="s">
        <v>2245</v>
      </c>
      <c r="E1416" s="27" t="s">
        <v>202</v>
      </c>
    </row>
    <row r="1417" spans="1:5" x14ac:dyDescent="0.25">
      <c r="A1417" s="24">
        <v>1415</v>
      </c>
      <c r="B1417" s="26" t="s">
        <v>2246</v>
      </c>
      <c r="C1417" s="25">
        <v>538788</v>
      </c>
      <c r="D1417" s="25" t="s">
        <v>144</v>
      </c>
      <c r="E1417" s="27" t="s">
        <v>161</v>
      </c>
    </row>
    <row r="1418" spans="1:5" x14ac:dyDescent="0.25">
      <c r="A1418" s="24">
        <v>1416</v>
      </c>
      <c r="B1418" s="26" t="s">
        <v>2247</v>
      </c>
      <c r="C1418" s="25">
        <v>532716</v>
      </c>
      <c r="D1418" s="25" t="s">
        <v>2248</v>
      </c>
      <c r="E1418" s="27" t="s">
        <v>133</v>
      </c>
    </row>
    <row r="1419" spans="1:5" x14ac:dyDescent="0.25">
      <c r="A1419" s="24">
        <v>1417</v>
      </c>
      <c r="B1419" s="26" t="s">
        <v>2249</v>
      </c>
      <c r="C1419" s="25">
        <v>507815</v>
      </c>
      <c r="D1419" s="25" t="s">
        <v>2250</v>
      </c>
      <c r="E1419" s="27" t="s">
        <v>326</v>
      </c>
    </row>
    <row r="1420" spans="1:5" x14ac:dyDescent="0.25">
      <c r="A1420" s="24">
        <v>1418</v>
      </c>
      <c r="B1420" s="26" t="s">
        <v>2251</v>
      </c>
      <c r="C1420" s="25">
        <v>507815</v>
      </c>
      <c r="D1420" s="25" t="s">
        <v>2250</v>
      </c>
      <c r="E1420" s="27" t="s">
        <v>326</v>
      </c>
    </row>
    <row r="1421" spans="1:5" x14ac:dyDescent="0.25">
      <c r="A1421" s="24">
        <v>1419</v>
      </c>
      <c r="B1421" s="26" t="s">
        <v>2252</v>
      </c>
      <c r="C1421" s="25">
        <v>531744</v>
      </c>
      <c r="D1421" s="25" t="s">
        <v>144</v>
      </c>
      <c r="E1421" s="27" t="s">
        <v>166</v>
      </c>
    </row>
    <row r="1422" spans="1:5" x14ac:dyDescent="0.25">
      <c r="A1422" s="24">
        <v>1420</v>
      </c>
      <c r="B1422" s="26" t="s">
        <v>2253</v>
      </c>
      <c r="C1422" s="25">
        <v>590025</v>
      </c>
      <c r="D1422" s="25" t="s">
        <v>2254</v>
      </c>
      <c r="E1422" s="27" t="s">
        <v>159</v>
      </c>
    </row>
    <row r="1423" spans="1:5" x14ac:dyDescent="0.25">
      <c r="A1423" s="24">
        <v>1421</v>
      </c>
      <c r="B1423" s="26" t="s">
        <v>2255</v>
      </c>
      <c r="C1423" s="25">
        <v>507506</v>
      </c>
      <c r="D1423" s="25" t="s">
        <v>144</v>
      </c>
      <c r="E1423" s="27" t="s">
        <v>842</v>
      </c>
    </row>
    <row r="1424" spans="1:5" x14ac:dyDescent="0.25">
      <c r="A1424" s="24">
        <v>1422</v>
      </c>
      <c r="B1424" s="26" t="s">
        <v>2256</v>
      </c>
      <c r="C1424" s="25" t="s">
        <v>144</v>
      </c>
      <c r="D1424" s="25" t="s">
        <v>2257</v>
      </c>
      <c r="E1424" s="27" t="s">
        <v>155</v>
      </c>
    </row>
    <row r="1425" spans="1:5" x14ac:dyDescent="0.25">
      <c r="A1425" s="24">
        <v>1423</v>
      </c>
      <c r="B1425" s="26" t="s">
        <v>2258</v>
      </c>
      <c r="C1425" s="25">
        <v>539013</v>
      </c>
      <c r="D1425" s="25" t="s">
        <v>144</v>
      </c>
      <c r="E1425" s="27" t="s">
        <v>283</v>
      </c>
    </row>
    <row r="1426" spans="1:5" x14ac:dyDescent="0.25">
      <c r="A1426" s="24">
        <v>1424</v>
      </c>
      <c r="B1426" s="26" t="s">
        <v>2259</v>
      </c>
      <c r="C1426" s="25">
        <v>533212</v>
      </c>
      <c r="D1426" s="25" t="s">
        <v>144</v>
      </c>
      <c r="E1426" s="27" t="s">
        <v>333</v>
      </c>
    </row>
    <row r="1427" spans="1:5" x14ac:dyDescent="0.25">
      <c r="A1427" s="24">
        <v>1425</v>
      </c>
      <c r="B1427" s="26" t="s">
        <v>2260</v>
      </c>
      <c r="C1427" s="25" t="s">
        <v>144</v>
      </c>
      <c r="D1427" s="25" t="s">
        <v>2261</v>
      </c>
      <c r="E1427" s="27" t="s">
        <v>235</v>
      </c>
    </row>
    <row r="1428" spans="1:5" x14ac:dyDescent="0.25">
      <c r="A1428" s="24">
        <v>1426</v>
      </c>
      <c r="B1428" s="26" t="s">
        <v>2262</v>
      </c>
      <c r="C1428" s="25">
        <v>531199</v>
      </c>
      <c r="D1428" s="25" t="s">
        <v>144</v>
      </c>
      <c r="E1428" s="27" t="s">
        <v>161</v>
      </c>
    </row>
    <row r="1429" spans="1:5" x14ac:dyDescent="0.25">
      <c r="A1429" s="24">
        <v>1427</v>
      </c>
      <c r="B1429" s="26" t="s">
        <v>2263</v>
      </c>
      <c r="C1429" s="25">
        <v>500676</v>
      </c>
      <c r="D1429" s="25" t="s">
        <v>2264</v>
      </c>
      <c r="E1429" s="27" t="s">
        <v>204</v>
      </c>
    </row>
    <row r="1430" spans="1:5" x14ac:dyDescent="0.25">
      <c r="A1430" s="24">
        <v>1428</v>
      </c>
      <c r="B1430" s="26" t="s">
        <v>2265</v>
      </c>
      <c r="C1430" s="25">
        <v>500660</v>
      </c>
      <c r="D1430" s="25" t="s">
        <v>2266</v>
      </c>
      <c r="E1430" s="27" t="s">
        <v>182</v>
      </c>
    </row>
    <row r="1431" spans="1:5" x14ac:dyDescent="0.25">
      <c r="A1431" s="24">
        <v>1429</v>
      </c>
      <c r="B1431" s="26" t="s">
        <v>2267</v>
      </c>
      <c r="C1431" s="25">
        <v>542477</v>
      </c>
      <c r="D1431" s="25" t="s">
        <v>2268</v>
      </c>
      <c r="E1431" s="27" t="s">
        <v>510</v>
      </c>
    </row>
    <row r="1432" spans="1:5" x14ac:dyDescent="0.25">
      <c r="A1432" s="24">
        <v>1430</v>
      </c>
      <c r="B1432" s="26" t="s">
        <v>2269</v>
      </c>
      <c r="C1432" s="25">
        <v>532296</v>
      </c>
      <c r="D1432" s="25" t="s">
        <v>2270</v>
      </c>
      <c r="E1432" s="27" t="s">
        <v>182</v>
      </c>
    </row>
    <row r="1433" spans="1:5" x14ac:dyDescent="0.25">
      <c r="A1433" s="24">
        <v>1431</v>
      </c>
      <c r="B1433" s="26" t="s">
        <v>2271</v>
      </c>
      <c r="C1433" s="25">
        <v>513528</v>
      </c>
      <c r="D1433" s="25" t="s">
        <v>144</v>
      </c>
      <c r="E1433" s="27" t="s">
        <v>672</v>
      </c>
    </row>
    <row r="1434" spans="1:5" x14ac:dyDescent="0.25">
      <c r="A1434" s="24">
        <v>1432</v>
      </c>
      <c r="B1434" s="26" t="s">
        <v>2272</v>
      </c>
      <c r="C1434" s="25">
        <v>530263</v>
      </c>
      <c r="D1434" s="25" t="s">
        <v>144</v>
      </c>
      <c r="E1434" s="27" t="s">
        <v>161</v>
      </c>
    </row>
    <row r="1435" spans="1:5" x14ac:dyDescent="0.25">
      <c r="A1435" s="24">
        <v>1433</v>
      </c>
      <c r="B1435" s="26" t="s">
        <v>2273</v>
      </c>
      <c r="C1435" s="25" t="s">
        <v>144</v>
      </c>
      <c r="D1435" s="25" t="s">
        <v>2274</v>
      </c>
      <c r="E1435" s="27" t="s">
        <v>155</v>
      </c>
    </row>
    <row r="1436" spans="1:5" x14ac:dyDescent="0.25">
      <c r="A1436" s="24">
        <v>1434</v>
      </c>
      <c r="B1436" s="26" t="s">
        <v>2275</v>
      </c>
      <c r="C1436" s="25">
        <v>531463</v>
      </c>
      <c r="D1436" s="25" t="s">
        <v>144</v>
      </c>
      <c r="E1436" s="27" t="s">
        <v>565</v>
      </c>
    </row>
    <row r="1437" spans="1:5" x14ac:dyDescent="0.25">
      <c r="A1437" s="24">
        <v>1435</v>
      </c>
      <c r="B1437" s="26" t="s">
        <v>2276</v>
      </c>
      <c r="C1437" s="25">
        <v>531479</v>
      </c>
      <c r="D1437" s="25" t="s">
        <v>144</v>
      </c>
      <c r="E1437" s="27" t="s">
        <v>230</v>
      </c>
    </row>
    <row r="1438" spans="1:5" x14ac:dyDescent="0.25">
      <c r="A1438" s="24">
        <v>1436</v>
      </c>
      <c r="B1438" s="26" t="s">
        <v>2277</v>
      </c>
      <c r="C1438" s="25">
        <v>501848</v>
      </c>
      <c r="D1438" s="25" t="s">
        <v>2278</v>
      </c>
      <c r="E1438" s="27" t="s">
        <v>1391</v>
      </c>
    </row>
    <row r="1439" spans="1:5" x14ac:dyDescent="0.25">
      <c r="A1439" s="24">
        <v>1437</v>
      </c>
      <c r="B1439" s="26" t="s">
        <v>2279</v>
      </c>
      <c r="C1439" s="25">
        <v>532773</v>
      </c>
      <c r="D1439" s="25" t="s">
        <v>2280</v>
      </c>
      <c r="E1439" s="27" t="s">
        <v>2281</v>
      </c>
    </row>
    <row r="1440" spans="1:5" x14ac:dyDescent="0.25">
      <c r="A1440" s="24">
        <v>1438</v>
      </c>
      <c r="B1440" s="26" t="s">
        <v>2282</v>
      </c>
      <c r="C1440" s="25">
        <v>540654</v>
      </c>
      <c r="D1440" s="25" t="s">
        <v>144</v>
      </c>
      <c r="E1440" s="27" t="s">
        <v>130</v>
      </c>
    </row>
    <row r="1441" spans="1:5" x14ac:dyDescent="0.25">
      <c r="A1441" s="24">
        <v>1439</v>
      </c>
      <c r="B1441" s="26" t="s">
        <v>2283</v>
      </c>
      <c r="C1441" s="25">
        <v>540266</v>
      </c>
      <c r="D1441" s="25" t="s">
        <v>144</v>
      </c>
      <c r="E1441" s="27" t="s">
        <v>166</v>
      </c>
    </row>
    <row r="1442" spans="1:5" x14ac:dyDescent="0.25">
      <c r="A1442" s="24">
        <v>1440</v>
      </c>
      <c r="B1442" s="26" t="s">
        <v>2284</v>
      </c>
      <c r="C1442" s="25" t="s">
        <v>144</v>
      </c>
      <c r="D1442" s="25" t="s">
        <v>2285</v>
      </c>
      <c r="E1442" s="27" t="s">
        <v>155</v>
      </c>
    </row>
    <row r="1443" spans="1:5" x14ac:dyDescent="0.25">
      <c r="A1443" s="24">
        <v>1441</v>
      </c>
      <c r="B1443" s="26" t="s">
        <v>2286</v>
      </c>
      <c r="C1443" s="25" t="s">
        <v>144</v>
      </c>
      <c r="D1443" s="25" t="s">
        <v>2287</v>
      </c>
      <c r="E1443" s="27" t="s">
        <v>155</v>
      </c>
    </row>
    <row r="1444" spans="1:5" x14ac:dyDescent="0.25">
      <c r="A1444" s="24">
        <v>1442</v>
      </c>
      <c r="B1444" s="26" t="s">
        <v>2288</v>
      </c>
      <c r="C1444" s="25" t="s">
        <v>144</v>
      </c>
      <c r="D1444" s="25" t="s">
        <v>2287</v>
      </c>
      <c r="E1444" s="27" t="s">
        <v>155</v>
      </c>
    </row>
    <row r="1445" spans="1:5" x14ac:dyDescent="0.25">
      <c r="A1445" s="24">
        <v>1443</v>
      </c>
      <c r="B1445" s="26" t="s">
        <v>2289</v>
      </c>
      <c r="C1445" s="25">
        <v>526025</v>
      </c>
      <c r="D1445" s="25" t="s">
        <v>144</v>
      </c>
      <c r="E1445" s="27" t="s">
        <v>159</v>
      </c>
    </row>
    <row r="1446" spans="1:5" x14ac:dyDescent="0.25">
      <c r="A1446" s="24">
        <v>1444</v>
      </c>
      <c r="B1446" s="26" t="s">
        <v>2290</v>
      </c>
      <c r="C1446" s="25">
        <v>531904</v>
      </c>
      <c r="D1446" s="25" t="s">
        <v>2291</v>
      </c>
      <c r="E1446" s="27" t="s">
        <v>510</v>
      </c>
    </row>
    <row r="1447" spans="1:5" x14ac:dyDescent="0.25">
      <c r="A1447" s="24">
        <v>1445</v>
      </c>
      <c r="B1447" s="26" t="s">
        <v>2292</v>
      </c>
      <c r="C1447" s="25">
        <v>533104</v>
      </c>
      <c r="D1447" s="25" t="s">
        <v>2293</v>
      </c>
      <c r="E1447" s="27" t="s">
        <v>775</v>
      </c>
    </row>
    <row r="1448" spans="1:5" x14ac:dyDescent="0.25">
      <c r="A1448" s="24">
        <v>1446</v>
      </c>
      <c r="B1448" s="26" t="s">
        <v>2294</v>
      </c>
      <c r="C1448" s="25">
        <v>542351</v>
      </c>
      <c r="D1448" s="25" t="s">
        <v>2295</v>
      </c>
      <c r="E1448" s="27" t="s">
        <v>2296</v>
      </c>
    </row>
    <row r="1449" spans="1:5" x14ac:dyDescent="0.25">
      <c r="A1449" s="24">
        <v>1447</v>
      </c>
      <c r="B1449" s="26" t="s">
        <v>2297</v>
      </c>
      <c r="C1449" s="25">
        <v>507488</v>
      </c>
      <c r="D1449" s="25" t="s">
        <v>2298</v>
      </c>
      <c r="E1449" s="27" t="s">
        <v>775</v>
      </c>
    </row>
    <row r="1450" spans="1:5" x14ac:dyDescent="0.25">
      <c r="A1450" s="24">
        <v>1448</v>
      </c>
      <c r="B1450" s="26" t="s">
        <v>2299</v>
      </c>
      <c r="C1450" s="25">
        <v>505255</v>
      </c>
      <c r="D1450" s="25" t="s">
        <v>2300</v>
      </c>
      <c r="E1450" s="27" t="s">
        <v>152</v>
      </c>
    </row>
    <row r="1451" spans="1:5" x14ac:dyDescent="0.25">
      <c r="A1451" s="24">
        <v>1449</v>
      </c>
      <c r="B1451" s="26" t="s">
        <v>2301</v>
      </c>
      <c r="C1451" s="25">
        <v>532754</v>
      </c>
      <c r="D1451" s="25" t="s">
        <v>2302</v>
      </c>
      <c r="E1451" s="27" t="s">
        <v>283</v>
      </c>
    </row>
    <row r="1452" spans="1:5" x14ac:dyDescent="0.25">
      <c r="A1452" s="24">
        <v>1450</v>
      </c>
      <c r="B1452" s="26" t="s">
        <v>2303</v>
      </c>
      <c r="C1452" s="25">
        <v>540124</v>
      </c>
      <c r="D1452" s="25" t="s">
        <v>2304</v>
      </c>
      <c r="E1452" s="27" t="s">
        <v>499</v>
      </c>
    </row>
    <row r="1453" spans="1:5" x14ac:dyDescent="0.25">
      <c r="A1453" s="24">
        <v>1451</v>
      </c>
      <c r="B1453" s="26" t="s">
        <v>2305</v>
      </c>
      <c r="C1453" s="25">
        <v>509567</v>
      </c>
      <c r="D1453" s="25" t="s">
        <v>2306</v>
      </c>
      <c r="E1453" s="27" t="s">
        <v>1072</v>
      </c>
    </row>
    <row r="1454" spans="1:5" x14ac:dyDescent="0.25">
      <c r="A1454" s="24">
        <v>1452</v>
      </c>
      <c r="B1454" s="26" t="s">
        <v>2307</v>
      </c>
      <c r="C1454" s="25">
        <v>506480</v>
      </c>
      <c r="D1454" s="25" t="s">
        <v>2308</v>
      </c>
      <c r="E1454" s="27" t="s">
        <v>354</v>
      </c>
    </row>
    <row r="1455" spans="1:5" x14ac:dyDescent="0.25">
      <c r="A1455" s="24">
        <v>1453</v>
      </c>
      <c r="B1455" s="26" t="s">
        <v>2309</v>
      </c>
      <c r="C1455" s="25">
        <v>530317</v>
      </c>
      <c r="D1455" s="25" t="s">
        <v>144</v>
      </c>
      <c r="E1455" s="27" t="s">
        <v>182</v>
      </c>
    </row>
    <row r="1456" spans="1:5" x14ac:dyDescent="0.25">
      <c r="A1456" s="24">
        <v>1454</v>
      </c>
      <c r="B1456" s="26" t="s">
        <v>2310</v>
      </c>
      <c r="C1456" s="25">
        <v>532734</v>
      </c>
      <c r="D1456" s="25" t="s">
        <v>2311</v>
      </c>
      <c r="E1456" s="27" t="s">
        <v>176</v>
      </c>
    </row>
    <row r="1457" spans="1:5" x14ac:dyDescent="0.25">
      <c r="A1457" s="24">
        <v>1455</v>
      </c>
      <c r="B1457" s="26" t="s">
        <v>2312</v>
      </c>
      <c r="C1457" s="25">
        <v>500163</v>
      </c>
      <c r="D1457" s="25" t="s">
        <v>2313</v>
      </c>
      <c r="E1457" s="27" t="s">
        <v>2314</v>
      </c>
    </row>
    <row r="1458" spans="1:5" x14ac:dyDescent="0.25">
      <c r="A1458" s="24">
        <v>1456</v>
      </c>
      <c r="B1458" s="26" t="s">
        <v>2315</v>
      </c>
      <c r="C1458" s="25">
        <v>500163</v>
      </c>
      <c r="D1458" s="25" t="s">
        <v>2313</v>
      </c>
      <c r="E1458" s="27" t="s">
        <v>2314</v>
      </c>
    </row>
    <row r="1459" spans="1:5" x14ac:dyDescent="0.25">
      <c r="A1459" s="24">
        <v>1457</v>
      </c>
      <c r="B1459" s="26" t="s">
        <v>2316</v>
      </c>
      <c r="C1459" s="25" t="s">
        <v>144</v>
      </c>
      <c r="D1459" s="25" t="s">
        <v>2317</v>
      </c>
      <c r="E1459" s="27" t="s">
        <v>155</v>
      </c>
    </row>
    <row r="1460" spans="1:5" x14ac:dyDescent="0.25">
      <c r="A1460" s="24">
        <v>1458</v>
      </c>
      <c r="B1460" s="26" t="s">
        <v>2318</v>
      </c>
      <c r="C1460" s="25">
        <v>540743</v>
      </c>
      <c r="D1460" s="25" t="s">
        <v>2319</v>
      </c>
      <c r="E1460" s="27" t="s">
        <v>342</v>
      </c>
    </row>
    <row r="1461" spans="1:5" x14ac:dyDescent="0.25">
      <c r="A1461" s="24">
        <v>1459</v>
      </c>
      <c r="B1461" s="26" t="s">
        <v>2320</v>
      </c>
      <c r="C1461" s="25">
        <v>532424</v>
      </c>
      <c r="D1461" s="25" t="s">
        <v>2321</v>
      </c>
      <c r="E1461" s="27" t="s">
        <v>326</v>
      </c>
    </row>
    <row r="1462" spans="1:5" x14ac:dyDescent="0.25">
      <c r="A1462" s="24">
        <v>1460</v>
      </c>
      <c r="B1462" s="26" t="s">
        <v>2322</v>
      </c>
      <c r="C1462" s="25">
        <v>500164</v>
      </c>
      <c r="D1462" s="25" t="s">
        <v>2323</v>
      </c>
      <c r="E1462" s="27" t="s">
        <v>192</v>
      </c>
    </row>
    <row r="1463" spans="1:5" x14ac:dyDescent="0.25">
      <c r="A1463" s="24">
        <v>1461</v>
      </c>
      <c r="B1463" s="26" t="s">
        <v>2324</v>
      </c>
      <c r="C1463" s="25">
        <v>533150</v>
      </c>
      <c r="D1463" s="25" t="s">
        <v>2325</v>
      </c>
      <c r="E1463" s="27" t="s">
        <v>230</v>
      </c>
    </row>
    <row r="1464" spans="1:5" x14ac:dyDescent="0.25">
      <c r="A1464" s="24">
        <v>1462</v>
      </c>
      <c r="B1464" s="26" t="s">
        <v>2326</v>
      </c>
      <c r="C1464" s="25">
        <v>538787</v>
      </c>
      <c r="D1464" s="25" t="s">
        <v>144</v>
      </c>
      <c r="E1464" s="27" t="s">
        <v>161</v>
      </c>
    </row>
    <row r="1465" spans="1:5" x14ac:dyDescent="0.25">
      <c r="A1465" s="24">
        <v>1463</v>
      </c>
      <c r="B1465" s="26" t="s">
        <v>2327</v>
      </c>
      <c r="C1465" s="25">
        <v>533189</v>
      </c>
      <c r="D1465" s="25" t="s">
        <v>2328</v>
      </c>
      <c r="E1465" s="27" t="s">
        <v>258</v>
      </c>
    </row>
    <row r="1466" spans="1:5" x14ac:dyDescent="0.25">
      <c r="A1466" s="24">
        <v>1464</v>
      </c>
      <c r="B1466" s="26" t="s">
        <v>2329</v>
      </c>
      <c r="C1466" s="25">
        <v>531600</v>
      </c>
      <c r="D1466" s="25" t="s">
        <v>144</v>
      </c>
      <c r="E1466" s="27" t="s">
        <v>127</v>
      </c>
    </row>
    <row r="1467" spans="1:5" x14ac:dyDescent="0.25">
      <c r="A1467" s="24">
        <v>1465</v>
      </c>
      <c r="B1467" s="26" t="s">
        <v>2330</v>
      </c>
      <c r="C1467" s="25">
        <v>532957</v>
      </c>
      <c r="D1467" s="25" t="s">
        <v>144</v>
      </c>
      <c r="E1467" s="27" t="s">
        <v>159</v>
      </c>
    </row>
    <row r="1468" spans="1:5" x14ac:dyDescent="0.25">
      <c r="A1468" s="24">
        <v>1466</v>
      </c>
      <c r="B1468" s="26" t="s">
        <v>2331</v>
      </c>
      <c r="C1468" s="25">
        <v>532630</v>
      </c>
      <c r="D1468" s="25" t="s">
        <v>2332</v>
      </c>
      <c r="E1468" s="27" t="s">
        <v>258</v>
      </c>
    </row>
    <row r="1469" spans="1:5" x14ac:dyDescent="0.25">
      <c r="A1469" s="24">
        <v>1467</v>
      </c>
      <c r="B1469" s="26" t="s">
        <v>2333</v>
      </c>
      <c r="C1469" s="25">
        <v>539725</v>
      </c>
      <c r="D1469" s="25" t="s">
        <v>2334</v>
      </c>
      <c r="E1469" s="27" t="s">
        <v>393</v>
      </c>
    </row>
    <row r="1470" spans="1:5" x14ac:dyDescent="0.25">
      <c r="A1470" s="24">
        <v>1468</v>
      </c>
      <c r="B1470" s="26" t="s">
        <v>2335</v>
      </c>
      <c r="C1470" s="25">
        <v>532980</v>
      </c>
      <c r="D1470" s="25" t="s">
        <v>2336</v>
      </c>
      <c r="E1470" s="27" t="s">
        <v>393</v>
      </c>
    </row>
    <row r="1471" spans="1:5" x14ac:dyDescent="0.25">
      <c r="A1471" s="24">
        <v>1469</v>
      </c>
      <c r="B1471" s="26" t="s">
        <v>2337</v>
      </c>
      <c r="C1471" s="25">
        <v>780012</v>
      </c>
      <c r="D1471" s="25" t="s">
        <v>144</v>
      </c>
      <c r="E1471" s="27" t="s">
        <v>235</v>
      </c>
    </row>
    <row r="1472" spans="1:5" x14ac:dyDescent="0.25">
      <c r="A1472" s="24">
        <v>1470</v>
      </c>
      <c r="B1472" s="26" t="s">
        <v>2338</v>
      </c>
      <c r="C1472" s="25">
        <v>538542</v>
      </c>
      <c r="D1472" s="25" t="s">
        <v>144</v>
      </c>
      <c r="E1472" s="27" t="s">
        <v>204</v>
      </c>
    </row>
    <row r="1473" spans="1:5" x14ac:dyDescent="0.25">
      <c r="A1473" s="24">
        <v>1471</v>
      </c>
      <c r="B1473" s="26" t="s">
        <v>2339</v>
      </c>
      <c r="C1473" s="25">
        <v>538180</v>
      </c>
      <c r="D1473" s="25" t="s">
        <v>2340</v>
      </c>
      <c r="E1473" s="27" t="s">
        <v>164</v>
      </c>
    </row>
    <row r="1474" spans="1:5" x14ac:dyDescent="0.25">
      <c r="A1474" s="24">
        <v>1472</v>
      </c>
      <c r="B1474" s="26" t="s">
        <v>2341</v>
      </c>
      <c r="C1474" s="25">
        <v>505576</v>
      </c>
      <c r="D1474" s="25" t="s">
        <v>144</v>
      </c>
      <c r="E1474" s="27" t="s">
        <v>161</v>
      </c>
    </row>
    <row r="1475" spans="1:5" x14ac:dyDescent="0.25">
      <c r="A1475" s="24">
        <v>1473</v>
      </c>
      <c r="B1475" s="26" t="s">
        <v>2342</v>
      </c>
      <c r="C1475" s="25">
        <v>531928</v>
      </c>
      <c r="D1475" s="25" t="s">
        <v>144</v>
      </c>
      <c r="E1475" s="27" t="s">
        <v>421</v>
      </c>
    </row>
    <row r="1476" spans="1:5" x14ac:dyDescent="0.25">
      <c r="A1476" s="24">
        <v>1474</v>
      </c>
      <c r="B1476" s="26" t="s">
        <v>2343</v>
      </c>
      <c r="C1476" s="25">
        <v>540062</v>
      </c>
      <c r="D1476" s="25" t="s">
        <v>144</v>
      </c>
      <c r="E1476" s="27" t="s">
        <v>249</v>
      </c>
    </row>
    <row r="1477" spans="1:5" x14ac:dyDescent="0.25">
      <c r="A1477" s="24">
        <v>1475</v>
      </c>
      <c r="B1477" s="26" t="s">
        <v>2344</v>
      </c>
      <c r="C1477" s="25">
        <v>530579</v>
      </c>
      <c r="D1477" s="25" t="s">
        <v>144</v>
      </c>
      <c r="E1477" s="27" t="s">
        <v>161</v>
      </c>
    </row>
    <row r="1478" spans="1:5" x14ac:dyDescent="0.25">
      <c r="A1478" s="24">
        <v>1476</v>
      </c>
      <c r="B1478" s="26" t="s">
        <v>2345</v>
      </c>
      <c r="C1478" s="25">
        <v>500151</v>
      </c>
      <c r="D1478" s="25" t="s">
        <v>2346</v>
      </c>
      <c r="E1478" s="27" t="s">
        <v>2314</v>
      </c>
    </row>
    <row r="1479" spans="1:5" x14ac:dyDescent="0.25">
      <c r="A1479" s="24">
        <v>1477</v>
      </c>
      <c r="B1479" s="26" t="s">
        <v>2347</v>
      </c>
      <c r="C1479" s="25">
        <v>526729</v>
      </c>
      <c r="D1479" s="25" t="s">
        <v>2348</v>
      </c>
      <c r="E1479" s="27" t="s">
        <v>258</v>
      </c>
    </row>
    <row r="1480" spans="1:5" x14ac:dyDescent="0.25">
      <c r="A1480" s="24">
        <v>1478</v>
      </c>
      <c r="B1480" s="26" t="s">
        <v>2349</v>
      </c>
      <c r="C1480" s="25" t="s">
        <v>144</v>
      </c>
      <c r="D1480" s="25" t="s">
        <v>2350</v>
      </c>
      <c r="E1480" s="27" t="s">
        <v>155</v>
      </c>
    </row>
    <row r="1481" spans="1:5" x14ac:dyDescent="0.25">
      <c r="A1481" s="24">
        <v>1479</v>
      </c>
      <c r="B1481" s="26" t="s">
        <v>2351</v>
      </c>
      <c r="C1481" s="25">
        <v>531439</v>
      </c>
      <c r="D1481" s="25" t="s">
        <v>2352</v>
      </c>
      <c r="E1481" s="27" t="s">
        <v>130</v>
      </c>
    </row>
    <row r="1482" spans="1:5" x14ac:dyDescent="0.25">
      <c r="A1482" s="24">
        <v>1480</v>
      </c>
      <c r="B1482" s="26" t="s">
        <v>2353</v>
      </c>
      <c r="C1482" s="25">
        <v>531360</v>
      </c>
      <c r="D1482" s="25" t="s">
        <v>144</v>
      </c>
      <c r="E1482" s="27" t="s">
        <v>565</v>
      </c>
    </row>
    <row r="1483" spans="1:5" x14ac:dyDescent="0.25">
      <c r="A1483" s="24">
        <v>1481</v>
      </c>
      <c r="B1483" s="26" t="s">
        <v>2354</v>
      </c>
      <c r="C1483" s="25">
        <v>513309</v>
      </c>
      <c r="D1483" s="25" t="s">
        <v>144</v>
      </c>
      <c r="E1483" s="27" t="s">
        <v>449</v>
      </c>
    </row>
    <row r="1484" spans="1:5" x14ac:dyDescent="0.25">
      <c r="A1484" s="24">
        <v>1482</v>
      </c>
      <c r="B1484" s="26" t="s">
        <v>2355</v>
      </c>
      <c r="C1484" s="25">
        <v>523676</v>
      </c>
      <c r="D1484" s="25" t="s">
        <v>144</v>
      </c>
      <c r="E1484" s="27" t="s">
        <v>258</v>
      </c>
    </row>
    <row r="1485" spans="1:5" x14ac:dyDescent="0.25">
      <c r="A1485" s="24">
        <v>1483</v>
      </c>
      <c r="B1485" s="26" t="s">
        <v>2356</v>
      </c>
      <c r="C1485" s="25">
        <v>530655</v>
      </c>
      <c r="D1485" s="25" t="s">
        <v>2357</v>
      </c>
      <c r="E1485" s="27" t="s">
        <v>467</v>
      </c>
    </row>
    <row r="1486" spans="1:5" x14ac:dyDescent="0.25">
      <c r="A1486" s="24">
        <v>1484</v>
      </c>
      <c r="B1486" s="26" t="s">
        <v>2358</v>
      </c>
      <c r="C1486" s="25">
        <v>530655</v>
      </c>
      <c r="D1486" s="25" t="s">
        <v>2357</v>
      </c>
      <c r="E1486" s="27" t="s">
        <v>467</v>
      </c>
    </row>
    <row r="1487" spans="1:5" x14ac:dyDescent="0.25">
      <c r="A1487" s="24">
        <v>1485</v>
      </c>
      <c r="B1487" s="26" t="s">
        <v>2359</v>
      </c>
      <c r="C1487" s="25">
        <v>500166</v>
      </c>
      <c r="D1487" s="25" t="s">
        <v>144</v>
      </c>
      <c r="E1487" s="27" t="s">
        <v>551</v>
      </c>
    </row>
    <row r="1488" spans="1:5" x14ac:dyDescent="0.25">
      <c r="A1488" s="24">
        <v>1486</v>
      </c>
      <c r="B1488" s="26" t="s">
        <v>2360</v>
      </c>
      <c r="C1488" s="25">
        <v>500168</v>
      </c>
      <c r="D1488" s="25" t="s">
        <v>144</v>
      </c>
      <c r="E1488" s="27" t="s">
        <v>624</v>
      </c>
    </row>
    <row r="1489" spans="1:5" x14ac:dyDescent="0.25">
      <c r="A1489" s="24">
        <v>1487</v>
      </c>
      <c r="B1489" s="26" t="s">
        <v>2361</v>
      </c>
      <c r="C1489" s="25">
        <v>500168</v>
      </c>
      <c r="D1489" s="25" t="s">
        <v>144</v>
      </c>
      <c r="E1489" s="27" t="s">
        <v>624</v>
      </c>
    </row>
    <row r="1490" spans="1:5" x14ac:dyDescent="0.25">
      <c r="A1490" s="24">
        <v>1488</v>
      </c>
      <c r="B1490" s="26" t="s">
        <v>2362</v>
      </c>
      <c r="C1490" s="25">
        <v>531913</v>
      </c>
      <c r="D1490" s="25" t="s">
        <v>144</v>
      </c>
      <c r="E1490" s="27" t="s">
        <v>467</v>
      </c>
    </row>
    <row r="1491" spans="1:5" x14ac:dyDescent="0.25">
      <c r="A1491" s="24">
        <v>1489</v>
      </c>
      <c r="B1491" s="26" t="s">
        <v>2363</v>
      </c>
      <c r="C1491" s="25">
        <v>526717</v>
      </c>
      <c r="D1491" s="25" t="s">
        <v>144</v>
      </c>
      <c r="E1491" s="27" t="s">
        <v>339</v>
      </c>
    </row>
    <row r="1492" spans="1:5" x14ac:dyDescent="0.25">
      <c r="A1492" s="24">
        <v>1490</v>
      </c>
      <c r="B1492" s="26" t="s">
        <v>2364</v>
      </c>
      <c r="C1492" s="25">
        <v>531608</v>
      </c>
      <c r="D1492" s="25" t="s">
        <v>144</v>
      </c>
      <c r="E1492" s="27" t="s">
        <v>1189</v>
      </c>
    </row>
    <row r="1493" spans="1:5" x14ac:dyDescent="0.25">
      <c r="A1493" s="24">
        <v>1491</v>
      </c>
      <c r="B1493" s="26" t="s">
        <v>2365</v>
      </c>
      <c r="C1493" s="25">
        <v>531111</v>
      </c>
      <c r="D1493" s="25" t="s">
        <v>144</v>
      </c>
      <c r="E1493" s="27" t="s">
        <v>1189</v>
      </c>
    </row>
    <row r="1494" spans="1:5" x14ac:dyDescent="0.25">
      <c r="A1494" s="24">
        <v>1492</v>
      </c>
      <c r="B1494" s="26" t="s">
        <v>2366</v>
      </c>
      <c r="C1494" s="25">
        <v>531111</v>
      </c>
      <c r="D1494" s="25" t="s">
        <v>144</v>
      </c>
      <c r="E1494" s="27" t="s">
        <v>1189</v>
      </c>
    </row>
    <row r="1495" spans="1:5" x14ac:dyDescent="0.25">
      <c r="A1495" s="24">
        <v>1493</v>
      </c>
      <c r="B1495" s="26" t="s">
        <v>2367</v>
      </c>
      <c r="C1495" s="25">
        <v>509148</v>
      </c>
      <c r="D1495" s="25" t="s">
        <v>144</v>
      </c>
      <c r="E1495" s="27" t="s">
        <v>624</v>
      </c>
    </row>
    <row r="1496" spans="1:5" x14ac:dyDescent="0.25">
      <c r="A1496" s="24">
        <v>1494</v>
      </c>
      <c r="B1496" s="26" t="s">
        <v>2368</v>
      </c>
      <c r="C1496" s="25">
        <v>530709</v>
      </c>
      <c r="D1496" s="25" t="s">
        <v>144</v>
      </c>
      <c r="E1496" s="27" t="s">
        <v>161</v>
      </c>
    </row>
    <row r="1497" spans="1:5" x14ac:dyDescent="0.25">
      <c r="A1497" s="24">
        <v>1495</v>
      </c>
      <c r="B1497" s="26" t="s">
        <v>2369</v>
      </c>
      <c r="C1497" s="25">
        <v>530663</v>
      </c>
      <c r="D1497" s="25" t="s">
        <v>144</v>
      </c>
      <c r="E1497" s="27" t="s">
        <v>127</v>
      </c>
    </row>
    <row r="1498" spans="1:5" x14ac:dyDescent="0.25">
      <c r="A1498" s="24">
        <v>1496</v>
      </c>
      <c r="B1498" s="26" t="s">
        <v>2370</v>
      </c>
      <c r="C1498" s="25">
        <v>532543</v>
      </c>
      <c r="D1498" s="25" t="s">
        <v>2371</v>
      </c>
      <c r="E1498" s="27" t="s">
        <v>354</v>
      </c>
    </row>
    <row r="1499" spans="1:5" x14ac:dyDescent="0.25">
      <c r="A1499" s="24">
        <v>1497</v>
      </c>
      <c r="B1499" s="26" t="s">
        <v>2372</v>
      </c>
      <c r="C1499" s="25">
        <v>533761</v>
      </c>
      <c r="D1499" s="25" t="s">
        <v>2373</v>
      </c>
      <c r="E1499" s="27" t="s">
        <v>542</v>
      </c>
    </row>
    <row r="1500" spans="1:5" x14ac:dyDescent="0.25">
      <c r="A1500" s="24">
        <v>1498</v>
      </c>
      <c r="B1500" s="26" t="s">
        <v>2374</v>
      </c>
      <c r="C1500" s="25">
        <v>780002</v>
      </c>
      <c r="D1500" s="25" t="s">
        <v>144</v>
      </c>
      <c r="E1500" s="27" t="s">
        <v>235</v>
      </c>
    </row>
    <row r="1501" spans="1:5" x14ac:dyDescent="0.25">
      <c r="A1501" s="24">
        <v>1499</v>
      </c>
      <c r="B1501" s="26" t="s">
        <v>2375</v>
      </c>
      <c r="C1501" s="25">
        <v>590126</v>
      </c>
      <c r="D1501" s="25" t="s">
        <v>144</v>
      </c>
      <c r="E1501" s="27" t="s">
        <v>1746</v>
      </c>
    </row>
    <row r="1502" spans="1:5" x14ac:dyDescent="0.25">
      <c r="A1502" s="24">
        <v>1500</v>
      </c>
      <c r="B1502" s="26" t="s">
        <v>2376</v>
      </c>
      <c r="C1502" s="25">
        <v>539235</v>
      </c>
      <c r="D1502" s="25" t="s">
        <v>144</v>
      </c>
      <c r="E1502" s="27" t="s">
        <v>551</v>
      </c>
    </row>
    <row r="1503" spans="1:5" x14ac:dyDescent="0.25">
      <c r="A1503" s="24">
        <v>1501</v>
      </c>
      <c r="B1503" s="26" t="s">
        <v>2377</v>
      </c>
      <c r="C1503" s="25">
        <v>532482</v>
      </c>
      <c r="D1503" s="25" t="s">
        <v>2378</v>
      </c>
      <c r="E1503" s="27" t="s">
        <v>182</v>
      </c>
    </row>
    <row r="1504" spans="1:5" x14ac:dyDescent="0.25">
      <c r="A1504" s="24">
        <v>1502</v>
      </c>
      <c r="B1504" s="26" t="s">
        <v>2379</v>
      </c>
      <c r="C1504" s="25">
        <v>532482</v>
      </c>
      <c r="D1504" s="25" t="s">
        <v>2378</v>
      </c>
      <c r="E1504" s="27" t="s">
        <v>182</v>
      </c>
    </row>
    <row r="1505" spans="1:5" x14ac:dyDescent="0.25">
      <c r="A1505" s="24">
        <v>1503</v>
      </c>
      <c r="B1505" s="26" t="s">
        <v>2380</v>
      </c>
      <c r="C1505" s="25">
        <v>509488</v>
      </c>
      <c r="D1505" s="25" t="s">
        <v>2381</v>
      </c>
      <c r="E1505" s="27" t="s">
        <v>329</v>
      </c>
    </row>
    <row r="1506" spans="1:5" x14ac:dyDescent="0.25">
      <c r="A1506" s="24">
        <v>1504</v>
      </c>
      <c r="B1506" s="26" t="s">
        <v>2382</v>
      </c>
      <c r="C1506" s="25">
        <v>509488</v>
      </c>
      <c r="D1506" s="25" t="s">
        <v>2381</v>
      </c>
      <c r="E1506" s="27" t="s">
        <v>329</v>
      </c>
    </row>
    <row r="1507" spans="1:5" x14ac:dyDescent="0.25">
      <c r="A1507" s="24">
        <v>1505</v>
      </c>
      <c r="B1507" s="26" t="s">
        <v>2383</v>
      </c>
      <c r="C1507" s="25">
        <v>500300</v>
      </c>
      <c r="D1507" s="25" t="s">
        <v>2384</v>
      </c>
      <c r="E1507" s="27" t="s">
        <v>157</v>
      </c>
    </row>
    <row r="1508" spans="1:5" x14ac:dyDescent="0.25">
      <c r="A1508" s="24">
        <v>1506</v>
      </c>
      <c r="B1508" s="26" t="s">
        <v>2385</v>
      </c>
      <c r="C1508" s="25">
        <v>526751</v>
      </c>
      <c r="D1508" s="25" t="s">
        <v>144</v>
      </c>
      <c r="E1508" s="27" t="s">
        <v>138</v>
      </c>
    </row>
    <row r="1509" spans="1:5" x14ac:dyDescent="0.25">
      <c r="A1509" s="24">
        <v>1507</v>
      </c>
      <c r="B1509" s="26" t="s">
        <v>2386</v>
      </c>
      <c r="C1509" s="25">
        <v>505710</v>
      </c>
      <c r="D1509" s="25" t="s">
        <v>144</v>
      </c>
      <c r="E1509" s="27" t="s">
        <v>192</v>
      </c>
    </row>
    <row r="1510" spans="1:5" x14ac:dyDescent="0.25">
      <c r="A1510" s="24">
        <v>1508</v>
      </c>
      <c r="B1510" s="26" t="s">
        <v>2387</v>
      </c>
      <c r="C1510" s="25">
        <v>505710</v>
      </c>
      <c r="D1510" s="25" t="s">
        <v>144</v>
      </c>
      <c r="E1510" s="27" t="s">
        <v>192</v>
      </c>
    </row>
    <row r="1511" spans="1:5" x14ac:dyDescent="0.25">
      <c r="A1511" s="24">
        <v>1509</v>
      </c>
      <c r="B1511" s="26" t="s">
        <v>2388</v>
      </c>
      <c r="C1511" s="25">
        <v>509546</v>
      </c>
      <c r="D1511" s="25" t="s">
        <v>144</v>
      </c>
      <c r="E1511" s="27" t="s">
        <v>345</v>
      </c>
    </row>
    <row r="1512" spans="1:5" x14ac:dyDescent="0.25">
      <c r="A1512" s="24">
        <v>1510</v>
      </c>
      <c r="B1512" s="26" t="s">
        <v>2389</v>
      </c>
      <c r="C1512" s="25">
        <v>533282</v>
      </c>
      <c r="D1512" s="25" t="s">
        <v>2390</v>
      </c>
      <c r="E1512" s="27" t="s">
        <v>2391</v>
      </c>
    </row>
    <row r="1513" spans="1:5" x14ac:dyDescent="0.25">
      <c r="A1513" s="24">
        <v>1511</v>
      </c>
      <c r="B1513" s="26" t="s">
        <v>2392</v>
      </c>
      <c r="C1513" s="25">
        <v>533282</v>
      </c>
      <c r="D1513" s="25" t="s">
        <v>2390</v>
      </c>
      <c r="E1513" s="27" t="s">
        <v>2391</v>
      </c>
    </row>
    <row r="1514" spans="1:5" x14ac:dyDescent="0.25">
      <c r="A1514" s="24">
        <v>1512</v>
      </c>
      <c r="B1514" s="26" t="s">
        <v>2393</v>
      </c>
      <c r="C1514" s="25">
        <v>532015</v>
      </c>
      <c r="D1514" s="25" t="s">
        <v>144</v>
      </c>
      <c r="E1514" s="27" t="s">
        <v>159</v>
      </c>
    </row>
    <row r="1515" spans="1:5" x14ac:dyDescent="0.25">
      <c r="A1515" s="24">
        <v>1513</v>
      </c>
      <c r="B1515" s="26" t="s">
        <v>2394</v>
      </c>
      <c r="C1515" s="25">
        <v>532015</v>
      </c>
      <c r="D1515" s="25" t="s">
        <v>144</v>
      </c>
      <c r="E1515" s="27" t="s">
        <v>159</v>
      </c>
    </row>
    <row r="1516" spans="1:5" x14ac:dyDescent="0.25">
      <c r="A1516" s="24">
        <v>1514</v>
      </c>
      <c r="B1516" s="26" t="s">
        <v>2395</v>
      </c>
      <c r="C1516" s="25">
        <v>501455</v>
      </c>
      <c r="D1516" s="25" t="s">
        <v>2396</v>
      </c>
      <c r="E1516" s="27" t="s">
        <v>152</v>
      </c>
    </row>
    <row r="1517" spans="1:5" x14ac:dyDescent="0.25">
      <c r="A1517" s="24">
        <v>1515</v>
      </c>
      <c r="B1517" s="26" t="s">
        <v>2397</v>
      </c>
      <c r="C1517" s="25">
        <v>531737</v>
      </c>
      <c r="D1517" s="25" t="s">
        <v>144</v>
      </c>
      <c r="E1517" s="27" t="s">
        <v>565</v>
      </c>
    </row>
    <row r="1518" spans="1:5" x14ac:dyDescent="0.25">
      <c r="A1518" s="24">
        <v>1516</v>
      </c>
      <c r="B1518" s="26" t="s">
        <v>2398</v>
      </c>
      <c r="C1518" s="25">
        <v>538979</v>
      </c>
      <c r="D1518" s="25" t="s">
        <v>2399</v>
      </c>
      <c r="E1518" s="27" t="s">
        <v>421</v>
      </c>
    </row>
    <row r="1519" spans="1:5" x14ac:dyDescent="0.25">
      <c r="A1519" s="24">
        <v>1517</v>
      </c>
      <c r="B1519" s="26" t="s">
        <v>2400</v>
      </c>
      <c r="C1519" s="25">
        <v>526797</v>
      </c>
      <c r="D1519" s="25" t="s">
        <v>2401</v>
      </c>
      <c r="E1519" s="27" t="s">
        <v>639</v>
      </c>
    </row>
    <row r="1520" spans="1:5" x14ac:dyDescent="0.25">
      <c r="A1520" s="24">
        <v>1518</v>
      </c>
      <c r="B1520" s="26" t="s">
        <v>2402</v>
      </c>
      <c r="C1520" s="25" t="s">
        <v>144</v>
      </c>
      <c r="D1520" s="25" t="s">
        <v>2403</v>
      </c>
      <c r="E1520" s="27" t="s">
        <v>155</v>
      </c>
    </row>
    <row r="1521" spans="1:5" x14ac:dyDescent="0.25">
      <c r="A1521" s="24">
        <v>1519</v>
      </c>
      <c r="B1521" s="26" t="s">
        <v>2404</v>
      </c>
      <c r="C1521" s="25">
        <v>508918</v>
      </c>
      <c r="D1521" s="25" t="s">
        <v>144</v>
      </c>
      <c r="E1521" s="27" t="s">
        <v>249</v>
      </c>
    </row>
    <row r="1522" spans="1:5" x14ac:dyDescent="0.25">
      <c r="A1522" s="24">
        <v>1520</v>
      </c>
      <c r="B1522" s="26" t="s">
        <v>2405</v>
      </c>
      <c r="C1522" s="25">
        <v>506076</v>
      </c>
      <c r="D1522" s="25" t="s">
        <v>2406</v>
      </c>
      <c r="E1522" s="27" t="s">
        <v>1063</v>
      </c>
    </row>
    <row r="1523" spans="1:5" x14ac:dyDescent="0.25">
      <c r="A1523" s="24">
        <v>1521</v>
      </c>
      <c r="B1523" s="26" t="s">
        <v>2407</v>
      </c>
      <c r="C1523" s="25">
        <v>531449</v>
      </c>
      <c r="D1523" s="25" t="s">
        <v>144</v>
      </c>
      <c r="E1523" s="27" t="s">
        <v>342</v>
      </c>
    </row>
    <row r="1524" spans="1:5" x14ac:dyDescent="0.25">
      <c r="A1524" s="24">
        <v>1522</v>
      </c>
      <c r="B1524" s="26" t="s">
        <v>2408</v>
      </c>
      <c r="C1524" s="25">
        <v>501314</v>
      </c>
      <c r="D1524" s="25" t="s">
        <v>144</v>
      </c>
      <c r="E1524" s="27" t="s">
        <v>166</v>
      </c>
    </row>
    <row r="1525" spans="1:5" x14ac:dyDescent="0.25">
      <c r="A1525" s="24">
        <v>1523</v>
      </c>
      <c r="B1525" s="26" t="s">
        <v>2409</v>
      </c>
      <c r="C1525" s="25">
        <v>539522</v>
      </c>
      <c r="D1525" s="25" t="s">
        <v>144</v>
      </c>
      <c r="E1525" s="27" t="s">
        <v>590</v>
      </c>
    </row>
    <row r="1526" spans="1:5" x14ac:dyDescent="0.25">
      <c r="A1526" s="24">
        <v>1524</v>
      </c>
      <c r="B1526" s="26" t="s">
        <v>2410</v>
      </c>
      <c r="C1526" s="25">
        <v>539522</v>
      </c>
      <c r="D1526" s="25" t="s">
        <v>144</v>
      </c>
      <c r="E1526" s="27" t="s">
        <v>590</v>
      </c>
    </row>
    <row r="1527" spans="1:5" x14ac:dyDescent="0.25">
      <c r="A1527" s="24">
        <v>1525</v>
      </c>
      <c r="B1527" s="26" t="s">
        <v>2411</v>
      </c>
      <c r="C1527" s="25">
        <v>509152</v>
      </c>
      <c r="D1527" s="25" t="s">
        <v>2412</v>
      </c>
      <c r="E1527" s="27" t="s">
        <v>624</v>
      </c>
    </row>
    <row r="1528" spans="1:5" x14ac:dyDescent="0.25">
      <c r="A1528" s="24">
        <v>1526</v>
      </c>
      <c r="B1528" s="26" t="s">
        <v>2413</v>
      </c>
      <c r="C1528" s="25">
        <v>511288</v>
      </c>
      <c r="D1528" s="25" t="s">
        <v>2414</v>
      </c>
      <c r="E1528" s="27" t="s">
        <v>202</v>
      </c>
    </row>
    <row r="1529" spans="1:5" x14ac:dyDescent="0.25">
      <c r="A1529" s="24">
        <v>1527</v>
      </c>
      <c r="B1529" s="26" t="s">
        <v>2415</v>
      </c>
      <c r="C1529" s="25">
        <v>511543</v>
      </c>
      <c r="D1529" s="25" t="s">
        <v>144</v>
      </c>
      <c r="E1529" s="27" t="s">
        <v>161</v>
      </c>
    </row>
    <row r="1530" spans="1:5" x14ac:dyDescent="0.25">
      <c r="A1530" s="24">
        <v>1528</v>
      </c>
      <c r="B1530" s="26" t="s">
        <v>2416</v>
      </c>
      <c r="C1530" s="25">
        <v>530605</v>
      </c>
      <c r="D1530" s="25" t="s">
        <v>144</v>
      </c>
      <c r="E1530" s="27" t="s">
        <v>159</v>
      </c>
    </row>
    <row r="1531" spans="1:5" x14ac:dyDescent="0.25">
      <c r="A1531" s="24">
        <v>1529</v>
      </c>
      <c r="B1531" s="26" t="s">
        <v>2417</v>
      </c>
      <c r="C1531" s="25">
        <v>530469</v>
      </c>
      <c r="D1531" s="25" t="s">
        <v>144</v>
      </c>
      <c r="E1531" s="27" t="s">
        <v>161</v>
      </c>
    </row>
    <row r="1532" spans="1:5" x14ac:dyDescent="0.25">
      <c r="A1532" s="24">
        <v>1530</v>
      </c>
      <c r="B1532" s="26" t="s">
        <v>2418</v>
      </c>
      <c r="C1532" s="25">
        <v>532951</v>
      </c>
      <c r="D1532" s="25" t="s">
        <v>2419</v>
      </c>
      <c r="E1532" s="27" t="s">
        <v>130</v>
      </c>
    </row>
    <row r="1533" spans="1:5" x14ac:dyDescent="0.25">
      <c r="A1533" s="24">
        <v>1531</v>
      </c>
      <c r="B1533" s="26" t="s">
        <v>2420</v>
      </c>
      <c r="C1533" s="25">
        <v>532139</v>
      </c>
      <c r="D1533" s="25" t="s">
        <v>144</v>
      </c>
      <c r="E1533" s="27" t="s">
        <v>474</v>
      </c>
    </row>
    <row r="1534" spans="1:5" x14ac:dyDescent="0.25">
      <c r="A1534" s="24">
        <v>1532</v>
      </c>
      <c r="B1534" s="26" t="s">
        <v>2421</v>
      </c>
      <c r="C1534" s="25">
        <v>532775</v>
      </c>
      <c r="D1534" s="25" t="s">
        <v>2422</v>
      </c>
      <c r="E1534" s="27" t="s">
        <v>290</v>
      </c>
    </row>
    <row r="1535" spans="1:5" x14ac:dyDescent="0.25">
      <c r="A1535" s="24">
        <v>1533</v>
      </c>
      <c r="B1535" s="26" t="s">
        <v>2423</v>
      </c>
      <c r="C1535" s="25">
        <v>500160</v>
      </c>
      <c r="D1535" s="25" t="s">
        <v>2424</v>
      </c>
      <c r="E1535" s="27" t="s">
        <v>1090</v>
      </c>
    </row>
    <row r="1536" spans="1:5" x14ac:dyDescent="0.25">
      <c r="A1536" s="24">
        <v>1534</v>
      </c>
      <c r="B1536" s="26" t="s">
        <v>2425</v>
      </c>
      <c r="C1536" s="25">
        <v>500170</v>
      </c>
      <c r="D1536" s="25" t="s">
        <v>2426</v>
      </c>
      <c r="E1536" s="27" t="s">
        <v>159</v>
      </c>
    </row>
    <row r="1537" spans="1:5" x14ac:dyDescent="0.25">
      <c r="A1537" s="24">
        <v>1535</v>
      </c>
      <c r="B1537" s="26" t="s">
        <v>2427</v>
      </c>
      <c r="C1537" s="25">
        <v>532744</v>
      </c>
      <c r="D1537" s="25" t="s">
        <v>2428</v>
      </c>
      <c r="E1537" s="27" t="s">
        <v>159</v>
      </c>
    </row>
    <row r="1538" spans="1:5" x14ac:dyDescent="0.25">
      <c r="A1538" s="24">
        <v>1536</v>
      </c>
      <c r="B1538" s="26" t="s">
        <v>2429</v>
      </c>
      <c r="C1538" s="25">
        <v>540602</v>
      </c>
      <c r="D1538" s="25" t="s">
        <v>2430</v>
      </c>
      <c r="E1538" s="27" t="s">
        <v>1090</v>
      </c>
    </row>
    <row r="1539" spans="1:5" x14ac:dyDescent="0.25">
      <c r="A1539" s="24">
        <v>1537</v>
      </c>
      <c r="B1539" s="26" t="s">
        <v>2431</v>
      </c>
      <c r="C1539" s="25">
        <v>539479</v>
      </c>
      <c r="D1539" s="25" t="s">
        <v>144</v>
      </c>
      <c r="E1539" s="27" t="s">
        <v>152</v>
      </c>
    </row>
    <row r="1540" spans="1:5" x14ac:dyDescent="0.25">
      <c r="A1540" s="24">
        <v>1538</v>
      </c>
      <c r="B1540" s="26" t="s">
        <v>2432</v>
      </c>
      <c r="C1540" s="25">
        <v>509079</v>
      </c>
      <c r="D1540" s="25" t="s">
        <v>2433</v>
      </c>
      <c r="E1540" s="27" t="s">
        <v>182</v>
      </c>
    </row>
    <row r="1541" spans="1:5" x14ac:dyDescent="0.25">
      <c r="A1541" s="24">
        <v>1539</v>
      </c>
      <c r="B1541" s="26" t="s">
        <v>2434</v>
      </c>
      <c r="C1541" s="25">
        <v>530001</v>
      </c>
      <c r="D1541" s="25" t="s">
        <v>2435</v>
      </c>
      <c r="E1541" s="27" t="s">
        <v>192</v>
      </c>
    </row>
    <row r="1542" spans="1:5" x14ac:dyDescent="0.25">
      <c r="A1542" s="24">
        <v>1540</v>
      </c>
      <c r="B1542" s="26" t="s">
        <v>2436</v>
      </c>
      <c r="C1542" s="25">
        <v>524226</v>
      </c>
      <c r="D1542" s="25" t="s">
        <v>2437</v>
      </c>
      <c r="E1542" s="27" t="s">
        <v>342</v>
      </c>
    </row>
    <row r="1543" spans="1:5" x14ac:dyDescent="0.25">
      <c r="A1543" s="24">
        <v>1541</v>
      </c>
      <c r="B1543" s="26" t="s">
        <v>2438</v>
      </c>
      <c r="C1543" s="25">
        <v>522217</v>
      </c>
      <c r="D1543" s="25" t="s">
        <v>2439</v>
      </c>
      <c r="E1543" s="27" t="s">
        <v>222</v>
      </c>
    </row>
    <row r="1544" spans="1:5" x14ac:dyDescent="0.25">
      <c r="A1544" s="24">
        <v>1542</v>
      </c>
      <c r="B1544" s="26" t="s">
        <v>2440</v>
      </c>
      <c r="C1544" s="25">
        <v>523768</v>
      </c>
      <c r="D1544" s="25" t="s">
        <v>144</v>
      </c>
      <c r="E1544" s="27" t="s">
        <v>672</v>
      </c>
    </row>
    <row r="1545" spans="1:5" x14ac:dyDescent="0.25">
      <c r="A1545" s="24">
        <v>1543</v>
      </c>
      <c r="B1545" s="26" t="s">
        <v>2441</v>
      </c>
      <c r="C1545" s="25">
        <v>513507</v>
      </c>
      <c r="D1545" s="25" t="s">
        <v>144</v>
      </c>
      <c r="E1545" s="27" t="s">
        <v>467</v>
      </c>
    </row>
    <row r="1546" spans="1:5" x14ac:dyDescent="0.25">
      <c r="A1546" s="24">
        <v>1544</v>
      </c>
      <c r="B1546" s="26" t="s">
        <v>2442</v>
      </c>
      <c r="C1546" s="25">
        <v>514386</v>
      </c>
      <c r="D1546" s="25" t="s">
        <v>144</v>
      </c>
      <c r="E1546" s="27" t="s">
        <v>159</v>
      </c>
    </row>
    <row r="1547" spans="1:5" x14ac:dyDescent="0.25">
      <c r="A1547" s="24">
        <v>1545</v>
      </c>
      <c r="B1547" s="26" t="s">
        <v>2443</v>
      </c>
      <c r="C1547" s="25">
        <v>526965</v>
      </c>
      <c r="D1547" s="25" t="s">
        <v>144</v>
      </c>
      <c r="E1547" s="27" t="s">
        <v>339</v>
      </c>
    </row>
    <row r="1548" spans="1:5" x14ac:dyDescent="0.25">
      <c r="A1548" s="24">
        <v>1546</v>
      </c>
      <c r="B1548" s="26" t="s">
        <v>2444</v>
      </c>
      <c r="C1548" s="25">
        <v>511441</v>
      </c>
      <c r="D1548" s="25" t="s">
        <v>144</v>
      </c>
      <c r="E1548" s="27" t="s">
        <v>127</v>
      </c>
    </row>
    <row r="1549" spans="1:5" x14ac:dyDescent="0.25">
      <c r="A1549" s="24">
        <v>1547</v>
      </c>
      <c r="B1549" s="26" t="s">
        <v>2445</v>
      </c>
      <c r="C1549" s="25">
        <v>500173</v>
      </c>
      <c r="D1549" s="25" t="s">
        <v>2446</v>
      </c>
      <c r="E1549" s="27" t="s">
        <v>1179</v>
      </c>
    </row>
    <row r="1550" spans="1:5" x14ac:dyDescent="0.25">
      <c r="A1550" s="24">
        <v>1548</v>
      </c>
      <c r="B1550" s="26" t="s">
        <v>2447</v>
      </c>
      <c r="C1550" s="25">
        <v>531410</v>
      </c>
      <c r="D1550" s="25" t="s">
        <v>144</v>
      </c>
      <c r="E1550" s="27" t="s">
        <v>449</v>
      </c>
    </row>
    <row r="1551" spans="1:5" x14ac:dyDescent="0.25">
      <c r="A1551" s="24">
        <v>1549</v>
      </c>
      <c r="B1551" s="26" t="s">
        <v>2448</v>
      </c>
      <c r="C1551" s="25">
        <v>539336</v>
      </c>
      <c r="D1551" s="25" t="s">
        <v>2449</v>
      </c>
      <c r="E1551" s="27" t="s">
        <v>275</v>
      </c>
    </row>
    <row r="1552" spans="1:5" x14ac:dyDescent="0.25">
      <c r="A1552" s="24">
        <v>1550</v>
      </c>
      <c r="B1552" s="26" t="s">
        <v>2450</v>
      </c>
      <c r="C1552" s="25">
        <v>507960</v>
      </c>
      <c r="D1552" s="25" t="s">
        <v>144</v>
      </c>
      <c r="E1552" s="27" t="s">
        <v>345</v>
      </c>
    </row>
    <row r="1553" spans="1:5" x14ac:dyDescent="0.25">
      <c r="A1553" s="24">
        <v>1551</v>
      </c>
      <c r="B1553" s="26" t="s">
        <v>2451</v>
      </c>
      <c r="C1553" s="25">
        <v>540938</v>
      </c>
      <c r="D1553" s="25" t="s">
        <v>144</v>
      </c>
      <c r="E1553" s="27" t="s">
        <v>159</v>
      </c>
    </row>
    <row r="1554" spans="1:5" x14ac:dyDescent="0.25">
      <c r="A1554" s="24">
        <v>1552</v>
      </c>
      <c r="B1554" s="26" t="s">
        <v>2452</v>
      </c>
      <c r="C1554" s="25">
        <v>517300</v>
      </c>
      <c r="D1554" s="25" t="s">
        <v>2453</v>
      </c>
      <c r="E1554" s="27" t="s">
        <v>283</v>
      </c>
    </row>
    <row r="1555" spans="1:5" x14ac:dyDescent="0.25">
      <c r="A1555" s="24">
        <v>1553</v>
      </c>
      <c r="B1555" s="26" t="s">
        <v>2454</v>
      </c>
      <c r="C1555" s="25">
        <v>517372</v>
      </c>
      <c r="D1555" s="25" t="s">
        <v>144</v>
      </c>
      <c r="E1555" s="27" t="s">
        <v>1063</v>
      </c>
    </row>
    <row r="1556" spans="1:5" x14ac:dyDescent="0.25">
      <c r="A1556" s="24">
        <v>1554</v>
      </c>
      <c r="B1556" s="26" t="s">
        <v>2455</v>
      </c>
      <c r="C1556" s="25">
        <v>531341</v>
      </c>
      <c r="D1556" s="25" t="s">
        <v>144</v>
      </c>
      <c r="E1556" s="27" t="s">
        <v>161</v>
      </c>
    </row>
    <row r="1557" spans="1:5" x14ac:dyDescent="0.25">
      <c r="A1557" s="24">
        <v>1555</v>
      </c>
      <c r="B1557" s="26" t="s">
        <v>2456</v>
      </c>
      <c r="C1557" s="25">
        <v>500174</v>
      </c>
      <c r="D1557" s="25" t="s">
        <v>2457</v>
      </c>
      <c r="E1557" s="27" t="s">
        <v>161</v>
      </c>
    </row>
    <row r="1558" spans="1:5" x14ac:dyDescent="0.25">
      <c r="A1558" s="24">
        <v>1556</v>
      </c>
      <c r="B1558" s="26" t="s">
        <v>2458</v>
      </c>
      <c r="C1558" s="25">
        <v>524754</v>
      </c>
      <c r="D1558" s="25" t="s">
        <v>144</v>
      </c>
      <c r="E1558" s="27" t="s">
        <v>1108</v>
      </c>
    </row>
    <row r="1559" spans="1:5" x14ac:dyDescent="0.25">
      <c r="A1559" s="24">
        <v>1557</v>
      </c>
      <c r="B1559" s="26" t="s">
        <v>2459</v>
      </c>
      <c r="C1559" s="25">
        <v>531881</v>
      </c>
      <c r="D1559" s="25" t="s">
        <v>144</v>
      </c>
      <c r="E1559" s="27" t="s">
        <v>166</v>
      </c>
    </row>
    <row r="1560" spans="1:5" x14ac:dyDescent="0.25">
      <c r="A1560" s="24">
        <v>1558</v>
      </c>
      <c r="B1560" s="26" t="s">
        <v>2460</v>
      </c>
      <c r="C1560" s="25">
        <v>532181</v>
      </c>
      <c r="D1560" s="25" t="s">
        <v>2461</v>
      </c>
      <c r="E1560" s="27" t="s">
        <v>821</v>
      </c>
    </row>
    <row r="1561" spans="1:5" x14ac:dyDescent="0.25">
      <c r="A1561" s="24">
        <v>1559</v>
      </c>
      <c r="B1561" s="26" t="s">
        <v>2462</v>
      </c>
      <c r="C1561" s="25">
        <v>500670</v>
      </c>
      <c r="D1561" s="25" t="s">
        <v>2463</v>
      </c>
      <c r="E1561" s="27" t="s">
        <v>652</v>
      </c>
    </row>
    <row r="1562" spans="1:5" x14ac:dyDescent="0.25">
      <c r="A1562" s="24">
        <v>1560</v>
      </c>
      <c r="B1562" s="26" t="s">
        <v>2464</v>
      </c>
      <c r="C1562" s="25">
        <v>513536</v>
      </c>
      <c r="D1562" s="25" t="s">
        <v>144</v>
      </c>
      <c r="E1562" s="27" t="s">
        <v>207</v>
      </c>
    </row>
    <row r="1563" spans="1:5" x14ac:dyDescent="0.25">
      <c r="A1563" s="24">
        <v>1561</v>
      </c>
      <c r="B1563" s="26" t="s">
        <v>2465</v>
      </c>
      <c r="C1563" s="25">
        <v>506858</v>
      </c>
      <c r="D1563" s="25" t="s">
        <v>144</v>
      </c>
      <c r="E1563" s="27" t="s">
        <v>521</v>
      </c>
    </row>
    <row r="1564" spans="1:5" x14ac:dyDescent="0.25">
      <c r="A1564" s="24">
        <v>1562</v>
      </c>
      <c r="B1564" s="26" t="s">
        <v>2466</v>
      </c>
      <c r="C1564" s="25">
        <v>533248</v>
      </c>
      <c r="D1564" s="25" t="s">
        <v>2467</v>
      </c>
      <c r="E1564" s="27" t="s">
        <v>280</v>
      </c>
    </row>
    <row r="1565" spans="1:5" x14ac:dyDescent="0.25">
      <c r="A1565" s="24">
        <v>1563</v>
      </c>
      <c r="B1565" s="26" t="s">
        <v>2468</v>
      </c>
      <c r="C1565" s="25">
        <v>517288</v>
      </c>
      <c r="D1565" s="25" t="s">
        <v>144</v>
      </c>
      <c r="E1565" s="27" t="s">
        <v>442</v>
      </c>
    </row>
    <row r="1566" spans="1:5" x14ac:dyDescent="0.25">
      <c r="A1566" s="24">
        <v>1564</v>
      </c>
      <c r="B1566" s="26" t="s">
        <v>2469</v>
      </c>
      <c r="C1566" s="25">
        <v>523836</v>
      </c>
      <c r="D1566" s="25" t="s">
        <v>2470</v>
      </c>
      <c r="E1566" s="27" t="s">
        <v>339</v>
      </c>
    </row>
    <row r="1567" spans="1:5" x14ac:dyDescent="0.25">
      <c r="A1567" s="24">
        <v>1565</v>
      </c>
      <c r="B1567" s="26" t="s">
        <v>2471</v>
      </c>
      <c r="C1567" s="25">
        <v>518029</v>
      </c>
      <c r="D1567" s="25" t="s">
        <v>2472</v>
      </c>
      <c r="E1567" s="27" t="s">
        <v>157</v>
      </c>
    </row>
    <row r="1568" spans="1:5" x14ac:dyDescent="0.25">
      <c r="A1568" s="24">
        <v>1566</v>
      </c>
      <c r="B1568" s="26" t="s">
        <v>2473</v>
      </c>
      <c r="C1568" s="25">
        <v>500690</v>
      </c>
      <c r="D1568" s="25" t="s">
        <v>2474</v>
      </c>
      <c r="E1568" s="27" t="s">
        <v>652</v>
      </c>
    </row>
    <row r="1569" spans="1:5" x14ac:dyDescent="0.25">
      <c r="A1569" s="24">
        <v>1567</v>
      </c>
      <c r="B1569" s="26" t="s">
        <v>2475</v>
      </c>
      <c r="C1569" s="25">
        <v>532160</v>
      </c>
      <c r="D1569" s="25" t="s">
        <v>144</v>
      </c>
      <c r="E1569" s="27" t="s">
        <v>2476</v>
      </c>
    </row>
    <row r="1570" spans="1:5" x14ac:dyDescent="0.25">
      <c r="A1570" s="24">
        <v>1568</v>
      </c>
      <c r="B1570" s="26" t="s">
        <v>2477</v>
      </c>
      <c r="C1570" s="25">
        <v>532702</v>
      </c>
      <c r="D1570" s="25" t="s">
        <v>2478</v>
      </c>
      <c r="E1570" s="27" t="s">
        <v>169</v>
      </c>
    </row>
    <row r="1571" spans="1:5" x14ac:dyDescent="0.25">
      <c r="A1571" s="24">
        <v>1569</v>
      </c>
      <c r="B1571" s="26" t="s">
        <v>2479</v>
      </c>
      <c r="C1571" s="25">
        <v>524314</v>
      </c>
      <c r="D1571" s="25" t="s">
        <v>144</v>
      </c>
      <c r="E1571" s="27" t="s">
        <v>182</v>
      </c>
    </row>
    <row r="1572" spans="1:5" x14ac:dyDescent="0.25">
      <c r="A1572" s="24">
        <v>1570</v>
      </c>
      <c r="B1572" s="26" t="s">
        <v>2480</v>
      </c>
      <c r="C1572" s="25">
        <v>506879</v>
      </c>
      <c r="D1572" s="25" t="s">
        <v>144</v>
      </c>
      <c r="E1572" s="27" t="s">
        <v>182</v>
      </c>
    </row>
    <row r="1573" spans="1:5" x14ac:dyDescent="0.25">
      <c r="A1573" s="24">
        <v>1571</v>
      </c>
      <c r="B1573" s="26" t="s">
        <v>2481</v>
      </c>
      <c r="C1573" s="25">
        <v>513337</v>
      </c>
      <c r="D1573" s="25" t="s">
        <v>144</v>
      </c>
      <c r="E1573" s="27" t="s">
        <v>264</v>
      </c>
    </row>
    <row r="1574" spans="1:5" x14ac:dyDescent="0.25">
      <c r="A1574" s="24">
        <v>1572</v>
      </c>
      <c r="B1574" s="26" t="s">
        <v>2482</v>
      </c>
      <c r="C1574" s="25">
        <v>506640</v>
      </c>
      <c r="D1574" s="25" t="s">
        <v>144</v>
      </c>
      <c r="E1574" s="27" t="s">
        <v>192</v>
      </c>
    </row>
    <row r="1575" spans="1:5" x14ac:dyDescent="0.25">
      <c r="A1575" s="24">
        <v>1573</v>
      </c>
      <c r="B1575" s="26" t="s">
        <v>2483</v>
      </c>
      <c r="C1575" s="25">
        <v>506640</v>
      </c>
      <c r="D1575" s="25" t="s">
        <v>144</v>
      </c>
      <c r="E1575" s="27" t="s">
        <v>192</v>
      </c>
    </row>
    <row r="1576" spans="1:5" x14ac:dyDescent="0.25">
      <c r="A1576" s="24">
        <v>1574</v>
      </c>
      <c r="B1576" s="26" t="s">
        <v>2484</v>
      </c>
      <c r="C1576" s="25">
        <v>538567</v>
      </c>
      <c r="D1576" s="25" t="s">
        <v>2485</v>
      </c>
      <c r="E1576" s="27" t="s">
        <v>354</v>
      </c>
    </row>
    <row r="1577" spans="1:5" x14ac:dyDescent="0.25">
      <c r="A1577" s="24">
        <v>1575</v>
      </c>
      <c r="B1577" s="26" t="s">
        <v>2486</v>
      </c>
      <c r="C1577" s="25">
        <v>538567</v>
      </c>
      <c r="D1577" s="25" t="s">
        <v>2485</v>
      </c>
      <c r="E1577" s="27" t="s">
        <v>354</v>
      </c>
    </row>
    <row r="1578" spans="1:5" x14ac:dyDescent="0.25">
      <c r="A1578" s="24">
        <v>1576</v>
      </c>
      <c r="B1578" s="26" t="s">
        <v>2487</v>
      </c>
      <c r="C1578" s="25">
        <v>532425</v>
      </c>
      <c r="D1578" s="25" t="s">
        <v>144</v>
      </c>
      <c r="E1578" s="27" t="s">
        <v>192</v>
      </c>
    </row>
    <row r="1579" spans="1:5" x14ac:dyDescent="0.25">
      <c r="A1579" s="24">
        <v>1577</v>
      </c>
      <c r="B1579" s="26" t="s">
        <v>2488</v>
      </c>
      <c r="C1579" s="25">
        <v>532457</v>
      </c>
      <c r="D1579" s="25" t="s">
        <v>2489</v>
      </c>
      <c r="E1579" s="27" t="s">
        <v>192</v>
      </c>
    </row>
    <row r="1580" spans="1:5" x14ac:dyDescent="0.25">
      <c r="A1580" s="24">
        <v>1578</v>
      </c>
      <c r="B1580" s="26" t="s">
        <v>2490</v>
      </c>
      <c r="C1580" s="25">
        <v>523277</v>
      </c>
      <c r="D1580" s="25" t="s">
        <v>144</v>
      </c>
      <c r="E1580" s="27" t="s">
        <v>147</v>
      </c>
    </row>
    <row r="1581" spans="1:5" x14ac:dyDescent="0.25">
      <c r="A1581" s="24">
        <v>1579</v>
      </c>
      <c r="B1581" s="26" t="s">
        <v>2491</v>
      </c>
      <c r="C1581" s="25">
        <v>532708</v>
      </c>
      <c r="D1581" s="25" t="s">
        <v>2492</v>
      </c>
      <c r="E1581" s="27" t="s">
        <v>283</v>
      </c>
    </row>
    <row r="1582" spans="1:5" x14ac:dyDescent="0.25">
      <c r="A1582" s="24">
        <v>1580</v>
      </c>
      <c r="B1582" s="26" t="s">
        <v>2493</v>
      </c>
      <c r="C1582" s="25">
        <v>530141</v>
      </c>
      <c r="D1582" s="25" t="s">
        <v>144</v>
      </c>
      <c r="E1582" s="27" t="s">
        <v>230</v>
      </c>
    </row>
    <row r="1583" spans="1:5" x14ac:dyDescent="0.25">
      <c r="A1583" s="24">
        <v>1581</v>
      </c>
      <c r="B1583" s="26" t="s">
        <v>2494</v>
      </c>
      <c r="C1583" s="25">
        <v>533275</v>
      </c>
      <c r="D1583" s="25" t="s">
        <v>2495</v>
      </c>
      <c r="E1583" s="27" t="s">
        <v>176</v>
      </c>
    </row>
    <row r="1584" spans="1:5" x14ac:dyDescent="0.25">
      <c r="A1584" s="24">
        <v>1582</v>
      </c>
      <c r="B1584" s="26" t="s">
        <v>2496</v>
      </c>
      <c r="C1584" s="25">
        <v>541019</v>
      </c>
      <c r="D1584" s="25" t="s">
        <v>2497</v>
      </c>
      <c r="E1584" s="27" t="s">
        <v>542</v>
      </c>
    </row>
    <row r="1585" spans="1:5" x14ac:dyDescent="0.25">
      <c r="A1585" s="24">
        <v>1583</v>
      </c>
      <c r="B1585" s="26" t="s">
        <v>2498</v>
      </c>
      <c r="C1585" s="25">
        <v>539337</v>
      </c>
      <c r="D1585" s="25" t="s">
        <v>144</v>
      </c>
      <c r="E1585" s="27" t="s">
        <v>339</v>
      </c>
    </row>
    <row r="1586" spans="1:5" x14ac:dyDescent="0.25">
      <c r="A1586" s="24">
        <v>1584</v>
      </c>
      <c r="B1586" s="26" t="s">
        <v>2499</v>
      </c>
      <c r="C1586" s="25">
        <v>502873</v>
      </c>
      <c r="D1586" s="25" t="s">
        <v>144</v>
      </c>
      <c r="E1586" s="27" t="s">
        <v>159</v>
      </c>
    </row>
    <row r="1587" spans="1:5" x14ac:dyDescent="0.25">
      <c r="A1587" s="24">
        <v>1585</v>
      </c>
      <c r="B1587" s="26" t="s">
        <v>2500</v>
      </c>
      <c r="C1587" s="25">
        <v>532145</v>
      </c>
      <c r="D1587" s="25" t="s">
        <v>144</v>
      </c>
      <c r="E1587" s="27" t="s">
        <v>345</v>
      </c>
    </row>
    <row r="1588" spans="1:5" x14ac:dyDescent="0.25">
      <c r="A1588" s="24">
        <v>1586</v>
      </c>
      <c r="B1588" s="26" t="s">
        <v>2501</v>
      </c>
      <c r="C1588" s="25">
        <v>532145</v>
      </c>
      <c r="D1588" s="25" t="s">
        <v>144</v>
      </c>
      <c r="E1588" s="27" t="s">
        <v>345</v>
      </c>
    </row>
    <row r="1589" spans="1:5" x14ac:dyDescent="0.25">
      <c r="A1589" s="24">
        <v>1587</v>
      </c>
      <c r="B1589" s="26" t="s">
        <v>2502</v>
      </c>
      <c r="C1589" s="25">
        <v>539854</v>
      </c>
      <c r="D1589" s="25" t="s">
        <v>144</v>
      </c>
      <c r="E1589" s="27" t="s">
        <v>342</v>
      </c>
    </row>
    <row r="1590" spans="1:5" x14ac:dyDescent="0.25">
      <c r="A1590" s="24">
        <v>1588</v>
      </c>
      <c r="B1590" s="26" t="s">
        <v>2503</v>
      </c>
      <c r="C1590" s="25">
        <v>515147</v>
      </c>
      <c r="D1590" s="25" t="s">
        <v>144</v>
      </c>
      <c r="E1590" s="27" t="s">
        <v>339</v>
      </c>
    </row>
    <row r="1591" spans="1:5" x14ac:dyDescent="0.25">
      <c r="A1591" s="24">
        <v>1589</v>
      </c>
      <c r="B1591" s="26" t="s">
        <v>2504</v>
      </c>
      <c r="C1591" s="25">
        <v>509597</v>
      </c>
      <c r="D1591" s="25" t="s">
        <v>144</v>
      </c>
      <c r="E1591" s="27" t="s">
        <v>304</v>
      </c>
    </row>
    <row r="1592" spans="1:5" x14ac:dyDescent="0.25">
      <c r="A1592" s="24">
        <v>1590</v>
      </c>
      <c r="B1592" s="26" t="s">
        <v>2505</v>
      </c>
      <c r="C1592" s="25">
        <v>531971</v>
      </c>
      <c r="D1592" s="25" t="s">
        <v>144</v>
      </c>
      <c r="E1592" s="27" t="s">
        <v>159</v>
      </c>
    </row>
    <row r="1593" spans="1:5" x14ac:dyDescent="0.25">
      <c r="A1593" s="24">
        <v>1591</v>
      </c>
      <c r="B1593" s="26" t="s">
        <v>2506</v>
      </c>
      <c r="C1593" s="25">
        <v>538081</v>
      </c>
      <c r="D1593" s="25" t="s">
        <v>144</v>
      </c>
      <c r="E1593" s="27" t="s">
        <v>159</v>
      </c>
    </row>
    <row r="1594" spans="1:5" x14ac:dyDescent="0.25">
      <c r="A1594" s="24">
        <v>1592</v>
      </c>
      <c r="B1594" s="26" t="s">
        <v>2507</v>
      </c>
      <c r="C1594" s="25">
        <v>512604</v>
      </c>
      <c r="D1594" s="25" t="s">
        <v>144</v>
      </c>
      <c r="E1594" s="27" t="s">
        <v>258</v>
      </c>
    </row>
    <row r="1595" spans="1:5" x14ac:dyDescent="0.25">
      <c r="A1595" s="24">
        <v>1593</v>
      </c>
      <c r="B1595" s="26" t="s">
        <v>2508</v>
      </c>
      <c r="C1595" s="25">
        <v>542682</v>
      </c>
      <c r="D1595" s="25" t="s">
        <v>2509</v>
      </c>
      <c r="E1595" s="27" t="s">
        <v>152</v>
      </c>
    </row>
    <row r="1596" spans="1:5" x14ac:dyDescent="0.25">
      <c r="A1596" s="24">
        <v>1594</v>
      </c>
      <c r="B1596" s="26" t="s">
        <v>2510</v>
      </c>
      <c r="C1596" s="25">
        <v>590043</v>
      </c>
      <c r="D1596" s="25" t="s">
        <v>2511</v>
      </c>
      <c r="E1596" s="27" t="s">
        <v>499</v>
      </c>
    </row>
    <row r="1597" spans="1:5" x14ac:dyDescent="0.25">
      <c r="A1597" s="24">
        <v>1595</v>
      </c>
      <c r="B1597" s="26" t="s">
        <v>2512</v>
      </c>
      <c r="C1597" s="25">
        <v>506024</v>
      </c>
      <c r="D1597" s="25" t="s">
        <v>144</v>
      </c>
      <c r="E1597" s="27" t="s">
        <v>176</v>
      </c>
    </row>
    <row r="1598" spans="1:5" x14ac:dyDescent="0.25">
      <c r="A1598" s="24">
        <v>1596</v>
      </c>
      <c r="B1598" s="26" t="s">
        <v>2513</v>
      </c>
      <c r="C1598" s="25">
        <v>526931</v>
      </c>
      <c r="D1598" s="25" t="s">
        <v>144</v>
      </c>
      <c r="E1598" s="27" t="s">
        <v>329</v>
      </c>
    </row>
    <row r="1599" spans="1:5" x14ac:dyDescent="0.25">
      <c r="A1599" s="24">
        <v>1597</v>
      </c>
      <c r="B1599" s="26" t="s">
        <v>2514</v>
      </c>
      <c r="C1599" s="25">
        <v>530055</v>
      </c>
      <c r="D1599" s="25" t="s">
        <v>144</v>
      </c>
      <c r="E1599" s="27" t="s">
        <v>565</v>
      </c>
    </row>
    <row r="1600" spans="1:5" x14ac:dyDescent="0.25">
      <c r="A1600" s="24">
        <v>1598</v>
      </c>
      <c r="B1600" s="26" t="s">
        <v>2515</v>
      </c>
      <c r="C1600" s="25">
        <v>500467</v>
      </c>
      <c r="D1600" s="25" t="s">
        <v>2516</v>
      </c>
      <c r="E1600" s="27" t="s">
        <v>624</v>
      </c>
    </row>
    <row r="1601" spans="1:5" x14ac:dyDescent="0.25">
      <c r="A1601" s="24">
        <v>1599</v>
      </c>
      <c r="B1601" s="26" t="s">
        <v>2517</v>
      </c>
      <c r="C1601" s="25">
        <v>532855</v>
      </c>
      <c r="D1601" s="25" t="s">
        <v>144</v>
      </c>
      <c r="E1601" s="27" t="s">
        <v>164</v>
      </c>
    </row>
    <row r="1602" spans="1:5" x14ac:dyDescent="0.25">
      <c r="A1602" s="24">
        <v>1600</v>
      </c>
      <c r="B1602" s="26" t="s">
        <v>2518</v>
      </c>
      <c r="C1602" s="25">
        <v>530927</v>
      </c>
      <c r="D1602" s="25" t="s">
        <v>144</v>
      </c>
      <c r="E1602" s="27" t="s">
        <v>2476</v>
      </c>
    </row>
    <row r="1603" spans="1:5" x14ac:dyDescent="0.25">
      <c r="A1603" s="24">
        <v>1601</v>
      </c>
      <c r="B1603" s="26" t="s">
        <v>2519</v>
      </c>
      <c r="C1603" s="25">
        <v>524080</v>
      </c>
      <c r="D1603" s="25" t="s">
        <v>144</v>
      </c>
      <c r="E1603" s="27" t="s">
        <v>192</v>
      </c>
    </row>
    <row r="1604" spans="1:5" x14ac:dyDescent="0.25">
      <c r="A1604" s="24">
        <v>1602</v>
      </c>
      <c r="B1604" s="26" t="s">
        <v>2520</v>
      </c>
      <c r="C1604" s="25">
        <v>780014</v>
      </c>
      <c r="D1604" s="25" t="s">
        <v>144</v>
      </c>
      <c r="E1604" s="27" t="s">
        <v>235</v>
      </c>
    </row>
    <row r="1605" spans="1:5" x14ac:dyDescent="0.25">
      <c r="A1605" s="24">
        <v>1603</v>
      </c>
      <c r="B1605" s="26" t="s">
        <v>2521</v>
      </c>
      <c r="C1605" s="25">
        <v>531387</v>
      </c>
      <c r="D1605" s="25" t="s">
        <v>144</v>
      </c>
      <c r="E1605" s="27" t="s">
        <v>161</v>
      </c>
    </row>
    <row r="1606" spans="1:5" x14ac:dyDescent="0.25">
      <c r="A1606" s="24">
        <v>1604</v>
      </c>
      <c r="B1606" s="26" t="s">
        <v>2522</v>
      </c>
      <c r="C1606" s="25">
        <v>509073</v>
      </c>
      <c r="D1606" s="25" t="s">
        <v>2523</v>
      </c>
      <c r="E1606" s="27" t="s">
        <v>2524</v>
      </c>
    </row>
    <row r="1607" spans="1:5" x14ac:dyDescent="0.25">
      <c r="A1607" s="24">
        <v>1605</v>
      </c>
      <c r="B1607" s="26" t="s">
        <v>2525</v>
      </c>
      <c r="C1607" s="25">
        <v>533162</v>
      </c>
      <c r="D1607" s="25" t="s">
        <v>2526</v>
      </c>
      <c r="E1607" s="27" t="s">
        <v>882</v>
      </c>
    </row>
    <row r="1608" spans="1:5" x14ac:dyDescent="0.25">
      <c r="A1608" s="24">
        <v>1606</v>
      </c>
      <c r="B1608" s="26" t="s">
        <v>2527</v>
      </c>
      <c r="C1608" s="25">
        <v>531531</v>
      </c>
      <c r="D1608" s="25" t="s">
        <v>2528</v>
      </c>
      <c r="E1608" s="27" t="s">
        <v>204</v>
      </c>
    </row>
    <row r="1609" spans="1:5" x14ac:dyDescent="0.25">
      <c r="A1609" s="24">
        <v>1607</v>
      </c>
      <c r="B1609" s="26" t="s">
        <v>2529</v>
      </c>
      <c r="C1609" s="25">
        <v>517354</v>
      </c>
      <c r="D1609" s="25" t="s">
        <v>2530</v>
      </c>
      <c r="E1609" s="27" t="s">
        <v>442</v>
      </c>
    </row>
    <row r="1610" spans="1:5" x14ac:dyDescent="0.25">
      <c r="A1610" s="24">
        <v>1608</v>
      </c>
      <c r="B1610" s="26" t="s">
        <v>2531</v>
      </c>
      <c r="C1610" s="25">
        <v>517354</v>
      </c>
      <c r="D1610" s="25" t="s">
        <v>2530</v>
      </c>
      <c r="E1610" s="27" t="s">
        <v>442</v>
      </c>
    </row>
    <row r="1611" spans="1:5" x14ac:dyDescent="0.25">
      <c r="A1611" s="24">
        <v>1609</v>
      </c>
      <c r="B1611" s="26" t="s">
        <v>2532</v>
      </c>
      <c r="C1611" s="25">
        <v>539176</v>
      </c>
      <c r="D1611" s="25" t="s">
        <v>144</v>
      </c>
      <c r="E1611" s="27" t="s">
        <v>152</v>
      </c>
    </row>
    <row r="1612" spans="1:5" x14ac:dyDescent="0.25">
      <c r="A1612" s="24">
        <v>1610</v>
      </c>
      <c r="B1612" s="26" t="s">
        <v>2533</v>
      </c>
      <c r="C1612" s="25">
        <v>508486</v>
      </c>
      <c r="D1612" s="25" t="s">
        <v>144</v>
      </c>
      <c r="E1612" s="27" t="s">
        <v>1189</v>
      </c>
    </row>
    <row r="1613" spans="1:5" x14ac:dyDescent="0.25">
      <c r="A1613" s="24">
        <v>1611</v>
      </c>
      <c r="B1613" s="26" t="s">
        <v>2534</v>
      </c>
      <c r="C1613" s="25">
        <v>532467</v>
      </c>
      <c r="D1613" s="25" t="s">
        <v>144</v>
      </c>
      <c r="E1613" s="27" t="s">
        <v>147</v>
      </c>
    </row>
    <row r="1614" spans="1:5" x14ac:dyDescent="0.25">
      <c r="A1614" s="24">
        <v>1612</v>
      </c>
      <c r="B1614" s="26" t="s">
        <v>2535</v>
      </c>
      <c r="C1614" s="25">
        <v>532334</v>
      </c>
      <c r="D1614" s="25" t="s">
        <v>144</v>
      </c>
      <c r="E1614" s="27" t="s">
        <v>230</v>
      </c>
    </row>
    <row r="1615" spans="1:5" x14ac:dyDescent="0.25">
      <c r="A1615" s="24">
        <v>1613</v>
      </c>
      <c r="B1615" s="26" t="s">
        <v>2536</v>
      </c>
      <c r="C1615" s="25">
        <v>508956</v>
      </c>
      <c r="D1615" s="25" t="s">
        <v>144</v>
      </c>
      <c r="E1615" s="27" t="s">
        <v>161</v>
      </c>
    </row>
    <row r="1616" spans="1:5" x14ac:dyDescent="0.25">
      <c r="A1616" s="24">
        <v>1614</v>
      </c>
      <c r="B1616" s="26" t="s">
        <v>2537</v>
      </c>
      <c r="C1616" s="25">
        <v>532333</v>
      </c>
      <c r="D1616" s="25" t="s">
        <v>144</v>
      </c>
      <c r="E1616" s="27" t="s">
        <v>127</v>
      </c>
    </row>
    <row r="1617" spans="1:5" x14ac:dyDescent="0.25">
      <c r="A1617" s="24">
        <v>1615</v>
      </c>
      <c r="B1617" s="26" t="s">
        <v>2538</v>
      </c>
      <c r="C1617" s="25">
        <v>532216</v>
      </c>
      <c r="D1617" s="25" t="s">
        <v>2539</v>
      </c>
      <c r="E1617" s="27" t="s">
        <v>161</v>
      </c>
    </row>
    <row r="1618" spans="1:5" x14ac:dyDescent="0.25">
      <c r="A1618" s="24">
        <v>1616</v>
      </c>
      <c r="B1618" s="26" t="s">
        <v>2540</v>
      </c>
      <c r="C1618" s="25">
        <v>517271</v>
      </c>
      <c r="D1618" s="25" t="s">
        <v>2541</v>
      </c>
      <c r="E1618" s="27" t="s">
        <v>442</v>
      </c>
    </row>
    <row r="1619" spans="1:5" x14ac:dyDescent="0.25">
      <c r="A1619" s="24">
        <v>1617</v>
      </c>
      <c r="B1619" s="26" t="s">
        <v>2542</v>
      </c>
      <c r="C1619" s="25">
        <v>539224</v>
      </c>
      <c r="D1619" s="25" t="s">
        <v>144</v>
      </c>
      <c r="E1619" s="27" t="s">
        <v>133</v>
      </c>
    </row>
    <row r="1620" spans="1:5" x14ac:dyDescent="0.25">
      <c r="A1620" s="24">
        <v>1618</v>
      </c>
      <c r="B1620" s="26" t="s">
        <v>2543</v>
      </c>
      <c r="C1620" s="25">
        <v>500179</v>
      </c>
      <c r="D1620" s="25" t="s">
        <v>2544</v>
      </c>
      <c r="E1620" s="27" t="s">
        <v>469</v>
      </c>
    </row>
    <row r="1621" spans="1:5" x14ac:dyDescent="0.25">
      <c r="A1621" s="24">
        <v>1619</v>
      </c>
      <c r="B1621" s="26" t="s">
        <v>2545</v>
      </c>
      <c r="C1621" s="25">
        <v>532281</v>
      </c>
      <c r="D1621" s="25" t="s">
        <v>2546</v>
      </c>
      <c r="E1621" s="27" t="s">
        <v>130</v>
      </c>
    </row>
    <row r="1622" spans="1:5" x14ac:dyDescent="0.25">
      <c r="A1622" s="24">
        <v>1620</v>
      </c>
      <c r="B1622" s="26" t="s">
        <v>2547</v>
      </c>
      <c r="C1622" s="25">
        <v>541729</v>
      </c>
      <c r="D1622" s="25" t="s">
        <v>2548</v>
      </c>
      <c r="E1622" s="27" t="s">
        <v>2549</v>
      </c>
    </row>
    <row r="1623" spans="1:5" x14ac:dyDescent="0.25">
      <c r="A1623" s="24">
        <v>1621</v>
      </c>
      <c r="B1623" s="26" t="s">
        <v>2550</v>
      </c>
      <c r="C1623" s="25">
        <v>500180</v>
      </c>
      <c r="D1623" s="25" t="s">
        <v>2551</v>
      </c>
      <c r="E1623" s="27" t="s">
        <v>462</v>
      </c>
    </row>
    <row r="1624" spans="1:5" x14ac:dyDescent="0.25">
      <c r="A1624" s="24">
        <v>1622</v>
      </c>
      <c r="B1624" s="26" t="s">
        <v>2552</v>
      </c>
      <c r="C1624" s="25">
        <v>533230</v>
      </c>
      <c r="D1624" s="25" t="s">
        <v>2553</v>
      </c>
      <c r="E1624" s="27" t="s">
        <v>127</v>
      </c>
    </row>
    <row r="1625" spans="1:5" x14ac:dyDescent="0.25">
      <c r="A1625" s="24">
        <v>1623</v>
      </c>
      <c r="B1625" s="26" t="s">
        <v>2554</v>
      </c>
      <c r="C1625" s="25">
        <v>540777</v>
      </c>
      <c r="D1625" s="25" t="s">
        <v>2555</v>
      </c>
      <c r="E1625" s="27" t="s">
        <v>2556</v>
      </c>
    </row>
    <row r="1626" spans="1:5" x14ac:dyDescent="0.25">
      <c r="A1626" s="24">
        <v>1624</v>
      </c>
      <c r="B1626" s="26" t="s">
        <v>2557</v>
      </c>
      <c r="C1626" s="25">
        <v>539787</v>
      </c>
      <c r="D1626" s="25" t="s">
        <v>2558</v>
      </c>
      <c r="E1626" s="27" t="s">
        <v>614</v>
      </c>
    </row>
    <row r="1627" spans="1:5" x14ac:dyDescent="0.25">
      <c r="A1627" s="24">
        <v>1625</v>
      </c>
      <c r="B1627" s="26" t="s">
        <v>2559</v>
      </c>
      <c r="C1627" s="25">
        <v>503689</v>
      </c>
      <c r="D1627" s="25" t="s">
        <v>144</v>
      </c>
      <c r="E1627" s="27" t="s">
        <v>565</v>
      </c>
    </row>
    <row r="1628" spans="1:5" x14ac:dyDescent="0.25">
      <c r="A1628" s="24">
        <v>1626</v>
      </c>
      <c r="B1628" s="26" t="s">
        <v>2560</v>
      </c>
      <c r="C1628" s="25" t="s">
        <v>144</v>
      </c>
      <c r="D1628" s="25" t="s">
        <v>2561</v>
      </c>
      <c r="E1628" s="27" t="s">
        <v>155</v>
      </c>
    </row>
    <row r="1629" spans="1:5" x14ac:dyDescent="0.25">
      <c r="A1629" s="24">
        <v>1627</v>
      </c>
      <c r="B1629" s="26" t="s">
        <v>2562</v>
      </c>
      <c r="C1629" s="25">
        <v>526967</v>
      </c>
      <c r="D1629" s="25" t="s">
        <v>144</v>
      </c>
      <c r="E1629" s="27" t="s">
        <v>176</v>
      </c>
    </row>
    <row r="1630" spans="1:5" x14ac:dyDescent="0.25">
      <c r="A1630" s="24">
        <v>1628</v>
      </c>
      <c r="B1630" s="26" t="s">
        <v>2563</v>
      </c>
      <c r="C1630" s="25">
        <v>509631</v>
      </c>
      <c r="D1630" s="25" t="s">
        <v>2564</v>
      </c>
      <c r="E1630" s="27" t="s">
        <v>329</v>
      </c>
    </row>
    <row r="1631" spans="1:5" x14ac:dyDescent="0.25">
      <c r="A1631" s="24">
        <v>1629</v>
      </c>
      <c r="B1631" s="26" t="s">
        <v>2565</v>
      </c>
      <c r="C1631" s="25">
        <v>500292</v>
      </c>
      <c r="D1631" s="25" t="s">
        <v>2566</v>
      </c>
      <c r="E1631" s="27" t="s">
        <v>157</v>
      </c>
    </row>
    <row r="1632" spans="1:5" x14ac:dyDescent="0.25">
      <c r="A1632" s="24">
        <v>1630</v>
      </c>
      <c r="B1632" s="26" t="s">
        <v>2567</v>
      </c>
      <c r="C1632" s="25">
        <v>500292</v>
      </c>
      <c r="D1632" s="25" t="s">
        <v>2566</v>
      </c>
      <c r="E1632" s="27" t="s">
        <v>157</v>
      </c>
    </row>
    <row r="1633" spans="1:5" x14ac:dyDescent="0.25">
      <c r="A1633" s="24">
        <v>1631</v>
      </c>
      <c r="B1633" s="26" t="s">
        <v>2568</v>
      </c>
      <c r="C1633" s="25">
        <v>539174</v>
      </c>
      <c r="D1633" s="25" t="s">
        <v>2569</v>
      </c>
      <c r="E1633" s="27" t="s">
        <v>161</v>
      </c>
    </row>
    <row r="1634" spans="1:5" x14ac:dyDescent="0.25">
      <c r="A1634" s="24">
        <v>1632</v>
      </c>
      <c r="B1634" s="26" t="s">
        <v>2570</v>
      </c>
      <c r="C1634" s="25">
        <v>505520</v>
      </c>
      <c r="D1634" s="25" t="s">
        <v>144</v>
      </c>
      <c r="E1634" s="27" t="s">
        <v>565</v>
      </c>
    </row>
    <row r="1635" spans="1:5" x14ac:dyDescent="0.25">
      <c r="A1635" s="24">
        <v>1633</v>
      </c>
      <c r="B1635" s="26" t="s">
        <v>2571</v>
      </c>
      <c r="C1635" s="25">
        <v>531178</v>
      </c>
      <c r="D1635" s="25" t="s">
        <v>144</v>
      </c>
      <c r="E1635" s="27" t="s">
        <v>166</v>
      </c>
    </row>
    <row r="1636" spans="1:5" x14ac:dyDescent="0.25">
      <c r="A1636" s="24">
        <v>1634</v>
      </c>
      <c r="B1636" s="26" t="s">
        <v>2572</v>
      </c>
      <c r="C1636" s="25">
        <v>524590</v>
      </c>
      <c r="D1636" s="25" t="s">
        <v>144</v>
      </c>
      <c r="E1636" s="27" t="s">
        <v>166</v>
      </c>
    </row>
    <row r="1637" spans="1:5" x14ac:dyDescent="0.25">
      <c r="A1637" s="24">
        <v>1635</v>
      </c>
      <c r="B1637" s="26" t="s">
        <v>2573</v>
      </c>
      <c r="C1637" s="25">
        <v>505720</v>
      </c>
      <c r="D1637" s="25" t="s">
        <v>2574</v>
      </c>
      <c r="E1637" s="27" t="s">
        <v>152</v>
      </c>
    </row>
    <row r="1638" spans="1:5" x14ac:dyDescent="0.25">
      <c r="A1638" s="24">
        <v>1636</v>
      </c>
      <c r="B1638" s="26" t="s">
        <v>2575</v>
      </c>
      <c r="C1638" s="25">
        <v>519552</v>
      </c>
      <c r="D1638" s="25" t="s">
        <v>2576</v>
      </c>
      <c r="E1638" s="27" t="s">
        <v>204</v>
      </c>
    </row>
    <row r="1639" spans="1:5" x14ac:dyDescent="0.25">
      <c r="A1639" s="24">
        <v>1637</v>
      </c>
      <c r="B1639" s="26" t="s">
        <v>2577</v>
      </c>
      <c r="C1639" s="25">
        <v>500182</v>
      </c>
      <c r="D1639" s="25" t="s">
        <v>2578</v>
      </c>
      <c r="E1639" s="27" t="s">
        <v>801</v>
      </c>
    </row>
    <row r="1640" spans="1:5" x14ac:dyDescent="0.25">
      <c r="A1640" s="24">
        <v>1638</v>
      </c>
      <c r="B1640" s="26" t="s">
        <v>2579</v>
      </c>
      <c r="C1640" s="25">
        <v>524669</v>
      </c>
      <c r="D1640" s="25" t="s">
        <v>2580</v>
      </c>
      <c r="E1640" s="27" t="s">
        <v>182</v>
      </c>
    </row>
    <row r="1641" spans="1:5" x14ac:dyDescent="0.25">
      <c r="A1641" s="24">
        <v>1639</v>
      </c>
      <c r="B1641" s="26" t="s">
        <v>2581</v>
      </c>
      <c r="C1641" s="25">
        <v>534328</v>
      </c>
      <c r="D1641" s="25" t="s">
        <v>2582</v>
      </c>
      <c r="E1641" s="27" t="s">
        <v>166</v>
      </c>
    </row>
    <row r="1642" spans="1:5" x14ac:dyDescent="0.25">
      <c r="A1642" s="24">
        <v>1640</v>
      </c>
      <c r="B1642" s="26" t="s">
        <v>2583</v>
      </c>
      <c r="C1642" s="25">
        <v>532129</v>
      </c>
      <c r="D1642" s="25" t="s">
        <v>2584</v>
      </c>
      <c r="E1642" s="27" t="s">
        <v>130</v>
      </c>
    </row>
    <row r="1643" spans="1:5" x14ac:dyDescent="0.25">
      <c r="A1643" s="24">
        <v>1641</v>
      </c>
      <c r="B1643" s="26" t="s">
        <v>2585</v>
      </c>
      <c r="C1643" s="25">
        <v>504176</v>
      </c>
      <c r="D1643" s="25" t="s">
        <v>144</v>
      </c>
      <c r="E1643" s="27" t="s">
        <v>690</v>
      </c>
    </row>
    <row r="1644" spans="1:5" x14ac:dyDescent="0.25">
      <c r="A1644" s="24">
        <v>1642</v>
      </c>
      <c r="B1644" s="26" t="s">
        <v>2586</v>
      </c>
      <c r="C1644" s="25">
        <v>504176</v>
      </c>
      <c r="D1644" s="25" t="s">
        <v>144</v>
      </c>
      <c r="E1644" s="27" t="s">
        <v>690</v>
      </c>
    </row>
    <row r="1645" spans="1:5" x14ac:dyDescent="0.25">
      <c r="A1645" s="24">
        <v>1643</v>
      </c>
      <c r="B1645" s="26" t="s">
        <v>2587</v>
      </c>
      <c r="C1645" s="25">
        <v>517080</v>
      </c>
      <c r="D1645" s="25" t="s">
        <v>2588</v>
      </c>
      <c r="E1645" s="27" t="s">
        <v>542</v>
      </c>
    </row>
    <row r="1646" spans="1:5" x14ac:dyDescent="0.25">
      <c r="A1646" s="24">
        <v>1644</v>
      </c>
      <c r="B1646" s="26" t="s">
        <v>2589</v>
      </c>
      <c r="C1646" s="25">
        <v>531301</v>
      </c>
      <c r="D1646" s="25" t="s">
        <v>144</v>
      </c>
      <c r="E1646" s="27" t="s">
        <v>159</v>
      </c>
    </row>
    <row r="1647" spans="1:5" x14ac:dyDescent="0.25">
      <c r="A1647" s="24">
        <v>1645</v>
      </c>
      <c r="B1647" s="26" t="s">
        <v>2590</v>
      </c>
      <c r="C1647" s="25">
        <v>524735</v>
      </c>
      <c r="D1647" s="25" t="s">
        <v>2591</v>
      </c>
      <c r="E1647" s="27" t="s">
        <v>182</v>
      </c>
    </row>
    <row r="1648" spans="1:5" x14ac:dyDescent="0.25">
      <c r="A1648" s="24">
        <v>1646</v>
      </c>
      <c r="B1648" s="26" t="s">
        <v>2592</v>
      </c>
      <c r="C1648" s="25">
        <v>542332</v>
      </c>
      <c r="D1648" s="25" t="s">
        <v>2593</v>
      </c>
      <c r="E1648" s="27" t="s">
        <v>127</v>
      </c>
    </row>
    <row r="1649" spans="1:5" x14ac:dyDescent="0.25">
      <c r="A1649" s="24">
        <v>1647</v>
      </c>
      <c r="B1649" s="26" t="s">
        <v>2594</v>
      </c>
      <c r="C1649" s="25">
        <v>509675</v>
      </c>
      <c r="D1649" s="25" t="s">
        <v>2595</v>
      </c>
      <c r="E1649" s="27" t="s">
        <v>157</v>
      </c>
    </row>
    <row r="1650" spans="1:5" x14ac:dyDescent="0.25">
      <c r="A1650" s="24">
        <v>1648</v>
      </c>
      <c r="B1650" s="26" t="s">
        <v>2596</v>
      </c>
      <c r="C1650" s="25">
        <v>532847</v>
      </c>
      <c r="D1650" s="25" t="s">
        <v>2597</v>
      </c>
      <c r="E1650" s="27" t="s">
        <v>1063</v>
      </c>
    </row>
    <row r="1651" spans="1:5" x14ac:dyDescent="0.25">
      <c r="A1651" s="24">
        <v>1649</v>
      </c>
      <c r="B1651" s="26" t="s">
        <v>2598</v>
      </c>
      <c r="C1651" s="25">
        <v>505712</v>
      </c>
      <c r="D1651" s="25" t="s">
        <v>144</v>
      </c>
      <c r="E1651" s="27" t="s">
        <v>499</v>
      </c>
    </row>
    <row r="1652" spans="1:5" x14ac:dyDescent="0.25">
      <c r="A1652" s="24">
        <v>1650</v>
      </c>
      <c r="B1652" s="26" t="s">
        <v>2599</v>
      </c>
      <c r="C1652" s="25">
        <v>514010</v>
      </c>
      <c r="D1652" s="25" t="s">
        <v>144</v>
      </c>
      <c r="E1652" s="27" t="s">
        <v>159</v>
      </c>
    </row>
    <row r="1653" spans="1:5" x14ac:dyDescent="0.25">
      <c r="A1653" s="24">
        <v>1651</v>
      </c>
      <c r="B1653" s="26" t="s">
        <v>2600</v>
      </c>
      <c r="C1653" s="25">
        <v>500183</v>
      </c>
      <c r="D1653" s="25" t="s">
        <v>2601</v>
      </c>
      <c r="E1653" s="27" t="s">
        <v>414</v>
      </c>
    </row>
    <row r="1654" spans="1:5" x14ac:dyDescent="0.25">
      <c r="A1654" s="24">
        <v>1652</v>
      </c>
      <c r="B1654" s="26" t="s">
        <v>2602</v>
      </c>
      <c r="C1654" s="25">
        <v>500184</v>
      </c>
      <c r="D1654" s="25" t="s">
        <v>2603</v>
      </c>
      <c r="E1654" s="27" t="s">
        <v>304</v>
      </c>
    </row>
    <row r="1655" spans="1:5" x14ac:dyDescent="0.25">
      <c r="A1655" s="24">
        <v>1653</v>
      </c>
      <c r="B1655" s="26" t="s">
        <v>2604</v>
      </c>
      <c r="C1655" s="25">
        <v>526899</v>
      </c>
      <c r="D1655" s="25" t="s">
        <v>144</v>
      </c>
      <c r="E1655" s="27" t="s">
        <v>342</v>
      </c>
    </row>
    <row r="1656" spans="1:5" x14ac:dyDescent="0.25">
      <c r="A1656" s="24">
        <v>1654</v>
      </c>
      <c r="B1656" s="26" t="s">
        <v>2605</v>
      </c>
      <c r="C1656" s="25">
        <v>513723</v>
      </c>
      <c r="D1656" s="25" t="s">
        <v>144</v>
      </c>
      <c r="E1656" s="27" t="s">
        <v>672</v>
      </c>
    </row>
    <row r="1657" spans="1:5" x14ac:dyDescent="0.25">
      <c r="A1657" s="24">
        <v>1655</v>
      </c>
      <c r="B1657" s="26" t="s">
        <v>2606</v>
      </c>
      <c r="C1657" s="25">
        <v>511169</v>
      </c>
      <c r="D1657" s="25" t="s">
        <v>144</v>
      </c>
      <c r="E1657" s="27" t="s">
        <v>161</v>
      </c>
    </row>
    <row r="1658" spans="1:5" x14ac:dyDescent="0.25">
      <c r="A1658" s="24">
        <v>1656</v>
      </c>
      <c r="B1658" s="26" t="s">
        <v>2607</v>
      </c>
      <c r="C1658" s="25">
        <v>514043</v>
      </c>
      <c r="D1658" s="25" t="s">
        <v>2608</v>
      </c>
      <c r="E1658" s="27" t="s">
        <v>159</v>
      </c>
    </row>
    <row r="1659" spans="1:5" x14ac:dyDescent="0.25">
      <c r="A1659" s="24">
        <v>1657</v>
      </c>
      <c r="B1659" s="26" t="s">
        <v>2609</v>
      </c>
      <c r="C1659" s="25">
        <v>531979</v>
      </c>
      <c r="D1659" s="25" t="s">
        <v>144</v>
      </c>
      <c r="E1659" s="27" t="s">
        <v>449</v>
      </c>
    </row>
    <row r="1660" spans="1:5" x14ac:dyDescent="0.25">
      <c r="A1660" s="24">
        <v>1658</v>
      </c>
      <c r="B1660" s="26" t="s">
        <v>2610</v>
      </c>
      <c r="C1660" s="25">
        <v>538652</v>
      </c>
      <c r="D1660" s="25" t="s">
        <v>144</v>
      </c>
      <c r="E1660" s="27" t="s">
        <v>166</v>
      </c>
    </row>
    <row r="1661" spans="1:5" x14ac:dyDescent="0.25">
      <c r="A1661" s="24">
        <v>1659</v>
      </c>
      <c r="B1661" s="26" t="s">
        <v>2611</v>
      </c>
      <c r="C1661" s="25">
        <v>504036</v>
      </c>
      <c r="D1661" s="25" t="s">
        <v>2612</v>
      </c>
      <c r="E1661" s="27" t="s">
        <v>686</v>
      </c>
    </row>
    <row r="1662" spans="1:5" x14ac:dyDescent="0.25">
      <c r="A1662" s="24">
        <v>1660</v>
      </c>
      <c r="B1662" s="26" t="s">
        <v>2613</v>
      </c>
      <c r="C1662" s="25">
        <v>539114</v>
      </c>
      <c r="D1662" s="25" t="s">
        <v>144</v>
      </c>
      <c r="E1662" s="27" t="s">
        <v>161</v>
      </c>
    </row>
    <row r="1663" spans="1:5" x14ac:dyDescent="0.25">
      <c r="A1663" s="24">
        <v>1661</v>
      </c>
      <c r="B1663" s="26" t="s">
        <v>2614</v>
      </c>
      <c r="C1663" s="25">
        <v>503881</v>
      </c>
      <c r="D1663" s="25" t="s">
        <v>2615</v>
      </c>
      <c r="E1663" s="27" t="s">
        <v>159</v>
      </c>
    </row>
    <row r="1664" spans="1:5" x14ac:dyDescent="0.25">
      <c r="A1664" s="24">
        <v>1662</v>
      </c>
      <c r="B1664" s="26" t="s">
        <v>2616</v>
      </c>
      <c r="C1664" s="25">
        <v>500440</v>
      </c>
      <c r="D1664" s="25" t="s">
        <v>2617</v>
      </c>
      <c r="E1664" s="27" t="s">
        <v>449</v>
      </c>
    </row>
    <row r="1665" spans="1:5" x14ac:dyDescent="0.25">
      <c r="A1665" s="24">
        <v>1663</v>
      </c>
      <c r="B1665" s="26" t="s">
        <v>2618</v>
      </c>
      <c r="C1665" s="25" t="s">
        <v>144</v>
      </c>
      <c r="D1665" s="25" t="s">
        <v>2619</v>
      </c>
      <c r="E1665" s="27" t="s">
        <v>155</v>
      </c>
    </row>
    <row r="1666" spans="1:5" x14ac:dyDescent="0.25">
      <c r="A1666" s="24">
        <v>1664</v>
      </c>
      <c r="B1666" s="26" t="s">
        <v>2620</v>
      </c>
      <c r="C1666" s="25">
        <v>509895</v>
      </c>
      <c r="D1666" s="25" t="s">
        <v>144</v>
      </c>
      <c r="E1666" s="27" t="s">
        <v>159</v>
      </c>
    </row>
    <row r="1667" spans="1:5" x14ac:dyDescent="0.25">
      <c r="A1667" s="24">
        <v>1665</v>
      </c>
      <c r="B1667" s="26" t="s">
        <v>2621</v>
      </c>
      <c r="C1667" s="25">
        <v>532859</v>
      </c>
      <c r="D1667" s="25" t="s">
        <v>2622</v>
      </c>
      <c r="E1667" s="27" t="s">
        <v>474</v>
      </c>
    </row>
    <row r="1668" spans="1:5" x14ac:dyDescent="0.25">
      <c r="A1668" s="24">
        <v>1666</v>
      </c>
      <c r="B1668" s="26" t="s">
        <v>2623</v>
      </c>
      <c r="C1668" s="25">
        <v>500189</v>
      </c>
      <c r="D1668" s="25" t="s">
        <v>2624</v>
      </c>
      <c r="E1668" s="27" t="s">
        <v>882</v>
      </c>
    </row>
    <row r="1669" spans="1:5" x14ac:dyDescent="0.25">
      <c r="A1669" s="24">
        <v>1667</v>
      </c>
      <c r="B1669" s="26" t="s">
        <v>2625</v>
      </c>
      <c r="C1669" s="25">
        <v>514428</v>
      </c>
      <c r="D1669" s="25" t="s">
        <v>144</v>
      </c>
      <c r="E1669" s="27" t="s">
        <v>264</v>
      </c>
    </row>
    <row r="1670" spans="1:5" x14ac:dyDescent="0.25">
      <c r="A1670" s="24">
        <v>1668</v>
      </c>
      <c r="B1670" s="26" t="s">
        <v>2626</v>
      </c>
      <c r="C1670" s="25">
        <v>541154</v>
      </c>
      <c r="D1670" s="25" t="s">
        <v>2627</v>
      </c>
      <c r="E1670" s="27" t="s">
        <v>2628</v>
      </c>
    </row>
    <row r="1671" spans="1:5" x14ac:dyDescent="0.25">
      <c r="A1671" s="24">
        <v>1669</v>
      </c>
      <c r="B1671" s="26" t="s">
        <v>2629</v>
      </c>
      <c r="C1671" s="25">
        <v>531918</v>
      </c>
      <c r="D1671" s="25" t="s">
        <v>144</v>
      </c>
      <c r="E1671" s="27" t="s">
        <v>166</v>
      </c>
    </row>
    <row r="1672" spans="1:5" x14ac:dyDescent="0.25">
      <c r="A1672" s="24">
        <v>1670</v>
      </c>
      <c r="B1672" s="26" t="s">
        <v>2630</v>
      </c>
      <c r="C1672" s="25">
        <v>532041</v>
      </c>
      <c r="D1672" s="25" t="s">
        <v>2631</v>
      </c>
      <c r="E1672" s="27" t="s">
        <v>237</v>
      </c>
    </row>
    <row r="1673" spans="1:5" x14ac:dyDescent="0.25">
      <c r="A1673" s="24">
        <v>1671</v>
      </c>
      <c r="B1673" s="26" t="s">
        <v>2632</v>
      </c>
      <c r="C1673" s="25">
        <v>509635</v>
      </c>
      <c r="D1673" s="25" t="s">
        <v>2633</v>
      </c>
      <c r="E1673" s="27" t="s">
        <v>499</v>
      </c>
    </row>
    <row r="1674" spans="1:5" x14ac:dyDescent="0.25">
      <c r="A1674" s="24">
        <v>1672</v>
      </c>
      <c r="B1674" s="26" t="s">
        <v>2634</v>
      </c>
      <c r="C1674" s="25">
        <v>500185</v>
      </c>
      <c r="D1674" s="25" t="s">
        <v>2635</v>
      </c>
      <c r="E1674" s="27" t="s">
        <v>542</v>
      </c>
    </row>
    <row r="1675" spans="1:5" x14ac:dyDescent="0.25">
      <c r="A1675" s="24">
        <v>1673</v>
      </c>
      <c r="B1675" s="26" t="s">
        <v>2636</v>
      </c>
      <c r="C1675" s="25">
        <v>513599</v>
      </c>
      <c r="D1675" s="25" t="s">
        <v>2637</v>
      </c>
      <c r="E1675" s="27" t="s">
        <v>218</v>
      </c>
    </row>
    <row r="1676" spans="1:5" x14ac:dyDescent="0.25">
      <c r="A1676" s="24">
        <v>1674</v>
      </c>
      <c r="B1676" s="26" t="s">
        <v>2638</v>
      </c>
      <c r="C1676" s="25">
        <v>505725</v>
      </c>
      <c r="D1676" s="25" t="s">
        <v>2639</v>
      </c>
      <c r="E1676" s="27" t="s">
        <v>329</v>
      </c>
    </row>
    <row r="1677" spans="1:5" x14ac:dyDescent="0.25">
      <c r="A1677" s="24">
        <v>1675</v>
      </c>
      <c r="B1677" s="26" t="s">
        <v>2640</v>
      </c>
      <c r="C1677" s="25">
        <v>524013</v>
      </c>
      <c r="D1677" s="25" t="s">
        <v>144</v>
      </c>
      <c r="E1677" s="27" t="s">
        <v>521</v>
      </c>
    </row>
    <row r="1678" spans="1:5" x14ac:dyDescent="0.25">
      <c r="A1678" s="24">
        <v>1676</v>
      </c>
      <c r="B1678" s="26" t="s">
        <v>2641</v>
      </c>
      <c r="C1678" s="25">
        <v>519126</v>
      </c>
      <c r="D1678" s="25" t="s">
        <v>144</v>
      </c>
      <c r="E1678" s="27" t="s">
        <v>204</v>
      </c>
    </row>
    <row r="1679" spans="1:5" x14ac:dyDescent="0.25">
      <c r="A1679" s="24">
        <v>1677</v>
      </c>
      <c r="B1679" s="26" t="s">
        <v>2642</v>
      </c>
      <c r="C1679" s="25">
        <v>505893</v>
      </c>
      <c r="D1679" s="25" t="s">
        <v>144</v>
      </c>
      <c r="E1679" s="27" t="s">
        <v>499</v>
      </c>
    </row>
    <row r="1680" spans="1:5" x14ac:dyDescent="0.25">
      <c r="A1680" s="24">
        <v>1678</v>
      </c>
      <c r="B1680" s="26" t="s">
        <v>2643</v>
      </c>
      <c r="C1680" s="25">
        <v>509650</v>
      </c>
      <c r="D1680" s="25" t="s">
        <v>144</v>
      </c>
      <c r="E1680" s="27" t="s">
        <v>202</v>
      </c>
    </row>
    <row r="1681" spans="1:5" x14ac:dyDescent="0.25">
      <c r="A1681" s="24">
        <v>1679</v>
      </c>
      <c r="B1681" s="26" t="s">
        <v>2644</v>
      </c>
      <c r="C1681" s="25">
        <v>533217</v>
      </c>
      <c r="D1681" s="25" t="s">
        <v>2645</v>
      </c>
      <c r="E1681" s="27" t="s">
        <v>668</v>
      </c>
    </row>
    <row r="1682" spans="1:5" x14ac:dyDescent="0.25">
      <c r="A1682" s="24">
        <v>1680</v>
      </c>
      <c r="B1682" s="26" t="s">
        <v>2646</v>
      </c>
      <c r="C1682" s="25">
        <v>500500</v>
      </c>
      <c r="D1682" s="25" t="s">
        <v>2647</v>
      </c>
      <c r="E1682" s="27" t="s">
        <v>2073</v>
      </c>
    </row>
    <row r="1683" spans="1:5" x14ac:dyDescent="0.25">
      <c r="A1683" s="24">
        <v>1681</v>
      </c>
      <c r="B1683" s="26" t="s">
        <v>2648</v>
      </c>
      <c r="C1683" s="25">
        <v>500186</v>
      </c>
      <c r="D1683" s="25" t="s">
        <v>2649</v>
      </c>
      <c r="E1683" s="27" t="s">
        <v>207</v>
      </c>
    </row>
    <row r="1684" spans="1:5" x14ac:dyDescent="0.25">
      <c r="A1684" s="24">
        <v>1682</v>
      </c>
      <c r="B1684" s="26" t="s">
        <v>2650</v>
      </c>
      <c r="C1684" s="25">
        <v>500449</v>
      </c>
      <c r="D1684" s="25" t="s">
        <v>144</v>
      </c>
      <c r="E1684" s="27" t="s">
        <v>192</v>
      </c>
    </row>
    <row r="1685" spans="1:5" x14ac:dyDescent="0.25">
      <c r="A1685" s="24">
        <v>1683</v>
      </c>
      <c r="B1685" s="26" t="s">
        <v>2651</v>
      </c>
      <c r="C1685" s="25">
        <v>500104</v>
      </c>
      <c r="D1685" s="25" t="s">
        <v>2652</v>
      </c>
      <c r="E1685" s="27" t="s">
        <v>1072</v>
      </c>
    </row>
    <row r="1686" spans="1:5" x14ac:dyDescent="0.25">
      <c r="A1686" s="24">
        <v>1684</v>
      </c>
      <c r="B1686" s="26" t="s">
        <v>2653</v>
      </c>
      <c r="C1686" s="25">
        <v>530315</v>
      </c>
      <c r="D1686" s="25" t="s">
        <v>144</v>
      </c>
      <c r="E1686" s="27" t="s">
        <v>339</v>
      </c>
    </row>
    <row r="1687" spans="1:5" x14ac:dyDescent="0.25">
      <c r="A1687" s="24">
        <v>1685</v>
      </c>
      <c r="B1687" s="26" t="s">
        <v>2654</v>
      </c>
      <c r="C1687" s="25">
        <v>500696</v>
      </c>
      <c r="D1687" s="25" t="s">
        <v>2655</v>
      </c>
      <c r="E1687" s="27" t="s">
        <v>326</v>
      </c>
    </row>
    <row r="1688" spans="1:5" x14ac:dyDescent="0.25">
      <c r="A1688" s="24">
        <v>1686</v>
      </c>
      <c r="B1688" s="26" t="s">
        <v>2656</v>
      </c>
      <c r="C1688" s="25">
        <v>504713</v>
      </c>
      <c r="D1688" s="25" t="s">
        <v>144</v>
      </c>
      <c r="E1688" s="27" t="s">
        <v>1063</v>
      </c>
    </row>
    <row r="1689" spans="1:5" x14ac:dyDescent="0.25">
      <c r="A1689" s="24">
        <v>1687</v>
      </c>
      <c r="B1689" s="26" t="s">
        <v>2657</v>
      </c>
      <c r="C1689" s="25">
        <v>500188</v>
      </c>
      <c r="D1689" s="25" t="s">
        <v>2658</v>
      </c>
      <c r="E1689" s="27" t="s">
        <v>2659</v>
      </c>
    </row>
    <row r="1690" spans="1:5" x14ac:dyDescent="0.25">
      <c r="A1690" s="24">
        <v>1688</v>
      </c>
      <c r="B1690" s="26" t="s">
        <v>2660</v>
      </c>
      <c r="C1690" s="25">
        <v>515145</v>
      </c>
      <c r="D1690" s="25" t="s">
        <v>2661</v>
      </c>
      <c r="E1690" s="27" t="s">
        <v>339</v>
      </c>
    </row>
    <row r="1691" spans="1:5" x14ac:dyDescent="0.25">
      <c r="A1691" s="24">
        <v>1689</v>
      </c>
      <c r="B1691" s="26" t="s">
        <v>2662</v>
      </c>
      <c r="C1691" s="25">
        <v>513039</v>
      </c>
      <c r="D1691" s="25" t="s">
        <v>144</v>
      </c>
      <c r="E1691" s="27" t="s">
        <v>152</v>
      </c>
    </row>
    <row r="1692" spans="1:5" x14ac:dyDescent="0.25">
      <c r="A1692" s="24">
        <v>1690</v>
      </c>
      <c r="B1692" s="26" t="s">
        <v>2663</v>
      </c>
      <c r="C1692" s="25">
        <v>539984</v>
      </c>
      <c r="D1692" s="25" t="s">
        <v>144</v>
      </c>
      <c r="E1692" s="27" t="s">
        <v>686</v>
      </c>
    </row>
    <row r="1693" spans="1:5" x14ac:dyDescent="0.25">
      <c r="A1693" s="24">
        <v>1691</v>
      </c>
      <c r="B1693" s="26" t="s">
        <v>2664</v>
      </c>
      <c r="C1693" s="25">
        <v>530853</v>
      </c>
      <c r="D1693" s="25" t="s">
        <v>144</v>
      </c>
      <c r="E1693" s="27" t="s">
        <v>1962</v>
      </c>
    </row>
    <row r="1694" spans="1:5" x14ac:dyDescent="0.25">
      <c r="A1694" s="24">
        <v>1692</v>
      </c>
      <c r="B1694" s="26" t="s">
        <v>2665</v>
      </c>
      <c r="C1694" s="25">
        <v>531743</v>
      </c>
      <c r="D1694" s="25" t="s">
        <v>144</v>
      </c>
      <c r="E1694" s="27" t="s">
        <v>166</v>
      </c>
    </row>
    <row r="1695" spans="1:5" x14ac:dyDescent="0.25">
      <c r="A1695" s="24">
        <v>1693</v>
      </c>
      <c r="B1695" s="26" t="s">
        <v>2666</v>
      </c>
      <c r="C1695" s="25">
        <v>590018</v>
      </c>
      <c r="D1695" s="25" t="s">
        <v>2667</v>
      </c>
      <c r="E1695" s="27" t="s">
        <v>176</v>
      </c>
    </row>
    <row r="1696" spans="1:5" x14ac:dyDescent="0.25">
      <c r="A1696" s="24">
        <v>1694</v>
      </c>
      <c r="B1696" s="26" t="s">
        <v>2668</v>
      </c>
      <c r="C1696" s="25">
        <v>521068</v>
      </c>
      <c r="D1696" s="25" t="s">
        <v>144</v>
      </c>
      <c r="E1696" s="27" t="s">
        <v>159</v>
      </c>
    </row>
    <row r="1697" spans="1:5" x14ac:dyDescent="0.25">
      <c r="A1697" s="24">
        <v>1695</v>
      </c>
      <c r="B1697" s="26" t="s">
        <v>2669</v>
      </c>
      <c r="C1697" s="25">
        <v>532359</v>
      </c>
      <c r="D1697" s="25" t="s">
        <v>144</v>
      </c>
      <c r="E1697" s="27" t="s">
        <v>237</v>
      </c>
    </row>
    <row r="1698" spans="1:5" x14ac:dyDescent="0.25">
      <c r="A1698" s="24">
        <v>1696</v>
      </c>
      <c r="B1698" s="26" t="s">
        <v>2670</v>
      </c>
      <c r="C1698" s="25">
        <v>526217</v>
      </c>
      <c r="D1698" s="25" t="s">
        <v>2671</v>
      </c>
      <c r="E1698" s="27" t="s">
        <v>339</v>
      </c>
    </row>
    <row r="1699" spans="1:5" x14ac:dyDescent="0.25">
      <c r="A1699" s="24">
        <v>1697</v>
      </c>
      <c r="B1699" s="26" t="s">
        <v>2672</v>
      </c>
      <c r="C1699" s="25" t="s">
        <v>144</v>
      </c>
      <c r="D1699" s="25" t="s">
        <v>2673</v>
      </c>
      <c r="E1699" s="27" t="s">
        <v>235</v>
      </c>
    </row>
    <row r="1700" spans="1:5" x14ac:dyDescent="0.25">
      <c r="A1700" s="24">
        <v>1698</v>
      </c>
      <c r="B1700" s="26" t="s">
        <v>2674</v>
      </c>
      <c r="C1700" s="25">
        <v>541627</v>
      </c>
      <c r="D1700" s="25" t="s">
        <v>2675</v>
      </c>
      <c r="E1700" s="27" t="s">
        <v>1512</v>
      </c>
    </row>
    <row r="1701" spans="1:5" x14ac:dyDescent="0.25">
      <c r="A1701" s="24">
        <v>1699</v>
      </c>
      <c r="B1701" s="26" t="s">
        <v>2676</v>
      </c>
      <c r="C1701" s="25">
        <v>531661</v>
      </c>
      <c r="D1701" s="25" t="s">
        <v>144</v>
      </c>
      <c r="E1701" s="27" t="s">
        <v>152</v>
      </c>
    </row>
    <row r="1702" spans="1:5" x14ac:dyDescent="0.25">
      <c r="A1702" s="24">
        <v>1700</v>
      </c>
      <c r="B1702" s="26" t="s">
        <v>2677</v>
      </c>
      <c r="C1702" s="25">
        <v>500191</v>
      </c>
      <c r="D1702" s="25" t="s">
        <v>2678</v>
      </c>
      <c r="E1702" s="27" t="s">
        <v>222</v>
      </c>
    </row>
    <row r="1703" spans="1:5" x14ac:dyDescent="0.25">
      <c r="A1703" s="24">
        <v>1701</v>
      </c>
      <c r="B1703" s="26" t="s">
        <v>2679</v>
      </c>
      <c r="C1703" s="25">
        <v>522064</v>
      </c>
      <c r="D1703" s="25" t="s">
        <v>2680</v>
      </c>
      <c r="E1703" s="27" t="s">
        <v>152</v>
      </c>
    </row>
    <row r="1704" spans="1:5" x14ac:dyDescent="0.25">
      <c r="A1704" s="24">
        <v>1702</v>
      </c>
      <c r="B1704" s="26" t="s">
        <v>2681</v>
      </c>
      <c r="C1704" s="25">
        <v>517174</v>
      </c>
      <c r="D1704" s="25" t="s">
        <v>2682</v>
      </c>
      <c r="E1704" s="27" t="s">
        <v>442</v>
      </c>
    </row>
    <row r="1705" spans="1:5" x14ac:dyDescent="0.25">
      <c r="A1705" s="24">
        <v>1703</v>
      </c>
      <c r="B1705" s="26" t="s">
        <v>2683</v>
      </c>
      <c r="C1705" s="25">
        <v>517174</v>
      </c>
      <c r="D1705" s="25" t="s">
        <v>2682</v>
      </c>
      <c r="E1705" s="27" t="s">
        <v>442</v>
      </c>
    </row>
    <row r="1706" spans="1:5" x14ac:dyDescent="0.25">
      <c r="A1706" s="24">
        <v>1704</v>
      </c>
      <c r="B1706" s="26" t="s">
        <v>2684</v>
      </c>
      <c r="C1706" s="25">
        <v>500193</v>
      </c>
      <c r="D1706" s="25" t="s">
        <v>2685</v>
      </c>
      <c r="E1706" s="27" t="s">
        <v>345</v>
      </c>
    </row>
    <row r="1707" spans="1:5" x14ac:dyDescent="0.25">
      <c r="A1707" s="24">
        <v>1705</v>
      </c>
      <c r="B1707" s="26" t="s">
        <v>2686</v>
      </c>
      <c r="C1707" s="25">
        <v>526683</v>
      </c>
      <c r="D1707" s="25" t="s">
        <v>2687</v>
      </c>
      <c r="E1707" s="27" t="s">
        <v>345</v>
      </c>
    </row>
    <row r="1708" spans="1:5" x14ac:dyDescent="0.25">
      <c r="A1708" s="24">
        <v>1706</v>
      </c>
      <c r="B1708" s="26" t="s">
        <v>2688</v>
      </c>
      <c r="C1708" s="25">
        <v>540530</v>
      </c>
      <c r="D1708" s="25" t="s">
        <v>2689</v>
      </c>
      <c r="E1708" s="27" t="s">
        <v>202</v>
      </c>
    </row>
    <row r="1709" spans="1:5" x14ac:dyDescent="0.25">
      <c r="A1709" s="24">
        <v>1707</v>
      </c>
      <c r="B1709" s="26" t="s">
        <v>2690</v>
      </c>
      <c r="C1709" s="25">
        <v>532873</v>
      </c>
      <c r="D1709" s="25" t="s">
        <v>2691</v>
      </c>
      <c r="E1709" s="27" t="s">
        <v>230</v>
      </c>
    </row>
    <row r="1710" spans="1:5" x14ac:dyDescent="0.25">
      <c r="A1710" s="24">
        <v>1708</v>
      </c>
      <c r="B1710" s="26" t="s">
        <v>2692</v>
      </c>
      <c r="C1710" s="25">
        <v>500010</v>
      </c>
      <c r="D1710" s="25" t="s">
        <v>2693</v>
      </c>
      <c r="E1710" s="27" t="s">
        <v>202</v>
      </c>
    </row>
    <row r="1711" spans="1:5" x14ac:dyDescent="0.25">
      <c r="A1711" s="24">
        <v>1709</v>
      </c>
      <c r="B1711" s="26" t="s">
        <v>2694</v>
      </c>
      <c r="C1711" s="25">
        <v>532761</v>
      </c>
      <c r="D1711" s="25" t="s">
        <v>2695</v>
      </c>
      <c r="E1711" s="27" t="s">
        <v>474</v>
      </c>
    </row>
    <row r="1712" spans="1:5" x14ac:dyDescent="0.25">
      <c r="A1712" s="24">
        <v>1710</v>
      </c>
      <c r="B1712" s="26" t="s">
        <v>2696</v>
      </c>
      <c r="C1712" s="25">
        <v>526761</v>
      </c>
      <c r="D1712" s="25" t="s">
        <v>144</v>
      </c>
      <c r="E1712" s="27" t="s">
        <v>345</v>
      </c>
    </row>
    <row r="1713" spans="1:5" x14ac:dyDescent="0.25">
      <c r="A1713" s="24">
        <v>1711</v>
      </c>
      <c r="B1713" s="26" t="s">
        <v>2697</v>
      </c>
      <c r="C1713" s="25">
        <v>535217</v>
      </c>
      <c r="D1713" s="25" t="s">
        <v>144</v>
      </c>
      <c r="E1713" s="27" t="s">
        <v>342</v>
      </c>
    </row>
    <row r="1714" spans="1:5" x14ac:dyDescent="0.25">
      <c r="A1714" s="24">
        <v>1712</v>
      </c>
      <c r="B1714" s="26" t="s">
        <v>2698</v>
      </c>
      <c r="C1714" s="25">
        <v>540136</v>
      </c>
      <c r="D1714" s="25" t="s">
        <v>2699</v>
      </c>
      <c r="E1714" s="27" t="s">
        <v>187</v>
      </c>
    </row>
    <row r="1715" spans="1:5" x14ac:dyDescent="0.25">
      <c r="A1715" s="24">
        <v>1713</v>
      </c>
      <c r="B1715" s="26" t="s">
        <v>2700</v>
      </c>
      <c r="C1715" s="25">
        <v>531724</v>
      </c>
      <c r="D1715" s="25" t="s">
        <v>144</v>
      </c>
      <c r="E1715" s="27" t="s">
        <v>565</v>
      </c>
    </row>
    <row r="1716" spans="1:5" x14ac:dyDescent="0.25">
      <c r="A1716" s="24">
        <v>1714</v>
      </c>
      <c r="B1716" s="26" t="s">
        <v>2701</v>
      </c>
      <c r="C1716" s="25">
        <v>500187</v>
      </c>
      <c r="D1716" s="25" t="s">
        <v>2702</v>
      </c>
      <c r="E1716" s="27" t="s">
        <v>339</v>
      </c>
    </row>
    <row r="1717" spans="1:5" x14ac:dyDescent="0.25">
      <c r="A1717" s="24">
        <v>1715</v>
      </c>
      <c r="B1717" s="26" t="s">
        <v>2703</v>
      </c>
      <c r="C1717" s="25">
        <v>532662</v>
      </c>
      <c r="D1717" s="25" t="s">
        <v>2704</v>
      </c>
      <c r="E1717" s="27" t="s">
        <v>668</v>
      </c>
    </row>
    <row r="1718" spans="1:5" x14ac:dyDescent="0.25">
      <c r="A1718" s="24">
        <v>1716</v>
      </c>
      <c r="B1718" s="26" t="s">
        <v>2705</v>
      </c>
      <c r="C1718" s="25">
        <v>532799</v>
      </c>
      <c r="D1718" s="25" t="s">
        <v>2706</v>
      </c>
      <c r="E1718" s="27" t="s">
        <v>230</v>
      </c>
    </row>
    <row r="1719" spans="1:5" x14ac:dyDescent="0.25">
      <c r="A1719" s="24">
        <v>1717</v>
      </c>
      <c r="B1719" s="26" t="s">
        <v>2707</v>
      </c>
      <c r="C1719" s="25">
        <v>509820</v>
      </c>
      <c r="D1719" s="25" t="s">
        <v>2708</v>
      </c>
      <c r="E1719" s="27" t="s">
        <v>339</v>
      </c>
    </row>
    <row r="1720" spans="1:5" x14ac:dyDescent="0.25">
      <c r="A1720" s="24">
        <v>1718</v>
      </c>
      <c r="B1720" s="26" t="s">
        <v>2709</v>
      </c>
      <c r="C1720" s="25">
        <v>542592</v>
      </c>
      <c r="D1720" s="25" t="s">
        <v>2710</v>
      </c>
      <c r="E1720" s="27" t="s">
        <v>249</v>
      </c>
    </row>
    <row r="1721" spans="1:5" x14ac:dyDescent="0.25">
      <c r="A1721" s="24">
        <v>1719</v>
      </c>
      <c r="B1721" s="26" t="s">
        <v>2711</v>
      </c>
      <c r="C1721" s="25" t="s">
        <v>144</v>
      </c>
      <c r="D1721" s="25" t="s">
        <v>2712</v>
      </c>
      <c r="E1721" s="27" t="s">
        <v>155</v>
      </c>
    </row>
    <row r="1722" spans="1:5" x14ac:dyDescent="0.25">
      <c r="A1722" s="24">
        <v>1720</v>
      </c>
      <c r="B1722" s="26" t="s">
        <v>2713</v>
      </c>
      <c r="C1722" s="25">
        <v>539724</v>
      </c>
      <c r="D1722" s="25" t="s">
        <v>144</v>
      </c>
      <c r="E1722" s="27" t="s">
        <v>130</v>
      </c>
    </row>
    <row r="1723" spans="1:5" x14ac:dyDescent="0.25">
      <c r="A1723" s="24">
        <v>1721</v>
      </c>
      <c r="B1723" s="26" t="s">
        <v>2714</v>
      </c>
      <c r="C1723" s="25">
        <v>519463</v>
      </c>
      <c r="D1723" s="25" t="s">
        <v>144</v>
      </c>
      <c r="E1723" s="27" t="s">
        <v>342</v>
      </c>
    </row>
    <row r="1724" spans="1:5" x14ac:dyDescent="0.25">
      <c r="A1724" s="24">
        <v>1722</v>
      </c>
      <c r="B1724" s="26" t="s">
        <v>2715</v>
      </c>
      <c r="C1724" s="25" t="s">
        <v>144</v>
      </c>
      <c r="D1724" s="25" t="s">
        <v>2716</v>
      </c>
      <c r="E1724" s="27" t="s">
        <v>155</v>
      </c>
    </row>
    <row r="1725" spans="1:5" x14ac:dyDescent="0.25">
      <c r="A1725" s="24">
        <v>1723</v>
      </c>
      <c r="B1725" s="26" t="s">
        <v>2717</v>
      </c>
      <c r="C1725" s="25">
        <v>532174</v>
      </c>
      <c r="D1725" s="25" t="s">
        <v>2718</v>
      </c>
      <c r="E1725" s="27" t="s">
        <v>462</v>
      </c>
    </row>
    <row r="1726" spans="1:5" x14ac:dyDescent="0.25">
      <c r="A1726" s="24">
        <v>1724</v>
      </c>
      <c r="B1726" s="26" t="s">
        <v>2719</v>
      </c>
      <c r="C1726" s="25">
        <v>540716</v>
      </c>
      <c r="D1726" s="25" t="s">
        <v>2720</v>
      </c>
      <c r="E1726" s="27" t="s">
        <v>2226</v>
      </c>
    </row>
    <row r="1727" spans="1:5" x14ac:dyDescent="0.25">
      <c r="A1727" s="24">
        <v>1725</v>
      </c>
      <c r="B1727" s="26" t="s">
        <v>2721</v>
      </c>
      <c r="C1727" s="25">
        <v>533244</v>
      </c>
      <c r="D1727" s="25" t="s">
        <v>2722</v>
      </c>
      <c r="E1727" s="27" t="s">
        <v>127</v>
      </c>
    </row>
    <row r="1728" spans="1:5" x14ac:dyDescent="0.25">
      <c r="A1728" s="24">
        <v>1726</v>
      </c>
      <c r="B1728" s="26" t="s">
        <v>2723</v>
      </c>
      <c r="C1728" s="25">
        <v>540133</v>
      </c>
      <c r="D1728" s="25" t="s">
        <v>2724</v>
      </c>
      <c r="E1728" s="27" t="s">
        <v>2556</v>
      </c>
    </row>
    <row r="1729" spans="1:5" x14ac:dyDescent="0.25">
      <c r="A1729" s="24">
        <v>1727</v>
      </c>
      <c r="B1729" s="26" t="s">
        <v>2725</v>
      </c>
      <c r="C1729" s="25">
        <v>555555</v>
      </c>
      <c r="D1729" s="25" t="s">
        <v>2726</v>
      </c>
      <c r="E1729" s="27" t="s">
        <v>127</v>
      </c>
    </row>
    <row r="1730" spans="1:5" x14ac:dyDescent="0.25">
      <c r="A1730" s="24">
        <v>1728</v>
      </c>
      <c r="B1730" s="26" t="s">
        <v>2727</v>
      </c>
      <c r="C1730" s="25">
        <v>541179</v>
      </c>
      <c r="D1730" s="25" t="s">
        <v>2728</v>
      </c>
      <c r="E1730" s="27" t="s">
        <v>127</v>
      </c>
    </row>
    <row r="1731" spans="1:5" x14ac:dyDescent="0.25">
      <c r="A1731" s="24">
        <v>1729</v>
      </c>
      <c r="B1731" s="26" t="s">
        <v>2729</v>
      </c>
      <c r="C1731" s="25">
        <v>532835</v>
      </c>
      <c r="D1731" s="25" t="s">
        <v>2730</v>
      </c>
      <c r="E1731" s="27" t="s">
        <v>127</v>
      </c>
    </row>
    <row r="1732" spans="1:5" x14ac:dyDescent="0.25">
      <c r="A1732" s="24">
        <v>1730</v>
      </c>
      <c r="B1732" s="26" t="s">
        <v>2731</v>
      </c>
      <c r="C1732" s="25">
        <v>531524</v>
      </c>
      <c r="D1732" s="25" t="s">
        <v>2732</v>
      </c>
      <c r="E1732" s="27" t="s">
        <v>442</v>
      </c>
    </row>
    <row r="1733" spans="1:5" x14ac:dyDescent="0.25">
      <c r="A1733" s="24">
        <v>1731</v>
      </c>
      <c r="B1733" s="26" t="s">
        <v>2733</v>
      </c>
      <c r="C1733" s="25">
        <v>531524</v>
      </c>
      <c r="D1733" s="25" t="s">
        <v>2732</v>
      </c>
      <c r="E1733" s="27" t="s">
        <v>442</v>
      </c>
    </row>
    <row r="1734" spans="1:5" x14ac:dyDescent="0.25">
      <c r="A1734" s="24">
        <v>1732</v>
      </c>
      <c r="B1734" s="26" t="s">
        <v>2734</v>
      </c>
      <c r="C1734" s="25">
        <v>500116</v>
      </c>
      <c r="D1734" s="25" t="s">
        <v>2735</v>
      </c>
      <c r="E1734" s="27" t="s">
        <v>462</v>
      </c>
    </row>
    <row r="1735" spans="1:5" x14ac:dyDescent="0.25">
      <c r="A1735" s="24">
        <v>1733</v>
      </c>
      <c r="B1735" s="26" t="s">
        <v>2736</v>
      </c>
      <c r="C1735" s="25">
        <v>539437</v>
      </c>
      <c r="D1735" s="25" t="s">
        <v>2737</v>
      </c>
      <c r="E1735" s="27" t="s">
        <v>462</v>
      </c>
    </row>
    <row r="1736" spans="1:5" x14ac:dyDescent="0.25">
      <c r="A1736" s="24">
        <v>1734</v>
      </c>
      <c r="B1736" s="26" t="s">
        <v>2738</v>
      </c>
      <c r="C1736" s="25" t="s">
        <v>144</v>
      </c>
      <c r="D1736" s="25" t="s">
        <v>2739</v>
      </c>
      <c r="E1736" s="27" t="s">
        <v>462</v>
      </c>
    </row>
    <row r="1737" spans="1:5" x14ac:dyDescent="0.25">
      <c r="A1737" s="24">
        <v>1735</v>
      </c>
      <c r="B1737" s="26" t="s">
        <v>2740</v>
      </c>
      <c r="C1737" s="25">
        <v>532659</v>
      </c>
      <c r="D1737" s="25" t="s">
        <v>2741</v>
      </c>
      <c r="E1737" s="27" t="s">
        <v>161</v>
      </c>
    </row>
    <row r="1738" spans="1:5" x14ac:dyDescent="0.25">
      <c r="A1738" s="24">
        <v>1736</v>
      </c>
      <c r="B1738" s="26" t="s">
        <v>2742</v>
      </c>
      <c r="C1738" s="25">
        <v>507438</v>
      </c>
      <c r="D1738" s="25" t="s">
        <v>2743</v>
      </c>
      <c r="E1738" s="27" t="s">
        <v>775</v>
      </c>
    </row>
    <row r="1739" spans="1:5" x14ac:dyDescent="0.25">
      <c r="A1739" s="24">
        <v>1737</v>
      </c>
      <c r="B1739" s="26" t="s">
        <v>2744</v>
      </c>
      <c r="C1739" s="25">
        <v>505726</v>
      </c>
      <c r="D1739" s="25" t="s">
        <v>2745</v>
      </c>
      <c r="E1739" s="27" t="s">
        <v>908</v>
      </c>
    </row>
    <row r="1740" spans="1:5" x14ac:dyDescent="0.25">
      <c r="A1740" s="24">
        <v>1738</v>
      </c>
      <c r="B1740" s="26" t="s">
        <v>2746</v>
      </c>
      <c r="C1740" s="25">
        <v>500106</v>
      </c>
      <c r="D1740" s="25" t="s">
        <v>2747</v>
      </c>
      <c r="E1740" s="27" t="s">
        <v>2476</v>
      </c>
    </row>
    <row r="1741" spans="1:5" x14ac:dyDescent="0.25">
      <c r="A1741" s="24">
        <v>1739</v>
      </c>
      <c r="B1741" s="26" t="s">
        <v>2748</v>
      </c>
      <c r="C1741" s="25">
        <v>540774</v>
      </c>
      <c r="D1741" s="25" t="s">
        <v>2749</v>
      </c>
      <c r="E1741" s="27" t="s">
        <v>329</v>
      </c>
    </row>
    <row r="1742" spans="1:5" x14ac:dyDescent="0.25">
      <c r="A1742" s="24">
        <v>1740</v>
      </c>
      <c r="B1742" s="26" t="s">
        <v>2750</v>
      </c>
      <c r="C1742" s="25">
        <v>540377</v>
      </c>
      <c r="D1742" s="25" t="s">
        <v>144</v>
      </c>
      <c r="E1742" s="27" t="s">
        <v>166</v>
      </c>
    </row>
    <row r="1743" spans="1:5" x14ac:dyDescent="0.25">
      <c r="A1743" s="24">
        <v>1741</v>
      </c>
      <c r="B1743" s="26" t="s">
        <v>2751</v>
      </c>
      <c r="C1743" s="25">
        <v>522289</v>
      </c>
      <c r="D1743" s="25" t="s">
        <v>144</v>
      </c>
      <c r="E1743" s="27" t="s">
        <v>166</v>
      </c>
    </row>
    <row r="1744" spans="1:5" x14ac:dyDescent="0.25">
      <c r="A1744" s="24">
        <v>1742</v>
      </c>
      <c r="B1744" s="26" t="s">
        <v>2752</v>
      </c>
      <c r="C1744" s="25">
        <v>500199</v>
      </c>
      <c r="D1744" s="25" t="s">
        <v>2753</v>
      </c>
      <c r="E1744" s="27" t="s">
        <v>192</v>
      </c>
    </row>
    <row r="1745" spans="1:5" x14ac:dyDescent="0.25">
      <c r="A1745" s="24">
        <v>1743</v>
      </c>
      <c r="B1745" s="26" t="s">
        <v>2754</v>
      </c>
      <c r="C1745" s="25">
        <v>517380</v>
      </c>
      <c r="D1745" s="25" t="s">
        <v>2755</v>
      </c>
      <c r="E1745" s="27" t="s">
        <v>499</v>
      </c>
    </row>
    <row r="1746" spans="1:5" x14ac:dyDescent="0.25">
      <c r="A1746" s="24">
        <v>1744</v>
      </c>
      <c r="B1746" s="26" t="s">
        <v>2756</v>
      </c>
      <c r="C1746" s="25">
        <v>517380</v>
      </c>
      <c r="D1746" s="25" t="s">
        <v>2755</v>
      </c>
      <c r="E1746" s="27" t="s">
        <v>499</v>
      </c>
    </row>
    <row r="1747" spans="1:5" x14ac:dyDescent="0.25">
      <c r="A1747" s="24">
        <v>1745</v>
      </c>
      <c r="B1747" s="26" t="s">
        <v>2757</v>
      </c>
      <c r="C1747" s="25">
        <v>539449</v>
      </c>
      <c r="D1747" s="25" t="s">
        <v>144</v>
      </c>
      <c r="E1747" s="27" t="s">
        <v>166</v>
      </c>
    </row>
    <row r="1748" spans="1:5" x14ac:dyDescent="0.25">
      <c r="A1748" s="24">
        <v>1746</v>
      </c>
      <c r="B1748" s="26" t="s">
        <v>2758</v>
      </c>
      <c r="C1748" s="25">
        <v>532636</v>
      </c>
      <c r="D1748" s="25" t="s">
        <v>2759</v>
      </c>
      <c r="E1748" s="27" t="s">
        <v>127</v>
      </c>
    </row>
    <row r="1749" spans="1:5" x14ac:dyDescent="0.25">
      <c r="A1749" s="24">
        <v>1747</v>
      </c>
      <c r="B1749" s="26" t="s">
        <v>2760</v>
      </c>
      <c r="C1749" s="25">
        <v>531968</v>
      </c>
      <c r="D1749" s="25" t="s">
        <v>2761</v>
      </c>
      <c r="E1749" s="27" t="s">
        <v>230</v>
      </c>
    </row>
    <row r="1750" spans="1:5" x14ac:dyDescent="0.25">
      <c r="A1750" s="24">
        <v>1748</v>
      </c>
      <c r="B1750" s="26" t="s">
        <v>2762</v>
      </c>
      <c r="C1750" s="25">
        <v>514238</v>
      </c>
      <c r="D1750" s="25" t="s">
        <v>144</v>
      </c>
      <c r="E1750" s="27" t="s">
        <v>127</v>
      </c>
    </row>
    <row r="1751" spans="1:5" x14ac:dyDescent="0.25">
      <c r="A1751" s="24">
        <v>1749</v>
      </c>
      <c r="B1751" s="26" t="s">
        <v>2763</v>
      </c>
      <c r="C1751" s="25">
        <v>532414</v>
      </c>
      <c r="D1751" s="25" t="s">
        <v>144</v>
      </c>
      <c r="E1751" s="27" t="s">
        <v>237</v>
      </c>
    </row>
    <row r="1752" spans="1:5" x14ac:dyDescent="0.25">
      <c r="A1752" s="24">
        <v>1750</v>
      </c>
      <c r="B1752" s="26" t="s">
        <v>2764</v>
      </c>
      <c r="C1752" s="25">
        <v>532907</v>
      </c>
      <c r="D1752" s="25" t="s">
        <v>2765</v>
      </c>
      <c r="E1752" s="27" t="s">
        <v>542</v>
      </c>
    </row>
    <row r="1753" spans="1:5" x14ac:dyDescent="0.25">
      <c r="A1753" s="24">
        <v>1751</v>
      </c>
      <c r="B1753" s="26" t="s">
        <v>2766</v>
      </c>
      <c r="C1753" s="25">
        <v>511208</v>
      </c>
      <c r="D1753" s="25" t="s">
        <v>2767</v>
      </c>
      <c r="E1753" s="27" t="s">
        <v>2549</v>
      </c>
    </row>
    <row r="1754" spans="1:5" x14ac:dyDescent="0.25">
      <c r="A1754" s="24">
        <v>1752</v>
      </c>
      <c r="B1754" s="26" t="s">
        <v>2768</v>
      </c>
      <c r="C1754" s="25">
        <v>533177</v>
      </c>
      <c r="D1754" s="25" t="s">
        <v>2769</v>
      </c>
      <c r="E1754" s="27" t="s">
        <v>739</v>
      </c>
    </row>
    <row r="1755" spans="1:5" x14ac:dyDescent="0.25">
      <c r="A1755" s="24">
        <v>1753</v>
      </c>
      <c r="B1755" s="26" t="s">
        <v>2770</v>
      </c>
      <c r="C1755" s="25">
        <v>511628</v>
      </c>
      <c r="D1755" s="25" t="s">
        <v>144</v>
      </c>
      <c r="E1755" s="27" t="s">
        <v>161</v>
      </c>
    </row>
    <row r="1756" spans="1:5" x14ac:dyDescent="0.25">
      <c r="A1756" s="24">
        <v>1754</v>
      </c>
      <c r="B1756" s="26" t="s">
        <v>2771</v>
      </c>
      <c r="C1756" s="25">
        <v>505539</v>
      </c>
      <c r="D1756" s="25" t="s">
        <v>144</v>
      </c>
      <c r="E1756" s="27" t="s">
        <v>565</v>
      </c>
    </row>
    <row r="1757" spans="1:5" x14ac:dyDescent="0.25">
      <c r="A1757" s="24">
        <v>1755</v>
      </c>
      <c r="B1757" s="26" t="s">
        <v>2772</v>
      </c>
      <c r="C1757" s="25">
        <v>513295</v>
      </c>
      <c r="D1757" s="25" t="s">
        <v>144</v>
      </c>
      <c r="E1757" s="27" t="s">
        <v>176</v>
      </c>
    </row>
    <row r="1758" spans="1:5" x14ac:dyDescent="0.25">
      <c r="A1758" s="24">
        <v>1756</v>
      </c>
      <c r="B1758" s="26" t="s">
        <v>2773</v>
      </c>
      <c r="C1758" s="25">
        <v>517571</v>
      </c>
      <c r="D1758" s="25" t="s">
        <v>2774</v>
      </c>
      <c r="E1758" s="27" t="s">
        <v>187</v>
      </c>
    </row>
    <row r="1759" spans="1:5" x14ac:dyDescent="0.25">
      <c r="A1759" s="24">
        <v>1757</v>
      </c>
      <c r="B1759" s="26" t="s">
        <v>2775</v>
      </c>
      <c r="C1759" s="25">
        <v>532614</v>
      </c>
      <c r="D1759" s="25" t="s">
        <v>2776</v>
      </c>
      <c r="E1759" s="27" t="s">
        <v>176</v>
      </c>
    </row>
    <row r="1760" spans="1:5" x14ac:dyDescent="0.25">
      <c r="A1760" s="24">
        <v>1758</v>
      </c>
      <c r="B1760" s="26" t="s">
        <v>2777</v>
      </c>
      <c r="C1760" s="25">
        <v>531129</v>
      </c>
      <c r="D1760" s="25" t="s">
        <v>144</v>
      </c>
      <c r="E1760" s="27" t="s">
        <v>672</v>
      </c>
    </row>
    <row r="1761" spans="1:5" x14ac:dyDescent="0.25">
      <c r="A1761" s="24">
        <v>1759</v>
      </c>
      <c r="B1761" s="26" t="s">
        <v>2778</v>
      </c>
      <c r="C1761" s="25">
        <v>531672</v>
      </c>
      <c r="D1761" s="25" t="s">
        <v>144</v>
      </c>
      <c r="E1761" s="27" t="s">
        <v>127</v>
      </c>
    </row>
    <row r="1762" spans="1:5" x14ac:dyDescent="0.25">
      <c r="A1762" s="24">
        <v>1760</v>
      </c>
      <c r="B1762" s="26" t="s">
        <v>2779</v>
      </c>
      <c r="C1762" s="25">
        <v>517370</v>
      </c>
      <c r="D1762" s="25" t="s">
        <v>144</v>
      </c>
      <c r="E1762" s="27" t="s">
        <v>442</v>
      </c>
    </row>
    <row r="1763" spans="1:5" x14ac:dyDescent="0.25">
      <c r="A1763" s="24">
        <v>1761</v>
      </c>
      <c r="B1763" s="26" t="s">
        <v>2780</v>
      </c>
      <c r="C1763" s="25">
        <v>538541</v>
      </c>
      <c r="D1763" s="25" t="s">
        <v>144</v>
      </c>
      <c r="E1763" s="27" t="s">
        <v>166</v>
      </c>
    </row>
    <row r="1764" spans="1:5" x14ac:dyDescent="0.25">
      <c r="A1764" s="24">
        <v>1762</v>
      </c>
      <c r="B1764" s="26" t="s">
        <v>2781</v>
      </c>
      <c r="C1764" s="25">
        <v>531594</v>
      </c>
      <c r="D1764" s="25" t="s">
        <v>144</v>
      </c>
      <c r="E1764" s="27" t="s">
        <v>152</v>
      </c>
    </row>
    <row r="1765" spans="1:5" x14ac:dyDescent="0.25">
      <c r="A1765" s="24">
        <v>1763</v>
      </c>
      <c r="B1765" s="26" t="s">
        <v>2782</v>
      </c>
      <c r="C1765" s="25">
        <v>523465</v>
      </c>
      <c r="D1765" s="25" t="s">
        <v>144</v>
      </c>
      <c r="E1765" s="27" t="s">
        <v>202</v>
      </c>
    </row>
    <row r="1766" spans="1:5" x14ac:dyDescent="0.25">
      <c r="A1766" s="24">
        <v>1764</v>
      </c>
      <c r="B1766" s="26" t="s">
        <v>2783</v>
      </c>
      <c r="C1766" s="25">
        <v>536709</v>
      </c>
      <c r="D1766" s="25" t="s">
        <v>144</v>
      </c>
      <c r="E1766" s="27" t="s">
        <v>283</v>
      </c>
    </row>
    <row r="1767" spans="1:5" x14ac:dyDescent="0.25">
      <c r="A1767" s="24">
        <v>1765</v>
      </c>
      <c r="B1767" s="26" t="s">
        <v>2784</v>
      </c>
      <c r="C1767" s="25">
        <v>509162</v>
      </c>
      <c r="D1767" s="25" t="s">
        <v>144</v>
      </c>
      <c r="E1767" s="27" t="s">
        <v>624</v>
      </c>
    </row>
    <row r="1768" spans="1:5" x14ac:dyDescent="0.25">
      <c r="A1768" s="24">
        <v>1766</v>
      </c>
      <c r="B1768" s="26" t="s">
        <v>2785</v>
      </c>
      <c r="C1768" s="25">
        <v>517077</v>
      </c>
      <c r="D1768" s="25" t="s">
        <v>144</v>
      </c>
      <c r="E1768" s="27" t="s">
        <v>166</v>
      </c>
    </row>
    <row r="1769" spans="1:5" x14ac:dyDescent="0.25">
      <c r="A1769" s="24">
        <v>1767</v>
      </c>
      <c r="B1769" s="26" t="s">
        <v>2786</v>
      </c>
      <c r="C1769" s="25">
        <v>511473</v>
      </c>
      <c r="D1769" s="25" t="s">
        <v>2787</v>
      </c>
      <c r="E1769" s="27" t="s">
        <v>127</v>
      </c>
    </row>
    <row r="1770" spans="1:5" x14ac:dyDescent="0.25">
      <c r="A1770" s="24">
        <v>1768</v>
      </c>
      <c r="B1770" s="26" t="s">
        <v>2788</v>
      </c>
      <c r="C1770" s="25">
        <v>531505</v>
      </c>
      <c r="D1770" s="25" t="s">
        <v>144</v>
      </c>
      <c r="E1770" s="27" t="s">
        <v>161</v>
      </c>
    </row>
    <row r="1771" spans="1:5" x14ac:dyDescent="0.25">
      <c r="A1771" s="24">
        <v>1769</v>
      </c>
      <c r="B1771" s="26" t="s">
        <v>2789</v>
      </c>
      <c r="C1771" s="25">
        <v>511355</v>
      </c>
      <c r="D1771" s="25" t="s">
        <v>144</v>
      </c>
      <c r="E1771" s="27" t="s">
        <v>161</v>
      </c>
    </row>
    <row r="1772" spans="1:5" x14ac:dyDescent="0.25">
      <c r="A1772" s="24">
        <v>1770</v>
      </c>
      <c r="B1772" s="26" t="s">
        <v>2790</v>
      </c>
      <c r="C1772" s="25">
        <v>535667</v>
      </c>
      <c r="D1772" s="25" t="s">
        <v>144</v>
      </c>
      <c r="E1772" s="27" t="s">
        <v>161</v>
      </c>
    </row>
    <row r="1773" spans="1:5" x14ac:dyDescent="0.25">
      <c r="A1773" s="24">
        <v>1771</v>
      </c>
      <c r="B1773" s="26" t="s">
        <v>2791</v>
      </c>
      <c r="C1773" s="25">
        <v>531253</v>
      </c>
      <c r="D1773" s="25" t="s">
        <v>144</v>
      </c>
      <c r="E1773" s="27" t="s">
        <v>304</v>
      </c>
    </row>
    <row r="1774" spans="1:5" x14ac:dyDescent="0.25">
      <c r="A1774" s="24">
        <v>1772</v>
      </c>
      <c r="B1774" s="26" t="s">
        <v>2792</v>
      </c>
      <c r="C1774" s="25">
        <v>500201</v>
      </c>
      <c r="D1774" s="25" t="s">
        <v>2793</v>
      </c>
      <c r="E1774" s="27" t="s">
        <v>192</v>
      </c>
    </row>
    <row r="1775" spans="1:5" x14ac:dyDescent="0.25">
      <c r="A1775" s="24">
        <v>1773</v>
      </c>
      <c r="B1775" s="26" t="s">
        <v>2794</v>
      </c>
      <c r="C1775" s="25">
        <v>540152</v>
      </c>
      <c r="D1775" s="25" t="s">
        <v>144</v>
      </c>
      <c r="E1775" s="27" t="s">
        <v>230</v>
      </c>
    </row>
    <row r="1776" spans="1:5" x14ac:dyDescent="0.25">
      <c r="A1776" s="24">
        <v>1774</v>
      </c>
      <c r="B1776" s="26" t="s">
        <v>2795</v>
      </c>
      <c r="C1776" s="25">
        <v>540565</v>
      </c>
      <c r="D1776" s="25" t="s">
        <v>2796</v>
      </c>
      <c r="E1776" s="27" t="s">
        <v>164</v>
      </c>
    </row>
    <row r="1777" spans="1:5" x14ac:dyDescent="0.25">
      <c r="A1777" s="24">
        <v>1775</v>
      </c>
      <c r="B1777" s="26" t="s">
        <v>2797</v>
      </c>
      <c r="C1777" s="25">
        <v>530979</v>
      </c>
      <c r="D1777" s="25" t="s">
        <v>144</v>
      </c>
      <c r="E1777" s="27" t="s">
        <v>202</v>
      </c>
    </row>
    <row r="1778" spans="1:5" x14ac:dyDescent="0.25">
      <c r="A1778" s="24">
        <v>1776</v>
      </c>
      <c r="B1778" s="26" t="s">
        <v>2798</v>
      </c>
      <c r="C1778" s="25">
        <v>531343</v>
      </c>
      <c r="D1778" s="25" t="s">
        <v>144</v>
      </c>
      <c r="E1778" s="27" t="s">
        <v>565</v>
      </c>
    </row>
    <row r="1779" spans="1:5" x14ac:dyDescent="0.25">
      <c r="A1779" s="24">
        <v>1777</v>
      </c>
      <c r="B1779" s="26" t="s">
        <v>2799</v>
      </c>
      <c r="C1779" s="25">
        <v>590065</v>
      </c>
      <c r="D1779" s="25" t="s">
        <v>2800</v>
      </c>
      <c r="E1779" s="27" t="s">
        <v>166</v>
      </c>
    </row>
    <row r="1780" spans="1:5" x14ac:dyDescent="0.25">
      <c r="A1780" s="24">
        <v>1778</v>
      </c>
      <c r="B1780" s="26" t="s">
        <v>2801</v>
      </c>
      <c r="C1780" s="25">
        <v>532240</v>
      </c>
      <c r="D1780" s="25" t="s">
        <v>2802</v>
      </c>
      <c r="E1780" s="27" t="s">
        <v>499</v>
      </c>
    </row>
    <row r="1781" spans="1:5" x14ac:dyDescent="0.25">
      <c r="A1781" s="24">
        <v>1779</v>
      </c>
      <c r="B1781" s="26" t="s">
        <v>2803</v>
      </c>
      <c r="C1781" s="25">
        <v>513361</v>
      </c>
      <c r="D1781" s="25" t="s">
        <v>144</v>
      </c>
      <c r="E1781" s="27" t="s">
        <v>176</v>
      </c>
    </row>
    <row r="1782" spans="1:5" x14ac:dyDescent="0.25">
      <c r="A1782" s="24">
        <v>1780</v>
      </c>
      <c r="B1782" s="26" t="s">
        <v>2804</v>
      </c>
      <c r="C1782" s="25">
        <v>532189</v>
      </c>
      <c r="D1782" s="25" t="s">
        <v>2805</v>
      </c>
      <c r="E1782" s="27" t="s">
        <v>345</v>
      </c>
    </row>
    <row r="1783" spans="1:5" x14ac:dyDescent="0.25">
      <c r="A1783" s="24">
        <v>1781</v>
      </c>
      <c r="B1783" s="26" t="s">
        <v>2806</v>
      </c>
      <c r="C1783" s="25">
        <v>535789</v>
      </c>
      <c r="D1783" s="25" t="s">
        <v>2807</v>
      </c>
      <c r="E1783" s="27" t="s">
        <v>202</v>
      </c>
    </row>
    <row r="1784" spans="1:5" x14ac:dyDescent="0.25">
      <c r="A1784" s="24">
        <v>1782</v>
      </c>
      <c r="B1784" s="26" t="s">
        <v>2808</v>
      </c>
      <c r="C1784" s="25">
        <v>533520</v>
      </c>
      <c r="D1784" s="25" t="s">
        <v>2809</v>
      </c>
      <c r="E1784" s="27" t="s">
        <v>166</v>
      </c>
    </row>
    <row r="1785" spans="1:5" x14ac:dyDescent="0.25">
      <c r="A1785" s="24">
        <v>1783</v>
      </c>
      <c r="B1785" s="26" t="s">
        <v>2810</v>
      </c>
      <c r="C1785" s="25">
        <v>532832</v>
      </c>
      <c r="D1785" s="25" t="s">
        <v>2811</v>
      </c>
      <c r="E1785" s="27" t="s">
        <v>230</v>
      </c>
    </row>
    <row r="1786" spans="1:5" x14ac:dyDescent="0.25">
      <c r="A1786" s="24">
        <v>1784</v>
      </c>
      <c r="B1786" s="26" t="s">
        <v>2812</v>
      </c>
      <c r="C1786" s="25">
        <v>532960</v>
      </c>
      <c r="D1786" s="25" t="s">
        <v>2813</v>
      </c>
      <c r="E1786" s="27" t="s">
        <v>127</v>
      </c>
    </row>
    <row r="1787" spans="1:5" x14ac:dyDescent="0.25">
      <c r="A1787" s="24">
        <v>1785</v>
      </c>
      <c r="B1787" s="26" t="s">
        <v>2814</v>
      </c>
      <c r="C1787" s="25">
        <v>514165</v>
      </c>
      <c r="D1787" s="25" t="s">
        <v>144</v>
      </c>
      <c r="E1787" s="27" t="s">
        <v>521</v>
      </c>
    </row>
    <row r="1788" spans="1:5" x14ac:dyDescent="0.25">
      <c r="A1788" s="24">
        <v>1786</v>
      </c>
      <c r="B1788" s="26" t="s">
        <v>2815</v>
      </c>
      <c r="C1788" s="25">
        <v>532814</v>
      </c>
      <c r="D1788" s="25" t="s">
        <v>2816</v>
      </c>
      <c r="E1788" s="27" t="s">
        <v>462</v>
      </c>
    </row>
    <row r="1789" spans="1:5" x14ac:dyDescent="0.25">
      <c r="A1789" s="24">
        <v>1787</v>
      </c>
      <c r="B1789" s="26" t="s">
        <v>2817</v>
      </c>
      <c r="C1789" s="25">
        <v>504731</v>
      </c>
      <c r="D1789" s="25" t="s">
        <v>144</v>
      </c>
      <c r="E1789" s="27" t="s">
        <v>176</v>
      </c>
    </row>
    <row r="1790" spans="1:5" x14ac:dyDescent="0.25">
      <c r="A1790" s="24">
        <v>1788</v>
      </c>
      <c r="B1790" s="26" t="s">
        <v>2818</v>
      </c>
      <c r="C1790" s="25">
        <v>509692</v>
      </c>
      <c r="D1790" s="25" t="s">
        <v>2819</v>
      </c>
      <c r="E1790" s="27" t="s">
        <v>159</v>
      </c>
    </row>
    <row r="1791" spans="1:5" x14ac:dyDescent="0.25">
      <c r="A1791" s="24">
        <v>1789</v>
      </c>
      <c r="B1791" s="26" t="s">
        <v>2820</v>
      </c>
      <c r="C1791" s="25">
        <v>540750</v>
      </c>
      <c r="D1791" s="25" t="s">
        <v>2821</v>
      </c>
      <c r="E1791" s="27" t="s">
        <v>283</v>
      </c>
    </row>
    <row r="1792" spans="1:5" x14ac:dyDescent="0.25">
      <c r="A1792" s="24">
        <v>1790</v>
      </c>
      <c r="B1792" s="26" t="s">
        <v>2822</v>
      </c>
      <c r="C1792" s="25">
        <v>524614</v>
      </c>
      <c r="D1792" s="25" t="s">
        <v>144</v>
      </c>
      <c r="E1792" s="27" t="s">
        <v>224</v>
      </c>
    </row>
    <row r="1793" spans="1:5" x14ac:dyDescent="0.25">
      <c r="A1793" s="24">
        <v>1791</v>
      </c>
      <c r="B1793" s="26" t="s">
        <v>2823</v>
      </c>
      <c r="C1793" s="25">
        <v>504741</v>
      </c>
      <c r="D1793" s="25" t="s">
        <v>2824</v>
      </c>
      <c r="E1793" s="27" t="s">
        <v>157</v>
      </c>
    </row>
    <row r="1794" spans="1:5" x14ac:dyDescent="0.25">
      <c r="A1794" s="24">
        <v>1792</v>
      </c>
      <c r="B1794" s="26" t="s">
        <v>2825</v>
      </c>
      <c r="C1794" s="25">
        <v>509051</v>
      </c>
      <c r="D1794" s="25" t="s">
        <v>144</v>
      </c>
      <c r="E1794" s="27" t="s">
        <v>237</v>
      </c>
    </row>
    <row r="1795" spans="1:5" x14ac:dyDescent="0.25">
      <c r="A1795" s="24">
        <v>1793</v>
      </c>
      <c r="B1795" s="26" t="s">
        <v>2826</v>
      </c>
      <c r="C1795" s="25">
        <v>504746</v>
      </c>
      <c r="D1795" s="25" t="s">
        <v>144</v>
      </c>
      <c r="E1795" s="27" t="s">
        <v>1063</v>
      </c>
    </row>
    <row r="1796" spans="1:5" x14ac:dyDescent="0.25">
      <c r="A1796" s="24">
        <v>1794</v>
      </c>
      <c r="B1796" s="26" t="s">
        <v>2827</v>
      </c>
      <c r="C1796" s="25">
        <v>533047</v>
      </c>
      <c r="D1796" s="25" t="s">
        <v>2828</v>
      </c>
      <c r="E1796" s="27" t="s">
        <v>176</v>
      </c>
    </row>
    <row r="1797" spans="1:5" x14ac:dyDescent="0.25">
      <c r="A1797" s="24">
        <v>1795</v>
      </c>
      <c r="B1797" s="26" t="s">
        <v>2829</v>
      </c>
      <c r="C1797" s="25">
        <v>530965</v>
      </c>
      <c r="D1797" s="25" t="s">
        <v>2830</v>
      </c>
      <c r="E1797" s="27" t="s">
        <v>354</v>
      </c>
    </row>
    <row r="1798" spans="1:5" x14ac:dyDescent="0.25">
      <c r="A1798" s="24">
        <v>1796</v>
      </c>
      <c r="B1798" s="26" t="s">
        <v>2831</v>
      </c>
      <c r="C1798" s="25">
        <v>532388</v>
      </c>
      <c r="D1798" s="25" t="s">
        <v>2832</v>
      </c>
      <c r="E1798" s="27" t="s">
        <v>462</v>
      </c>
    </row>
    <row r="1799" spans="1:5" x14ac:dyDescent="0.25">
      <c r="A1799" s="24">
        <v>1797</v>
      </c>
      <c r="B1799" s="26" t="s">
        <v>2833</v>
      </c>
      <c r="C1799" s="25">
        <v>500319</v>
      </c>
      <c r="D1799" s="25" t="s">
        <v>144</v>
      </c>
      <c r="E1799" s="27" t="s">
        <v>842</v>
      </c>
    </row>
    <row r="1800" spans="1:5" x14ac:dyDescent="0.25">
      <c r="A1800" s="24">
        <v>1798</v>
      </c>
      <c r="B1800" s="26" t="s">
        <v>2834</v>
      </c>
      <c r="C1800" s="25">
        <v>533329</v>
      </c>
      <c r="D1800" s="25" t="s">
        <v>2835</v>
      </c>
      <c r="E1800" s="27" t="s">
        <v>258</v>
      </c>
    </row>
    <row r="1801" spans="1:5" x14ac:dyDescent="0.25">
      <c r="A1801" s="24">
        <v>1799</v>
      </c>
      <c r="B1801" s="26" t="s">
        <v>2836</v>
      </c>
      <c r="C1801" s="25">
        <v>523586</v>
      </c>
      <c r="D1801" s="25" t="s">
        <v>144</v>
      </c>
      <c r="E1801" s="27" t="s">
        <v>304</v>
      </c>
    </row>
    <row r="1802" spans="1:5" x14ac:dyDescent="0.25">
      <c r="A1802" s="24">
        <v>1800</v>
      </c>
      <c r="B1802" s="26" t="s">
        <v>2837</v>
      </c>
      <c r="C1802" s="25">
        <v>501700</v>
      </c>
      <c r="D1802" s="25" t="s">
        <v>144</v>
      </c>
      <c r="E1802" s="27" t="s">
        <v>161</v>
      </c>
    </row>
    <row r="1803" spans="1:5" x14ac:dyDescent="0.25">
      <c r="A1803" s="24">
        <v>1801</v>
      </c>
      <c r="B1803" s="26" t="s">
        <v>2838</v>
      </c>
      <c r="C1803" s="25">
        <v>532745</v>
      </c>
      <c r="D1803" s="25" t="s">
        <v>144</v>
      </c>
      <c r="E1803" s="27" t="s">
        <v>127</v>
      </c>
    </row>
    <row r="1804" spans="1:5" x14ac:dyDescent="0.25">
      <c r="A1804" s="24">
        <v>1802</v>
      </c>
      <c r="B1804" s="26" t="s">
        <v>2839</v>
      </c>
      <c r="C1804" s="25">
        <v>524648</v>
      </c>
      <c r="D1804" s="25" t="s">
        <v>144</v>
      </c>
      <c r="E1804" s="27" t="s">
        <v>192</v>
      </c>
    </row>
    <row r="1805" spans="1:5" x14ac:dyDescent="0.25">
      <c r="A1805" s="24">
        <v>1803</v>
      </c>
      <c r="B1805" s="26" t="s">
        <v>2840</v>
      </c>
      <c r="C1805" s="25">
        <v>530747</v>
      </c>
      <c r="D1805" s="25" t="s">
        <v>144</v>
      </c>
      <c r="E1805" s="27" t="s">
        <v>161</v>
      </c>
    </row>
    <row r="1806" spans="1:5" x14ac:dyDescent="0.25">
      <c r="A1806" s="24">
        <v>1804</v>
      </c>
      <c r="B1806" s="26" t="s">
        <v>2841</v>
      </c>
      <c r="C1806" s="25">
        <v>524342</v>
      </c>
      <c r="D1806" s="25" t="s">
        <v>144</v>
      </c>
      <c r="E1806" s="27" t="s">
        <v>192</v>
      </c>
    </row>
    <row r="1807" spans="1:5" x14ac:dyDescent="0.25">
      <c r="A1807" s="24">
        <v>1805</v>
      </c>
      <c r="B1807" s="26" t="s">
        <v>2842</v>
      </c>
      <c r="C1807" s="25">
        <v>538838</v>
      </c>
      <c r="D1807" s="25" t="s">
        <v>144</v>
      </c>
      <c r="E1807" s="27" t="s">
        <v>159</v>
      </c>
    </row>
    <row r="1808" spans="1:5" x14ac:dyDescent="0.25">
      <c r="A1808" s="24">
        <v>1806</v>
      </c>
      <c r="B1808" s="26" t="s">
        <v>2843</v>
      </c>
      <c r="C1808" s="25">
        <v>521016</v>
      </c>
      <c r="D1808" s="25" t="s">
        <v>2844</v>
      </c>
      <c r="E1808" s="27" t="s">
        <v>159</v>
      </c>
    </row>
    <row r="1809" spans="1:5" x14ac:dyDescent="0.25">
      <c r="A1809" s="24">
        <v>1807</v>
      </c>
      <c r="B1809" s="26" t="s">
        <v>2845</v>
      </c>
      <c r="C1809" s="25">
        <v>526887</v>
      </c>
      <c r="D1809" s="25" t="s">
        <v>144</v>
      </c>
      <c r="E1809" s="27" t="s">
        <v>161</v>
      </c>
    </row>
    <row r="1810" spans="1:5" x14ac:dyDescent="0.25">
      <c r="A1810" s="24">
        <v>1808</v>
      </c>
      <c r="B1810" s="26" t="s">
        <v>2846</v>
      </c>
      <c r="C1810" s="25">
        <v>524458</v>
      </c>
      <c r="D1810" s="25" t="s">
        <v>144</v>
      </c>
      <c r="E1810" s="27" t="s">
        <v>304</v>
      </c>
    </row>
    <row r="1811" spans="1:5" x14ac:dyDescent="0.25">
      <c r="A1811" s="24">
        <v>1809</v>
      </c>
      <c r="B1811" s="26" t="s">
        <v>2847</v>
      </c>
      <c r="C1811" s="25">
        <v>506945</v>
      </c>
      <c r="D1811" s="25" t="s">
        <v>144</v>
      </c>
      <c r="E1811" s="27" t="s">
        <v>304</v>
      </c>
    </row>
    <row r="1812" spans="1:5" x14ac:dyDescent="0.25">
      <c r="A1812" s="24">
        <v>1810</v>
      </c>
      <c r="B1812" s="26" t="s">
        <v>2848</v>
      </c>
      <c r="C1812" s="25">
        <v>531565</v>
      </c>
      <c r="D1812" s="25" t="s">
        <v>144</v>
      </c>
      <c r="E1812" s="27" t="s">
        <v>230</v>
      </c>
    </row>
    <row r="1813" spans="1:5" x14ac:dyDescent="0.25">
      <c r="A1813" s="24">
        <v>1811</v>
      </c>
      <c r="B1813" s="26" t="s">
        <v>2849</v>
      </c>
      <c r="C1813" s="25">
        <v>500207</v>
      </c>
      <c r="D1813" s="25" t="s">
        <v>2850</v>
      </c>
      <c r="E1813" s="27" t="s">
        <v>159</v>
      </c>
    </row>
    <row r="1814" spans="1:5" x14ac:dyDescent="0.25">
      <c r="A1814" s="24">
        <v>1812</v>
      </c>
      <c r="B1814" s="26" t="s">
        <v>2851</v>
      </c>
      <c r="C1814" s="25">
        <v>500207</v>
      </c>
      <c r="D1814" s="25" t="s">
        <v>2850</v>
      </c>
      <c r="E1814" s="27" t="s">
        <v>159</v>
      </c>
    </row>
    <row r="1815" spans="1:5" x14ac:dyDescent="0.25">
      <c r="A1815" s="24">
        <v>1813</v>
      </c>
      <c r="B1815" s="26" t="s">
        <v>2852</v>
      </c>
      <c r="C1815" s="25">
        <v>532717</v>
      </c>
      <c r="D1815" s="25" t="s">
        <v>2853</v>
      </c>
      <c r="E1815" s="27" t="s">
        <v>187</v>
      </c>
    </row>
    <row r="1816" spans="1:5" x14ac:dyDescent="0.25">
      <c r="A1816" s="24">
        <v>1814</v>
      </c>
      <c r="B1816" s="26" t="s">
        <v>2854</v>
      </c>
      <c r="C1816" s="25">
        <v>533676</v>
      </c>
      <c r="D1816" s="25" t="s">
        <v>2855</v>
      </c>
      <c r="E1816" s="27" t="s">
        <v>127</v>
      </c>
    </row>
    <row r="1817" spans="1:5" x14ac:dyDescent="0.25">
      <c r="A1817" s="24">
        <v>1815</v>
      </c>
      <c r="B1817" s="26" t="s">
        <v>2856</v>
      </c>
      <c r="C1817" s="25">
        <v>541304</v>
      </c>
      <c r="D1817" s="25" t="s">
        <v>144</v>
      </c>
      <c r="E1817" s="27" t="s">
        <v>342</v>
      </c>
    </row>
    <row r="1818" spans="1:5" x14ac:dyDescent="0.25">
      <c r="A1818" s="24">
        <v>1816</v>
      </c>
      <c r="B1818" s="26" t="s">
        <v>2857</v>
      </c>
      <c r="C1818" s="25">
        <v>532100</v>
      </c>
      <c r="D1818" s="25" t="s">
        <v>144</v>
      </c>
      <c r="E1818" s="27" t="s">
        <v>237</v>
      </c>
    </row>
    <row r="1819" spans="1:5" x14ac:dyDescent="0.25">
      <c r="A1819" s="24">
        <v>1817</v>
      </c>
      <c r="B1819" s="26" t="s">
        <v>2858</v>
      </c>
      <c r="C1819" s="25">
        <v>532612</v>
      </c>
      <c r="D1819" s="25" t="s">
        <v>2859</v>
      </c>
      <c r="E1819" s="27" t="s">
        <v>182</v>
      </c>
    </row>
    <row r="1820" spans="1:5" x14ac:dyDescent="0.25">
      <c r="A1820" s="24">
        <v>1818</v>
      </c>
      <c r="B1820" s="26" t="s">
        <v>2860</v>
      </c>
      <c r="C1820" s="25">
        <v>539433</v>
      </c>
      <c r="D1820" s="25" t="s">
        <v>144</v>
      </c>
      <c r="E1820" s="27" t="s">
        <v>614</v>
      </c>
    </row>
    <row r="1821" spans="1:5" x14ac:dyDescent="0.25">
      <c r="A1821" s="24">
        <v>1819</v>
      </c>
      <c r="B1821" s="26" t="s">
        <v>2861</v>
      </c>
      <c r="C1821" s="25">
        <v>504092</v>
      </c>
      <c r="D1821" s="25" t="s">
        <v>144</v>
      </c>
      <c r="E1821" s="27" t="s">
        <v>304</v>
      </c>
    </row>
    <row r="1822" spans="1:5" x14ac:dyDescent="0.25">
      <c r="A1822" s="24">
        <v>1820</v>
      </c>
      <c r="B1822" s="26" t="s">
        <v>2862</v>
      </c>
      <c r="C1822" s="25">
        <v>504058</v>
      </c>
      <c r="D1822" s="25" t="s">
        <v>2863</v>
      </c>
      <c r="E1822" s="27" t="s">
        <v>690</v>
      </c>
    </row>
    <row r="1823" spans="1:5" x14ac:dyDescent="0.25">
      <c r="A1823" s="24">
        <v>1821</v>
      </c>
      <c r="B1823" s="26" t="s">
        <v>2864</v>
      </c>
      <c r="C1823" s="25">
        <v>533257</v>
      </c>
      <c r="D1823" s="25" t="s">
        <v>2865</v>
      </c>
      <c r="E1823" s="27" t="s">
        <v>442</v>
      </c>
    </row>
    <row r="1824" spans="1:5" x14ac:dyDescent="0.25">
      <c r="A1824" s="24">
        <v>1822</v>
      </c>
      <c r="B1824" s="26" t="s">
        <v>2866</v>
      </c>
      <c r="C1824" s="25">
        <v>541336</v>
      </c>
      <c r="D1824" s="25" t="s">
        <v>2867</v>
      </c>
      <c r="E1824" s="27" t="s">
        <v>161</v>
      </c>
    </row>
    <row r="1825" spans="1:5" x14ac:dyDescent="0.25">
      <c r="A1825" s="24">
        <v>1823</v>
      </c>
      <c r="B1825" s="26" t="s">
        <v>2868</v>
      </c>
      <c r="C1825" s="25">
        <v>521005</v>
      </c>
      <c r="D1825" s="25" t="s">
        <v>144</v>
      </c>
      <c r="E1825" s="27" t="s">
        <v>159</v>
      </c>
    </row>
    <row r="1826" spans="1:5" x14ac:dyDescent="0.25">
      <c r="A1826" s="24">
        <v>1824</v>
      </c>
      <c r="B1826" s="26" t="s">
        <v>2869</v>
      </c>
      <c r="C1826" s="25">
        <v>532894</v>
      </c>
      <c r="D1826" s="25" t="s">
        <v>2870</v>
      </c>
      <c r="E1826" s="27" t="s">
        <v>283</v>
      </c>
    </row>
    <row r="1827" spans="1:5" x14ac:dyDescent="0.25">
      <c r="A1827" s="24">
        <v>1825</v>
      </c>
      <c r="B1827" s="26" t="s">
        <v>2871</v>
      </c>
      <c r="C1827" s="25">
        <v>539175</v>
      </c>
      <c r="D1827" s="25" t="s">
        <v>144</v>
      </c>
      <c r="E1827" s="27" t="s">
        <v>652</v>
      </c>
    </row>
    <row r="1828" spans="1:5" x14ac:dyDescent="0.25">
      <c r="A1828" s="24">
        <v>1826</v>
      </c>
      <c r="B1828" s="26" t="s">
        <v>2872</v>
      </c>
      <c r="C1828" s="25">
        <v>532514</v>
      </c>
      <c r="D1828" s="25" t="s">
        <v>2873</v>
      </c>
      <c r="E1828" s="27" t="s">
        <v>169</v>
      </c>
    </row>
    <row r="1829" spans="1:5" x14ac:dyDescent="0.25">
      <c r="A1829" s="24">
        <v>1827</v>
      </c>
      <c r="B1829" s="26" t="s">
        <v>2874</v>
      </c>
      <c r="C1829" s="25">
        <v>532150</v>
      </c>
      <c r="D1829" s="25" t="s">
        <v>2875</v>
      </c>
      <c r="E1829" s="27" t="s">
        <v>614</v>
      </c>
    </row>
    <row r="1830" spans="1:5" x14ac:dyDescent="0.25">
      <c r="A1830" s="24">
        <v>1828</v>
      </c>
      <c r="B1830" s="26" t="s">
        <v>2876</v>
      </c>
      <c r="C1830" s="25">
        <v>526445</v>
      </c>
      <c r="D1830" s="25" t="s">
        <v>2877</v>
      </c>
      <c r="E1830" s="27" t="s">
        <v>342</v>
      </c>
    </row>
    <row r="1831" spans="1:5" x14ac:dyDescent="0.25">
      <c r="A1831" s="24">
        <v>1829</v>
      </c>
      <c r="B1831" s="26" t="s">
        <v>2878</v>
      </c>
      <c r="C1831" s="25">
        <v>522165</v>
      </c>
      <c r="D1831" s="25" t="s">
        <v>144</v>
      </c>
      <c r="E1831" s="27" t="s">
        <v>176</v>
      </c>
    </row>
    <row r="1832" spans="1:5" x14ac:dyDescent="0.25">
      <c r="A1832" s="24">
        <v>1830</v>
      </c>
      <c r="B1832" s="26" t="s">
        <v>2879</v>
      </c>
      <c r="C1832" s="25">
        <v>503639</v>
      </c>
      <c r="D1832" s="25" t="s">
        <v>144</v>
      </c>
      <c r="E1832" s="27" t="s">
        <v>565</v>
      </c>
    </row>
    <row r="1833" spans="1:5" x14ac:dyDescent="0.25">
      <c r="A1833" s="24">
        <v>1831</v>
      </c>
      <c r="B1833" s="26" t="s">
        <v>2880</v>
      </c>
      <c r="C1833" s="25">
        <v>532305</v>
      </c>
      <c r="D1833" s="25" t="s">
        <v>2881</v>
      </c>
      <c r="E1833" s="27" t="s">
        <v>182</v>
      </c>
    </row>
    <row r="1834" spans="1:5" x14ac:dyDescent="0.25">
      <c r="A1834" s="24">
        <v>1832</v>
      </c>
      <c r="B1834" s="26" t="s">
        <v>2882</v>
      </c>
      <c r="C1834" s="25">
        <v>524652</v>
      </c>
      <c r="D1834" s="25" t="s">
        <v>2883</v>
      </c>
      <c r="E1834" s="27" t="s">
        <v>182</v>
      </c>
    </row>
    <row r="1835" spans="1:5" x14ac:dyDescent="0.25">
      <c r="A1835" s="24">
        <v>1833</v>
      </c>
      <c r="B1835" s="26" t="s">
        <v>2884</v>
      </c>
      <c r="C1835" s="25">
        <v>532001</v>
      </c>
      <c r="D1835" s="25" t="s">
        <v>144</v>
      </c>
      <c r="E1835" s="27" t="s">
        <v>176</v>
      </c>
    </row>
    <row r="1836" spans="1:5" x14ac:dyDescent="0.25">
      <c r="A1836" s="24">
        <v>1834</v>
      </c>
      <c r="B1836" s="26" t="s">
        <v>2885</v>
      </c>
      <c r="C1836" s="25">
        <v>531841</v>
      </c>
      <c r="D1836" s="25" t="s">
        <v>144</v>
      </c>
      <c r="E1836" s="27" t="s">
        <v>161</v>
      </c>
    </row>
    <row r="1837" spans="1:5" x14ac:dyDescent="0.25">
      <c r="A1837" s="24">
        <v>1835</v>
      </c>
      <c r="B1837" s="26" t="s">
        <v>2886</v>
      </c>
      <c r="C1837" s="25">
        <v>532187</v>
      </c>
      <c r="D1837" s="25" t="s">
        <v>2887</v>
      </c>
      <c r="E1837" s="27" t="s">
        <v>462</v>
      </c>
    </row>
    <row r="1838" spans="1:5" x14ac:dyDescent="0.25">
      <c r="A1838" s="24">
        <v>1836</v>
      </c>
      <c r="B1838" s="26" t="s">
        <v>2888</v>
      </c>
      <c r="C1838" s="25">
        <v>501298</v>
      </c>
      <c r="D1838" s="25" t="s">
        <v>144</v>
      </c>
      <c r="E1838" s="27" t="s">
        <v>164</v>
      </c>
    </row>
    <row r="1839" spans="1:5" x14ac:dyDescent="0.25">
      <c r="A1839" s="24">
        <v>1837</v>
      </c>
      <c r="B1839" s="26" t="s">
        <v>2889</v>
      </c>
      <c r="C1839" s="25">
        <v>501295</v>
      </c>
      <c r="D1839" s="25" t="s">
        <v>2890</v>
      </c>
      <c r="E1839" s="27" t="s">
        <v>161</v>
      </c>
    </row>
    <row r="1840" spans="1:5" x14ac:dyDescent="0.25">
      <c r="A1840" s="24">
        <v>1838</v>
      </c>
      <c r="B1840" s="26" t="s">
        <v>2891</v>
      </c>
      <c r="C1840" s="25">
        <v>506222</v>
      </c>
      <c r="D1840" s="25" t="s">
        <v>2892</v>
      </c>
      <c r="E1840" s="27" t="s">
        <v>304</v>
      </c>
    </row>
    <row r="1841" spans="1:5" x14ac:dyDescent="0.25">
      <c r="A1841" s="24">
        <v>1839</v>
      </c>
      <c r="B1841" s="26" t="s">
        <v>2893</v>
      </c>
      <c r="C1841" s="25">
        <v>506222</v>
      </c>
      <c r="D1841" s="25" t="s">
        <v>2892</v>
      </c>
      <c r="E1841" s="27" t="s">
        <v>304</v>
      </c>
    </row>
    <row r="1842" spans="1:5" x14ac:dyDescent="0.25">
      <c r="A1842" s="24">
        <v>1840</v>
      </c>
      <c r="B1842" s="26" t="s">
        <v>2894</v>
      </c>
      <c r="C1842" s="25">
        <v>512025</v>
      </c>
      <c r="D1842" s="25" t="s">
        <v>144</v>
      </c>
      <c r="E1842" s="27" t="s">
        <v>565</v>
      </c>
    </row>
    <row r="1843" spans="1:5" x14ac:dyDescent="0.25">
      <c r="A1843" s="24">
        <v>1841</v>
      </c>
      <c r="B1843" s="26" t="s">
        <v>2895</v>
      </c>
      <c r="C1843" s="25">
        <v>539807</v>
      </c>
      <c r="D1843" s="25" t="s">
        <v>2896</v>
      </c>
      <c r="E1843" s="27" t="s">
        <v>150</v>
      </c>
    </row>
    <row r="1844" spans="1:5" x14ac:dyDescent="0.25">
      <c r="A1844" s="24">
        <v>1842</v>
      </c>
      <c r="B1844" s="26" t="s">
        <v>2897</v>
      </c>
      <c r="C1844" s="25">
        <v>533154</v>
      </c>
      <c r="D1844" s="25" t="s">
        <v>2898</v>
      </c>
      <c r="E1844" s="27" t="s">
        <v>130</v>
      </c>
    </row>
    <row r="1845" spans="1:5" x14ac:dyDescent="0.25">
      <c r="A1845" s="24">
        <v>1843</v>
      </c>
      <c r="B1845" s="26" t="s">
        <v>2899</v>
      </c>
      <c r="C1845" s="25">
        <v>533154</v>
      </c>
      <c r="D1845" s="25" t="s">
        <v>2898</v>
      </c>
      <c r="E1845" s="27" t="s">
        <v>130</v>
      </c>
    </row>
    <row r="1846" spans="1:5" x14ac:dyDescent="0.25">
      <c r="A1846" s="24">
        <v>1844</v>
      </c>
      <c r="B1846" s="26" t="s">
        <v>2900</v>
      </c>
      <c r="C1846" s="25">
        <v>541083</v>
      </c>
      <c r="D1846" s="25" t="s">
        <v>144</v>
      </c>
      <c r="E1846" s="27" t="s">
        <v>1189</v>
      </c>
    </row>
    <row r="1847" spans="1:5" x14ac:dyDescent="0.25">
      <c r="A1847" s="24">
        <v>1845</v>
      </c>
      <c r="B1847" s="26" t="s">
        <v>2901</v>
      </c>
      <c r="C1847" s="25">
        <v>532777</v>
      </c>
      <c r="D1847" s="25" t="s">
        <v>2902</v>
      </c>
      <c r="E1847" s="27" t="s">
        <v>2903</v>
      </c>
    </row>
    <row r="1848" spans="1:5" x14ac:dyDescent="0.25">
      <c r="A1848" s="24">
        <v>1846</v>
      </c>
      <c r="B1848" s="26" t="s">
        <v>2904</v>
      </c>
      <c r="C1848" s="25">
        <v>532777</v>
      </c>
      <c r="D1848" s="25" t="s">
        <v>2902</v>
      </c>
      <c r="E1848" s="27" t="s">
        <v>2903</v>
      </c>
    </row>
    <row r="1849" spans="1:5" x14ac:dyDescent="0.25">
      <c r="A1849" s="24">
        <v>1847</v>
      </c>
      <c r="B1849" s="26" t="s">
        <v>2905</v>
      </c>
      <c r="C1849" s="25" t="s">
        <v>144</v>
      </c>
      <c r="D1849" s="25" t="s">
        <v>2906</v>
      </c>
      <c r="E1849" s="27" t="s">
        <v>155</v>
      </c>
    </row>
    <row r="1850" spans="1:5" x14ac:dyDescent="0.25">
      <c r="A1850" s="24">
        <v>1848</v>
      </c>
      <c r="B1850" s="26" t="s">
        <v>2907</v>
      </c>
      <c r="C1850" s="25">
        <v>504810</v>
      </c>
      <c r="D1850" s="25" t="s">
        <v>144</v>
      </c>
      <c r="E1850" s="27" t="s">
        <v>474</v>
      </c>
    </row>
    <row r="1851" spans="1:5" x14ac:dyDescent="0.25">
      <c r="A1851" s="24">
        <v>1849</v>
      </c>
      <c r="B1851" s="26" t="s">
        <v>2908</v>
      </c>
      <c r="C1851" s="25">
        <v>504810</v>
      </c>
      <c r="D1851" s="25" t="s">
        <v>144</v>
      </c>
      <c r="E1851" s="27" t="s">
        <v>474</v>
      </c>
    </row>
    <row r="1852" spans="1:5" x14ac:dyDescent="0.25">
      <c r="A1852" s="24">
        <v>1850</v>
      </c>
      <c r="B1852" s="26" t="s">
        <v>2909</v>
      </c>
      <c r="C1852" s="25">
        <v>500209</v>
      </c>
      <c r="D1852" s="25" t="s">
        <v>2910</v>
      </c>
      <c r="E1852" s="27" t="s">
        <v>130</v>
      </c>
    </row>
    <row r="1853" spans="1:5" x14ac:dyDescent="0.25">
      <c r="A1853" s="24">
        <v>1851</v>
      </c>
      <c r="B1853" s="26" t="s">
        <v>2911</v>
      </c>
      <c r="C1853" s="25">
        <v>530777</v>
      </c>
      <c r="D1853" s="25" t="s">
        <v>144</v>
      </c>
      <c r="E1853" s="27" t="s">
        <v>264</v>
      </c>
    </row>
    <row r="1854" spans="1:5" x14ac:dyDescent="0.25">
      <c r="A1854" s="24">
        <v>1852</v>
      </c>
      <c r="B1854" s="26" t="s">
        <v>2912</v>
      </c>
      <c r="C1854" s="25">
        <v>537985</v>
      </c>
      <c r="D1854" s="25" t="s">
        <v>144</v>
      </c>
      <c r="E1854" s="27" t="s">
        <v>237</v>
      </c>
    </row>
    <row r="1855" spans="1:5" x14ac:dyDescent="0.25">
      <c r="A1855" s="24">
        <v>1853</v>
      </c>
      <c r="B1855" s="26" t="s">
        <v>2913</v>
      </c>
      <c r="C1855" s="25">
        <v>500210</v>
      </c>
      <c r="D1855" s="25" t="s">
        <v>2914</v>
      </c>
      <c r="E1855" s="27" t="s">
        <v>152</v>
      </c>
    </row>
    <row r="1856" spans="1:5" x14ac:dyDescent="0.25">
      <c r="A1856" s="24">
        <v>1854</v>
      </c>
      <c r="B1856" s="26" t="s">
        <v>2915</v>
      </c>
      <c r="C1856" s="25">
        <v>500210</v>
      </c>
      <c r="D1856" s="25" t="s">
        <v>2914</v>
      </c>
      <c r="E1856" s="27" t="s">
        <v>152</v>
      </c>
    </row>
    <row r="1857" spans="1:5" x14ac:dyDescent="0.25">
      <c r="A1857" s="24">
        <v>1855</v>
      </c>
      <c r="B1857" s="26" t="s">
        <v>2916</v>
      </c>
      <c r="C1857" s="25">
        <v>530787</v>
      </c>
      <c r="D1857" s="25" t="s">
        <v>144</v>
      </c>
      <c r="E1857" s="27" t="s">
        <v>2136</v>
      </c>
    </row>
    <row r="1858" spans="1:5" x14ac:dyDescent="0.25">
      <c r="A1858" s="24">
        <v>1856</v>
      </c>
      <c r="B1858" s="26" t="s">
        <v>2917</v>
      </c>
      <c r="C1858" s="25">
        <v>531929</v>
      </c>
      <c r="D1858" s="25" t="s">
        <v>2918</v>
      </c>
      <c r="E1858" s="27" t="s">
        <v>264</v>
      </c>
    </row>
    <row r="1859" spans="1:5" x14ac:dyDescent="0.25">
      <c r="A1859" s="24">
        <v>1857</v>
      </c>
      <c r="B1859" s="26" t="s">
        <v>2919</v>
      </c>
      <c r="C1859" s="25" t="s">
        <v>144</v>
      </c>
      <c r="D1859" s="25" t="s">
        <v>2920</v>
      </c>
      <c r="E1859" s="27" t="s">
        <v>155</v>
      </c>
    </row>
    <row r="1860" spans="1:5" x14ac:dyDescent="0.25">
      <c r="A1860" s="24">
        <v>1858</v>
      </c>
      <c r="B1860" s="26" t="s">
        <v>2921</v>
      </c>
      <c r="C1860" s="25">
        <v>533315</v>
      </c>
      <c r="D1860" s="25" t="s">
        <v>144</v>
      </c>
      <c r="E1860" s="27" t="s">
        <v>310</v>
      </c>
    </row>
    <row r="1861" spans="1:5" x14ac:dyDescent="0.25">
      <c r="A1861" s="24">
        <v>1859</v>
      </c>
      <c r="B1861" s="26" t="s">
        <v>2922</v>
      </c>
      <c r="C1861" s="25">
        <v>517433</v>
      </c>
      <c r="D1861" s="25" t="s">
        <v>144</v>
      </c>
      <c r="E1861" s="27" t="s">
        <v>130</v>
      </c>
    </row>
    <row r="1862" spans="1:5" x14ac:dyDescent="0.25">
      <c r="A1862" s="24">
        <v>1860</v>
      </c>
      <c r="B1862" s="26" t="s">
        <v>2923</v>
      </c>
      <c r="C1862" s="25">
        <v>541983</v>
      </c>
      <c r="D1862" s="25" t="s">
        <v>144</v>
      </c>
      <c r="E1862" s="27" t="s">
        <v>2924</v>
      </c>
    </row>
    <row r="1863" spans="1:5" x14ac:dyDescent="0.25">
      <c r="A1863" s="24">
        <v>1861</v>
      </c>
      <c r="B1863" s="26" t="s">
        <v>2925</v>
      </c>
      <c r="C1863" s="25">
        <v>541983</v>
      </c>
      <c r="D1863" s="25" t="s">
        <v>144</v>
      </c>
      <c r="E1863" s="27" t="s">
        <v>2924</v>
      </c>
    </row>
    <row r="1864" spans="1:5" x14ac:dyDescent="0.25">
      <c r="A1864" s="24">
        <v>1862</v>
      </c>
      <c r="B1864" s="26" t="s">
        <v>2926</v>
      </c>
      <c r="C1864" s="25">
        <v>523840</v>
      </c>
      <c r="D1864" s="25" t="s">
        <v>144</v>
      </c>
      <c r="E1864" s="27" t="s">
        <v>339</v>
      </c>
    </row>
    <row r="1865" spans="1:5" x14ac:dyDescent="0.25">
      <c r="A1865" s="24">
        <v>1863</v>
      </c>
      <c r="B1865" s="26" t="s">
        <v>2927</v>
      </c>
      <c r="C1865" s="25" t="s">
        <v>144</v>
      </c>
      <c r="D1865" s="25" t="s">
        <v>2928</v>
      </c>
      <c r="E1865" s="27" t="s">
        <v>155</v>
      </c>
    </row>
    <row r="1866" spans="1:5" x14ac:dyDescent="0.25">
      <c r="A1866" s="24">
        <v>1864</v>
      </c>
      <c r="B1866" s="26" t="s">
        <v>2929</v>
      </c>
      <c r="C1866" s="25">
        <v>541353</v>
      </c>
      <c r="D1866" s="25" t="s">
        <v>144</v>
      </c>
      <c r="E1866" s="27" t="s">
        <v>542</v>
      </c>
    </row>
    <row r="1867" spans="1:5" x14ac:dyDescent="0.25">
      <c r="A1867" s="24">
        <v>1865</v>
      </c>
      <c r="B1867" s="26" t="s">
        <v>2930</v>
      </c>
      <c r="C1867" s="25">
        <v>532706</v>
      </c>
      <c r="D1867" s="25" t="s">
        <v>2931</v>
      </c>
      <c r="E1867" s="27" t="s">
        <v>145</v>
      </c>
    </row>
    <row r="1868" spans="1:5" x14ac:dyDescent="0.25">
      <c r="A1868" s="24">
        <v>1866</v>
      </c>
      <c r="B1868" s="26" t="s">
        <v>2932</v>
      </c>
      <c r="C1868" s="25">
        <v>539083</v>
      </c>
      <c r="D1868" s="25" t="s">
        <v>2933</v>
      </c>
      <c r="E1868" s="27" t="s">
        <v>187</v>
      </c>
    </row>
    <row r="1869" spans="1:5" x14ac:dyDescent="0.25">
      <c r="A1869" s="24">
        <v>1867</v>
      </c>
      <c r="B1869" s="26" t="s">
        <v>2934</v>
      </c>
      <c r="C1869" s="25">
        <v>532851</v>
      </c>
      <c r="D1869" s="25" t="s">
        <v>2935</v>
      </c>
      <c r="E1869" s="27" t="s">
        <v>288</v>
      </c>
    </row>
    <row r="1870" spans="1:5" x14ac:dyDescent="0.25">
      <c r="A1870" s="24">
        <v>1868</v>
      </c>
      <c r="B1870" s="26" t="s">
        <v>2936</v>
      </c>
      <c r="C1870" s="25">
        <v>532851</v>
      </c>
      <c r="D1870" s="25" t="s">
        <v>2935</v>
      </c>
      <c r="E1870" s="27" t="s">
        <v>288</v>
      </c>
    </row>
    <row r="1871" spans="1:5" x14ac:dyDescent="0.25">
      <c r="A1871" s="24">
        <v>1869</v>
      </c>
      <c r="B1871" s="26" t="s">
        <v>2937</v>
      </c>
      <c r="C1871" s="25">
        <v>500211</v>
      </c>
      <c r="D1871" s="25" t="s">
        <v>144</v>
      </c>
      <c r="E1871" s="27" t="s">
        <v>329</v>
      </c>
    </row>
    <row r="1872" spans="1:5" x14ac:dyDescent="0.25">
      <c r="A1872" s="24">
        <v>1870</v>
      </c>
      <c r="B1872" s="26" t="s">
        <v>2938</v>
      </c>
      <c r="C1872" s="25">
        <v>532774</v>
      </c>
      <c r="D1872" s="25" t="s">
        <v>2939</v>
      </c>
      <c r="E1872" s="27" t="s">
        <v>130</v>
      </c>
    </row>
    <row r="1873" spans="1:5" x14ac:dyDescent="0.25">
      <c r="A1873" s="24">
        <v>1871</v>
      </c>
      <c r="B1873" s="26" t="s">
        <v>2940</v>
      </c>
      <c r="C1873" s="25">
        <v>526871</v>
      </c>
      <c r="D1873" s="25" t="s">
        <v>144</v>
      </c>
      <c r="E1873" s="27" t="s">
        <v>127</v>
      </c>
    </row>
    <row r="1874" spans="1:5" x14ac:dyDescent="0.25">
      <c r="A1874" s="24">
        <v>1872</v>
      </c>
      <c r="B1874" s="26" t="s">
        <v>2941</v>
      </c>
      <c r="C1874" s="25">
        <v>531314</v>
      </c>
      <c r="D1874" s="25" t="s">
        <v>2942</v>
      </c>
      <c r="E1874" s="27" t="s">
        <v>161</v>
      </c>
    </row>
    <row r="1875" spans="1:5" x14ac:dyDescent="0.25">
      <c r="A1875" s="24">
        <v>1873</v>
      </c>
      <c r="B1875" s="26" t="s">
        <v>2943</v>
      </c>
      <c r="C1875" s="25">
        <v>505358</v>
      </c>
      <c r="D1875" s="25" t="s">
        <v>144</v>
      </c>
      <c r="E1875" s="27" t="s">
        <v>152</v>
      </c>
    </row>
    <row r="1876" spans="1:5" x14ac:dyDescent="0.25">
      <c r="A1876" s="24">
        <v>1874</v>
      </c>
      <c r="B1876" s="26" t="s">
        <v>2944</v>
      </c>
      <c r="C1876" s="25">
        <v>505358</v>
      </c>
      <c r="D1876" s="25" t="s">
        <v>144</v>
      </c>
      <c r="E1876" s="27" t="s">
        <v>152</v>
      </c>
    </row>
    <row r="1877" spans="1:5" x14ac:dyDescent="0.25">
      <c r="A1877" s="24">
        <v>1875</v>
      </c>
      <c r="B1877" s="26" t="s">
        <v>2945</v>
      </c>
      <c r="C1877" s="25">
        <v>535958</v>
      </c>
      <c r="D1877" s="25" t="s">
        <v>2946</v>
      </c>
      <c r="E1877" s="27" t="s">
        <v>258</v>
      </c>
    </row>
    <row r="1878" spans="1:5" x14ac:dyDescent="0.25">
      <c r="A1878" s="24">
        <v>1876</v>
      </c>
      <c r="B1878" s="26" t="s">
        <v>2947</v>
      </c>
      <c r="C1878" s="25">
        <v>517423</v>
      </c>
      <c r="D1878" s="25" t="s">
        <v>144</v>
      </c>
      <c r="E1878" s="27" t="s">
        <v>442</v>
      </c>
    </row>
    <row r="1879" spans="1:5" x14ac:dyDescent="0.25">
      <c r="A1879" s="24">
        <v>1877</v>
      </c>
      <c r="B1879" s="26" t="s">
        <v>2948</v>
      </c>
      <c r="C1879" s="25">
        <v>536868</v>
      </c>
      <c r="D1879" s="25" t="s">
        <v>144</v>
      </c>
      <c r="E1879" s="27" t="s">
        <v>130</v>
      </c>
    </row>
    <row r="1880" spans="1:5" x14ac:dyDescent="0.25">
      <c r="A1880" s="24">
        <v>1878</v>
      </c>
      <c r="B1880" s="26" t="s">
        <v>2949</v>
      </c>
      <c r="C1880" s="25">
        <v>539149</v>
      </c>
      <c r="D1880" s="25" t="s">
        <v>144</v>
      </c>
      <c r="E1880" s="27" t="s">
        <v>228</v>
      </c>
    </row>
    <row r="1881" spans="1:5" x14ac:dyDescent="0.25">
      <c r="A1881" s="24">
        <v>1879</v>
      </c>
      <c r="B1881" s="26" t="s">
        <v>2950</v>
      </c>
      <c r="C1881" s="25">
        <v>500212</v>
      </c>
      <c r="D1881" s="25" t="s">
        <v>144</v>
      </c>
      <c r="E1881" s="27" t="s">
        <v>161</v>
      </c>
    </row>
    <row r="1882" spans="1:5" x14ac:dyDescent="0.25">
      <c r="A1882" s="24">
        <v>1880</v>
      </c>
      <c r="B1882" s="26" t="s">
        <v>2951</v>
      </c>
      <c r="C1882" s="25">
        <v>519606</v>
      </c>
      <c r="D1882" s="25" t="s">
        <v>144</v>
      </c>
      <c r="E1882" s="27" t="s">
        <v>393</v>
      </c>
    </row>
    <row r="1883" spans="1:5" x14ac:dyDescent="0.25">
      <c r="A1883" s="24">
        <v>1881</v>
      </c>
      <c r="B1883" s="26" t="s">
        <v>2952</v>
      </c>
      <c r="C1883" s="25">
        <v>531889</v>
      </c>
      <c r="D1883" s="25" t="s">
        <v>144</v>
      </c>
      <c r="E1883" s="27" t="s">
        <v>686</v>
      </c>
    </row>
    <row r="1884" spans="1:5" x14ac:dyDescent="0.25">
      <c r="A1884" s="24">
        <v>1882</v>
      </c>
      <c r="B1884" s="26" t="s">
        <v>2953</v>
      </c>
      <c r="C1884" s="25">
        <v>530921</v>
      </c>
      <c r="D1884" s="25" t="s">
        <v>144</v>
      </c>
      <c r="E1884" s="27" t="s">
        <v>264</v>
      </c>
    </row>
    <row r="1885" spans="1:5" x14ac:dyDescent="0.25">
      <c r="A1885" s="24">
        <v>1883</v>
      </c>
      <c r="B1885" s="26" t="s">
        <v>2954</v>
      </c>
      <c r="C1885" s="25">
        <v>538835</v>
      </c>
      <c r="D1885" s="25" t="s">
        <v>2955</v>
      </c>
      <c r="E1885" s="27" t="s">
        <v>237</v>
      </c>
    </row>
    <row r="1886" spans="1:5" x14ac:dyDescent="0.25">
      <c r="A1886" s="24">
        <v>1884</v>
      </c>
      <c r="B1886" s="26" t="s">
        <v>2956</v>
      </c>
      <c r="C1886" s="25">
        <v>534732</v>
      </c>
      <c r="D1886" s="25" t="s">
        <v>144</v>
      </c>
      <c r="E1886" s="27" t="s">
        <v>127</v>
      </c>
    </row>
    <row r="1887" spans="1:5" x14ac:dyDescent="0.25">
      <c r="A1887" s="24">
        <v>1885</v>
      </c>
      <c r="B1887" s="26" t="s">
        <v>2957</v>
      </c>
      <c r="C1887" s="25">
        <v>506134</v>
      </c>
      <c r="D1887" s="25" t="s">
        <v>144</v>
      </c>
      <c r="E1887" s="27" t="s">
        <v>264</v>
      </c>
    </row>
    <row r="1888" spans="1:5" x14ac:dyDescent="0.25">
      <c r="A1888" s="24">
        <v>1886</v>
      </c>
      <c r="B1888" s="26" t="s">
        <v>2958</v>
      </c>
      <c r="C1888" s="25">
        <v>532326</v>
      </c>
      <c r="D1888" s="25" t="s">
        <v>2959</v>
      </c>
      <c r="E1888" s="27" t="s">
        <v>237</v>
      </c>
    </row>
    <row r="1889" spans="1:5" x14ac:dyDescent="0.25">
      <c r="A1889" s="24">
        <v>1887</v>
      </c>
      <c r="B1889" s="26" t="s">
        <v>2960</v>
      </c>
      <c r="C1889" s="25">
        <v>511391</v>
      </c>
      <c r="D1889" s="25" t="s">
        <v>144</v>
      </c>
      <c r="E1889" s="27" t="s">
        <v>161</v>
      </c>
    </row>
    <row r="1890" spans="1:5" x14ac:dyDescent="0.25">
      <c r="A1890" s="24">
        <v>1888</v>
      </c>
      <c r="B1890" s="26" t="s">
        <v>2961</v>
      </c>
      <c r="C1890" s="25">
        <v>530259</v>
      </c>
      <c r="D1890" s="25" t="s">
        <v>144</v>
      </c>
      <c r="E1890" s="27" t="s">
        <v>216</v>
      </c>
    </row>
    <row r="1891" spans="1:5" x14ac:dyDescent="0.25">
      <c r="A1891" s="24">
        <v>1889</v>
      </c>
      <c r="B1891" s="26" t="s">
        <v>2962</v>
      </c>
      <c r="C1891" s="25">
        <v>539692</v>
      </c>
      <c r="D1891" s="25" t="s">
        <v>144</v>
      </c>
      <c r="E1891" s="27" t="s">
        <v>161</v>
      </c>
    </row>
    <row r="1892" spans="1:5" x14ac:dyDescent="0.25">
      <c r="A1892" s="24">
        <v>1890</v>
      </c>
      <c r="B1892" s="26" t="s">
        <v>2963</v>
      </c>
      <c r="C1892" s="25">
        <v>539448</v>
      </c>
      <c r="D1892" s="25" t="s">
        <v>2964</v>
      </c>
      <c r="E1892" s="27" t="s">
        <v>2281</v>
      </c>
    </row>
    <row r="1893" spans="1:5" x14ac:dyDescent="0.25">
      <c r="A1893" s="24">
        <v>1891</v>
      </c>
      <c r="B1893" s="26" t="s">
        <v>2965</v>
      </c>
      <c r="C1893" s="25">
        <v>526512</v>
      </c>
      <c r="D1893" s="25" t="s">
        <v>144</v>
      </c>
      <c r="E1893" s="27" t="s">
        <v>207</v>
      </c>
    </row>
    <row r="1894" spans="1:5" x14ac:dyDescent="0.25">
      <c r="A1894" s="24">
        <v>1892</v>
      </c>
      <c r="B1894" s="26" t="s">
        <v>2966</v>
      </c>
      <c r="C1894" s="25">
        <v>505737</v>
      </c>
      <c r="D1894" s="25" t="s">
        <v>144</v>
      </c>
      <c r="E1894" s="27" t="s">
        <v>152</v>
      </c>
    </row>
    <row r="1895" spans="1:5" x14ac:dyDescent="0.25">
      <c r="A1895" s="24">
        <v>1893</v>
      </c>
      <c r="B1895" s="26" t="s">
        <v>2967</v>
      </c>
      <c r="C1895" s="25">
        <v>505737</v>
      </c>
      <c r="D1895" s="25" t="s">
        <v>144</v>
      </c>
      <c r="E1895" s="27" t="s">
        <v>152</v>
      </c>
    </row>
    <row r="1896" spans="1:5" x14ac:dyDescent="0.25">
      <c r="A1896" s="24">
        <v>1894</v>
      </c>
      <c r="B1896" s="26" t="s">
        <v>2968</v>
      </c>
      <c r="C1896" s="25" t="s">
        <v>144</v>
      </c>
      <c r="D1896" s="25" t="s">
        <v>2969</v>
      </c>
      <c r="E1896" s="27" t="s">
        <v>235</v>
      </c>
    </row>
    <row r="1897" spans="1:5" x14ac:dyDescent="0.25">
      <c r="A1897" s="24">
        <v>1895</v>
      </c>
      <c r="B1897" s="26" t="s">
        <v>2970</v>
      </c>
      <c r="C1897" s="25">
        <v>509709</v>
      </c>
      <c r="D1897" s="25" t="s">
        <v>144</v>
      </c>
      <c r="E1897" s="27" t="s">
        <v>264</v>
      </c>
    </row>
    <row r="1898" spans="1:5" x14ac:dyDescent="0.25">
      <c r="A1898" s="24">
        <v>1896</v>
      </c>
      <c r="B1898" s="26" t="s">
        <v>2971</v>
      </c>
      <c r="C1898" s="25">
        <v>517044</v>
      </c>
      <c r="D1898" s="25" t="s">
        <v>144</v>
      </c>
      <c r="E1898" s="27" t="s">
        <v>228</v>
      </c>
    </row>
    <row r="1899" spans="1:5" x14ac:dyDescent="0.25">
      <c r="A1899" s="24">
        <v>1897</v>
      </c>
      <c r="B1899" s="26" t="s">
        <v>2972</v>
      </c>
      <c r="C1899" s="25">
        <v>530781</v>
      </c>
      <c r="D1899" s="25" t="s">
        <v>144</v>
      </c>
      <c r="E1899" s="27" t="s">
        <v>202</v>
      </c>
    </row>
    <row r="1900" spans="1:5" x14ac:dyDescent="0.25">
      <c r="A1900" s="24">
        <v>1898</v>
      </c>
      <c r="B1900" s="26" t="s">
        <v>2973</v>
      </c>
      <c r="C1900" s="25">
        <v>502330</v>
      </c>
      <c r="D1900" s="25" t="s">
        <v>2974</v>
      </c>
      <c r="E1900" s="27" t="s">
        <v>138</v>
      </c>
    </row>
    <row r="1901" spans="1:5" x14ac:dyDescent="0.25">
      <c r="A1901" s="24">
        <v>1899</v>
      </c>
      <c r="B1901" s="26" t="s">
        <v>2975</v>
      </c>
      <c r="C1901" s="25">
        <v>500213</v>
      </c>
      <c r="D1901" s="25" t="s">
        <v>144</v>
      </c>
      <c r="E1901" s="27" t="s">
        <v>1146</v>
      </c>
    </row>
    <row r="1902" spans="1:5" x14ac:dyDescent="0.25">
      <c r="A1902" s="24">
        <v>1900</v>
      </c>
      <c r="B1902" s="26" t="s">
        <v>2976</v>
      </c>
      <c r="C1902" s="25">
        <v>532072</v>
      </c>
      <c r="D1902" s="25" t="s">
        <v>144</v>
      </c>
      <c r="E1902" s="27" t="s">
        <v>147</v>
      </c>
    </row>
    <row r="1903" spans="1:5" x14ac:dyDescent="0.25">
      <c r="A1903" s="24">
        <v>1901</v>
      </c>
      <c r="B1903" s="26" t="s">
        <v>2977</v>
      </c>
      <c r="C1903" s="25">
        <v>533181</v>
      </c>
      <c r="D1903" s="25" t="s">
        <v>2978</v>
      </c>
      <c r="E1903" s="27" t="s">
        <v>2903</v>
      </c>
    </row>
    <row r="1904" spans="1:5" x14ac:dyDescent="0.25">
      <c r="A1904" s="24">
        <v>1902</v>
      </c>
      <c r="B1904" s="26" t="s">
        <v>2979</v>
      </c>
      <c r="C1904" s="25">
        <v>533506</v>
      </c>
      <c r="D1904" s="25" t="s">
        <v>2980</v>
      </c>
      <c r="E1904" s="27" t="s">
        <v>127</v>
      </c>
    </row>
    <row r="1905" spans="1:5" x14ac:dyDescent="0.25">
      <c r="A1905" s="24">
        <v>1903</v>
      </c>
      <c r="B1905" s="26" t="s">
        <v>2981</v>
      </c>
      <c r="C1905" s="25">
        <v>533172</v>
      </c>
      <c r="D1905" s="25" t="s">
        <v>2982</v>
      </c>
      <c r="E1905" s="27" t="s">
        <v>127</v>
      </c>
    </row>
    <row r="1906" spans="1:5" x14ac:dyDescent="0.25">
      <c r="A1906" s="24">
        <v>1904</v>
      </c>
      <c r="B1906" s="26" t="s">
        <v>2983</v>
      </c>
      <c r="C1906" s="25">
        <v>504786</v>
      </c>
      <c r="D1906" s="25" t="s">
        <v>144</v>
      </c>
      <c r="E1906" s="27" t="s">
        <v>1063</v>
      </c>
    </row>
    <row r="1907" spans="1:5" x14ac:dyDescent="0.25">
      <c r="A1907" s="24">
        <v>1905</v>
      </c>
      <c r="B1907" s="26" t="s">
        <v>2984</v>
      </c>
      <c r="C1907" s="25">
        <v>523844</v>
      </c>
      <c r="D1907" s="25" t="s">
        <v>144</v>
      </c>
      <c r="E1907" s="27" t="s">
        <v>1310</v>
      </c>
    </row>
    <row r="1908" spans="1:5" x14ac:dyDescent="0.25">
      <c r="A1908" s="24">
        <v>1906</v>
      </c>
      <c r="B1908" s="26" t="s">
        <v>2985</v>
      </c>
      <c r="C1908" s="25">
        <v>523752</v>
      </c>
      <c r="D1908" s="25" t="s">
        <v>144</v>
      </c>
      <c r="E1908" s="27" t="s">
        <v>152</v>
      </c>
    </row>
    <row r="1909" spans="1:5" x14ac:dyDescent="0.25">
      <c r="A1909" s="24">
        <v>1907</v>
      </c>
      <c r="B1909" s="26" t="s">
        <v>2986</v>
      </c>
      <c r="C1909" s="25">
        <v>524164</v>
      </c>
      <c r="D1909" s="25" t="s">
        <v>2987</v>
      </c>
      <c r="E1909" s="27" t="s">
        <v>182</v>
      </c>
    </row>
    <row r="1910" spans="1:5" x14ac:dyDescent="0.25">
      <c r="A1910" s="24">
        <v>1908</v>
      </c>
      <c r="B1910" s="26" t="s">
        <v>2988</v>
      </c>
      <c r="C1910" s="25">
        <v>500214</v>
      </c>
      <c r="D1910" s="25" t="s">
        <v>144</v>
      </c>
      <c r="E1910" s="27" t="s">
        <v>152</v>
      </c>
    </row>
    <row r="1911" spans="1:5" x14ac:dyDescent="0.25">
      <c r="A1911" s="24">
        <v>1909</v>
      </c>
      <c r="B1911" s="26" t="s">
        <v>2989</v>
      </c>
      <c r="C1911" s="25">
        <v>500214</v>
      </c>
      <c r="D1911" s="25" t="s">
        <v>144</v>
      </c>
      <c r="E1911" s="27" t="s">
        <v>152</v>
      </c>
    </row>
    <row r="1912" spans="1:5" x14ac:dyDescent="0.25">
      <c r="A1912" s="24">
        <v>1910</v>
      </c>
      <c r="B1912" s="26" t="s">
        <v>2990</v>
      </c>
      <c r="C1912" s="25">
        <v>523638</v>
      </c>
      <c r="D1912" s="25" t="s">
        <v>144</v>
      </c>
      <c r="E1912" s="27" t="s">
        <v>499</v>
      </c>
    </row>
    <row r="1913" spans="1:5" x14ac:dyDescent="0.25">
      <c r="A1913" s="24">
        <v>1911</v>
      </c>
      <c r="B1913" s="26" t="s">
        <v>2991</v>
      </c>
      <c r="C1913" s="25">
        <v>524494</v>
      </c>
      <c r="D1913" s="25" t="s">
        <v>2992</v>
      </c>
      <c r="E1913" s="27" t="s">
        <v>182</v>
      </c>
    </row>
    <row r="1914" spans="1:5" x14ac:dyDescent="0.25">
      <c r="A1914" s="24">
        <v>1912</v>
      </c>
      <c r="B1914" s="26" t="s">
        <v>2993</v>
      </c>
      <c r="C1914" s="25">
        <v>512405</v>
      </c>
      <c r="D1914" s="25" t="s">
        <v>144</v>
      </c>
      <c r="E1914" s="27" t="s">
        <v>150</v>
      </c>
    </row>
    <row r="1915" spans="1:5" x14ac:dyDescent="0.25">
      <c r="A1915" s="24">
        <v>1913</v>
      </c>
      <c r="B1915" s="26" t="s">
        <v>2994</v>
      </c>
      <c r="C1915" s="25">
        <v>512405</v>
      </c>
      <c r="D1915" s="25" t="s">
        <v>144</v>
      </c>
      <c r="E1915" s="27" t="s">
        <v>150</v>
      </c>
    </row>
    <row r="1916" spans="1:5" x14ac:dyDescent="0.25">
      <c r="A1916" s="24">
        <v>1914</v>
      </c>
      <c r="B1916" s="26" t="s">
        <v>2995</v>
      </c>
      <c r="C1916" s="25">
        <v>532947</v>
      </c>
      <c r="D1916" s="25" t="s">
        <v>2996</v>
      </c>
      <c r="E1916" s="27" t="s">
        <v>739</v>
      </c>
    </row>
    <row r="1917" spans="1:5" x14ac:dyDescent="0.25">
      <c r="A1917" s="24">
        <v>1915</v>
      </c>
      <c r="B1917" s="26" t="s">
        <v>2997</v>
      </c>
      <c r="C1917" s="25">
        <v>540526</v>
      </c>
      <c r="D1917" s="25" t="s">
        <v>2998</v>
      </c>
      <c r="E1917" s="27" t="s">
        <v>164</v>
      </c>
    </row>
    <row r="1918" spans="1:5" x14ac:dyDescent="0.25">
      <c r="A1918" s="24">
        <v>1916</v>
      </c>
      <c r="B1918" s="26" t="s">
        <v>2999</v>
      </c>
      <c r="C1918" s="25">
        <v>541956</v>
      </c>
      <c r="D1918" s="25" t="s">
        <v>3000</v>
      </c>
      <c r="E1918" s="27" t="s">
        <v>542</v>
      </c>
    </row>
    <row r="1919" spans="1:5" x14ac:dyDescent="0.25">
      <c r="A1919" s="24">
        <v>1917</v>
      </c>
      <c r="B1919" s="26" t="s">
        <v>3001</v>
      </c>
      <c r="C1919" s="25">
        <v>540735</v>
      </c>
      <c r="D1919" s="25" t="s">
        <v>144</v>
      </c>
      <c r="E1919" s="27" t="s">
        <v>237</v>
      </c>
    </row>
    <row r="1920" spans="1:5" x14ac:dyDescent="0.25">
      <c r="A1920" s="24">
        <v>1918</v>
      </c>
      <c r="B1920" s="26" t="s">
        <v>3002</v>
      </c>
      <c r="C1920" s="25" t="s">
        <v>144</v>
      </c>
      <c r="D1920" s="25" t="s">
        <v>3003</v>
      </c>
      <c r="E1920" s="27" t="s">
        <v>155</v>
      </c>
    </row>
    <row r="1921" spans="1:5" x14ac:dyDescent="0.25">
      <c r="A1921" s="24">
        <v>1919</v>
      </c>
      <c r="B1921" s="26" t="s">
        <v>3004</v>
      </c>
      <c r="C1921" s="25">
        <v>531337</v>
      </c>
      <c r="D1921" s="25" t="s">
        <v>144</v>
      </c>
      <c r="E1921" s="27" t="s">
        <v>127</v>
      </c>
    </row>
    <row r="1922" spans="1:5" x14ac:dyDescent="0.25">
      <c r="A1922" s="24">
        <v>1920</v>
      </c>
      <c r="B1922" s="26" t="s">
        <v>3005</v>
      </c>
      <c r="C1922" s="25">
        <v>526859</v>
      </c>
      <c r="D1922" s="25" t="s">
        <v>144</v>
      </c>
      <c r="E1922" s="27" t="s">
        <v>161</v>
      </c>
    </row>
    <row r="1923" spans="1:5" x14ac:dyDescent="0.25">
      <c r="A1923" s="24">
        <v>1921</v>
      </c>
      <c r="B1923" s="26" t="s">
        <v>3006</v>
      </c>
      <c r="C1923" s="25">
        <v>533033</v>
      </c>
      <c r="D1923" s="25" t="s">
        <v>144</v>
      </c>
      <c r="E1923" s="27" t="s">
        <v>152</v>
      </c>
    </row>
    <row r="1924" spans="1:5" x14ac:dyDescent="0.25">
      <c r="A1924" s="24">
        <v>1922</v>
      </c>
      <c r="B1924" s="26" t="s">
        <v>3007</v>
      </c>
      <c r="C1924" s="25">
        <v>540134</v>
      </c>
      <c r="D1924" s="25" t="s">
        <v>144</v>
      </c>
      <c r="E1924" s="27" t="s">
        <v>542</v>
      </c>
    </row>
    <row r="1925" spans="1:5" x14ac:dyDescent="0.25">
      <c r="A1925" s="24">
        <v>1923</v>
      </c>
      <c r="B1925" s="26" t="s">
        <v>3008</v>
      </c>
      <c r="C1925" s="25">
        <v>531109</v>
      </c>
      <c r="D1925" s="25" t="s">
        <v>144</v>
      </c>
      <c r="E1925" s="27" t="s">
        <v>304</v>
      </c>
    </row>
    <row r="1926" spans="1:5" x14ac:dyDescent="0.25">
      <c r="A1926" s="24">
        <v>1924</v>
      </c>
      <c r="B1926" s="26" t="s">
        <v>3009</v>
      </c>
      <c r="C1926" s="25">
        <v>524400</v>
      </c>
      <c r="D1926" s="25" t="s">
        <v>144</v>
      </c>
      <c r="E1926" s="27" t="s">
        <v>182</v>
      </c>
    </row>
    <row r="1927" spans="1:5" x14ac:dyDescent="0.25">
      <c r="A1927" s="24">
        <v>1925</v>
      </c>
      <c r="B1927" s="26" t="s">
        <v>3010</v>
      </c>
      <c r="C1927" s="25">
        <v>506161</v>
      </c>
      <c r="D1927" s="25" t="s">
        <v>144</v>
      </c>
      <c r="E1927" s="27" t="s">
        <v>161</v>
      </c>
    </row>
    <row r="1928" spans="1:5" x14ac:dyDescent="0.25">
      <c r="A1928" s="24">
        <v>1926</v>
      </c>
      <c r="B1928" s="26" t="s">
        <v>3011</v>
      </c>
      <c r="C1928" s="25">
        <v>511609</v>
      </c>
      <c r="D1928" s="25" t="s">
        <v>144</v>
      </c>
      <c r="E1928" s="27" t="s">
        <v>161</v>
      </c>
    </row>
    <row r="1929" spans="1:5" x14ac:dyDescent="0.25">
      <c r="A1929" s="24">
        <v>1927</v>
      </c>
      <c r="B1929" s="26" t="s">
        <v>3012</v>
      </c>
      <c r="C1929" s="25">
        <v>532479</v>
      </c>
      <c r="D1929" s="25" t="s">
        <v>3013</v>
      </c>
      <c r="E1929" s="27" t="s">
        <v>176</v>
      </c>
    </row>
    <row r="1930" spans="1:5" x14ac:dyDescent="0.25">
      <c r="A1930" s="24">
        <v>1928</v>
      </c>
      <c r="B1930" s="26" t="s">
        <v>3014</v>
      </c>
      <c r="C1930" s="25">
        <v>508807</v>
      </c>
      <c r="D1930" s="25" t="s">
        <v>144</v>
      </c>
      <c r="E1930" s="27" t="s">
        <v>499</v>
      </c>
    </row>
    <row r="1931" spans="1:5" x14ac:dyDescent="0.25">
      <c r="A1931" s="24">
        <v>1929</v>
      </c>
      <c r="B1931" s="26" t="s">
        <v>3015</v>
      </c>
      <c r="C1931" s="25">
        <v>524622</v>
      </c>
      <c r="D1931" s="25" t="s">
        <v>144</v>
      </c>
      <c r="E1931" s="27" t="s">
        <v>2903</v>
      </c>
    </row>
    <row r="1932" spans="1:5" x14ac:dyDescent="0.25">
      <c r="A1932" s="24">
        <v>1930</v>
      </c>
      <c r="B1932" s="26" t="s">
        <v>848</v>
      </c>
      <c r="C1932" s="25">
        <v>500875</v>
      </c>
      <c r="D1932" s="25" t="s">
        <v>849</v>
      </c>
      <c r="E1932" s="27" t="s">
        <v>2314</v>
      </c>
    </row>
    <row r="1933" spans="1:5" x14ac:dyDescent="0.25">
      <c r="A1933" s="24">
        <v>1931</v>
      </c>
      <c r="B1933" s="26" t="s">
        <v>3016</v>
      </c>
      <c r="C1933" s="25">
        <v>509496</v>
      </c>
      <c r="D1933" s="25" t="s">
        <v>3017</v>
      </c>
      <c r="E1933" s="27" t="s">
        <v>542</v>
      </c>
    </row>
    <row r="1934" spans="1:5" x14ac:dyDescent="0.25">
      <c r="A1934" s="24">
        <v>1932</v>
      </c>
      <c r="B1934" s="26" t="s">
        <v>3018</v>
      </c>
      <c r="C1934" s="25">
        <v>509496</v>
      </c>
      <c r="D1934" s="25" t="s">
        <v>3017</v>
      </c>
      <c r="E1934" s="27" t="s">
        <v>542</v>
      </c>
    </row>
    <row r="1935" spans="1:5" x14ac:dyDescent="0.25">
      <c r="A1935" s="24">
        <v>1933</v>
      </c>
      <c r="B1935" s="26" t="s">
        <v>3019</v>
      </c>
      <c r="C1935" s="25">
        <v>523610</v>
      </c>
      <c r="D1935" s="25" t="s">
        <v>3020</v>
      </c>
      <c r="E1935" s="27" t="s">
        <v>290</v>
      </c>
    </row>
    <row r="1936" spans="1:5" x14ac:dyDescent="0.25">
      <c r="A1936" s="24">
        <v>1934</v>
      </c>
      <c r="B1936" s="26" t="s">
        <v>3021</v>
      </c>
      <c r="C1936" s="25">
        <v>522183</v>
      </c>
      <c r="D1936" s="25" t="s">
        <v>144</v>
      </c>
      <c r="E1936" s="27" t="s">
        <v>152</v>
      </c>
    </row>
    <row r="1937" spans="1:5" x14ac:dyDescent="0.25">
      <c r="A1937" s="24">
        <v>1935</v>
      </c>
      <c r="B1937" s="26" t="s">
        <v>3022</v>
      </c>
      <c r="C1937" s="25">
        <v>507580</v>
      </c>
      <c r="D1937" s="25" t="s">
        <v>3023</v>
      </c>
      <c r="E1937" s="27" t="s">
        <v>192</v>
      </c>
    </row>
    <row r="1938" spans="1:5" x14ac:dyDescent="0.25">
      <c r="A1938" s="24">
        <v>1936</v>
      </c>
      <c r="B1938" s="26" t="s">
        <v>3024</v>
      </c>
      <c r="C1938" s="25">
        <v>530773</v>
      </c>
      <c r="D1938" s="25" t="s">
        <v>3025</v>
      </c>
      <c r="E1938" s="27" t="s">
        <v>542</v>
      </c>
    </row>
    <row r="1939" spans="1:5" x14ac:dyDescent="0.25">
      <c r="A1939" s="24">
        <v>1937</v>
      </c>
      <c r="B1939" s="26" t="s">
        <v>3026</v>
      </c>
      <c r="C1939" s="25">
        <v>522245</v>
      </c>
      <c r="D1939" s="25" t="s">
        <v>144</v>
      </c>
      <c r="E1939" s="27" t="s">
        <v>329</v>
      </c>
    </row>
    <row r="1940" spans="1:5" x14ac:dyDescent="0.25">
      <c r="A1940" s="24">
        <v>1938</v>
      </c>
      <c r="B1940" s="26" t="s">
        <v>3027</v>
      </c>
      <c r="C1940" s="25">
        <v>532341</v>
      </c>
      <c r="D1940" s="25" t="s">
        <v>3028</v>
      </c>
      <c r="E1940" s="27" t="s">
        <v>130</v>
      </c>
    </row>
    <row r="1941" spans="1:5" x14ac:dyDescent="0.25">
      <c r="A1941" s="24">
        <v>1939</v>
      </c>
      <c r="B1941" s="26" t="s">
        <v>3029</v>
      </c>
      <c r="C1941" s="25">
        <v>538539</v>
      </c>
      <c r="D1941" s="25" t="s">
        <v>144</v>
      </c>
      <c r="E1941" s="27" t="s">
        <v>164</v>
      </c>
    </row>
    <row r="1942" spans="1:5" x14ac:dyDescent="0.25">
      <c r="A1942" s="24">
        <v>1940</v>
      </c>
      <c r="B1942" s="26" t="s">
        <v>3030</v>
      </c>
      <c r="C1942" s="25">
        <v>530049</v>
      </c>
      <c r="D1942" s="25" t="s">
        <v>144</v>
      </c>
      <c r="E1942" s="27" t="s">
        <v>159</v>
      </c>
    </row>
    <row r="1943" spans="1:5" x14ac:dyDescent="0.25">
      <c r="A1943" s="24">
        <v>1941</v>
      </c>
      <c r="B1943" s="26" t="s">
        <v>3031</v>
      </c>
      <c r="C1943" s="25">
        <v>523062</v>
      </c>
      <c r="D1943" s="25" t="s">
        <v>144</v>
      </c>
      <c r="E1943" s="27" t="s">
        <v>161</v>
      </c>
    </row>
    <row r="1944" spans="1:5" x14ac:dyDescent="0.25">
      <c r="A1944" s="24">
        <v>1942</v>
      </c>
      <c r="B1944" s="26" t="s">
        <v>3032</v>
      </c>
      <c r="C1944" s="25">
        <v>532940</v>
      </c>
      <c r="D1944" s="25" t="s">
        <v>3033</v>
      </c>
      <c r="E1944" s="27" t="s">
        <v>542</v>
      </c>
    </row>
    <row r="1945" spans="1:5" x14ac:dyDescent="0.25">
      <c r="A1945" s="24">
        <v>1943</v>
      </c>
      <c r="B1945" s="26" t="s">
        <v>3034</v>
      </c>
      <c r="C1945" s="25">
        <v>506522</v>
      </c>
      <c r="D1945" s="25" t="s">
        <v>144</v>
      </c>
      <c r="E1945" s="27" t="s">
        <v>326</v>
      </c>
    </row>
    <row r="1946" spans="1:5" x14ac:dyDescent="0.25">
      <c r="A1946" s="24">
        <v>1944</v>
      </c>
      <c r="B1946" s="26" t="s">
        <v>3035</v>
      </c>
      <c r="C1946" s="25">
        <v>506522</v>
      </c>
      <c r="D1946" s="25" t="s">
        <v>144</v>
      </c>
      <c r="E1946" s="27" t="s">
        <v>326</v>
      </c>
    </row>
    <row r="1947" spans="1:5" x14ac:dyDescent="0.25">
      <c r="A1947" s="24">
        <v>1945</v>
      </c>
      <c r="B1947" s="26" t="s">
        <v>3036</v>
      </c>
      <c r="C1947" s="25">
        <v>530915</v>
      </c>
      <c r="D1947" s="25" t="s">
        <v>144</v>
      </c>
      <c r="E1947" s="27" t="s">
        <v>393</v>
      </c>
    </row>
    <row r="1948" spans="1:5" x14ac:dyDescent="0.25">
      <c r="A1948" s="24">
        <v>1946</v>
      </c>
      <c r="B1948" s="26" t="s">
        <v>3037</v>
      </c>
      <c r="C1948" s="25">
        <v>538422</v>
      </c>
      <c r="D1948" s="25" t="s">
        <v>144</v>
      </c>
      <c r="E1948" s="27" t="s">
        <v>164</v>
      </c>
    </row>
    <row r="1949" spans="1:5" x14ac:dyDescent="0.25">
      <c r="A1949" s="24">
        <v>1947</v>
      </c>
      <c r="B1949" s="26" t="s">
        <v>3038</v>
      </c>
      <c r="C1949" s="25">
        <v>530711</v>
      </c>
      <c r="D1949" s="25" t="s">
        <v>144</v>
      </c>
      <c r="E1949" s="27" t="s">
        <v>499</v>
      </c>
    </row>
    <row r="1950" spans="1:5" x14ac:dyDescent="0.25">
      <c r="A1950" s="24">
        <v>1948</v>
      </c>
      <c r="B1950" s="26" t="s">
        <v>3039</v>
      </c>
      <c r="C1950" s="25">
        <v>507155</v>
      </c>
      <c r="D1950" s="25" t="s">
        <v>144</v>
      </c>
      <c r="E1950" s="27" t="s">
        <v>775</v>
      </c>
    </row>
    <row r="1951" spans="1:5" x14ac:dyDescent="0.25">
      <c r="A1951" s="24">
        <v>1949</v>
      </c>
      <c r="B1951" s="26" t="s">
        <v>3040</v>
      </c>
      <c r="C1951" s="25">
        <v>532825</v>
      </c>
      <c r="D1951" s="25" t="s">
        <v>144</v>
      </c>
      <c r="E1951" s="27" t="s">
        <v>159</v>
      </c>
    </row>
    <row r="1952" spans="1:5" x14ac:dyDescent="0.25">
      <c r="A1952" s="24">
        <v>1950</v>
      </c>
      <c r="B1952" s="26" t="s">
        <v>3041</v>
      </c>
      <c r="C1952" s="25">
        <v>532705</v>
      </c>
      <c r="D1952" s="25" t="s">
        <v>3042</v>
      </c>
      <c r="E1952" s="27" t="s">
        <v>668</v>
      </c>
    </row>
    <row r="1953" spans="1:5" x14ac:dyDescent="0.25">
      <c r="A1953" s="24">
        <v>1951</v>
      </c>
      <c r="B1953" s="26" t="s">
        <v>3043</v>
      </c>
      <c r="C1953" s="25">
        <v>520139</v>
      </c>
      <c r="D1953" s="25" t="s">
        <v>144</v>
      </c>
      <c r="E1953" s="27" t="s">
        <v>2281</v>
      </c>
    </row>
    <row r="1954" spans="1:5" x14ac:dyDescent="0.25">
      <c r="A1954" s="24">
        <v>1952</v>
      </c>
      <c r="B1954" s="26" t="s">
        <v>3044</v>
      </c>
      <c r="C1954" s="25">
        <v>530601</v>
      </c>
      <c r="D1954" s="25" t="s">
        <v>144</v>
      </c>
      <c r="E1954" s="27" t="s">
        <v>161</v>
      </c>
    </row>
    <row r="1955" spans="1:5" x14ac:dyDescent="0.25">
      <c r="A1955" s="24">
        <v>1953</v>
      </c>
      <c r="B1955" s="26" t="s">
        <v>3045</v>
      </c>
      <c r="C1955" s="25">
        <v>507789</v>
      </c>
      <c r="D1955" s="25" t="s">
        <v>3046</v>
      </c>
      <c r="E1955" s="27" t="s">
        <v>182</v>
      </c>
    </row>
    <row r="1956" spans="1:5" x14ac:dyDescent="0.25">
      <c r="A1956" s="24">
        <v>1954</v>
      </c>
      <c r="B1956" s="26" t="s">
        <v>3047</v>
      </c>
      <c r="C1956" s="25">
        <v>532976</v>
      </c>
      <c r="D1956" s="25" t="s">
        <v>3048</v>
      </c>
      <c r="E1956" s="27" t="s">
        <v>176</v>
      </c>
    </row>
    <row r="1957" spans="1:5" x14ac:dyDescent="0.25">
      <c r="A1957" s="24">
        <v>1955</v>
      </c>
      <c r="B1957" s="26" t="s">
        <v>3049</v>
      </c>
      <c r="C1957" s="25">
        <v>512237</v>
      </c>
      <c r="D1957" s="25" t="s">
        <v>3050</v>
      </c>
      <c r="E1957" s="27" t="s">
        <v>176</v>
      </c>
    </row>
    <row r="1958" spans="1:5" x14ac:dyDescent="0.25">
      <c r="A1958" s="24">
        <v>1956</v>
      </c>
      <c r="B1958" s="26" t="s">
        <v>3051</v>
      </c>
      <c r="C1958" s="25">
        <v>523467</v>
      </c>
      <c r="D1958" s="25" t="s">
        <v>144</v>
      </c>
      <c r="E1958" s="27" t="s">
        <v>672</v>
      </c>
    </row>
    <row r="1959" spans="1:5" x14ac:dyDescent="0.25">
      <c r="A1959" s="24">
        <v>1957</v>
      </c>
      <c r="B1959" s="26" t="s">
        <v>3052</v>
      </c>
      <c r="C1959" s="25">
        <v>531339</v>
      </c>
      <c r="D1959" s="25" t="s">
        <v>3053</v>
      </c>
      <c r="E1959" s="27" t="s">
        <v>542</v>
      </c>
    </row>
    <row r="1960" spans="1:5" x14ac:dyDescent="0.25">
      <c r="A1960" s="24">
        <v>1958</v>
      </c>
      <c r="B1960" s="26" t="s">
        <v>3054</v>
      </c>
      <c r="C1960" s="25">
        <v>514312</v>
      </c>
      <c r="D1960" s="25" t="s">
        <v>144</v>
      </c>
      <c r="E1960" s="27" t="s">
        <v>159</v>
      </c>
    </row>
    <row r="1961" spans="1:5" x14ac:dyDescent="0.25">
      <c r="A1961" s="24">
        <v>1959</v>
      </c>
      <c r="B1961" s="26" t="s">
        <v>3055</v>
      </c>
      <c r="C1961" s="25">
        <v>500219</v>
      </c>
      <c r="D1961" s="25" t="s">
        <v>3056</v>
      </c>
      <c r="E1961" s="27" t="s">
        <v>264</v>
      </c>
    </row>
    <row r="1962" spans="1:5" x14ac:dyDescent="0.25">
      <c r="A1962" s="24">
        <v>1960</v>
      </c>
      <c r="B1962" s="26" t="s">
        <v>3055</v>
      </c>
      <c r="C1962" s="25">
        <v>570004</v>
      </c>
      <c r="D1962" s="25" t="s">
        <v>3057</v>
      </c>
      <c r="E1962" s="27" t="s">
        <v>264</v>
      </c>
    </row>
    <row r="1963" spans="1:5" x14ac:dyDescent="0.25">
      <c r="A1963" s="24">
        <v>1961</v>
      </c>
      <c r="B1963" s="26" t="s">
        <v>3058</v>
      </c>
      <c r="C1963" s="25">
        <v>539119</v>
      </c>
      <c r="D1963" s="25" t="s">
        <v>144</v>
      </c>
      <c r="E1963" s="27" t="s">
        <v>672</v>
      </c>
    </row>
    <row r="1964" spans="1:5" x14ac:dyDescent="0.25">
      <c r="A1964" s="24">
        <v>1962</v>
      </c>
      <c r="B1964" s="26" t="s">
        <v>3059</v>
      </c>
      <c r="C1964" s="25">
        <v>532033</v>
      </c>
      <c r="D1964" s="25" t="s">
        <v>3060</v>
      </c>
      <c r="E1964" s="27" t="s">
        <v>882</v>
      </c>
    </row>
    <row r="1965" spans="1:5" x14ac:dyDescent="0.25">
      <c r="A1965" s="24">
        <v>1963</v>
      </c>
      <c r="B1965" s="26" t="s">
        <v>3061</v>
      </c>
      <c r="C1965" s="25">
        <v>526865</v>
      </c>
      <c r="D1965" s="25" t="s">
        <v>144</v>
      </c>
      <c r="E1965" s="27" t="s">
        <v>166</v>
      </c>
    </row>
    <row r="1966" spans="1:5" x14ac:dyDescent="0.25">
      <c r="A1966" s="24">
        <v>1964</v>
      </c>
      <c r="B1966" s="26" t="s">
        <v>3062</v>
      </c>
      <c r="C1966" s="25">
        <v>526865</v>
      </c>
      <c r="D1966" s="25" t="s">
        <v>144</v>
      </c>
      <c r="E1966" s="27" t="s">
        <v>166</v>
      </c>
    </row>
    <row r="1967" spans="1:5" x14ac:dyDescent="0.25">
      <c r="A1967" s="24">
        <v>1965</v>
      </c>
      <c r="B1967" s="26" t="s">
        <v>3063</v>
      </c>
      <c r="C1967" s="25">
        <v>505212</v>
      </c>
      <c r="D1967" s="25" t="s">
        <v>144</v>
      </c>
      <c r="E1967" s="27" t="s">
        <v>499</v>
      </c>
    </row>
    <row r="1968" spans="1:5" x14ac:dyDescent="0.25">
      <c r="A1968" s="24">
        <v>1966</v>
      </c>
      <c r="B1968" s="26" t="s">
        <v>3064</v>
      </c>
      <c r="C1968" s="25">
        <v>505840</v>
      </c>
      <c r="D1968" s="25" t="s">
        <v>144</v>
      </c>
      <c r="E1968" s="27" t="s">
        <v>908</v>
      </c>
    </row>
    <row r="1969" spans="1:5" x14ac:dyDescent="0.25">
      <c r="A1969" s="24">
        <v>1967</v>
      </c>
      <c r="B1969" s="26" t="s">
        <v>3065</v>
      </c>
      <c r="C1969" s="25">
        <v>532532</v>
      </c>
      <c r="D1969" s="25" t="s">
        <v>3066</v>
      </c>
      <c r="E1969" s="27" t="s">
        <v>542</v>
      </c>
    </row>
    <row r="1970" spans="1:5" x14ac:dyDescent="0.25">
      <c r="A1970" s="24">
        <v>1968</v>
      </c>
      <c r="B1970" s="26" t="s">
        <v>3067</v>
      </c>
      <c r="C1970" s="25">
        <v>532627</v>
      </c>
      <c r="D1970" s="25" t="s">
        <v>3068</v>
      </c>
      <c r="E1970" s="27" t="s">
        <v>283</v>
      </c>
    </row>
    <row r="1971" spans="1:5" x14ac:dyDescent="0.25">
      <c r="A1971" s="24">
        <v>1969</v>
      </c>
      <c r="B1971" s="26" t="s">
        <v>3069</v>
      </c>
      <c r="C1971" s="25">
        <v>780001</v>
      </c>
      <c r="D1971" s="25" t="s">
        <v>144</v>
      </c>
      <c r="E1971" s="27" t="s">
        <v>235</v>
      </c>
    </row>
    <row r="1972" spans="1:5" x14ac:dyDescent="0.25">
      <c r="A1972" s="24">
        <v>1970</v>
      </c>
      <c r="B1972" s="26" t="s">
        <v>3070</v>
      </c>
      <c r="C1972" s="25" t="s">
        <v>144</v>
      </c>
      <c r="D1972" s="25" t="s">
        <v>3071</v>
      </c>
      <c r="E1972" s="27" t="s">
        <v>155</v>
      </c>
    </row>
    <row r="1973" spans="1:5" x14ac:dyDescent="0.25">
      <c r="A1973" s="24">
        <v>1971</v>
      </c>
      <c r="B1973" s="26" t="s">
        <v>3072</v>
      </c>
      <c r="C1973" s="25" t="s">
        <v>144</v>
      </c>
      <c r="D1973" s="25" t="s">
        <v>3073</v>
      </c>
      <c r="E1973" s="27" t="s">
        <v>155</v>
      </c>
    </row>
    <row r="1974" spans="1:5" x14ac:dyDescent="0.25">
      <c r="A1974" s="24">
        <v>1972</v>
      </c>
      <c r="B1974" s="26" t="s">
        <v>3074</v>
      </c>
      <c r="C1974" s="25" t="s">
        <v>144</v>
      </c>
      <c r="D1974" s="25" t="s">
        <v>3073</v>
      </c>
      <c r="E1974" s="27" t="s">
        <v>155</v>
      </c>
    </row>
    <row r="1975" spans="1:5" x14ac:dyDescent="0.25">
      <c r="A1975" s="24">
        <v>1973</v>
      </c>
      <c r="B1975" s="26" t="s">
        <v>3075</v>
      </c>
      <c r="C1975" s="25">
        <v>538564</v>
      </c>
      <c r="D1975" s="25" t="s">
        <v>144</v>
      </c>
      <c r="E1975" s="27" t="s">
        <v>551</v>
      </c>
    </row>
    <row r="1976" spans="1:5" x14ac:dyDescent="0.25">
      <c r="A1976" s="24">
        <v>1974</v>
      </c>
      <c r="B1976" s="26" t="s">
        <v>3076</v>
      </c>
      <c r="C1976" s="25">
        <v>520051</v>
      </c>
      <c r="D1976" s="25" t="s">
        <v>3077</v>
      </c>
      <c r="E1976" s="27" t="s">
        <v>499</v>
      </c>
    </row>
    <row r="1977" spans="1:5" x14ac:dyDescent="0.25">
      <c r="A1977" s="24">
        <v>1975</v>
      </c>
      <c r="B1977" s="26" t="s">
        <v>3078</v>
      </c>
      <c r="C1977" s="25">
        <v>502901</v>
      </c>
      <c r="D1977" s="25" t="s">
        <v>144</v>
      </c>
      <c r="E1977" s="27" t="s">
        <v>159</v>
      </c>
    </row>
    <row r="1978" spans="1:5" x14ac:dyDescent="0.25">
      <c r="A1978" s="24">
        <v>1976</v>
      </c>
      <c r="B1978" s="26" t="s">
        <v>3079</v>
      </c>
      <c r="C1978" s="25">
        <v>500220</v>
      </c>
      <c r="D1978" s="25" t="s">
        <v>144</v>
      </c>
      <c r="E1978" s="27" t="s">
        <v>159</v>
      </c>
    </row>
    <row r="1979" spans="1:5" x14ac:dyDescent="0.25">
      <c r="A1979" s="24">
        <v>1977</v>
      </c>
      <c r="B1979" s="26" t="s">
        <v>3080</v>
      </c>
      <c r="C1979" s="25">
        <v>540394</v>
      </c>
      <c r="D1979" s="25" t="s">
        <v>144</v>
      </c>
      <c r="E1979" s="27" t="s">
        <v>166</v>
      </c>
    </row>
    <row r="1980" spans="1:5" x14ac:dyDescent="0.25">
      <c r="A1980" s="24">
        <v>1978</v>
      </c>
      <c r="B1980" s="26" t="s">
        <v>3081</v>
      </c>
      <c r="C1980" s="25" t="s">
        <v>144</v>
      </c>
      <c r="D1980" s="25" t="s">
        <v>3082</v>
      </c>
      <c r="E1980" s="27" t="s">
        <v>155</v>
      </c>
    </row>
    <row r="1981" spans="1:5" x14ac:dyDescent="0.25">
      <c r="A1981" s="24">
        <v>1979</v>
      </c>
      <c r="B1981" s="26" t="s">
        <v>3083</v>
      </c>
      <c r="C1981" s="25">
        <v>514318</v>
      </c>
      <c r="D1981" s="25" t="s">
        <v>144</v>
      </c>
      <c r="E1981" s="27" t="s">
        <v>159</v>
      </c>
    </row>
    <row r="1982" spans="1:5" x14ac:dyDescent="0.25">
      <c r="A1982" s="24">
        <v>1980</v>
      </c>
      <c r="B1982" s="26" t="s">
        <v>3084</v>
      </c>
      <c r="C1982" s="25">
        <v>526001</v>
      </c>
      <c r="D1982" s="25" t="s">
        <v>144</v>
      </c>
      <c r="E1982" s="27" t="s">
        <v>339</v>
      </c>
    </row>
    <row r="1983" spans="1:5" x14ac:dyDescent="0.25">
      <c r="A1983" s="24">
        <v>1981</v>
      </c>
      <c r="B1983" s="26" t="s">
        <v>3085</v>
      </c>
      <c r="C1983" s="25">
        <v>520066</v>
      </c>
      <c r="D1983" s="25" t="s">
        <v>3086</v>
      </c>
      <c r="E1983" s="27" t="s">
        <v>499</v>
      </c>
    </row>
    <row r="1984" spans="1:5" x14ac:dyDescent="0.25">
      <c r="A1984" s="24">
        <v>1982</v>
      </c>
      <c r="B1984" s="26" t="s">
        <v>3087</v>
      </c>
      <c r="C1984" s="25">
        <v>509715</v>
      </c>
      <c r="D1984" s="25" t="s">
        <v>144</v>
      </c>
      <c r="E1984" s="27" t="s">
        <v>551</v>
      </c>
    </row>
    <row r="1985" spans="1:5" x14ac:dyDescent="0.25">
      <c r="A1985" s="24">
        <v>1983</v>
      </c>
      <c r="B1985" s="26" t="s">
        <v>3088</v>
      </c>
      <c r="C1985" s="25">
        <v>513252</v>
      </c>
      <c r="D1985" s="25" t="s">
        <v>144</v>
      </c>
      <c r="E1985" s="27" t="s">
        <v>499</v>
      </c>
    </row>
    <row r="1986" spans="1:5" x14ac:dyDescent="0.25">
      <c r="A1986" s="24">
        <v>1984</v>
      </c>
      <c r="B1986" s="26" t="s">
        <v>3089</v>
      </c>
      <c r="C1986" s="25">
        <v>524330</v>
      </c>
      <c r="D1986" s="25" t="s">
        <v>3090</v>
      </c>
      <c r="E1986" s="27" t="s">
        <v>304</v>
      </c>
    </row>
    <row r="1987" spans="1:5" x14ac:dyDescent="0.25">
      <c r="A1987" s="24">
        <v>1985</v>
      </c>
      <c r="B1987" s="26" t="s">
        <v>3091</v>
      </c>
      <c r="C1987" s="25">
        <v>522285</v>
      </c>
      <c r="D1987" s="25" t="s">
        <v>3092</v>
      </c>
      <c r="E1987" s="27" t="s">
        <v>176</v>
      </c>
    </row>
    <row r="1988" spans="1:5" x14ac:dyDescent="0.25">
      <c r="A1988" s="24">
        <v>1986</v>
      </c>
      <c r="B1988" s="26" t="s">
        <v>3093</v>
      </c>
      <c r="C1988" s="25">
        <v>539005</v>
      </c>
      <c r="D1988" s="25" t="s">
        <v>144</v>
      </c>
      <c r="E1988" s="27" t="s">
        <v>565</v>
      </c>
    </row>
    <row r="1989" spans="1:5" x14ac:dyDescent="0.25">
      <c r="A1989" s="24">
        <v>1987</v>
      </c>
      <c r="B1989" s="26" t="s">
        <v>3094</v>
      </c>
      <c r="C1989" s="25">
        <v>531323</v>
      </c>
      <c r="D1989" s="25" t="s">
        <v>144</v>
      </c>
      <c r="E1989" s="27" t="s">
        <v>159</v>
      </c>
    </row>
    <row r="1990" spans="1:5" x14ac:dyDescent="0.25">
      <c r="A1990" s="24">
        <v>1988</v>
      </c>
      <c r="B1990" s="26" t="s">
        <v>3095</v>
      </c>
      <c r="C1990" s="25">
        <v>512233</v>
      </c>
      <c r="D1990" s="25" t="s">
        <v>144</v>
      </c>
      <c r="E1990" s="27" t="s">
        <v>159</v>
      </c>
    </row>
    <row r="1991" spans="1:5" x14ac:dyDescent="0.25">
      <c r="A1991" s="24">
        <v>1989</v>
      </c>
      <c r="B1991" s="26" t="s">
        <v>3096</v>
      </c>
      <c r="C1991" s="25">
        <v>500306</v>
      </c>
      <c r="D1991" s="25" t="s">
        <v>144</v>
      </c>
      <c r="E1991" s="27" t="s">
        <v>161</v>
      </c>
    </row>
    <row r="1992" spans="1:5" x14ac:dyDescent="0.25">
      <c r="A1992" s="24">
        <v>1990</v>
      </c>
      <c r="B1992" s="26" t="s">
        <v>3097</v>
      </c>
      <c r="C1992" s="25">
        <v>533207</v>
      </c>
      <c r="D1992" s="25" t="s">
        <v>3098</v>
      </c>
      <c r="E1992" s="27" t="s">
        <v>739</v>
      </c>
    </row>
    <row r="1993" spans="1:5" x14ac:dyDescent="0.25">
      <c r="A1993" s="24">
        <v>1991</v>
      </c>
      <c r="B1993" s="26" t="s">
        <v>3099</v>
      </c>
      <c r="C1993" s="25">
        <v>506520</v>
      </c>
      <c r="D1993" s="25" t="s">
        <v>144</v>
      </c>
      <c r="E1993" s="27" t="s">
        <v>192</v>
      </c>
    </row>
    <row r="1994" spans="1:5" x14ac:dyDescent="0.25">
      <c r="A1994" s="24">
        <v>1992</v>
      </c>
      <c r="B1994" s="26" t="s">
        <v>3100</v>
      </c>
      <c r="C1994" s="25" t="s">
        <v>144</v>
      </c>
      <c r="D1994" s="25" t="s">
        <v>3101</v>
      </c>
      <c r="E1994" s="27" t="s">
        <v>235</v>
      </c>
    </row>
    <row r="1995" spans="1:5" x14ac:dyDescent="0.25">
      <c r="A1995" s="24">
        <v>1993</v>
      </c>
      <c r="B1995" s="26" t="s">
        <v>3102</v>
      </c>
      <c r="C1995" s="25">
        <v>506910</v>
      </c>
      <c r="D1995" s="25" t="s">
        <v>144</v>
      </c>
      <c r="E1995" s="27" t="s">
        <v>304</v>
      </c>
    </row>
    <row r="1996" spans="1:5" x14ac:dyDescent="0.25">
      <c r="A1996" s="24">
        <v>1994</v>
      </c>
      <c r="B1996" s="26" t="s">
        <v>3103</v>
      </c>
      <c r="C1996" s="25">
        <v>506910</v>
      </c>
      <c r="D1996" s="25" t="s">
        <v>144</v>
      </c>
      <c r="E1996" s="27" t="s">
        <v>304</v>
      </c>
    </row>
    <row r="1997" spans="1:5" x14ac:dyDescent="0.25">
      <c r="A1997" s="24">
        <v>1995</v>
      </c>
      <c r="B1997" s="26" t="s">
        <v>3104</v>
      </c>
      <c r="C1997" s="25">
        <v>506943</v>
      </c>
      <c r="D1997" s="25" t="s">
        <v>3105</v>
      </c>
      <c r="E1997" s="27" t="s">
        <v>182</v>
      </c>
    </row>
    <row r="1998" spans="1:5" x14ac:dyDescent="0.25">
      <c r="A1998" s="24">
        <v>1996</v>
      </c>
      <c r="B1998" s="26" t="s">
        <v>3106</v>
      </c>
      <c r="C1998" s="25">
        <v>514034</v>
      </c>
      <c r="D1998" s="25" t="s">
        <v>3107</v>
      </c>
      <c r="E1998" s="27" t="s">
        <v>521</v>
      </c>
    </row>
    <row r="1999" spans="1:5" x14ac:dyDescent="0.25">
      <c r="A1999" s="24">
        <v>1997</v>
      </c>
      <c r="B1999" s="26" t="s">
        <v>3108</v>
      </c>
      <c r="C1999" s="25">
        <v>532605</v>
      </c>
      <c r="D1999" s="25" t="s">
        <v>3109</v>
      </c>
      <c r="E1999" s="27" t="s">
        <v>499</v>
      </c>
    </row>
    <row r="2000" spans="1:5" x14ac:dyDescent="0.25">
      <c r="A2000" s="24">
        <v>1998</v>
      </c>
      <c r="B2000" s="26" t="s">
        <v>3110</v>
      </c>
      <c r="C2000" s="25">
        <v>500223</v>
      </c>
      <c r="D2000" s="25" t="s">
        <v>144</v>
      </c>
      <c r="E2000" s="27" t="s">
        <v>159</v>
      </c>
    </row>
    <row r="2001" spans="1:5" x14ac:dyDescent="0.25">
      <c r="A2001" s="24">
        <v>1999</v>
      </c>
      <c r="B2001" s="26" t="s">
        <v>3111</v>
      </c>
      <c r="C2001" s="25">
        <v>524592</v>
      </c>
      <c r="D2001" s="25" t="s">
        <v>144</v>
      </c>
      <c r="E2001" s="27" t="s">
        <v>304</v>
      </c>
    </row>
    <row r="2002" spans="1:5" x14ac:dyDescent="0.25">
      <c r="A2002" s="24">
        <v>2000</v>
      </c>
      <c r="B2002" s="26" t="s">
        <v>3112</v>
      </c>
      <c r="C2002" s="25">
        <v>538837</v>
      </c>
      <c r="D2002" s="25" t="s">
        <v>144</v>
      </c>
      <c r="E2002" s="27" t="s">
        <v>150</v>
      </c>
    </row>
    <row r="2003" spans="1:5" x14ac:dyDescent="0.25">
      <c r="A2003" s="24">
        <v>2001</v>
      </c>
      <c r="B2003" s="26" t="s">
        <v>3113</v>
      </c>
      <c r="C2003" s="25">
        <v>524731</v>
      </c>
      <c r="D2003" s="25" t="s">
        <v>144</v>
      </c>
      <c r="E2003" s="27" t="s">
        <v>182</v>
      </c>
    </row>
    <row r="2004" spans="1:5" x14ac:dyDescent="0.25">
      <c r="A2004" s="24">
        <v>2002</v>
      </c>
      <c r="B2004" s="26" t="s">
        <v>3114</v>
      </c>
      <c r="C2004" s="25">
        <v>532617</v>
      </c>
      <c r="D2004" s="25" t="s">
        <v>3115</v>
      </c>
      <c r="E2004" s="27" t="s">
        <v>2281</v>
      </c>
    </row>
    <row r="2005" spans="1:5" x14ac:dyDescent="0.25">
      <c r="A2005" s="24">
        <v>2003</v>
      </c>
      <c r="B2005" s="26" t="s">
        <v>3116</v>
      </c>
      <c r="C2005" s="25">
        <v>532617</v>
      </c>
      <c r="D2005" s="25" t="s">
        <v>3115</v>
      </c>
      <c r="E2005" s="27" t="s">
        <v>2281</v>
      </c>
    </row>
    <row r="2006" spans="1:5" x14ac:dyDescent="0.25">
      <c r="A2006" s="24">
        <v>2004</v>
      </c>
      <c r="B2006" s="26" t="s">
        <v>3117</v>
      </c>
      <c r="C2006" s="25" t="s">
        <v>144</v>
      </c>
      <c r="D2006" s="25" t="s">
        <v>3118</v>
      </c>
      <c r="E2006" s="27" t="s">
        <v>155</v>
      </c>
    </row>
    <row r="2007" spans="1:5" x14ac:dyDescent="0.25">
      <c r="A2007" s="24">
        <v>2005</v>
      </c>
      <c r="B2007" s="26" t="s">
        <v>3119</v>
      </c>
      <c r="C2007" s="25">
        <v>538794</v>
      </c>
      <c r="D2007" s="25" t="s">
        <v>144</v>
      </c>
      <c r="E2007" s="27" t="s">
        <v>230</v>
      </c>
    </row>
    <row r="2008" spans="1:5" x14ac:dyDescent="0.25">
      <c r="A2008" s="24">
        <v>2006</v>
      </c>
      <c r="B2008" s="26" t="s">
        <v>3120</v>
      </c>
      <c r="C2008" s="25" t="s">
        <v>144</v>
      </c>
      <c r="D2008" s="25" t="s">
        <v>3121</v>
      </c>
      <c r="E2008" s="27" t="s">
        <v>155</v>
      </c>
    </row>
    <row r="2009" spans="1:5" x14ac:dyDescent="0.25">
      <c r="A2009" s="24">
        <v>2007</v>
      </c>
      <c r="B2009" s="26" t="s">
        <v>3122</v>
      </c>
      <c r="C2009" s="25">
        <v>517063</v>
      </c>
      <c r="D2009" s="25" t="s">
        <v>144</v>
      </c>
      <c r="E2009" s="27" t="s">
        <v>629</v>
      </c>
    </row>
    <row r="2010" spans="1:5" x14ac:dyDescent="0.25">
      <c r="A2010" s="24">
        <v>2008</v>
      </c>
      <c r="B2010" s="26" t="s">
        <v>3123</v>
      </c>
      <c r="C2010" s="25">
        <v>540850</v>
      </c>
      <c r="D2010" s="25" t="s">
        <v>144</v>
      </c>
      <c r="E2010" s="27" t="s">
        <v>204</v>
      </c>
    </row>
    <row r="2011" spans="1:5" x14ac:dyDescent="0.25">
      <c r="A2011" s="24">
        <v>2009</v>
      </c>
      <c r="B2011" s="26" t="s">
        <v>3124</v>
      </c>
      <c r="C2011" s="25">
        <v>531550</v>
      </c>
      <c r="D2011" s="25" t="s">
        <v>144</v>
      </c>
      <c r="E2011" s="27" t="s">
        <v>127</v>
      </c>
    </row>
    <row r="2012" spans="1:5" x14ac:dyDescent="0.25">
      <c r="A2012" s="24">
        <v>2010</v>
      </c>
      <c r="B2012" s="26" t="s">
        <v>3125</v>
      </c>
      <c r="C2012" s="25">
        <v>532771</v>
      </c>
      <c r="D2012" s="25" t="s">
        <v>3126</v>
      </c>
      <c r="E2012" s="27" t="s">
        <v>326</v>
      </c>
    </row>
    <row r="2013" spans="1:5" x14ac:dyDescent="0.25">
      <c r="A2013" s="24">
        <v>2011</v>
      </c>
      <c r="B2013" s="26" t="s">
        <v>3127</v>
      </c>
      <c r="C2013" s="25">
        <v>540651</v>
      </c>
      <c r="D2013" s="25" t="s">
        <v>144</v>
      </c>
      <c r="E2013" s="27" t="s">
        <v>442</v>
      </c>
    </row>
    <row r="2014" spans="1:5" x14ac:dyDescent="0.25">
      <c r="A2014" s="24">
        <v>2012</v>
      </c>
      <c r="B2014" s="26" t="s">
        <v>3128</v>
      </c>
      <c r="C2014" s="25">
        <v>780019</v>
      </c>
      <c r="D2014" s="25" t="s">
        <v>144</v>
      </c>
      <c r="E2014" s="27" t="s">
        <v>235</v>
      </c>
    </row>
    <row r="2015" spans="1:5" x14ac:dyDescent="0.25">
      <c r="A2015" s="24">
        <v>2013</v>
      </c>
      <c r="B2015" s="26" t="s">
        <v>3129</v>
      </c>
      <c r="C2015" s="25">
        <v>511618</v>
      </c>
      <c r="D2015" s="25" t="s">
        <v>3130</v>
      </c>
      <c r="E2015" s="27" t="s">
        <v>166</v>
      </c>
    </row>
    <row r="2016" spans="1:5" x14ac:dyDescent="0.25">
      <c r="A2016" s="24">
        <v>2014</v>
      </c>
      <c r="B2016" s="26" t="s">
        <v>3131</v>
      </c>
      <c r="C2016" s="25">
        <v>542653</v>
      </c>
      <c r="D2016" s="25" t="s">
        <v>3132</v>
      </c>
      <c r="E2016" s="27" t="s">
        <v>700</v>
      </c>
    </row>
    <row r="2017" spans="1:5" x14ac:dyDescent="0.25">
      <c r="A2017" s="24">
        <v>2015</v>
      </c>
      <c r="B2017" s="26" t="s">
        <v>3133</v>
      </c>
      <c r="C2017" s="25">
        <v>530405</v>
      </c>
      <c r="D2017" s="25" t="s">
        <v>144</v>
      </c>
      <c r="E2017" s="27" t="s">
        <v>127</v>
      </c>
    </row>
    <row r="2018" spans="1:5" x14ac:dyDescent="0.25">
      <c r="A2018" s="24">
        <v>2016</v>
      </c>
      <c r="B2018" s="26" t="s">
        <v>3134</v>
      </c>
      <c r="C2018" s="25">
        <v>533103</v>
      </c>
      <c r="D2018" s="25" t="s">
        <v>3135</v>
      </c>
      <c r="E2018" s="27" t="s">
        <v>159</v>
      </c>
    </row>
    <row r="2019" spans="1:5" x14ac:dyDescent="0.25">
      <c r="A2019" s="24">
        <v>2017</v>
      </c>
      <c r="B2019" s="26" t="s">
        <v>3136</v>
      </c>
      <c r="C2019" s="25">
        <v>511034</v>
      </c>
      <c r="D2019" s="25" t="s">
        <v>3137</v>
      </c>
      <c r="E2019" s="27" t="s">
        <v>207</v>
      </c>
    </row>
    <row r="2020" spans="1:5" x14ac:dyDescent="0.25">
      <c r="A2020" s="24">
        <v>2018</v>
      </c>
      <c r="B2020" s="26" t="s">
        <v>3138</v>
      </c>
      <c r="C2020" s="25">
        <v>507981</v>
      </c>
      <c r="D2020" s="25" t="s">
        <v>144</v>
      </c>
      <c r="E2020" s="27" t="s">
        <v>345</v>
      </c>
    </row>
    <row r="2021" spans="1:5" x14ac:dyDescent="0.25">
      <c r="A2021" s="24">
        <v>2019</v>
      </c>
      <c r="B2021" s="26" t="s">
        <v>3139</v>
      </c>
      <c r="C2021" s="25">
        <v>539947</v>
      </c>
      <c r="D2021" s="25" t="s">
        <v>144</v>
      </c>
      <c r="E2021" s="27" t="s">
        <v>164</v>
      </c>
    </row>
    <row r="2022" spans="1:5" x14ac:dyDescent="0.25">
      <c r="A2022" s="24">
        <v>2020</v>
      </c>
      <c r="B2022" s="26" t="s">
        <v>3140</v>
      </c>
      <c r="C2022" s="25">
        <v>532624</v>
      </c>
      <c r="D2022" s="25" t="s">
        <v>3141</v>
      </c>
      <c r="E2022" s="27" t="s">
        <v>1382</v>
      </c>
    </row>
    <row r="2023" spans="1:5" x14ac:dyDescent="0.25">
      <c r="A2023" s="24">
        <v>2021</v>
      </c>
      <c r="B2023" s="26" t="s">
        <v>3142</v>
      </c>
      <c r="C2023" s="25">
        <v>500227</v>
      </c>
      <c r="D2023" s="25" t="s">
        <v>3143</v>
      </c>
      <c r="E2023" s="27" t="s">
        <v>192</v>
      </c>
    </row>
    <row r="2024" spans="1:5" x14ac:dyDescent="0.25">
      <c r="A2024" s="24">
        <v>2022</v>
      </c>
      <c r="B2024" s="26" t="s">
        <v>3144</v>
      </c>
      <c r="C2024" s="25">
        <v>536773</v>
      </c>
      <c r="D2024" s="25" t="s">
        <v>3145</v>
      </c>
      <c r="E2024" s="27" t="s">
        <v>127</v>
      </c>
    </row>
    <row r="2025" spans="1:5" x14ac:dyDescent="0.25">
      <c r="A2025" s="24">
        <v>2023</v>
      </c>
      <c r="B2025" s="26" t="s">
        <v>3146</v>
      </c>
      <c r="C2025" s="25">
        <v>500378</v>
      </c>
      <c r="D2025" s="25" t="s">
        <v>3147</v>
      </c>
      <c r="E2025" s="27" t="s">
        <v>542</v>
      </c>
    </row>
    <row r="2026" spans="1:5" x14ac:dyDescent="0.25">
      <c r="A2026" s="24">
        <v>2024</v>
      </c>
      <c r="B2026" s="26" t="s">
        <v>3148</v>
      </c>
      <c r="C2026" s="25">
        <v>539597</v>
      </c>
      <c r="D2026" s="25" t="s">
        <v>3149</v>
      </c>
      <c r="E2026" s="27" t="s">
        <v>467</v>
      </c>
    </row>
    <row r="2027" spans="1:5" x14ac:dyDescent="0.25">
      <c r="A2027" s="24">
        <v>2025</v>
      </c>
      <c r="B2027" s="26" t="s">
        <v>3150</v>
      </c>
      <c r="C2027" s="25">
        <v>532508</v>
      </c>
      <c r="D2027" s="25" t="s">
        <v>3151</v>
      </c>
      <c r="E2027" s="27" t="s">
        <v>176</v>
      </c>
    </row>
    <row r="2028" spans="1:5" x14ac:dyDescent="0.25">
      <c r="A2028" s="24">
        <v>2026</v>
      </c>
      <c r="B2028" s="26" t="s">
        <v>3152</v>
      </c>
      <c r="C2028" s="25">
        <v>532286</v>
      </c>
      <c r="D2028" s="25" t="s">
        <v>3153</v>
      </c>
      <c r="E2028" s="27" t="s">
        <v>176</v>
      </c>
    </row>
    <row r="2029" spans="1:5" x14ac:dyDescent="0.25">
      <c r="A2029" s="24">
        <v>2027</v>
      </c>
      <c r="B2029" s="26" t="s">
        <v>3154</v>
      </c>
      <c r="C2029" s="25">
        <v>531543</v>
      </c>
      <c r="D2029" s="25" t="s">
        <v>3155</v>
      </c>
      <c r="E2029" s="27" t="s">
        <v>159</v>
      </c>
    </row>
    <row r="2030" spans="1:5" x14ac:dyDescent="0.25">
      <c r="A2030" s="24">
        <v>2028</v>
      </c>
      <c r="B2030" s="26" t="s">
        <v>3156</v>
      </c>
      <c r="C2030" s="25">
        <v>540311</v>
      </c>
      <c r="D2030" s="25" t="s">
        <v>3157</v>
      </c>
      <c r="E2030" s="27" t="s">
        <v>267</v>
      </c>
    </row>
    <row r="2031" spans="1:5" x14ac:dyDescent="0.25">
      <c r="A2031" s="24">
        <v>2029</v>
      </c>
      <c r="B2031" s="26" t="s">
        <v>3158</v>
      </c>
      <c r="C2031" s="25">
        <v>539225</v>
      </c>
      <c r="D2031" s="25" t="s">
        <v>144</v>
      </c>
      <c r="E2031" s="27" t="s">
        <v>169</v>
      </c>
    </row>
    <row r="2032" spans="1:5" x14ac:dyDescent="0.25">
      <c r="A2032" s="24">
        <v>2030</v>
      </c>
      <c r="B2032" s="26" t="s">
        <v>3159</v>
      </c>
      <c r="C2032" s="25">
        <v>536493</v>
      </c>
      <c r="D2032" s="25" t="s">
        <v>144</v>
      </c>
      <c r="E2032" s="27" t="s">
        <v>342</v>
      </c>
    </row>
    <row r="2033" spans="1:5" x14ac:dyDescent="0.25">
      <c r="A2033" s="24">
        <v>2031</v>
      </c>
      <c r="B2033" s="26" t="s">
        <v>3160</v>
      </c>
      <c r="C2033" s="25">
        <v>532644</v>
      </c>
      <c r="D2033" s="25" t="s">
        <v>3161</v>
      </c>
      <c r="E2033" s="27" t="s">
        <v>157</v>
      </c>
    </row>
    <row r="2034" spans="1:5" x14ac:dyDescent="0.25">
      <c r="A2034" s="24">
        <v>2032</v>
      </c>
      <c r="B2034" s="26" t="s">
        <v>3162</v>
      </c>
      <c r="C2034" s="25">
        <v>500380</v>
      </c>
      <c r="D2034" s="25" t="s">
        <v>3163</v>
      </c>
      <c r="E2034" s="27" t="s">
        <v>157</v>
      </c>
    </row>
    <row r="2035" spans="1:5" x14ac:dyDescent="0.25">
      <c r="A2035" s="24">
        <v>2033</v>
      </c>
      <c r="B2035" s="26" t="s">
        <v>3164</v>
      </c>
      <c r="C2035" s="25">
        <v>532162</v>
      </c>
      <c r="D2035" s="25" t="s">
        <v>3165</v>
      </c>
      <c r="E2035" s="27" t="s">
        <v>138</v>
      </c>
    </row>
    <row r="2036" spans="1:5" x14ac:dyDescent="0.25">
      <c r="A2036" s="24">
        <v>2034</v>
      </c>
      <c r="B2036" s="26" t="s">
        <v>3166</v>
      </c>
      <c r="C2036" s="25">
        <v>530007</v>
      </c>
      <c r="D2036" s="25" t="s">
        <v>3167</v>
      </c>
      <c r="E2036" s="27" t="s">
        <v>624</v>
      </c>
    </row>
    <row r="2037" spans="1:5" x14ac:dyDescent="0.25">
      <c r="A2037" s="24">
        <v>2035</v>
      </c>
      <c r="B2037" s="26" t="s">
        <v>3168</v>
      </c>
      <c r="C2037" s="25">
        <v>538765</v>
      </c>
      <c r="D2037" s="25" t="s">
        <v>144</v>
      </c>
      <c r="E2037" s="27" t="s">
        <v>2903</v>
      </c>
    </row>
    <row r="2038" spans="1:5" x14ac:dyDescent="0.25">
      <c r="A2038" s="24">
        <v>2036</v>
      </c>
      <c r="B2038" s="26" t="s">
        <v>3169</v>
      </c>
      <c r="C2038" s="25">
        <v>523405</v>
      </c>
      <c r="D2038" s="25" t="s">
        <v>3170</v>
      </c>
      <c r="E2038" s="27" t="s">
        <v>310</v>
      </c>
    </row>
    <row r="2039" spans="1:5" x14ac:dyDescent="0.25">
      <c r="A2039" s="24">
        <v>2037</v>
      </c>
      <c r="B2039" s="26" t="s">
        <v>3171</v>
      </c>
      <c r="C2039" s="25">
        <v>522263</v>
      </c>
      <c r="D2039" s="25" t="s">
        <v>3172</v>
      </c>
      <c r="E2039" s="27" t="s">
        <v>542</v>
      </c>
    </row>
    <row r="2040" spans="1:5" x14ac:dyDescent="0.25">
      <c r="A2040" s="24">
        <v>2038</v>
      </c>
      <c r="B2040" s="26" t="s">
        <v>3173</v>
      </c>
      <c r="C2040" s="25">
        <v>522263</v>
      </c>
      <c r="D2040" s="25" t="s">
        <v>3172</v>
      </c>
      <c r="E2040" s="27" t="s">
        <v>542</v>
      </c>
    </row>
    <row r="2041" spans="1:5" x14ac:dyDescent="0.25">
      <c r="A2041" s="24">
        <v>2039</v>
      </c>
      <c r="B2041" s="26" t="s">
        <v>3174</v>
      </c>
      <c r="C2041" s="25">
        <v>511092</v>
      </c>
      <c r="D2041" s="25" t="s">
        <v>144</v>
      </c>
      <c r="E2041" s="27" t="s">
        <v>147</v>
      </c>
    </row>
    <row r="2042" spans="1:5" x14ac:dyDescent="0.25">
      <c r="A2042" s="24">
        <v>2040</v>
      </c>
      <c r="B2042" s="26" t="s">
        <v>3175</v>
      </c>
      <c r="C2042" s="25">
        <v>523712</v>
      </c>
      <c r="D2042" s="25" t="s">
        <v>144</v>
      </c>
      <c r="E2042" s="27" t="s">
        <v>264</v>
      </c>
    </row>
    <row r="2043" spans="1:5" x14ac:dyDescent="0.25">
      <c r="A2043" s="24">
        <v>2041</v>
      </c>
      <c r="B2043" s="26" t="s">
        <v>3176</v>
      </c>
      <c r="C2043" s="25">
        <v>513691</v>
      </c>
      <c r="D2043" s="25" t="s">
        <v>3177</v>
      </c>
      <c r="E2043" s="27" t="s">
        <v>499</v>
      </c>
    </row>
    <row r="2044" spans="1:5" x14ac:dyDescent="0.25">
      <c r="A2044" s="24">
        <v>2042</v>
      </c>
      <c r="B2044" s="26" t="s">
        <v>3178</v>
      </c>
      <c r="C2044" s="25" t="s">
        <v>144</v>
      </c>
      <c r="D2044" s="25" t="s">
        <v>3179</v>
      </c>
      <c r="E2044" s="27" t="s">
        <v>235</v>
      </c>
    </row>
    <row r="2045" spans="1:5" x14ac:dyDescent="0.25">
      <c r="A2045" s="24">
        <v>2043</v>
      </c>
      <c r="B2045" s="26" t="s">
        <v>3180</v>
      </c>
      <c r="C2045" s="25">
        <v>523398</v>
      </c>
      <c r="D2045" s="25" t="s">
        <v>3181</v>
      </c>
      <c r="E2045" s="27" t="s">
        <v>513</v>
      </c>
    </row>
    <row r="2046" spans="1:5" x14ac:dyDescent="0.25">
      <c r="A2046" s="24">
        <v>2044</v>
      </c>
      <c r="B2046" s="26" t="s">
        <v>3182</v>
      </c>
      <c r="C2046" s="25">
        <v>523398</v>
      </c>
      <c r="D2046" s="25" t="s">
        <v>3181</v>
      </c>
      <c r="E2046" s="27" t="s">
        <v>513</v>
      </c>
    </row>
    <row r="2047" spans="1:5" x14ac:dyDescent="0.25">
      <c r="A2047" s="24">
        <v>2045</v>
      </c>
      <c r="B2047" s="26" t="s">
        <v>3183</v>
      </c>
      <c r="C2047" s="25">
        <v>531861</v>
      </c>
      <c r="D2047" s="25" t="s">
        <v>144</v>
      </c>
      <c r="E2047" s="27" t="s">
        <v>127</v>
      </c>
    </row>
    <row r="2048" spans="1:5" x14ac:dyDescent="0.25">
      <c r="A2048" s="24">
        <v>2046</v>
      </c>
      <c r="B2048" s="26" t="s">
        <v>3184</v>
      </c>
      <c r="C2048" s="25">
        <v>534659</v>
      </c>
      <c r="D2048" s="25" t="s">
        <v>144</v>
      </c>
      <c r="E2048" s="27" t="s">
        <v>130</v>
      </c>
    </row>
    <row r="2049" spans="1:5" x14ac:dyDescent="0.25">
      <c r="A2049" s="24">
        <v>2047</v>
      </c>
      <c r="B2049" s="26" t="s">
        <v>3185</v>
      </c>
      <c r="C2049" s="25">
        <v>542446</v>
      </c>
      <c r="D2049" s="25" t="s">
        <v>3186</v>
      </c>
      <c r="E2049" s="27" t="s">
        <v>228</v>
      </c>
    </row>
    <row r="2050" spans="1:5" x14ac:dyDescent="0.25">
      <c r="A2050" s="24">
        <v>2048</v>
      </c>
      <c r="B2050" s="26" t="s">
        <v>3187</v>
      </c>
      <c r="C2050" s="25">
        <v>538092</v>
      </c>
      <c r="D2050" s="25" t="s">
        <v>144</v>
      </c>
      <c r="E2050" s="27" t="s">
        <v>551</v>
      </c>
    </row>
    <row r="2051" spans="1:5" x14ac:dyDescent="0.25">
      <c r="A2051" s="24">
        <v>2049</v>
      </c>
      <c r="B2051" s="26" t="s">
        <v>3188</v>
      </c>
      <c r="C2051" s="25">
        <v>505750</v>
      </c>
      <c r="D2051" s="25" t="s">
        <v>144</v>
      </c>
      <c r="E2051" s="27" t="s">
        <v>152</v>
      </c>
    </row>
    <row r="2052" spans="1:5" x14ac:dyDescent="0.25">
      <c r="A2052" s="24">
        <v>2050</v>
      </c>
      <c r="B2052" s="26" t="s">
        <v>3189</v>
      </c>
      <c r="C2052" s="25">
        <v>508929</v>
      </c>
      <c r="D2052" s="25" t="s">
        <v>144</v>
      </c>
      <c r="E2052" s="27" t="s">
        <v>230</v>
      </c>
    </row>
    <row r="2053" spans="1:5" x14ac:dyDescent="0.25">
      <c r="A2053" s="24">
        <v>2051</v>
      </c>
      <c r="B2053" s="26" t="s">
        <v>3190</v>
      </c>
      <c r="C2053" s="25">
        <v>530985</v>
      </c>
      <c r="D2053" s="25" t="s">
        <v>144</v>
      </c>
      <c r="E2053" s="27" t="s">
        <v>161</v>
      </c>
    </row>
    <row r="2054" spans="1:5" x14ac:dyDescent="0.25">
      <c r="A2054" s="24">
        <v>2052</v>
      </c>
      <c r="B2054" s="26" t="s">
        <v>3191</v>
      </c>
      <c r="C2054" s="25">
        <v>506016</v>
      </c>
      <c r="D2054" s="25" t="s">
        <v>144</v>
      </c>
      <c r="E2054" s="27" t="s">
        <v>542</v>
      </c>
    </row>
    <row r="2055" spans="1:5" x14ac:dyDescent="0.25">
      <c r="A2055" s="24">
        <v>2053</v>
      </c>
      <c r="B2055" s="26" t="s">
        <v>3192</v>
      </c>
      <c r="C2055" s="25">
        <v>504080</v>
      </c>
      <c r="D2055" s="25" t="s">
        <v>144</v>
      </c>
      <c r="E2055" s="27" t="s">
        <v>442</v>
      </c>
    </row>
    <row r="2056" spans="1:5" x14ac:dyDescent="0.25">
      <c r="A2056" s="24">
        <v>2054</v>
      </c>
      <c r="B2056" s="26" t="s">
        <v>3193</v>
      </c>
      <c r="C2056" s="25">
        <v>533148</v>
      </c>
      <c r="D2056" s="25" t="s">
        <v>3194</v>
      </c>
      <c r="E2056" s="27" t="s">
        <v>283</v>
      </c>
    </row>
    <row r="2057" spans="1:5" x14ac:dyDescent="0.25">
      <c r="A2057" s="24">
        <v>2055</v>
      </c>
      <c r="B2057" s="26" t="s">
        <v>3195</v>
      </c>
      <c r="C2057" s="25">
        <v>532642</v>
      </c>
      <c r="D2057" s="25" t="s">
        <v>3196</v>
      </c>
      <c r="E2057" s="27" t="s">
        <v>310</v>
      </c>
    </row>
    <row r="2058" spans="1:5" x14ac:dyDescent="0.25">
      <c r="A2058" s="24">
        <v>2056</v>
      </c>
      <c r="B2058" s="26" t="s">
        <v>3197</v>
      </c>
      <c r="C2058" s="25">
        <v>500228</v>
      </c>
      <c r="D2058" s="25" t="s">
        <v>3198</v>
      </c>
      <c r="E2058" s="27" t="s">
        <v>176</v>
      </c>
    </row>
    <row r="2059" spans="1:5" x14ac:dyDescent="0.25">
      <c r="A2059" s="24">
        <v>2057</v>
      </c>
      <c r="B2059" s="26" t="s">
        <v>3199</v>
      </c>
      <c r="C2059" s="25">
        <v>520057</v>
      </c>
      <c r="D2059" s="25" t="s">
        <v>3200</v>
      </c>
      <c r="E2059" s="27" t="s">
        <v>499</v>
      </c>
    </row>
    <row r="2060" spans="1:5" x14ac:dyDescent="0.25">
      <c r="A2060" s="24">
        <v>2058</v>
      </c>
      <c r="B2060" s="26" t="s">
        <v>3201</v>
      </c>
      <c r="C2060" s="25">
        <v>520057</v>
      </c>
      <c r="D2060" s="25" t="s">
        <v>3202</v>
      </c>
      <c r="E2060" s="27" t="s">
        <v>499</v>
      </c>
    </row>
    <row r="2061" spans="1:5" x14ac:dyDescent="0.25">
      <c r="A2061" s="24">
        <v>2059</v>
      </c>
      <c r="B2061" s="26" t="s">
        <v>3203</v>
      </c>
      <c r="C2061" s="25">
        <v>534600</v>
      </c>
      <c r="D2061" s="25" t="s">
        <v>144</v>
      </c>
      <c r="E2061" s="27" t="s">
        <v>467</v>
      </c>
    </row>
    <row r="2062" spans="1:5" x14ac:dyDescent="0.25">
      <c r="A2062" s="24">
        <v>2060</v>
      </c>
      <c r="B2062" s="26" t="s">
        <v>3204</v>
      </c>
      <c r="C2062" s="25">
        <v>533155</v>
      </c>
      <c r="D2062" s="25" t="s">
        <v>3205</v>
      </c>
      <c r="E2062" s="27" t="s">
        <v>633</v>
      </c>
    </row>
    <row r="2063" spans="1:5" x14ac:dyDescent="0.25">
      <c r="A2063" s="24">
        <v>2061</v>
      </c>
      <c r="B2063" s="26" t="s">
        <v>3206</v>
      </c>
      <c r="C2063" s="25">
        <v>533320</v>
      </c>
      <c r="D2063" s="25" t="s">
        <v>3207</v>
      </c>
      <c r="E2063" s="27" t="s">
        <v>288</v>
      </c>
    </row>
    <row r="2064" spans="1:5" x14ac:dyDescent="0.25">
      <c r="A2064" s="24">
        <v>2062</v>
      </c>
      <c r="B2064" s="26" t="s">
        <v>3208</v>
      </c>
      <c r="C2064" s="25">
        <v>530019</v>
      </c>
      <c r="D2064" s="25" t="s">
        <v>3209</v>
      </c>
      <c r="E2064" s="27" t="s">
        <v>182</v>
      </c>
    </row>
    <row r="2065" spans="1:5" x14ac:dyDescent="0.25">
      <c r="A2065" s="24">
        <v>2063</v>
      </c>
      <c r="B2065" s="26" t="s">
        <v>3210</v>
      </c>
      <c r="C2065" s="25" t="s">
        <v>144</v>
      </c>
      <c r="D2065" s="25" t="s">
        <v>3211</v>
      </c>
      <c r="E2065" s="27" t="s">
        <v>235</v>
      </c>
    </row>
    <row r="2066" spans="1:5" x14ac:dyDescent="0.25">
      <c r="A2066" s="24">
        <v>2064</v>
      </c>
      <c r="B2066" s="26" t="s">
        <v>3212</v>
      </c>
      <c r="C2066" s="25">
        <v>516078</v>
      </c>
      <c r="D2066" s="25" t="s">
        <v>144</v>
      </c>
      <c r="E2066" s="27" t="s">
        <v>339</v>
      </c>
    </row>
    <row r="2067" spans="1:5" x14ac:dyDescent="0.25">
      <c r="A2067" s="24">
        <v>2065</v>
      </c>
      <c r="B2067" s="26" t="s">
        <v>3213</v>
      </c>
      <c r="C2067" s="25">
        <v>511060</v>
      </c>
      <c r="D2067" s="25" t="s">
        <v>144</v>
      </c>
      <c r="E2067" s="27" t="s">
        <v>565</v>
      </c>
    </row>
    <row r="2068" spans="1:5" x14ac:dyDescent="0.25">
      <c r="A2068" s="24">
        <v>2066</v>
      </c>
      <c r="B2068" s="26" t="s">
        <v>3214</v>
      </c>
      <c r="C2068" s="25">
        <v>539216</v>
      </c>
      <c r="D2068" s="25" t="s">
        <v>144</v>
      </c>
      <c r="E2068" s="27" t="s">
        <v>159</v>
      </c>
    </row>
    <row r="2069" spans="1:5" x14ac:dyDescent="0.25">
      <c r="A2069" s="24">
        <v>2067</v>
      </c>
      <c r="B2069" s="26" t="s">
        <v>3215</v>
      </c>
      <c r="C2069" s="25">
        <v>507987</v>
      </c>
      <c r="D2069" s="25" t="s">
        <v>144</v>
      </c>
      <c r="E2069" s="27" t="s">
        <v>161</v>
      </c>
    </row>
    <row r="2070" spans="1:5" x14ac:dyDescent="0.25">
      <c r="A2070" s="24">
        <v>2068</v>
      </c>
      <c r="B2070" s="26" t="s">
        <v>3216</v>
      </c>
      <c r="C2070" s="25">
        <v>534623</v>
      </c>
      <c r="D2070" s="25" t="s">
        <v>144</v>
      </c>
      <c r="E2070" s="27" t="s">
        <v>2903</v>
      </c>
    </row>
    <row r="2071" spans="1:5" x14ac:dyDescent="0.25">
      <c r="A2071" s="24">
        <v>2069</v>
      </c>
      <c r="B2071" s="26" t="s">
        <v>3217</v>
      </c>
      <c r="C2071" s="25">
        <v>535648</v>
      </c>
      <c r="D2071" s="25" t="s">
        <v>3218</v>
      </c>
      <c r="E2071" s="27" t="s">
        <v>668</v>
      </c>
    </row>
    <row r="2072" spans="1:5" x14ac:dyDescent="0.25">
      <c r="A2072" s="24">
        <v>2070</v>
      </c>
      <c r="B2072" s="26" t="s">
        <v>3219</v>
      </c>
      <c r="C2072" s="25">
        <v>531035</v>
      </c>
      <c r="D2072" s="25" t="s">
        <v>144</v>
      </c>
      <c r="E2072" s="27" t="s">
        <v>801</v>
      </c>
    </row>
    <row r="2073" spans="1:5" x14ac:dyDescent="0.25">
      <c r="A2073" s="24">
        <v>2071</v>
      </c>
      <c r="B2073" s="26" t="s">
        <v>3220</v>
      </c>
      <c r="C2073" s="25">
        <v>519248</v>
      </c>
      <c r="D2073" s="25" t="s">
        <v>3221</v>
      </c>
      <c r="E2073" s="27" t="s">
        <v>393</v>
      </c>
    </row>
    <row r="2074" spans="1:5" x14ac:dyDescent="0.25">
      <c r="A2074" s="24">
        <v>2072</v>
      </c>
      <c r="B2074" s="26" t="s">
        <v>3222</v>
      </c>
      <c r="C2074" s="25">
        <v>542544</v>
      </c>
      <c r="D2074" s="25" t="s">
        <v>3223</v>
      </c>
      <c r="E2074" s="27" t="s">
        <v>127</v>
      </c>
    </row>
    <row r="2075" spans="1:5" x14ac:dyDescent="0.25">
      <c r="A2075" s="24">
        <v>2073</v>
      </c>
      <c r="B2075" s="26" t="s">
        <v>3224</v>
      </c>
      <c r="C2075" s="25">
        <v>532926</v>
      </c>
      <c r="D2075" s="25" t="s">
        <v>3225</v>
      </c>
      <c r="E2075" s="27" t="s">
        <v>1962</v>
      </c>
    </row>
    <row r="2076" spans="1:5" x14ac:dyDescent="0.25">
      <c r="A2076" s="24">
        <v>2074</v>
      </c>
      <c r="B2076" s="26" t="s">
        <v>3226</v>
      </c>
      <c r="C2076" s="25">
        <v>504076</v>
      </c>
      <c r="D2076" s="25" t="s">
        <v>144</v>
      </c>
      <c r="E2076" s="27" t="s">
        <v>187</v>
      </c>
    </row>
    <row r="2077" spans="1:5" x14ac:dyDescent="0.25">
      <c r="A2077" s="24">
        <v>2075</v>
      </c>
      <c r="B2077" s="26" t="s">
        <v>3227</v>
      </c>
      <c r="C2077" s="25">
        <v>514448</v>
      </c>
      <c r="D2077" s="25" t="s">
        <v>144</v>
      </c>
      <c r="E2077" s="27" t="s">
        <v>304</v>
      </c>
    </row>
    <row r="2078" spans="1:5" x14ac:dyDescent="0.25">
      <c r="A2078" s="24">
        <v>2076</v>
      </c>
      <c r="B2078" s="26" t="s">
        <v>3228</v>
      </c>
      <c r="C2078" s="25">
        <v>513250</v>
      </c>
      <c r="D2078" s="25" t="s">
        <v>3229</v>
      </c>
      <c r="E2078" s="27" t="s">
        <v>187</v>
      </c>
    </row>
    <row r="2079" spans="1:5" x14ac:dyDescent="0.25">
      <c r="A2079" s="24">
        <v>2077</v>
      </c>
      <c r="B2079" s="26" t="s">
        <v>3230</v>
      </c>
      <c r="C2079" s="25">
        <v>539246</v>
      </c>
      <c r="D2079" s="25" t="s">
        <v>144</v>
      </c>
      <c r="E2079" s="27" t="s">
        <v>166</v>
      </c>
    </row>
    <row r="2080" spans="1:5" x14ac:dyDescent="0.25">
      <c r="A2080" s="24">
        <v>2078</v>
      </c>
      <c r="B2080" s="26" t="s">
        <v>3231</v>
      </c>
      <c r="C2080" s="25">
        <v>532673</v>
      </c>
      <c r="D2080" s="25" t="s">
        <v>3232</v>
      </c>
      <c r="E2080" s="27" t="s">
        <v>842</v>
      </c>
    </row>
    <row r="2081" spans="1:5" x14ac:dyDescent="0.25">
      <c r="A2081" s="24">
        <v>2079</v>
      </c>
      <c r="B2081" s="26" t="s">
        <v>3233</v>
      </c>
      <c r="C2081" s="25">
        <v>539686</v>
      </c>
      <c r="D2081" s="25" t="s">
        <v>144</v>
      </c>
      <c r="E2081" s="27" t="s">
        <v>283</v>
      </c>
    </row>
    <row r="2082" spans="1:5" x14ac:dyDescent="0.25">
      <c r="A2082" s="24">
        <v>2080</v>
      </c>
      <c r="B2082" s="26" t="s">
        <v>3234</v>
      </c>
      <c r="C2082" s="25">
        <v>532889</v>
      </c>
      <c r="D2082" s="25" t="s">
        <v>3235</v>
      </c>
      <c r="E2082" s="27" t="s">
        <v>159</v>
      </c>
    </row>
    <row r="2083" spans="1:5" x14ac:dyDescent="0.25">
      <c r="A2083" s="24">
        <v>2081</v>
      </c>
      <c r="B2083" s="26" t="s">
        <v>3236</v>
      </c>
      <c r="C2083" s="25">
        <v>511728</v>
      </c>
      <c r="D2083" s="25" t="s">
        <v>144</v>
      </c>
      <c r="E2083" s="27" t="s">
        <v>161</v>
      </c>
    </row>
    <row r="2084" spans="1:5" x14ac:dyDescent="0.25">
      <c r="A2084" s="24">
        <v>2082</v>
      </c>
      <c r="B2084" s="26" t="s">
        <v>3237</v>
      </c>
      <c r="C2084" s="25">
        <v>514360</v>
      </c>
      <c r="D2084" s="25" t="s">
        <v>144</v>
      </c>
      <c r="E2084" s="27" t="s">
        <v>542</v>
      </c>
    </row>
    <row r="2085" spans="1:5" x14ac:dyDescent="0.25">
      <c r="A2085" s="24">
        <v>2083</v>
      </c>
      <c r="B2085" s="26" t="s">
        <v>3238</v>
      </c>
      <c r="C2085" s="25">
        <v>542323</v>
      </c>
      <c r="D2085" s="25" t="s">
        <v>3239</v>
      </c>
      <c r="E2085" s="27" t="s">
        <v>283</v>
      </c>
    </row>
    <row r="2086" spans="1:5" x14ac:dyDescent="0.25">
      <c r="A2086" s="24">
        <v>2084</v>
      </c>
      <c r="B2086" s="26" t="s">
        <v>3240</v>
      </c>
      <c r="C2086" s="25">
        <v>540756</v>
      </c>
      <c r="D2086" s="25" t="s">
        <v>144</v>
      </c>
      <c r="E2086" s="27" t="s">
        <v>2924</v>
      </c>
    </row>
    <row r="2087" spans="1:5" x14ac:dyDescent="0.25">
      <c r="A2087" s="24">
        <v>2085</v>
      </c>
      <c r="B2087" s="26" t="s">
        <v>3241</v>
      </c>
      <c r="C2087" s="25">
        <v>539393</v>
      </c>
      <c r="D2087" s="25" t="s">
        <v>144</v>
      </c>
      <c r="E2087" s="27" t="s">
        <v>821</v>
      </c>
    </row>
    <row r="2088" spans="1:5" x14ac:dyDescent="0.25">
      <c r="A2088" s="24">
        <v>2086</v>
      </c>
      <c r="B2088" s="26" t="s">
        <v>3242</v>
      </c>
      <c r="C2088" s="25">
        <v>524322</v>
      </c>
      <c r="D2088" s="25" t="s">
        <v>144</v>
      </c>
      <c r="E2088" s="27" t="s">
        <v>182</v>
      </c>
    </row>
    <row r="2089" spans="1:5" x14ac:dyDescent="0.25">
      <c r="A2089" s="24">
        <v>2087</v>
      </c>
      <c r="B2089" s="26" t="s">
        <v>3243</v>
      </c>
      <c r="C2089" s="25">
        <v>524109</v>
      </c>
      <c r="D2089" s="25" t="s">
        <v>3244</v>
      </c>
      <c r="E2089" s="27" t="s">
        <v>152</v>
      </c>
    </row>
    <row r="2090" spans="1:5" x14ac:dyDescent="0.25">
      <c r="A2090" s="24">
        <v>2088</v>
      </c>
      <c r="B2090" s="26" t="s">
        <v>3245</v>
      </c>
      <c r="C2090" s="25">
        <v>524675</v>
      </c>
      <c r="D2090" s="25" t="s">
        <v>144</v>
      </c>
      <c r="E2090" s="27" t="s">
        <v>166</v>
      </c>
    </row>
    <row r="2091" spans="1:5" x14ac:dyDescent="0.25">
      <c r="A2091" s="24">
        <v>2089</v>
      </c>
      <c r="B2091" s="26" t="s">
        <v>3246</v>
      </c>
      <c r="C2091" s="25">
        <v>531778</v>
      </c>
      <c r="D2091" s="25" t="s">
        <v>144</v>
      </c>
      <c r="E2091" s="27" t="s">
        <v>124</v>
      </c>
    </row>
    <row r="2092" spans="1:5" x14ac:dyDescent="0.25">
      <c r="A2092" s="24">
        <v>2090</v>
      </c>
      <c r="B2092" s="26" t="s">
        <v>3247</v>
      </c>
      <c r="C2092" s="25">
        <v>504840</v>
      </c>
      <c r="D2092" s="25" t="s">
        <v>144</v>
      </c>
      <c r="E2092" s="27" t="s">
        <v>339</v>
      </c>
    </row>
    <row r="2093" spans="1:5" x14ac:dyDescent="0.25">
      <c r="A2093" s="24">
        <v>2091</v>
      </c>
      <c r="B2093" s="26" t="s">
        <v>3248</v>
      </c>
      <c r="C2093" s="25">
        <v>531780</v>
      </c>
      <c r="D2093" s="25" t="s">
        <v>144</v>
      </c>
      <c r="E2093" s="27" t="s">
        <v>166</v>
      </c>
    </row>
    <row r="2094" spans="1:5" x14ac:dyDescent="0.25">
      <c r="A2094" s="24">
        <v>2092</v>
      </c>
      <c r="B2094" s="26" t="s">
        <v>3249</v>
      </c>
      <c r="C2094" s="25">
        <v>500233</v>
      </c>
      <c r="D2094" s="25" t="s">
        <v>3250</v>
      </c>
      <c r="E2094" s="27" t="s">
        <v>421</v>
      </c>
    </row>
    <row r="2095" spans="1:5" x14ac:dyDescent="0.25">
      <c r="A2095" s="24">
        <v>2093</v>
      </c>
      <c r="B2095" s="26" t="s">
        <v>3251</v>
      </c>
      <c r="C2095" s="25">
        <v>500234</v>
      </c>
      <c r="D2095" s="25" t="s">
        <v>3252</v>
      </c>
      <c r="E2095" s="27" t="s">
        <v>157</v>
      </c>
    </row>
    <row r="2096" spans="1:5" x14ac:dyDescent="0.25">
      <c r="A2096" s="24">
        <v>2094</v>
      </c>
      <c r="B2096" s="26" t="s">
        <v>3253</v>
      </c>
      <c r="C2096" s="25">
        <v>521054</v>
      </c>
      <c r="D2096" s="25" t="s">
        <v>144</v>
      </c>
      <c r="E2096" s="27" t="s">
        <v>159</v>
      </c>
    </row>
    <row r="2097" spans="1:5" x14ac:dyDescent="0.25">
      <c r="A2097" s="24">
        <v>2095</v>
      </c>
      <c r="B2097" s="26" t="s">
        <v>3254</v>
      </c>
      <c r="C2097" s="25">
        <v>530201</v>
      </c>
      <c r="D2097" s="25" t="s">
        <v>144</v>
      </c>
      <c r="E2097" s="27" t="s">
        <v>159</v>
      </c>
    </row>
    <row r="2098" spans="1:5" x14ac:dyDescent="0.25">
      <c r="A2098" s="24">
        <v>2096</v>
      </c>
      <c r="B2098" s="26" t="s">
        <v>3255</v>
      </c>
      <c r="C2098" s="25">
        <v>539014</v>
      </c>
      <c r="D2098" s="25" t="s">
        <v>144</v>
      </c>
      <c r="E2098" s="27" t="s">
        <v>166</v>
      </c>
    </row>
    <row r="2099" spans="1:5" x14ac:dyDescent="0.25">
      <c r="A2099" s="24">
        <v>2097</v>
      </c>
      <c r="B2099" s="26" t="s">
        <v>3256</v>
      </c>
      <c r="C2099" s="25">
        <v>522287</v>
      </c>
      <c r="D2099" s="25" t="s">
        <v>3257</v>
      </c>
      <c r="E2099" s="27" t="s">
        <v>187</v>
      </c>
    </row>
    <row r="2100" spans="1:5" x14ac:dyDescent="0.25">
      <c r="A2100" s="24">
        <v>2098</v>
      </c>
      <c r="B2100" s="26" t="s">
        <v>3258</v>
      </c>
      <c r="C2100" s="25" t="s">
        <v>144</v>
      </c>
      <c r="D2100" s="25" t="s">
        <v>3259</v>
      </c>
      <c r="E2100" s="27" t="s">
        <v>235</v>
      </c>
    </row>
    <row r="2101" spans="1:5" x14ac:dyDescent="0.25">
      <c r="A2101" s="24">
        <v>2099</v>
      </c>
      <c r="B2101" s="26" t="s">
        <v>3260</v>
      </c>
      <c r="C2101" s="25">
        <v>513509</v>
      </c>
      <c r="D2101" s="25" t="s">
        <v>3261</v>
      </c>
      <c r="E2101" s="27" t="s">
        <v>499</v>
      </c>
    </row>
    <row r="2102" spans="1:5" x14ac:dyDescent="0.25">
      <c r="A2102" s="24">
        <v>2100</v>
      </c>
      <c r="B2102" s="26" t="s">
        <v>3262</v>
      </c>
      <c r="C2102" s="25">
        <v>533302</v>
      </c>
      <c r="D2102" s="25" t="s">
        <v>3263</v>
      </c>
      <c r="E2102" s="27" t="s">
        <v>164</v>
      </c>
    </row>
    <row r="2103" spans="1:5" x14ac:dyDescent="0.25">
      <c r="A2103" s="24">
        <v>2101</v>
      </c>
      <c r="B2103" s="26" t="s">
        <v>3264</v>
      </c>
      <c r="C2103" s="25">
        <v>500235</v>
      </c>
      <c r="D2103" s="25" t="s">
        <v>3265</v>
      </c>
      <c r="E2103" s="27" t="s">
        <v>176</v>
      </c>
    </row>
    <row r="2104" spans="1:5" x14ac:dyDescent="0.25">
      <c r="A2104" s="24">
        <v>2102</v>
      </c>
      <c r="B2104" s="26" t="s">
        <v>3266</v>
      </c>
      <c r="C2104" s="25">
        <v>532468</v>
      </c>
      <c r="D2104" s="25" t="s">
        <v>144</v>
      </c>
      <c r="E2104" s="27" t="s">
        <v>310</v>
      </c>
    </row>
    <row r="2105" spans="1:5" x14ac:dyDescent="0.25">
      <c r="A2105" s="24">
        <v>2103</v>
      </c>
      <c r="B2105" s="26" t="s">
        <v>3267</v>
      </c>
      <c r="C2105" s="25">
        <v>514322</v>
      </c>
      <c r="D2105" s="25" t="s">
        <v>144</v>
      </c>
      <c r="E2105" s="27" t="s">
        <v>159</v>
      </c>
    </row>
    <row r="2106" spans="1:5" x14ac:dyDescent="0.25">
      <c r="A2106" s="24">
        <v>2104</v>
      </c>
      <c r="B2106" s="26" t="s">
        <v>3268</v>
      </c>
      <c r="C2106" s="25">
        <v>511131</v>
      </c>
      <c r="D2106" s="25" t="s">
        <v>144</v>
      </c>
      <c r="E2106" s="27" t="s">
        <v>230</v>
      </c>
    </row>
    <row r="2107" spans="1:5" x14ac:dyDescent="0.25">
      <c r="A2107" s="24">
        <v>2105</v>
      </c>
      <c r="B2107" s="26" t="s">
        <v>3269</v>
      </c>
      <c r="C2107" s="25">
        <v>526668</v>
      </c>
      <c r="D2107" s="25" t="s">
        <v>3270</v>
      </c>
      <c r="E2107" s="27" t="s">
        <v>345</v>
      </c>
    </row>
    <row r="2108" spans="1:5" x14ac:dyDescent="0.25">
      <c r="A2108" s="24">
        <v>2106</v>
      </c>
      <c r="B2108" s="26" t="s">
        <v>3271</v>
      </c>
      <c r="C2108" s="25">
        <v>532741</v>
      </c>
      <c r="D2108" s="25" t="s">
        <v>3272</v>
      </c>
      <c r="E2108" s="27" t="s">
        <v>176</v>
      </c>
    </row>
    <row r="2109" spans="1:5" x14ac:dyDescent="0.25">
      <c r="A2109" s="24">
        <v>2107</v>
      </c>
      <c r="B2109" s="26" t="s">
        <v>3273</v>
      </c>
      <c r="C2109" s="25">
        <v>524604</v>
      </c>
      <c r="D2109" s="25" t="s">
        <v>144</v>
      </c>
      <c r="E2109" s="27" t="s">
        <v>182</v>
      </c>
    </row>
    <row r="2110" spans="1:5" x14ac:dyDescent="0.25">
      <c r="A2110" s="24">
        <v>2108</v>
      </c>
      <c r="B2110" s="26" t="s">
        <v>3274</v>
      </c>
      <c r="C2110" s="25">
        <v>780003</v>
      </c>
      <c r="D2110" s="25" t="s">
        <v>144</v>
      </c>
      <c r="E2110" s="27" t="s">
        <v>235</v>
      </c>
    </row>
    <row r="2111" spans="1:5" x14ac:dyDescent="0.25">
      <c r="A2111" s="24">
        <v>2109</v>
      </c>
      <c r="B2111" s="26" t="s">
        <v>3275</v>
      </c>
      <c r="C2111" s="25">
        <v>506184</v>
      </c>
      <c r="D2111" s="25" t="s">
        <v>3276</v>
      </c>
      <c r="E2111" s="27" t="s">
        <v>258</v>
      </c>
    </row>
    <row r="2112" spans="1:5" x14ac:dyDescent="0.25">
      <c r="A2112" s="24">
        <v>2110</v>
      </c>
      <c r="B2112" s="26" t="s">
        <v>3277</v>
      </c>
      <c r="C2112" s="25">
        <v>538896</v>
      </c>
      <c r="D2112" s="25" t="s">
        <v>144</v>
      </c>
      <c r="E2112" s="27" t="s">
        <v>192</v>
      </c>
    </row>
    <row r="2113" spans="1:5" x14ac:dyDescent="0.25">
      <c r="A2113" s="24">
        <v>2111</v>
      </c>
      <c r="B2113" s="26" t="s">
        <v>3278</v>
      </c>
      <c r="C2113" s="25">
        <v>541005</v>
      </c>
      <c r="D2113" s="25" t="s">
        <v>144</v>
      </c>
      <c r="E2113" s="27" t="s">
        <v>551</v>
      </c>
    </row>
    <row r="2114" spans="1:5" x14ac:dyDescent="0.25">
      <c r="A2114" s="24">
        <v>2112</v>
      </c>
      <c r="B2114" s="26" t="s">
        <v>3279</v>
      </c>
      <c r="C2114" s="25">
        <v>521242</v>
      </c>
      <c r="D2114" s="25" t="s">
        <v>144</v>
      </c>
      <c r="E2114" s="27" t="s">
        <v>159</v>
      </c>
    </row>
    <row r="2115" spans="1:5" x14ac:dyDescent="0.25">
      <c r="A2115" s="24">
        <v>2113</v>
      </c>
      <c r="B2115" s="26" t="s">
        <v>3280</v>
      </c>
      <c r="C2115" s="25">
        <v>500236</v>
      </c>
      <c r="D2115" s="25" t="s">
        <v>3281</v>
      </c>
      <c r="E2115" s="27" t="s">
        <v>510</v>
      </c>
    </row>
    <row r="2116" spans="1:5" x14ac:dyDescent="0.25">
      <c r="A2116" s="24">
        <v>2114</v>
      </c>
      <c r="B2116" s="26" t="s">
        <v>3282</v>
      </c>
      <c r="C2116" s="25">
        <v>513456</v>
      </c>
      <c r="D2116" s="25" t="s">
        <v>144</v>
      </c>
      <c r="E2116" s="27" t="s">
        <v>467</v>
      </c>
    </row>
    <row r="2117" spans="1:5" x14ac:dyDescent="0.25">
      <c r="A2117" s="24">
        <v>2115</v>
      </c>
      <c r="B2117" s="26" t="s">
        <v>3283</v>
      </c>
      <c r="C2117" s="25">
        <v>506525</v>
      </c>
      <c r="D2117" s="25" t="s">
        <v>3284</v>
      </c>
      <c r="E2117" s="27" t="s">
        <v>192</v>
      </c>
    </row>
    <row r="2118" spans="1:5" x14ac:dyDescent="0.25">
      <c r="A2118" s="24">
        <v>2116</v>
      </c>
      <c r="B2118" s="26" t="s">
        <v>3285</v>
      </c>
      <c r="C2118" s="25">
        <v>507779</v>
      </c>
      <c r="D2118" s="25" t="s">
        <v>144</v>
      </c>
      <c r="E2118" s="27" t="s">
        <v>339</v>
      </c>
    </row>
    <row r="2119" spans="1:5" x14ac:dyDescent="0.25">
      <c r="A2119" s="24">
        <v>2117</v>
      </c>
      <c r="B2119" s="26" t="s">
        <v>3286</v>
      </c>
      <c r="C2119" s="25">
        <v>500165</v>
      </c>
      <c r="D2119" s="25" t="s">
        <v>3287</v>
      </c>
      <c r="E2119" s="27" t="s">
        <v>421</v>
      </c>
    </row>
    <row r="2120" spans="1:5" x14ac:dyDescent="0.25">
      <c r="A2120" s="24">
        <v>2118</v>
      </c>
      <c r="B2120" s="26" t="s">
        <v>3288</v>
      </c>
      <c r="C2120" s="25">
        <v>540515</v>
      </c>
      <c r="D2120" s="25" t="s">
        <v>144</v>
      </c>
      <c r="E2120" s="27" t="s">
        <v>127</v>
      </c>
    </row>
    <row r="2121" spans="1:5" x14ac:dyDescent="0.25">
      <c r="A2121" s="24">
        <v>2119</v>
      </c>
      <c r="B2121" s="26" t="s">
        <v>3289</v>
      </c>
      <c r="C2121" s="25">
        <v>512399</v>
      </c>
      <c r="D2121" s="25" t="s">
        <v>144</v>
      </c>
      <c r="E2121" s="27" t="s">
        <v>127</v>
      </c>
    </row>
    <row r="2122" spans="1:5" x14ac:dyDescent="0.25">
      <c r="A2122" s="24">
        <v>2120</v>
      </c>
      <c r="B2122" s="26" t="s">
        <v>3290</v>
      </c>
      <c r="C2122" s="25">
        <v>512036</v>
      </c>
      <c r="D2122" s="25" t="s">
        <v>144</v>
      </c>
      <c r="E2122" s="27" t="s">
        <v>159</v>
      </c>
    </row>
    <row r="2123" spans="1:5" x14ac:dyDescent="0.25">
      <c r="A2123" s="24">
        <v>2121</v>
      </c>
      <c r="B2123" s="26" t="s">
        <v>3291</v>
      </c>
      <c r="C2123" s="25">
        <v>539679</v>
      </c>
      <c r="D2123" s="25" t="s">
        <v>144</v>
      </c>
      <c r="E2123" s="27" t="s">
        <v>161</v>
      </c>
    </row>
    <row r="2124" spans="1:5" x14ac:dyDescent="0.25">
      <c r="A2124" s="24">
        <v>2122</v>
      </c>
      <c r="B2124" s="26" t="s">
        <v>3292</v>
      </c>
      <c r="C2124" s="25" t="s">
        <v>144</v>
      </c>
      <c r="D2124" s="25" t="s">
        <v>3293</v>
      </c>
      <c r="E2124" s="27" t="s">
        <v>155</v>
      </c>
    </row>
    <row r="2125" spans="1:5" x14ac:dyDescent="0.25">
      <c r="A2125" s="24">
        <v>2123</v>
      </c>
      <c r="B2125" s="26" t="s">
        <v>3294</v>
      </c>
      <c r="C2125" s="25">
        <v>526115</v>
      </c>
      <c r="D2125" s="25" t="s">
        <v>144</v>
      </c>
      <c r="E2125" s="27" t="s">
        <v>258</v>
      </c>
    </row>
    <row r="2126" spans="1:5" x14ac:dyDescent="0.25">
      <c r="A2126" s="24">
        <v>2124</v>
      </c>
      <c r="B2126" s="26" t="s">
        <v>3295</v>
      </c>
      <c r="C2126" s="25">
        <v>541161</v>
      </c>
      <c r="D2126" s="25" t="s">
        <v>3296</v>
      </c>
      <c r="E2126" s="27" t="s">
        <v>230</v>
      </c>
    </row>
    <row r="2127" spans="1:5" x14ac:dyDescent="0.25">
      <c r="A2127" s="24">
        <v>2125</v>
      </c>
      <c r="B2127" s="26" t="s">
        <v>3297</v>
      </c>
      <c r="C2127" s="25">
        <v>533451</v>
      </c>
      <c r="D2127" s="25" t="s">
        <v>3298</v>
      </c>
      <c r="E2127" s="27" t="s">
        <v>283</v>
      </c>
    </row>
    <row r="2128" spans="1:5" x14ac:dyDescent="0.25">
      <c r="A2128" s="24">
        <v>2126</v>
      </c>
      <c r="B2128" s="26" t="s">
        <v>3299</v>
      </c>
      <c r="C2128" s="25">
        <v>538928</v>
      </c>
      <c r="D2128" s="25" t="s">
        <v>144</v>
      </c>
      <c r="E2128" s="27" t="s">
        <v>161</v>
      </c>
    </row>
    <row r="2129" spans="1:5" x14ac:dyDescent="0.25">
      <c r="A2129" s="24">
        <v>2127</v>
      </c>
      <c r="B2129" s="26" t="s">
        <v>3300</v>
      </c>
      <c r="C2129" s="25">
        <v>537784</v>
      </c>
      <c r="D2129" s="25" t="s">
        <v>144</v>
      </c>
      <c r="E2129" s="27" t="s">
        <v>565</v>
      </c>
    </row>
    <row r="2130" spans="1:5" x14ac:dyDescent="0.25">
      <c r="A2130" s="24">
        <v>2128</v>
      </c>
      <c r="B2130" s="26" t="s">
        <v>3301</v>
      </c>
      <c r="C2130" s="25">
        <v>590003</v>
      </c>
      <c r="D2130" s="25" t="s">
        <v>3302</v>
      </c>
      <c r="E2130" s="27" t="s">
        <v>462</v>
      </c>
    </row>
    <row r="2131" spans="1:5" x14ac:dyDescent="0.25">
      <c r="A2131" s="24">
        <v>2129</v>
      </c>
      <c r="B2131" s="26" t="s">
        <v>3303</v>
      </c>
      <c r="C2131" s="25">
        <v>531687</v>
      </c>
      <c r="D2131" s="25" t="s">
        <v>3304</v>
      </c>
      <c r="E2131" s="27" t="s">
        <v>342</v>
      </c>
    </row>
    <row r="2132" spans="1:5" x14ac:dyDescent="0.25">
      <c r="A2132" s="24">
        <v>2130</v>
      </c>
      <c r="B2132" s="26" t="s">
        <v>3305</v>
      </c>
      <c r="C2132" s="25">
        <v>539533</v>
      </c>
      <c r="D2132" s="25" t="s">
        <v>144</v>
      </c>
      <c r="E2132" s="27" t="s">
        <v>127</v>
      </c>
    </row>
    <row r="2133" spans="1:5" x14ac:dyDescent="0.25">
      <c r="A2133" s="24">
        <v>2131</v>
      </c>
      <c r="B2133" s="26" t="s">
        <v>3306</v>
      </c>
      <c r="C2133" s="25">
        <v>502933</v>
      </c>
      <c r="D2133" s="25" t="s">
        <v>144</v>
      </c>
      <c r="E2133" s="27" t="s">
        <v>159</v>
      </c>
    </row>
    <row r="2134" spans="1:5" x14ac:dyDescent="0.25">
      <c r="A2134" s="24">
        <v>2132</v>
      </c>
      <c r="B2134" s="26" t="s">
        <v>3307</v>
      </c>
      <c r="C2134" s="25">
        <v>532925</v>
      </c>
      <c r="D2134" s="25" t="s">
        <v>3308</v>
      </c>
      <c r="E2134" s="27" t="s">
        <v>542</v>
      </c>
    </row>
    <row r="2135" spans="1:5" x14ac:dyDescent="0.25">
      <c r="A2135" s="24">
        <v>2133</v>
      </c>
      <c r="B2135" s="26" t="s">
        <v>3309</v>
      </c>
      <c r="C2135" s="25">
        <v>532899</v>
      </c>
      <c r="D2135" s="25" t="s">
        <v>3310</v>
      </c>
      <c r="E2135" s="27" t="s">
        <v>342</v>
      </c>
    </row>
    <row r="2136" spans="1:5" x14ac:dyDescent="0.25">
      <c r="A2136" s="24">
        <v>2134</v>
      </c>
      <c r="B2136" s="26" t="s">
        <v>3311</v>
      </c>
      <c r="C2136" s="25">
        <v>524444</v>
      </c>
      <c r="D2136" s="25" t="s">
        <v>144</v>
      </c>
      <c r="E2136" s="27" t="s">
        <v>393</v>
      </c>
    </row>
    <row r="2137" spans="1:5" x14ac:dyDescent="0.25">
      <c r="A2137" s="24">
        <v>2135</v>
      </c>
      <c r="B2137" s="26" t="s">
        <v>3312</v>
      </c>
      <c r="C2137" s="25">
        <v>535136</v>
      </c>
      <c r="D2137" s="25" t="s">
        <v>144</v>
      </c>
      <c r="E2137" s="27" t="s">
        <v>159</v>
      </c>
    </row>
    <row r="2138" spans="1:5" x14ac:dyDescent="0.25">
      <c r="A2138" s="24">
        <v>2136</v>
      </c>
      <c r="B2138" s="26" t="s">
        <v>3313</v>
      </c>
      <c r="C2138" s="25">
        <v>590041</v>
      </c>
      <c r="D2138" s="25" t="s">
        <v>3314</v>
      </c>
      <c r="E2138" s="27" t="s">
        <v>290</v>
      </c>
    </row>
    <row r="2139" spans="1:5" x14ac:dyDescent="0.25">
      <c r="A2139" s="24">
        <v>2137</v>
      </c>
      <c r="B2139" s="26" t="s">
        <v>3315</v>
      </c>
      <c r="C2139" s="25">
        <v>530255</v>
      </c>
      <c r="D2139" s="25" t="s">
        <v>144</v>
      </c>
      <c r="E2139" s="27" t="s">
        <v>138</v>
      </c>
    </row>
    <row r="2140" spans="1:5" x14ac:dyDescent="0.25">
      <c r="A2140" s="24">
        <v>2138</v>
      </c>
      <c r="B2140" s="26" t="s">
        <v>3316</v>
      </c>
      <c r="C2140" s="25">
        <v>539276</v>
      </c>
      <c r="D2140" s="25" t="s">
        <v>3317</v>
      </c>
      <c r="E2140" s="27" t="s">
        <v>2924</v>
      </c>
    </row>
    <row r="2141" spans="1:5" x14ac:dyDescent="0.25">
      <c r="A2141" s="24">
        <v>2139</v>
      </c>
      <c r="B2141" s="26" t="s">
        <v>3318</v>
      </c>
      <c r="C2141" s="25">
        <v>504084</v>
      </c>
      <c r="D2141" s="25" t="s">
        <v>144</v>
      </c>
      <c r="E2141" s="27" t="s">
        <v>442</v>
      </c>
    </row>
    <row r="2142" spans="1:5" x14ac:dyDescent="0.25">
      <c r="A2142" s="24">
        <v>2140</v>
      </c>
      <c r="B2142" s="26" t="s">
        <v>3319</v>
      </c>
      <c r="C2142" s="25">
        <v>539562</v>
      </c>
      <c r="D2142" s="25" t="s">
        <v>144</v>
      </c>
      <c r="E2142" s="27" t="s">
        <v>127</v>
      </c>
    </row>
    <row r="2143" spans="1:5" x14ac:dyDescent="0.25">
      <c r="A2143" s="24">
        <v>2141</v>
      </c>
      <c r="B2143" s="26" t="s">
        <v>3320</v>
      </c>
      <c r="C2143" s="25">
        <v>530357</v>
      </c>
      <c r="D2143" s="25" t="s">
        <v>144</v>
      </c>
      <c r="E2143" s="27" t="s">
        <v>127</v>
      </c>
    </row>
    <row r="2144" spans="1:5" x14ac:dyDescent="0.25">
      <c r="A2144" s="24">
        <v>2142</v>
      </c>
      <c r="B2144" s="26" t="s">
        <v>3321</v>
      </c>
      <c r="C2144" s="25">
        <v>530357</v>
      </c>
      <c r="D2144" s="25" t="s">
        <v>144</v>
      </c>
      <c r="E2144" s="27" t="s">
        <v>127</v>
      </c>
    </row>
    <row r="2145" spans="1:5" x14ac:dyDescent="0.25">
      <c r="A2145" s="24">
        <v>2143</v>
      </c>
      <c r="B2145" s="26" t="s">
        <v>3322</v>
      </c>
      <c r="C2145" s="25">
        <v>526067</v>
      </c>
      <c r="D2145" s="25" t="s">
        <v>144</v>
      </c>
      <c r="E2145" s="27" t="s">
        <v>339</v>
      </c>
    </row>
    <row r="2146" spans="1:5" x14ac:dyDescent="0.25">
      <c r="A2146" s="24">
        <v>2144</v>
      </c>
      <c r="B2146" s="26" t="s">
        <v>3323</v>
      </c>
      <c r="C2146" s="25">
        <v>531784</v>
      </c>
      <c r="D2146" s="25" t="s">
        <v>144</v>
      </c>
      <c r="E2146" s="27" t="s">
        <v>542</v>
      </c>
    </row>
    <row r="2147" spans="1:5" x14ac:dyDescent="0.25">
      <c r="A2147" s="24">
        <v>2145</v>
      </c>
      <c r="B2147" s="26" t="s">
        <v>3324</v>
      </c>
      <c r="C2147" s="25">
        <v>590066</v>
      </c>
      <c r="D2147" s="25" t="s">
        <v>3325</v>
      </c>
      <c r="E2147" s="27" t="s">
        <v>157</v>
      </c>
    </row>
    <row r="2148" spans="1:5" x14ac:dyDescent="0.25">
      <c r="A2148" s="24">
        <v>2146</v>
      </c>
      <c r="B2148" s="26" t="s">
        <v>3326</v>
      </c>
      <c r="C2148" s="25">
        <v>533192</v>
      </c>
      <c r="D2148" s="25" t="s">
        <v>3327</v>
      </c>
      <c r="E2148" s="27" t="s">
        <v>842</v>
      </c>
    </row>
    <row r="2149" spans="1:5" x14ac:dyDescent="0.25">
      <c r="A2149" s="24">
        <v>2147</v>
      </c>
      <c r="B2149" s="26" t="s">
        <v>3328</v>
      </c>
      <c r="C2149" s="25">
        <v>540385</v>
      </c>
      <c r="D2149" s="25" t="s">
        <v>144</v>
      </c>
      <c r="E2149" s="27" t="s">
        <v>127</v>
      </c>
    </row>
    <row r="2150" spans="1:5" x14ac:dyDescent="0.25">
      <c r="A2150" s="24">
        <v>2148</v>
      </c>
      <c r="B2150" s="26" t="s">
        <v>3329</v>
      </c>
      <c r="C2150" s="25">
        <v>532054</v>
      </c>
      <c r="D2150" s="25" t="s">
        <v>3330</v>
      </c>
      <c r="E2150" s="27" t="s">
        <v>258</v>
      </c>
    </row>
    <row r="2151" spans="1:5" x14ac:dyDescent="0.25">
      <c r="A2151" s="24">
        <v>2149</v>
      </c>
      <c r="B2151" s="26" t="s">
        <v>3331</v>
      </c>
      <c r="C2151" s="25">
        <v>532714</v>
      </c>
      <c r="D2151" s="25" t="s">
        <v>3332</v>
      </c>
      <c r="E2151" s="27" t="s">
        <v>187</v>
      </c>
    </row>
    <row r="2152" spans="1:5" x14ac:dyDescent="0.25">
      <c r="A2152" s="24">
        <v>2150</v>
      </c>
      <c r="B2152" s="26" t="s">
        <v>3333</v>
      </c>
      <c r="C2152" s="25">
        <v>508993</v>
      </c>
      <c r="D2152" s="25" t="s">
        <v>144</v>
      </c>
      <c r="E2152" s="27" t="s">
        <v>230</v>
      </c>
    </row>
    <row r="2153" spans="1:5" x14ac:dyDescent="0.25">
      <c r="A2153" s="24">
        <v>2151</v>
      </c>
      <c r="B2153" s="26" t="s">
        <v>3334</v>
      </c>
      <c r="C2153" s="25">
        <v>518011</v>
      </c>
      <c r="D2153" s="25" t="s">
        <v>144</v>
      </c>
      <c r="E2153" s="27" t="s">
        <v>157</v>
      </c>
    </row>
    <row r="2154" spans="1:5" x14ac:dyDescent="0.25">
      <c r="A2154" s="24">
        <v>2152</v>
      </c>
      <c r="B2154" s="26" t="s">
        <v>3335</v>
      </c>
      <c r="C2154" s="25" t="s">
        <v>144</v>
      </c>
      <c r="D2154" s="25" t="s">
        <v>3336</v>
      </c>
      <c r="E2154" s="27" t="s">
        <v>155</v>
      </c>
    </row>
    <row r="2155" spans="1:5" x14ac:dyDescent="0.25">
      <c r="A2155" s="24">
        <v>2153</v>
      </c>
      <c r="B2155" s="26" t="s">
        <v>3337</v>
      </c>
      <c r="C2155" s="25">
        <v>517569</v>
      </c>
      <c r="D2155" s="25" t="s">
        <v>3338</v>
      </c>
      <c r="E2155" s="27" t="s">
        <v>442</v>
      </c>
    </row>
    <row r="2156" spans="1:5" x14ac:dyDescent="0.25">
      <c r="A2156" s="24">
        <v>2154</v>
      </c>
      <c r="B2156" s="26" t="s">
        <v>3339</v>
      </c>
      <c r="C2156" s="25">
        <v>519602</v>
      </c>
      <c r="D2156" s="25" t="s">
        <v>3340</v>
      </c>
      <c r="E2156" s="27" t="s">
        <v>237</v>
      </c>
    </row>
    <row r="2157" spans="1:5" x14ac:dyDescent="0.25">
      <c r="A2157" s="24">
        <v>2155</v>
      </c>
      <c r="B2157" s="26" t="s">
        <v>3341</v>
      </c>
      <c r="C2157" s="25">
        <v>506528</v>
      </c>
      <c r="D2157" s="25" t="s">
        <v>144</v>
      </c>
      <c r="E2157" s="27" t="s">
        <v>304</v>
      </c>
    </row>
    <row r="2158" spans="1:5" x14ac:dyDescent="0.25">
      <c r="A2158" s="24">
        <v>2156</v>
      </c>
      <c r="B2158" s="26" t="s">
        <v>3342</v>
      </c>
      <c r="C2158" s="25">
        <v>531163</v>
      </c>
      <c r="D2158" s="25" t="s">
        <v>3343</v>
      </c>
      <c r="E2158" s="27" t="s">
        <v>304</v>
      </c>
    </row>
    <row r="2159" spans="1:5" x14ac:dyDescent="0.25">
      <c r="A2159" s="24">
        <v>2157</v>
      </c>
      <c r="B2159" s="26" t="s">
        <v>3344</v>
      </c>
      <c r="C2159" s="25">
        <v>506530</v>
      </c>
      <c r="D2159" s="25" t="s">
        <v>144</v>
      </c>
      <c r="E2159" s="27" t="s">
        <v>339</v>
      </c>
    </row>
    <row r="2160" spans="1:5" x14ac:dyDescent="0.25">
      <c r="A2160" s="24">
        <v>2158</v>
      </c>
      <c r="B2160" s="26" t="s">
        <v>3345</v>
      </c>
      <c r="C2160" s="25">
        <v>505890</v>
      </c>
      <c r="D2160" s="25" t="s">
        <v>144</v>
      </c>
      <c r="E2160" s="27" t="s">
        <v>152</v>
      </c>
    </row>
    <row r="2161" spans="1:5" x14ac:dyDescent="0.25">
      <c r="A2161" s="24">
        <v>2159</v>
      </c>
      <c r="B2161" s="26" t="s">
        <v>3346</v>
      </c>
      <c r="C2161" s="25">
        <v>505890</v>
      </c>
      <c r="D2161" s="25" t="s">
        <v>144</v>
      </c>
      <c r="E2161" s="27" t="s">
        <v>152</v>
      </c>
    </row>
    <row r="2162" spans="1:5" x14ac:dyDescent="0.25">
      <c r="A2162" s="24">
        <v>2160</v>
      </c>
      <c r="B2162" s="26" t="s">
        <v>3347</v>
      </c>
      <c r="C2162" s="25">
        <v>540953</v>
      </c>
      <c r="D2162" s="25" t="s">
        <v>144</v>
      </c>
      <c r="E2162" s="27" t="s">
        <v>258</v>
      </c>
    </row>
    <row r="2163" spans="1:5" x14ac:dyDescent="0.25">
      <c r="A2163" s="24">
        <v>2161</v>
      </c>
      <c r="B2163" s="26" t="s">
        <v>3348</v>
      </c>
      <c r="C2163" s="25">
        <v>530163</v>
      </c>
      <c r="D2163" s="25" t="s">
        <v>144</v>
      </c>
      <c r="E2163" s="27" t="s">
        <v>182</v>
      </c>
    </row>
    <row r="2164" spans="1:5" x14ac:dyDescent="0.25">
      <c r="A2164" s="24">
        <v>2162</v>
      </c>
      <c r="B2164" s="26" t="s">
        <v>3349</v>
      </c>
      <c r="C2164" s="25">
        <v>532686</v>
      </c>
      <c r="D2164" s="25" t="s">
        <v>3350</v>
      </c>
      <c r="E2164" s="27" t="s">
        <v>267</v>
      </c>
    </row>
    <row r="2165" spans="1:5" x14ac:dyDescent="0.25">
      <c r="A2165" s="24">
        <v>2163</v>
      </c>
      <c r="B2165" s="26" t="s">
        <v>3351</v>
      </c>
      <c r="C2165" s="25">
        <v>532686</v>
      </c>
      <c r="D2165" s="25" t="s">
        <v>3350</v>
      </c>
      <c r="E2165" s="27" t="s">
        <v>267</v>
      </c>
    </row>
    <row r="2166" spans="1:5" x14ac:dyDescent="0.25">
      <c r="A2166" s="24">
        <v>2164</v>
      </c>
      <c r="B2166" s="26" t="s">
        <v>3352</v>
      </c>
      <c r="C2166" s="25">
        <v>507180</v>
      </c>
      <c r="D2166" s="25" t="s">
        <v>3353</v>
      </c>
      <c r="E2166" s="27" t="s">
        <v>842</v>
      </c>
    </row>
    <row r="2167" spans="1:5" x14ac:dyDescent="0.25">
      <c r="A2167" s="24">
        <v>2165</v>
      </c>
      <c r="B2167" s="26" t="s">
        <v>3354</v>
      </c>
      <c r="C2167" s="25">
        <v>524174</v>
      </c>
      <c r="D2167" s="25" t="s">
        <v>144</v>
      </c>
      <c r="E2167" s="27" t="s">
        <v>192</v>
      </c>
    </row>
    <row r="2168" spans="1:5" x14ac:dyDescent="0.25">
      <c r="A2168" s="24">
        <v>2166</v>
      </c>
      <c r="B2168" s="26" t="s">
        <v>3355</v>
      </c>
      <c r="C2168" s="25">
        <v>533289</v>
      </c>
      <c r="D2168" s="25" t="s">
        <v>3356</v>
      </c>
      <c r="E2168" s="27" t="s">
        <v>465</v>
      </c>
    </row>
    <row r="2169" spans="1:5" x14ac:dyDescent="0.25">
      <c r="A2169" s="24">
        <v>2167</v>
      </c>
      <c r="B2169" s="26" t="s">
        <v>3357</v>
      </c>
      <c r="C2169" s="25">
        <v>502937</v>
      </c>
      <c r="D2169" s="25" t="s">
        <v>3358</v>
      </c>
      <c r="E2169" s="27" t="s">
        <v>133</v>
      </c>
    </row>
    <row r="2170" spans="1:5" x14ac:dyDescent="0.25">
      <c r="A2170" s="24">
        <v>2168</v>
      </c>
      <c r="B2170" s="26" t="s">
        <v>3359</v>
      </c>
      <c r="C2170" s="25">
        <v>532732</v>
      </c>
      <c r="D2170" s="25" t="s">
        <v>3360</v>
      </c>
      <c r="E2170" s="27" t="s">
        <v>258</v>
      </c>
    </row>
    <row r="2171" spans="1:5" x14ac:dyDescent="0.25">
      <c r="A2171" s="24">
        <v>2169</v>
      </c>
      <c r="B2171" s="26" t="s">
        <v>3361</v>
      </c>
      <c r="C2171" s="25">
        <v>507948</v>
      </c>
      <c r="D2171" s="25" t="s">
        <v>144</v>
      </c>
      <c r="E2171" s="27" t="s">
        <v>161</v>
      </c>
    </row>
    <row r="2172" spans="1:5" x14ac:dyDescent="0.25">
      <c r="A2172" s="24">
        <v>2170</v>
      </c>
      <c r="B2172" s="26" t="s">
        <v>3362</v>
      </c>
      <c r="C2172" s="25">
        <v>512597</v>
      </c>
      <c r="D2172" s="25" t="s">
        <v>3363</v>
      </c>
      <c r="E2172" s="27" t="s">
        <v>161</v>
      </c>
    </row>
    <row r="2173" spans="1:5" x14ac:dyDescent="0.25">
      <c r="A2173" s="24">
        <v>2171</v>
      </c>
      <c r="B2173" s="26" t="s">
        <v>3364</v>
      </c>
      <c r="C2173" s="25" t="s">
        <v>144</v>
      </c>
      <c r="D2173" s="25" t="s">
        <v>3365</v>
      </c>
      <c r="E2173" s="27" t="s">
        <v>161</v>
      </c>
    </row>
    <row r="2174" spans="1:5" x14ac:dyDescent="0.25">
      <c r="A2174" s="24">
        <v>2172</v>
      </c>
      <c r="B2174" s="26" t="s">
        <v>3366</v>
      </c>
      <c r="C2174" s="25">
        <v>500239</v>
      </c>
      <c r="D2174" s="25" t="s">
        <v>144</v>
      </c>
      <c r="E2174" s="27" t="s">
        <v>159</v>
      </c>
    </row>
    <row r="2175" spans="1:5" x14ac:dyDescent="0.25">
      <c r="A2175" s="24">
        <v>2173</v>
      </c>
      <c r="B2175" s="26" t="s">
        <v>3367</v>
      </c>
      <c r="C2175" s="25">
        <v>531609</v>
      </c>
      <c r="D2175" s="25" t="s">
        <v>144</v>
      </c>
      <c r="E2175" s="27" t="s">
        <v>339</v>
      </c>
    </row>
    <row r="2176" spans="1:5" x14ac:dyDescent="0.25">
      <c r="A2176" s="24">
        <v>2174</v>
      </c>
      <c r="B2176" s="26" t="s">
        <v>3368</v>
      </c>
      <c r="C2176" s="25">
        <v>540775</v>
      </c>
      <c r="D2176" s="25" t="s">
        <v>3369</v>
      </c>
      <c r="E2176" s="27" t="s">
        <v>570</v>
      </c>
    </row>
    <row r="2177" spans="1:5" x14ac:dyDescent="0.25">
      <c r="A2177" s="24">
        <v>2175</v>
      </c>
      <c r="B2177" s="26" t="s">
        <v>3370</v>
      </c>
      <c r="C2177" s="25">
        <v>540775</v>
      </c>
      <c r="D2177" s="25" t="s">
        <v>3369</v>
      </c>
      <c r="E2177" s="27" t="s">
        <v>570</v>
      </c>
    </row>
    <row r="2178" spans="1:5" x14ac:dyDescent="0.25">
      <c r="A2178" s="24">
        <v>2176</v>
      </c>
      <c r="B2178" s="26" t="s">
        <v>3371</v>
      </c>
      <c r="C2178" s="25">
        <v>590068</v>
      </c>
      <c r="D2178" s="25" t="s">
        <v>3372</v>
      </c>
      <c r="E2178" s="27" t="s">
        <v>166</v>
      </c>
    </row>
    <row r="2179" spans="1:5" x14ac:dyDescent="0.25">
      <c r="A2179" s="24">
        <v>2177</v>
      </c>
      <c r="B2179" s="26" t="s">
        <v>3373</v>
      </c>
      <c r="C2179" s="25">
        <v>507794</v>
      </c>
      <c r="D2179" s="25" t="s">
        <v>144</v>
      </c>
      <c r="E2179" s="27" t="s">
        <v>652</v>
      </c>
    </row>
    <row r="2180" spans="1:5" x14ac:dyDescent="0.25">
      <c r="A2180" s="24">
        <v>2178</v>
      </c>
      <c r="B2180" s="26" t="s">
        <v>3374</v>
      </c>
      <c r="C2180" s="25">
        <v>504269</v>
      </c>
      <c r="D2180" s="25" t="s">
        <v>3375</v>
      </c>
      <c r="E2180" s="27" t="s">
        <v>908</v>
      </c>
    </row>
    <row r="2181" spans="1:5" x14ac:dyDescent="0.25">
      <c r="A2181" s="24">
        <v>2179</v>
      </c>
      <c r="B2181" s="26" t="s">
        <v>3376</v>
      </c>
      <c r="C2181" s="25">
        <v>590068</v>
      </c>
      <c r="D2181" s="25" t="s">
        <v>3372</v>
      </c>
      <c r="E2181" s="27" t="s">
        <v>166</v>
      </c>
    </row>
    <row r="2182" spans="1:5" x14ac:dyDescent="0.25">
      <c r="A2182" s="24">
        <v>2180</v>
      </c>
      <c r="B2182" s="26" t="s">
        <v>3377</v>
      </c>
      <c r="C2182" s="25">
        <v>519064</v>
      </c>
      <c r="D2182" s="25" t="s">
        <v>144</v>
      </c>
      <c r="E2182" s="27" t="s">
        <v>342</v>
      </c>
    </row>
    <row r="2183" spans="1:5" x14ac:dyDescent="0.25">
      <c r="A2183" s="24">
        <v>2181</v>
      </c>
      <c r="B2183" s="26" t="s">
        <v>3378</v>
      </c>
      <c r="C2183" s="25">
        <v>531892</v>
      </c>
      <c r="D2183" s="25" t="s">
        <v>3379</v>
      </c>
      <c r="E2183" s="27" t="s">
        <v>127</v>
      </c>
    </row>
    <row r="2184" spans="1:5" x14ac:dyDescent="0.25">
      <c r="A2184" s="24">
        <v>2182</v>
      </c>
      <c r="B2184" s="26" t="s">
        <v>3380</v>
      </c>
      <c r="C2184" s="25">
        <v>506178</v>
      </c>
      <c r="D2184" s="25" t="s">
        <v>144</v>
      </c>
      <c r="E2184" s="27" t="s">
        <v>166</v>
      </c>
    </row>
    <row r="2185" spans="1:5" x14ac:dyDescent="0.25">
      <c r="A2185" s="24">
        <v>2183</v>
      </c>
      <c r="B2185" s="26" t="s">
        <v>3381</v>
      </c>
      <c r="C2185" s="25">
        <v>521127</v>
      </c>
      <c r="D2185" s="25" t="s">
        <v>144</v>
      </c>
      <c r="E2185" s="27" t="s">
        <v>159</v>
      </c>
    </row>
    <row r="2186" spans="1:5" x14ac:dyDescent="0.25">
      <c r="A2186" s="24">
        <v>2184</v>
      </c>
      <c r="B2186" s="26" t="s">
        <v>3382</v>
      </c>
      <c r="C2186" s="25">
        <v>539788</v>
      </c>
      <c r="D2186" s="25" t="s">
        <v>144</v>
      </c>
      <c r="E2186" s="27" t="s">
        <v>178</v>
      </c>
    </row>
    <row r="2187" spans="1:5" x14ac:dyDescent="0.25">
      <c r="A2187" s="24">
        <v>2185</v>
      </c>
      <c r="B2187" s="26" t="s">
        <v>3383</v>
      </c>
      <c r="C2187" s="25">
        <v>507435</v>
      </c>
      <c r="D2187" s="25" t="s">
        <v>144</v>
      </c>
      <c r="E2187" s="27" t="s">
        <v>775</v>
      </c>
    </row>
    <row r="2188" spans="1:5" x14ac:dyDescent="0.25">
      <c r="A2188" s="24">
        <v>2186</v>
      </c>
      <c r="B2188" s="26" t="s">
        <v>3384</v>
      </c>
      <c r="C2188" s="25">
        <v>507435</v>
      </c>
      <c r="D2188" s="25" t="s">
        <v>144</v>
      </c>
      <c r="E2188" s="27" t="s">
        <v>775</v>
      </c>
    </row>
    <row r="2189" spans="1:5" x14ac:dyDescent="0.25">
      <c r="A2189" s="24">
        <v>2187</v>
      </c>
      <c r="B2189" s="26" t="s">
        <v>3385</v>
      </c>
      <c r="C2189" s="25">
        <v>535730</v>
      </c>
      <c r="D2189" s="25" t="s">
        <v>144</v>
      </c>
      <c r="E2189" s="27" t="s">
        <v>159</v>
      </c>
    </row>
    <row r="2190" spans="1:5" x14ac:dyDescent="0.25">
      <c r="A2190" s="24">
        <v>2188</v>
      </c>
      <c r="B2190" s="26" t="s">
        <v>3386</v>
      </c>
      <c r="C2190" s="25">
        <v>531692</v>
      </c>
      <c r="D2190" s="25" t="s">
        <v>144</v>
      </c>
      <c r="E2190" s="27" t="s">
        <v>345</v>
      </c>
    </row>
    <row r="2191" spans="1:5" x14ac:dyDescent="0.25">
      <c r="A2191" s="24">
        <v>2189</v>
      </c>
      <c r="B2191" s="26" t="s">
        <v>3387</v>
      </c>
      <c r="C2191" s="25">
        <v>513693</v>
      </c>
      <c r="D2191" s="25" t="s">
        <v>144</v>
      </c>
      <c r="E2191" s="27" t="s">
        <v>176</v>
      </c>
    </row>
    <row r="2192" spans="1:5" x14ac:dyDescent="0.25">
      <c r="A2192" s="24">
        <v>2190</v>
      </c>
      <c r="B2192" s="26" t="s">
        <v>3388</v>
      </c>
      <c r="C2192" s="25">
        <v>540812</v>
      </c>
      <c r="D2192" s="25" t="s">
        <v>144</v>
      </c>
      <c r="E2192" s="27" t="s">
        <v>614</v>
      </c>
    </row>
    <row r="2193" spans="1:5" x14ac:dyDescent="0.25">
      <c r="A2193" s="24">
        <v>2191</v>
      </c>
      <c r="B2193" s="26" t="s">
        <v>3389</v>
      </c>
      <c r="C2193" s="25">
        <v>507946</v>
      </c>
      <c r="D2193" s="25" t="s">
        <v>144</v>
      </c>
      <c r="E2193" s="27" t="s">
        <v>166</v>
      </c>
    </row>
    <row r="2194" spans="1:5" x14ac:dyDescent="0.25">
      <c r="A2194" s="24">
        <v>2192</v>
      </c>
      <c r="B2194" s="26" t="s">
        <v>3390</v>
      </c>
      <c r="C2194" s="25">
        <v>507946</v>
      </c>
      <c r="D2194" s="25" t="s">
        <v>144</v>
      </c>
      <c r="E2194" s="27" t="s">
        <v>166</v>
      </c>
    </row>
    <row r="2195" spans="1:5" x14ac:dyDescent="0.25">
      <c r="A2195" s="24">
        <v>2193</v>
      </c>
      <c r="B2195" s="26" t="s">
        <v>3391</v>
      </c>
      <c r="C2195" s="25">
        <v>535566</v>
      </c>
      <c r="D2195" s="25" t="s">
        <v>144</v>
      </c>
      <c r="E2195" s="27" t="s">
        <v>161</v>
      </c>
    </row>
    <row r="2196" spans="1:5" x14ac:dyDescent="0.25">
      <c r="A2196" s="24">
        <v>2194</v>
      </c>
      <c r="B2196" s="26" t="s">
        <v>3392</v>
      </c>
      <c r="C2196" s="25">
        <v>524699</v>
      </c>
      <c r="D2196" s="25" t="s">
        <v>144</v>
      </c>
      <c r="E2196" s="27" t="s">
        <v>192</v>
      </c>
    </row>
    <row r="2197" spans="1:5" x14ac:dyDescent="0.25">
      <c r="A2197" s="24">
        <v>2195</v>
      </c>
      <c r="B2197" s="26" t="s">
        <v>3393</v>
      </c>
      <c r="C2197" s="25">
        <v>522101</v>
      </c>
      <c r="D2197" s="25" t="s">
        <v>144</v>
      </c>
      <c r="E2197" s="27" t="s">
        <v>152</v>
      </c>
    </row>
    <row r="2198" spans="1:5" x14ac:dyDescent="0.25">
      <c r="A2198" s="24">
        <v>2196</v>
      </c>
      <c r="B2198" s="26" t="s">
        <v>3394</v>
      </c>
      <c r="C2198" s="25">
        <v>523218</v>
      </c>
      <c r="D2198" s="25" t="s">
        <v>3395</v>
      </c>
      <c r="E2198" s="27" t="s">
        <v>686</v>
      </c>
    </row>
    <row r="2199" spans="1:5" x14ac:dyDescent="0.25">
      <c r="A2199" s="24">
        <v>2197</v>
      </c>
      <c r="B2199" s="26" t="s">
        <v>3396</v>
      </c>
      <c r="C2199" s="25">
        <v>524500</v>
      </c>
      <c r="D2199" s="25" t="s">
        <v>3397</v>
      </c>
      <c r="E2199" s="27" t="s">
        <v>182</v>
      </c>
    </row>
    <row r="2200" spans="1:5" x14ac:dyDescent="0.25">
      <c r="A2200" s="24">
        <v>2198</v>
      </c>
      <c r="B2200" s="26" t="s">
        <v>3398</v>
      </c>
      <c r="C2200" s="25">
        <v>524500</v>
      </c>
      <c r="D2200" s="25" t="s">
        <v>3397</v>
      </c>
      <c r="E2200" s="27" t="s">
        <v>182</v>
      </c>
    </row>
    <row r="2201" spans="1:5" x14ac:dyDescent="0.25">
      <c r="A2201" s="24">
        <v>2199</v>
      </c>
      <c r="B2201" s="26" t="s">
        <v>3399</v>
      </c>
      <c r="C2201" s="25">
        <v>532067</v>
      </c>
      <c r="D2201" s="25" t="s">
        <v>144</v>
      </c>
      <c r="E2201" s="27" t="s">
        <v>288</v>
      </c>
    </row>
    <row r="2202" spans="1:5" x14ac:dyDescent="0.25">
      <c r="A2202" s="24">
        <v>2200</v>
      </c>
      <c r="B2202" s="26" t="s">
        <v>3400</v>
      </c>
      <c r="C2202" s="25">
        <v>532067</v>
      </c>
      <c r="D2202" s="25" t="s">
        <v>144</v>
      </c>
      <c r="E2202" s="27" t="s">
        <v>288</v>
      </c>
    </row>
    <row r="2203" spans="1:5" x14ac:dyDescent="0.25">
      <c r="A2203" s="24">
        <v>2201</v>
      </c>
      <c r="B2203" s="26" t="s">
        <v>3401</v>
      </c>
      <c r="C2203" s="25">
        <v>530313</v>
      </c>
      <c r="D2203" s="25" t="s">
        <v>3402</v>
      </c>
      <c r="E2203" s="27" t="s">
        <v>182</v>
      </c>
    </row>
    <row r="2204" spans="1:5" x14ac:dyDescent="0.25">
      <c r="A2204" s="24">
        <v>2202</v>
      </c>
      <c r="B2204" s="26" t="s">
        <v>3403</v>
      </c>
      <c r="C2204" s="25">
        <v>500240</v>
      </c>
      <c r="D2204" s="25" t="s">
        <v>144</v>
      </c>
      <c r="E2204" s="27" t="s">
        <v>801</v>
      </c>
    </row>
    <row r="2205" spans="1:5" x14ac:dyDescent="0.25">
      <c r="A2205" s="24">
        <v>2203</v>
      </c>
      <c r="B2205" s="26" t="s">
        <v>3404</v>
      </c>
      <c r="C2205" s="25">
        <v>531274</v>
      </c>
      <c r="D2205" s="25" t="s">
        <v>144</v>
      </c>
      <c r="E2205" s="27" t="s">
        <v>161</v>
      </c>
    </row>
    <row r="2206" spans="1:5" x14ac:dyDescent="0.25">
      <c r="A2206" s="24">
        <v>2204</v>
      </c>
      <c r="B2206" s="26" t="s">
        <v>3405</v>
      </c>
      <c r="C2206" s="25">
        <v>524019</v>
      </c>
      <c r="D2206" s="25" t="s">
        <v>3406</v>
      </c>
      <c r="E2206" s="27" t="s">
        <v>264</v>
      </c>
    </row>
    <row r="2207" spans="1:5" x14ac:dyDescent="0.25">
      <c r="A2207" s="24">
        <v>2205</v>
      </c>
      <c r="B2207" s="26" t="s">
        <v>3407</v>
      </c>
      <c r="C2207" s="25">
        <v>524019</v>
      </c>
      <c r="D2207" s="25" t="s">
        <v>3406</v>
      </c>
      <c r="E2207" s="27" t="s">
        <v>264</v>
      </c>
    </row>
    <row r="2208" spans="1:5" x14ac:dyDescent="0.25">
      <c r="A2208" s="24">
        <v>2206</v>
      </c>
      <c r="B2208" s="26" t="s">
        <v>3408</v>
      </c>
      <c r="C2208" s="25">
        <v>530215</v>
      </c>
      <c r="D2208" s="25" t="s">
        <v>144</v>
      </c>
      <c r="E2208" s="27" t="s">
        <v>230</v>
      </c>
    </row>
    <row r="2209" spans="1:5" x14ac:dyDescent="0.25">
      <c r="A2209" s="24">
        <v>2207</v>
      </c>
      <c r="B2209" s="26" t="s">
        <v>3409</v>
      </c>
      <c r="C2209" s="25">
        <v>512329</v>
      </c>
      <c r="D2209" s="25" t="s">
        <v>144</v>
      </c>
      <c r="E2209" s="27" t="s">
        <v>565</v>
      </c>
    </row>
    <row r="2210" spans="1:5" x14ac:dyDescent="0.25">
      <c r="A2210" s="24">
        <v>2208</v>
      </c>
      <c r="B2210" s="26" t="s">
        <v>3410</v>
      </c>
      <c r="C2210" s="25">
        <v>540680</v>
      </c>
      <c r="D2210" s="25" t="s">
        <v>3411</v>
      </c>
      <c r="E2210" s="27" t="s">
        <v>176</v>
      </c>
    </row>
    <row r="2211" spans="1:5" x14ac:dyDescent="0.25">
      <c r="A2211" s="24">
        <v>2209</v>
      </c>
      <c r="B2211" s="26" t="s">
        <v>3412</v>
      </c>
      <c r="C2211" s="25">
        <v>531413</v>
      </c>
      <c r="D2211" s="25" t="s">
        <v>144</v>
      </c>
      <c r="E2211" s="27" t="s">
        <v>2136</v>
      </c>
    </row>
    <row r="2212" spans="1:5" x14ac:dyDescent="0.25">
      <c r="A2212" s="24">
        <v>2210</v>
      </c>
      <c r="B2212" s="26" t="s">
        <v>3413</v>
      </c>
      <c r="C2212" s="25">
        <v>537750</v>
      </c>
      <c r="D2212" s="25" t="s">
        <v>144</v>
      </c>
      <c r="E2212" s="27" t="s">
        <v>164</v>
      </c>
    </row>
    <row r="2213" spans="1:5" x14ac:dyDescent="0.25">
      <c r="A2213" s="24">
        <v>2211</v>
      </c>
      <c r="B2213" s="26" t="s">
        <v>3414</v>
      </c>
      <c r="C2213" s="25">
        <v>532967</v>
      </c>
      <c r="D2213" s="25" t="s">
        <v>3415</v>
      </c>
      <c r="E2213" s="27" t="s">
        <v>304</v>
      </c>
    </row>
    <row r="2214" spans="1:5" x14ac:dyDescent="0.25">
      <c r="A2214" s="24">
        <v>2212</v>
      </c>
      <c r="B2214" s="26" t="s">
        <v>3416</v>
      </c>
      <c r="C2214" s="25">
        <v>500241</v>
      </c>
      <c r="D2214" s="25" t="s">
        <v>3417</v>
      </c>
      <c r="E2214" s="27" t="s">
        <v>152</v>
      </c>
    </row>
    <row r="2215" spans="1:5" x14ac:dyDescent="0.25">
      <c r="A2215" s="24">
        <v>2213</v>
      </c>
      <c r="B2215" s="26" t="s">
        <v>3418</v>
      </c>
      <c r="C2215" s="25">
        <v>533193</v>
      </c>
      <c r="D2215" s="25" t="s">
        <v>3419</v>
      </c>
      <c r="E2215" s="27" t="s">
        <v>442</v>
      </c>
    </row>
    <row r="2216" spans="1:5" x14ac:dyDescent="0.25">
      <c r="A2216" s="24">
        <v>2214</v>
      </c>
      <c r="B2216" s="26" t="s">
        <v>3420</v>
      </c>
      <c r="C2216" s="25">
        <v>500245</v>
      </c>
      <c r="D2216" s="25" t="s">
        <v>144</v>
      </c>
      <c r="E2216" s="27" t="s">
        <v>176</v>
      </c>
    </row>
    <row r="2217" spans="1:5" x14ac:dyDescent="0.25">
      <c r="A2217" s="24">
        <v>2215</v>
      </c>
      <c r="B2217" s="26" t="s">
        <v>3421</v>
      </c>
      <c r="C2217" s="25">
        <v>500243</v>
      </c>
      <c r="D2217" s="25" t="s">
        <v>3422</v>
      </c>
      <c r="E2217" s="27" t="s">
        <v>152</v>
      </c>
    </row>
    <row r="2218" spans="1:5" x14ac:dyDescent="0.25">
      <c r="A2218" s="24">
        <v>2216</v>
      </c>
      <c r="B2218" s="26" t="s">
        <v>3423</v>
      </c>
      <c r="C2218" s="25">
        <v>533293</v>
      </c>
      <c r="D2218" s="25" t="s">
        <v>3424</v>
      </c>
      <c r="E2218" s="27" t="s">
        <v>499</v>
      </c>
    </row>
    <row r="2219" spans="1:5" x14ac:dyDescent="0.25">
      <c r="A2219" s="24">
        <v>2217</v>
      </c>
      <c r="B2219" s="26" t="s">
        <v>3425</v>
      </c>
      <c r="C2219" s="25">
        <v>505283</v>
      </c>
      <c r="D2219" s="25" t="s">
        <v>144</v>
      </c>
      <c r="E2219" s="27" t="s">
        <v>152</v>
      </c>
    </row>
    <row r="2220" spans="1:5" x14ac:dyDescent="0.25">
      <c r="A2220" s="24">
        <v>2218</v>
      </c>
      <c r="B2220" s="26" t="s">
        <v>3426</v>
      </c>
      <c r="C2220" s="25">
        <v>530145</v>
      </c>
      <c r="D2220" s="25" t="s">
        <v>144</v>
      </c>
      <c r="E2220" s="27" t="s">
        <v>264</v>
      </c>
    </row>
    <row r="2221" spans="1:5" x14ac:dyDescent="0.25">
      <c r="A2221" s="24">
        <v>2219</v>
      </c>
      <c r="B2221" s="26" t="s">
        <v>3427</v>
      </c>
      <c r="C2221" s="25">
        <v>521248</v>
      </c>
      <c r="D2221" s="25" t="s">
        <v>3428</v>
      </c>
      <c r="E2221" s="27" t="s">
        <v>258</v>
      </c>
    </row>
    <row r="2222" spans="1:5" x14ac:dyDescent="0.25">
      <c r="A2222" s="24">
        <v>2220</v>
      </c>
      <c r="B2222" s="26" t="s">
        <v>3429</v>
      </c>
      <c r="C2222" s="25">
        <v>532304</v>
      </c>
      <c r="D2222" s="25" t="s">
        <v>144</v>
      </c>
      <c r="E2222" s="27" t="s">
        <v>127</v>
      </c>
    </row>
    <row r="2223" spans="1:5" x14ac:dyDescent="0.25">
      <c r="A2223" s="24">
        <v>2221</v>
      </c>
      <c r="B2223" s="26" t="s">
        <v>3430</v>
      </c>
      <c r="C2223" s="25">
        <v>532304</v>
      </c>
      <c r="D2223" s="25" t="s">
        <v>144</v>
      </c>
      <c r="E2223" s="27" t="s">
        <v>127</v>
      </c>
    </row>
    <row r="2224" spans="1:5" x14ac:dyDescent="0.25">
      <c r="A2224" s="24">
        <v>2222</v>
      </c>
      <c r="B2224" s="26" t="s">
        <v>3431</v>
      </c>
      <c r="C2224" s="25">
        <v>530235</v>
      </c>
      <c r="D2224" s="25" t="s">
        <v>144</v>
      </c>
      <c r="E2224" s="27" t="s">
        <v>161</v>
      </c>
    </row>
    <row r="2225" spans="1:5" x14ac:dyDescent="0.25">
      <c r="A2225" s="24">
        <v>2223</v>
      </c>
      <c r="B2225" s="26" t="s">
        <v>3432</v>
      </c>
      <c r="C2225" s="25">
        <v>526409</v>
      </c>
      <c r="D2225" s="25" t="s">
        <v>144</v>
      </c>
      <c r="E2225" s="27" t="s">
        <v>264</v>
      </c>
    </row>
    <row r="2226" spans="1:5" x14ac:dyDescent="0.25">
      <c r="A2226" s="24">
        <v>2224</v>
      </c>
      <c r="B2226" s="26" t="s">
        <v>3433</v>
      </c>
      <c r="C2226" s="25">
        <v>526409</v>
      </c>
      <c r="D2226" s="25" t="s">
        <v>144</v>
      </c>
      <c r="E2226" s="27" t="s">
        <v>264</v>
      </c>
    </row>
    <row r="2227" spans="1:5" x14ac:dyDescent="0.25">
      <c r="A2227" s="24">
        <v>2225</v>
      </c>
      <c r="B2227" s="26" t="s">
        <v>3434</v>
      </c>
      <c r="C2227" s="25">
        <v>523652</v>
      </c>
      <c r="D2227" s="25" t="s">
        <v>144</v>
      </c>
      <c r="E2227" s="27" t="s">
        <v>264</v>
      </c>
    </row>
    <row r="2228" spans="1:5" x14ac:dyDescent="0.25">
      <c r="A2228" s="24">
        <v>2226</v>
      </c>
      <c r="B2228" s="26" t="s">
        <v>3435</v>
      </c>
      <c r="C2228" s="25">
        <v>521238</v>
      </c>
      <c r="D2228" s="25" t="s">
        <v>144</v>
      </c>
      <c r="E2228" s="27" t="s">
        <v>469</v>
      </c>
    </row>
    <row r="2229" spans="1:5" x14ac:dyDescent="0.25">
      <c r="A2229" s="24">
        <v>2227</v>
      </c>
      <c r="B2229" s="26" t="s">
        <v>3436</v>
      </c>
      <c r="C2229" s="25" t="s">
        <v>144</v>
      </c>
      <c r="D2229" s="25" t="s">
        <v>3437</v>
      </c>
      <c r="E2229" s="27" t="s">
        <v>155</v>
      </c>
    </row>
    <row r="2230" spans="1:5" x14ac:dyDescent="0.25">
      <c r="A2230" s="24">
        <v>2228</v>
      </c>
      <c r="B2230" s="26" t="s">
        <v>3438</v>
      </c>
      <c r="C2230" s="25">
        <v>530771</v>
      </c>
      <c r="D2230" s="25" t="s">
        <v>144</v>
      </c>
      <c r="E2230" s="27" t="s">
        <v>161</v>
      </c>
    </row>
    <row r="2231" spans="1:5" x14ac:dyDescent="0.25">
      <c r="A2231" s="24">
        <v>2229</v>
      </c>
      <c r="B2231" s="26" t="s">
        <v>3439</v>
      </c>
      <c r="C2231" s="25">
        <v>514221</v>
      </c>
      <c r="D2231" s="25" t="s">
        <v>144</v>
      </c>
      <c r="E2231" s="27" t="s">
        <v>159</v>
      </c>
    </row>
    <row r="2232" spans="1:5" x14ac:dyDescent="0.25">
      <c r="A2232" s="24">
        <v>2230</v>
      </c>
      <c r="B2232" s="26" t="s">
        <v>3440</v>
      </c>
      <c r="C2232" s="25">
        <v>517170</v>
      </c>
      <c r="D2232" s="25" t="s">
        <v>3441</v>
      </c>
      <c r="E2232" s="27" t="s">
        <v>442</v>
      </c>
    </row>
    <row r="2233" spans="1:5" x14ac:dyDescent="0.25">
      <c r="A2233" s="24">
        <v>2231</v>
      </c>
      <c r="B2233" s="26" t="s">
        <v>3442</v>
      </c>
      <c r="C2233" s="25">
        <v>524520</v>
      </c>
      <c r="D2233" s="25" t="s">
        <v>144</v>
      </c>
      <c r="E2233" s="27" t="s">
        <v>333</v>
      </c>
    </row>
    <row r="2234" spans="1:5" x14ac:dyDescent="0.25">
      <c r="A2234" s="24">
        <v>2232</v>
      </c>
      <c r="B2234" s="26" t="s">
        <v>3443</v>
      </c>
      <c r="C2234" s="25">
        <v>524520</v>
      </c>
      <c r="D2234" s="25" t="s">
        <v>144</v>
      </c>
      <c r="E2234" s="27" t="s">
        <v>333</v>
      </c>
    </row>
    <row r="2235" spans="1:5" x14ac:dyDescent="0.25">
      <c r="A2235" s="24">
        <v>2233</v>
      </c>
      <c r="B2235" s="26" t="s">
        <v>3444</v>
      </c>
      <c r="C2235" s="25">
        <v>531578</v>
      </c>
      <c r="D2235" s="25" t="s">
        <v>144</v>
      </c>
      <c r="E2235" s="27" t="s">
        <v>230</v>
      </c>
    </row>
    <row r="2236" spans="1:5" x14ac:dyDescent="0.25">
      <c r="A2236" s="24">
        <v>2234</v>
      </c>
      <c r="B2236" s="26" t="s">
        <v>3445</v>
      </c>
      <c r="C2236" s="25">
        <v>519415</v>
      </c>
      <c r="D2236" s="25" t="s">
        <v>144</v>
      </c>
      <c r="E2236" s="27" t="s">
        <v>204</v>
      </c>
    </row>
    <row r="2237" spans="1:5" x14ac:dyDescent="0.25">
      <c r="A2237" s="24">
        <v>2235</v>
      </c>
      <c r="B2237" s="26" t="s">
        <v>3446</v>
      </c>
      <c r="C2237" s="25">
        <v>540468</v>
      </c>
      <c r="D2237" s="25" t="s">
        <v>144</v>
      </c>
      <c r="E2237" s="27" t="s">
        <v>1108</v>
      </c>
    </row>
    <row r="2238" spans="1:5" x14ac:dyDescent="0.25">
      <c r="A2238" s="24">
        <v>2236</v>
      </c>
      <c r="B2238" s="26" t="s">
        <v>3447</v>
      </c>
      <c r="C2238" s="25">
        <v>532942</v>
      </c>
      <c r="D2238" s="25" t="s">
        <v>3448</v>
      </c>
      <c r="E2238" s="27" t="s">
        <v>542</v>
      </c>
    </row>
    <row r="2239" spans="1:5" x14ac:dyDescent="0.25">
      <c r="A2239" s="24">
        <v>2237</v>
      </c>
      <c r="B2239" s="26" t="s">
        <v>3449</v>
      </c>
      <c r="C2239" s="25">
        <v>512559</v>
      </c>
      <c r="D2239" s="25" t="s">
        <v>3450</v>
      </c>
      <c r="E2239" s="27" t="s">
        <v>342</v>
      </c>
    </row>
    <row r="2240" spans="1:5" x14ac:dyDescent="0.25">
      <c r="A2240" s="24">
        <v>2238</v>
      </c>
      <c r="B2240" s="26" t="s">
        <v>3451</v>
      </c>
      <c r="C2240" s="25">
        <v>523207</v>
      </c>
      <c r="D2240" s="25" t="s">
        <v>3452</v>
      </c>
      <c r="E2240" s="27" t="s">
        <v>690</v>
      </c>
    </row>
    <row r="2241" spans="1:5" x14ac:dyDescent="0.25">
      <c r="A2241" s="24">
        <v>2239</v>
      </c>
      <c r="B2241" s="26" t="s">
        <v>3453</v>
      </c>
      <c r="C2241" s="25">
        <v>532924</v>
      </c>
      <c r="D2241" s="25" t="s">
        <v>3454</v>
      </c>
      <c r="E2241" s="27" t="s">
        <v>230</v>
      </c>
    </row>
    <row r="2242" spans="1:5" x14ac:dyDescent="0.25">
      <c r="A2242" s="24">
        <v>2240</v>
      </c>
      <c r="B2242" s="26" t="s">
        <v>3455</v>
      </c>
      <c r="C2242" s="25">
        <v>539910</v>
      </c>
      <c r="D2242" s="25" t="s">
        <v>144</v>
      </c>
      <c r="E2242" s="27" t="s">
        <v>147</v>
      </c>
    </row>
    <row r="2243" spans="1:5" x14ac:dyDescent="0.25">
      <c r="A2243" s="24">
        <v>2241</v>
      </c>
      <c r="B2243" s="26" t="s">
        <v>3456</v>
      </c>
      <c r="C2243" s="25">
        <v>514128</v>
      </c>
      <c r="D2243" s="25" t="s">
        <v>144</v>
      </c>
      <c r="E2243" s="27" t="s">
        <v>159</v>
      </c>
    </row>
    <row r="2244" spans="1:5" x14ac:dyDescent="0.25">
      <c r="A2244" s="24">
        <v>2242</v>
      </c>
      <c r="B2244" s="26" t="s">
        <v>3457</v>
      </c>
      <c r="C2244" s="25">
        <v>524280</v>
      </c>
      <c r="D2244" s="25" t="s">
        <v>3458</v>
      </c>
      <c r="E2244" s="27" t="s">
        <v>182</v>
      </c>
    </row>
    <row r="2245" spans="1:5" x14ac:dyDescent="0.25">
      <c r="A2245" s="24">
        <v>2243</v>
      </c>
      <c r="B2245" s="26" t="s">
        <v>3459</v>
      </c>
      <c r="C2245" s="25">
        <v>500247</v>
      </c>
      <c r="D2245" s="25" t="s">
        <v>3460</v>
      </c>
      <c r="E2245" s="27" t="s">
        <v>462</v>
      </c>
    </row>
    <row r="2246" spans="1:5" x14ac:dyDescent="0.25">
      <c r="A2246" s="24">
        <v>2244</v>
      </c>
      <c r="B2246" s="26" t="s">
        <v>3461</v>
      </c>
      <c r="C2246" s="25">
        <v>590097</v>
      </c>
      <c r="D2246" s="25" t="s">
        <v>3462</v>
      </c>
      <c r="E2246" s="27" t="s">
        <v>127</v>
      </c>
    </row>
    <row r="2247" spans="1:5" x14ac:dyDescent="0.25">
      <c r="A2247" s="24">
        <v>2245</v>
      </c>
      <c r="B2247" s="26" t="s">
        <v>3463</v>
      </c>
      <c r="C2247" s="25">
        <v>590107</v>
      </c>
      <c r="D2247" s="25" t="s">
        <v>3464</v>
      </c>
      <c r="E2247" s="27" t="s">
        <v>127</v>
      </c>
    </row>
    <row r="2248" spans="1:5" x14ac:dyDescent="0.25">
      <c r="A2248" s="24">
        <v>2246</v>
      </c>
      <c r="B2248" s="26" t="s">
        <v>3465</v>
      </c>
      <c r="C2248" s="25">
        <v>532985</v>
      </c>
      <c r="D2248" s="25" t="s">
        <v>3466</v>
      </c>
      <c r="E2248" s="27" t="s">
        <v>127</v>
      </c>
    </row>
    <row r="2249" spans="1:5" x14ac:dyDescent="0.25">
      <c r="A2249" s="24">
        <v>2247</v>
      </c>
      <c r="B2249" s="26" t="s">
        <v>3467</v>
      </c>
      <c r="C2249" s="25">
        <v>507474</v>
      </c>
      <c r="D2249" s="25" t="s">
        <v>144</v>
      </c>
      <c r="E2249" s="27" t="s">
        <v>224</v>
      </c>
    </row>
    <row r="2250" spans="1:5" x14ac:dyDescent="0.25">
      <c r="A2250" s="24">
        <v>2248</v>
      </c>
      <c r="B2250" s="26" t="s">
        <v>3468</v>
      </c>
      <c r="C2250" s="25" t="s">
        <v>144</v>
      </c>
      <c r="D2250" s="25" t="s">
        <v>3469</v>
      </c>
      <c r="E2250" s="27" t="s">
        <v>235</v>
      </c>
    </row>
    <row r="2251" spans="1:5" x14ac:dyDescent="0.25">
      <c r="A2251" s="24">
        <v>2249</v>
      </c>
      <c r="B2251" s="26" t="s">
        <v>3470</v>
      </c>
      <c r="C2251" s="25">
        <v>530299</v>
      </c>
      <c r="D2251" s="25" t="s">
        <v>3471</v>
      </c>
      <c r="E2251" s="27" t="s">
        <v>166</v>
      </c>
    </row>
    <row r="2252" spans="1:5" x14ac:dyDescent="0.25">
      <c r="A2252" s="24">
        <v>2250</v>
      </c>
      <c r="B2252" s="26" t="s">
        <v>3472</v>
      </c>
      <c r="C2252" s="25" t="s">
        <v>144</v>
      </c>
      <c r="D2252" s="25" t="s">
        <v>3473</v>
      </c>
      <c r="E2252" s="27" t="s">
        <v>235</v>
      </c>
    </row>
    <row r="2253" spans="1:5" x14ac:dyDescent="0.25">
      <c r="A2253" s="24">
        <v>2251</v>
      </c>
      <c r="B2253" s="26" t="s">
        <v>3474</v>
      </c>
      <c r="C2253" s="25">
        <v>511138</v>
      </c>
      <c r="D2253" s="25" t="s">
        <v>144</v>
      </c>
      <c r="E2253" s="27" t="s">
        <v>161</v>
      </c>
    </row>
    <row r="2254" spans="1:5" x14ac:dyDescent="0.25">
      <c r="A2254" s="24">
        <v>2252</v>
      </c>
      <c r="B2254" s="26" t="s">
        <v>3475</v>
      </c>
      <c r="C2254" s="25">
        <v>539599</v>
      </c>
      <c r="D2254" s="25" t="s">
        <v>144</v>
      </c>
      <c r="E2254" s="27" t="s">
        <v>178</v>
      </c>
    </row>
    <row r="2255" spans="1:5" x14ac:dyDescent="0.25">
      <c r="A2255" s="24">
        <v>2253</v>
      </c>
      <c r="B2255" s="26" t="s">
        <v>3476</v>
      </c>
      <c r="C2255" s="25">
        <v>523323</v>
      </c>
      <c r="D2255" s="25" t="s">
        <v>144</v>
      </c>
      <c r="E2255" s="27" t="s">
        <v>333</v>
      </c>
    </row>
    <row r="2256" spans="1:5" x14ac:dyDescent="0.25">
      <c r="A2256" s="24">
        <v>2254</v>
      </c>
      <c r="B2256" s="26" t="s">
        <v>3477</v>
      </c>
      <c r="C2256" s="25">
        <v>505585</v>
      </c>
      <c r="D2256" s="25" t="s">
        <v>144</v>
      </c>
      <c r="E2256" s="27" t="s">
        <v>565</v>
      </c>
    </row>
    <row r="2257" spans="1:5" x14ac:dyDescent="0.25">
      <c r="A2257" s="24">
        <v>2255</v>
      </c>
      <c r="B2257" s="26" t="s">
        <v>3478</v>
      </c>
      <c r="C2257" s="25">
        <v>507598</v>
      </c>
      <c r="D2257" s="25" t="s">
        <v>144</v>
      </c>
      <c r="E2257" s="27" t="s">
        <v>224</v>
      </c>
    </row>
    <row r="2258" spans="1:5" x14ac:dyDescent="0.25">
      <c r="A2258" s="24">
        <v>2256</v>
      </c>
      <c r="B2258" s="26" t="s">
        <v>3479</v>
      </c>
      <c r="C2258" s="25">
        <v>532400</v>
      </c>
      <c r="D2258" s="25" t="s">
        <v>3480</v>
      </c>
      <c r="E2258" s="27" t="s">
        <v>130</v>
      </c>
    </row>
    <row r="2259" spans="1:5" x14ac:dyDescent="0.25">
      <c r="A2259" s="24">
        <v>2257</v>
      </c>
      <c r="B2259" s="26" t="s">
        <v>3481</v>
      </c>
      <c r="C2259" s="25">
        <v>542651</v>
      </c>
      <c r="D2259" s="25" t="s">
        <v>3482</v>
      </c>
      <c r="E2259" s="27" t="s">
        <v>3483</v>
      </c>
    </row>
    <row r="2260" spans="1:5" x14ac:dyDescent="0.25">
      <c r="A2260" s="24">
        <v>2258</v>
      </c>
      <c r="B2260" s="26" t="s">
        <v>3484</v>
      </c>
      <c r="C2260" s="25">
        <v>542459</v>
      </c>
      <c r="D2260" s="25" t="s">
        <v>3485</v>
      </c>
      <c r="E2260" s="27" t="s">
        <v>3483</v>
      </c>
    </row>
    <row r="2261" spans="1:5" x14ac:dyDescent="0.25">
      <c r="A2261" s="24">
        <v>2259</v>
      </c>
      <c r="B2261" s="26" t="s">
        <v>3486</v>
      </c>
      <c r="C2261" s="25">
        <v>501261</v>
      </c>
      <c r="D2261" s="25" t="s">
        <v>144</v>
      </c>
      <c r="E2261" s="27" t="s">
        <v>127</v>
      </c>
    </row>
    <row r="2262" spans="1:5" x14ac:dyDescent="0.25">
      <c r="A2262" s="24">
        <v>2260</v>
      </c>
      <c r="B2262" s="26" t="s">
        <v>3487</v>
      </c>
      <c r="C2262" s="25">
        <v>530813</v>
      </c>
      <c r="D2262" s="25" t="s">
        <v>3488</v>
      </c>
      <c r="E2262" s="27" t="s">
        <v>204</v>
      </c>
    </row>
    <row r="2263" spans="1:5" x14ac:dyDescent="0.25">
      <c r="A2263" s="24">
        <v>2261</v>
      </c>
      <c r="B2263" s="26" t="s">
        <v>3489</v>
      </c>
      <c r="C2263" s="25">
        <v>524518</v>
      </c>
      <c r="D2263" s="25" t="s">
        <v>3490</v>
      </c>
      <c r="E2263" s="27" t="s">
        <v>182</v>
      </c>
    </row>
    <row r="2264" spans="1:5" x14ac:dyDescent="0.25">
      <c r="A2264" s="24">
        <v>2262</v>
      </c>
      <c r="B2264" s="26" t="s">
        <v>3491</v>
      </c>
      <c r="C2264" s="25">
        <v>530139</v>
      </c>
      <c r="D2264" s="25" t="s">
        <v>144</v>
      </c>
      <c r="E2264" s="27" t="s">
        <v>161</v>
      </c>
    </row>
    <row r="2265" spans="1:5" x14ac:dyDescent="0.25">
      <c r="A2265" s="24">
        <v>2263</v>
      </c>
      <c r="B2265" s="26" t="s">
        <v>3492</v>
      </c>
      <c r="C2265" s="25">
        <v>531328</v>
      </c>
      <c r="D2265" s="25" t="s">
        <v>144</v>
      </c>
      <c r="E2265" s="27" t="s">
        <v>1108</v>
      </c>
    </row>
    <row r="2266" spans="1:5" x14ac:dyDescent="0.25">
      <c r="A2266" s="24">
        <v>2264</v>
      </c>
      <c r="B2266" s="26" t="s">
        <v>3493</v>
      </c>
      <c r="C2266" s="25">
        <v>533482</v>
      </c>
      <c r="D2266" s="25" t="s">
        <v>3494</v>
      </c>
      <c r="E2266" s="27" t="s">
        <v>542</v>
      </c>
    </row>
    <row r="2267" spans="1:5" x14ac:dyDescent="0.25">
      <c r="A2267" s="24">
        <v>2265</v>
      </c>
      <c r="B2267" s="26" t="s">
        <v>3495</v>
      </c>
      <c r="C2267" s="25" t="s">
        <v>144</v>
      </c>
      <c r="D2267" s="25" t="s">
        <v>3496</v>
      </c>
      <c r="E2267" s="27" t="s">
        <v>155</v>
      </c>
    </row>
    <row r="2268" spans="1:5" x14ac:dyDescent="0.25">
      <c r="A2268" s="24">
        <v>2266</v>
      </c>
      <c r="B2268" s="26" t="s">
        <v>3497</v>
      </c>
      <c r="C2268" s="25">
        <v>539384</v>
      </c>
      <c r="D2268" s="25" t="s">
        <v>144</v>
      </c>
      <c r="E2268" s="27" t="s">
        <v>161</v>
      </c>
    </row>
    <row r="2269" spans="1:5" x14ac:dyDescent="0.25">
      <c r="A2269" s="24">
        <v>2267</v>
      </c>
      <c r="B2269" s="26" t="s">
        <v>3498</v>
      </c>
      <c r="C2269" s="25">
        <v>504392</v>
      </c>
      <c r="D2269" s="25" t="s">
        <v>144</v>
      </c>
      <c r="E2269" s="27" t="s">
        <v>127</v>
      </c>
    </row>
    <row r="2270" spans="1:5" x14ac:dyDescent="0.25">
      <c r="A2270" s="24">
        <v>2268</v>
      </c>
      <c r="B2270" s="26" t="s">
        <v>3499</v>
      </c>
      <c r="C2270" s="25">
        <v>526423</v>
      </c>
      <c r="D2270" s="25" t="s">
        <v>144</v>
      </c>
      <c r="E2270" s="27" t="s">
        <v>264</v>
      </c>
    </row>
    <row r="2271" spans="1:5" x14ac:dyDescent="0.25">
      <c r="A2271" s="24">
        <v>2269</v>
      </c>
      <c r="B2271" s="26" t="s">
        <v>3500</v>
      </c>
      <c r="C2271" s="25">
        <v>526423</v>
      </c>
      <c r="D2271" s="25" t="s">
        <v>144</v>
      </c>
      <c r="E2271" s="27" t="s">
        <v>264</v>
      </c>
    </row>
    <row r="2272" spans="1:5" x14ac:dyDescent="0.25">
      <c r="A2272" s="24">
        <v>2270</v>
      </c>
      <c r="B2272" s="26" t="s">
        <v>3501</v>
      </c>
      <c r="C2272" s="25">
        <v>533210</v>
      </c>
      <c r="D2272" s="25" t="s">
        <v>144</v>
      </c>
      <c r="E2272" s="27" t="s">
        <v>393</v>
      </c>
    </row>
    <row r="2273" spans="1:5" x14ac:dyDescent="0.25">
      <c r="A2273" s="24">
        <v>2271</v>
      </c>
      <c r="B2273" s="26" t="s">
        <v>3502</v>
      </c>
      <c r="C2273" s="25" t="s">
        <v>144</v>
      </c>
      <c r="D2273" s="25" t="s">
        <v>3503</v>
      </c>
      <c r="E2273" s="27" t="s">
        <v>155</v>
      </c>
    </row>
    <row r="2274" spans="1:5" x14ac:dyDescent="0.25">
      <c r="A2274" s="24">
        <v>2272</v>
      </c>
      <c r="B2274" s="26" t="s">
        <v>3504</v>
      </c>
      <c r="C2274" s="25">
        <v>523550</v>
      </c>
      <c r="D2274" s="25" t="s">
        <v>144</v>
      </c>
      <c r="E2274" s="27" t="s">
        <v>133</v>
      </c>
    </row>
    <row r="2275" spans="1:5" x14ac:dyDescent="0.25">
      <c r="A2275" s="24">
        <v>2273</v>
      </c>
      <c r="B2275" s="26" t="s">
        <v>3505</v>
      </c>
      <c r="C2275" s="25">
        <v>500249</v>
      </c>
      <c r="D2275" s="25" t="s">
        <v>3506</v>
      </c>
      <c r="E2275" s="27" t="s">
        <v>152</v>
      </c>
    </row>
    <row r="2276" spans="1:5" x14ac:dyDescent="0.25">
      <c r="A2276" s="24">
        <v>2274</v>
      </c>
      <c r="B2276" s="26" t="s">
        <v>3507</v>
      </c>
      <c r="C2276" s="25">
        <v>519421</v>
      </c>
      <c r="D2276" s="25" t="s">
        <v>144</v>
      </c>
      <c r="E2276" s="27" t="s">
        <v>204</v>
      </c>
    </row>
    <row r="2277" spans="1:5" x14ac:dyDescent="0.25">
      <c r="A2277" s="24">
        <v>2275</v>
      </c>
      <c r="B2277" s="26" t="s">
        <v>3508</v>
      </c>
      <c r="C2277" s="25" t="s">
        <v>144</v>
      </c>
      <c r="D2277" s="25" t="s">
        <v>3509</v>
      </c>
      <c r="E2277" s="27" t="s">
        <v>155</v>
      </c>
    </row>
    <row r="2278" spans="1:5" x14ac:dyDescent="0.25">
      <c r="A2278" s="24">
        <v>2276</v>
      </c>
      <c r="B2278" s="26" t="s">
        <v>3510</v>
      </c>
      <c r="C2278" s="25">
        <v>503626</v>
      </c>
      <c r="D2278" s="25" t="s">
        <v>144</v>
      </c>
      <c r="E2278" s="27" t="s">
        <v>127</v>
      </c>
    </row>
    <row r="2279" spans="1:5" x14ac:dyDescent="0.25">
      <c r="A2279" s="24">
        <v>2277</v>
      </c>
      <c r="B2279" s="26" t="s">
        <v>3511</v>
      </c>
      <c r="C2279" s="25">
        <v>532997</v>
      </c>
      <c r="D2279" s="25" t="s">
        <v>3512</v>
      </c>
      <c r="E2279" s="27" t="s">
        <v>283</v>
      </c>
    </row>
    <row r="2280" spans="1:5" x14ac:dyDescent="0.25">
      <c r="A2280" s="24">
        <v>2278</v>
      </c>
      <c r="B2280" s="26" t="s">
        <v>3513</v>
      </c>
      <c r="C2280" s="25">
        <v>530149</v>
      </c>
      <c r="D2280" s="25" t="s">
        <v>144</v>
      </c>
      <c r="E2280" s="27" t="s">
        <v>159</v>
      </c>
    </row>
    <row r="2281" spans="1:5" x14ac:dyDescent="0.25">
      <c r="A2281" s="24">
        <v>2279</v>
      </c>
      <c r="B2281" s="26" t="s">
        <v>3514</v>
      </c>
      <c r="C2281" s="25">
        <v>532081</v>
      </c>
      <c r="D2281" s="25" t="s">
        <v>3515</v>
      </c>
      <c r="E2281" s="27" t="s">
        <v>147</v>
      </c>
    </row>
    <row r="2282" spans="1:5" x14ac:dyDescent="0.25">
      <c r="A2282" s="24">
        <v>2280</v>
      </c>
      <c r="B2282" s="26" t="s">
        <v>3516</v>
      </c>
      <c r="C2282" s="25">
        <v>532937</v>
      </c>
      <c r="D2282" s="25" t="s">
        <v>144</v>
      </c>
      <c r="E2282" s="27" t="s">
        <v>138</v>
      </c>
    </row>
    <row r="2283" spans="1:5" x14ac:dyDescent="0.25">
      <c r="A2283" s="24">
        <v>2281</v>
      </c>
      <c r="B2283" s="26" t="s">
        <v>3517</v>
      </c>
      <c r="C2283" s="25">
        <v>539408</v>
      </c>
      <c r="D2283" s="25" t="s">
        <v>144</v>
      </c>
      <c r="E2283" s="27" t="s">
        <v>161</v>
      </c>
    </row>
    <row r="2284" spans="1:5" x14ac:dyDescent="0.25">
      <c r="A2284" s="24">
        <v>2282</v>
      </c>
      <c r="B2284" s="26" t="s">
        <v>3518</v>
      </c>
      <c r="C2284" s="25">
        <v>505299</v>
      </c>
      <c r="D2284" s="25" t="s">
        <v>144</v>
      </c>
      <c r="E2284" s="27" t="s">
        <v>152</v>
      </c>
    </row>
    <row r="2285" spans="1:5" x14ac:dyDescent="0.25">
      <c r="A2285" s="24">
        <v>2283</v>
      </c>
      <c r="B2285" s="26" t="s">
        <v>3519</v>
      </c>
      <c r="C2285" s="25">
        <v>513703</v>
      </c>
      <c r="D2285" s="25" t="s">
        <v>144</v>
      </c>
      <c r="E2285" s="27" t="s">
        <v>159</v>
      </c>
    </row>
    <row r="2286" spans="1:5" x14ac:dyDescent="0.25">
      <c r="A2286" s="24">
        <v>2284</v>
      </c>
      <c r="B2286" s="26" t="s">
        <v>3520</v>
      </c>
      <c r="C2286" s="25">
        <v>523594</v>
      </c>
      <c r="D2286" s="25" t="s">
        <v>144</v>
      </c>
      <c r="E2286" s="27" t="s">
        <v>264</v>
      </c>
    </row>
    <row r="2287" spans="1:5" x14ac:dyDescent="0.25">
      <c r="A2287" s="24">
        <v>2285</v>
      </c>
      <c r="B2287" s="26" t="s">
        <v>3521</v>
      </c>
      <c r="C2287" s="25">
        <v>511048</v>
      </c>
      <c r="D2287" s="25" t="s">
        <v>144</v>
      </c>
      <c r="E2287" s="27" t="s">
        <v>166</v>
      </c>
    </row>
    <row r="2288" spans="1:5" x14ac:dyDescent="0.25">
      <c r="A2288" s="24">
        <v>2286</v>
      </c>
      <c r="B2288" s="26" t="s">
        <v>3522</v>
      </c>
      <c r="C2288" s="25">
        <v>514240</v>
      </c>
      <c r="D2288" s="25" t="s">
        <v>144</v>
      </c>
      <c r="E2288" s="27" t="s">
        <v>159</v>
      </c>
    </row>
    <row r="2289" spans="1:5" x14ac:dyDescent="0.25">
      <c r="A2289" s="24">
        <v>2287</v>
      </c>
      <c r="B2289" s="26" t="s">
        <v>3523</v>
      </c>
      <c r="C2289" s="25">
        <v>536170</v>
      </c>
      <c r="D2289" s="25" t="s">
        <v>144</v>
      </c>
      <c r="E2289" s="27" t="s">
        <v>166</v>
      </c>
    </row>
    <row r="2290" spans="1:5" x14ac:dyDescent="0.25">
      <c r="A2290" s="24">
        <v>2288</v>
      </c>
      <c r="B2290" s="26" t="s">
        <v>3524</v>
      </c>
      <c r="C2290" s="25">
        <v>530421</v>
      </c>
      <c r="D2290" s="25" t="s">
        <v>144</v>
      </c>
      <c r="E2290" s="27" t="s">
        <v>192</v>
      </c>
    </row>
    <row r="2291" spans="1:5" x14ac:dyDescent="0.25">
      <c r="A2291" s="24">
        <v>2289</v>
      </c>
      <c r="B2291" s="26" t="s">
        <v>3525</v>
      </c>
      <c r="C2291" s="25">
        <v>531206</v>
      </c>
      <c r="D2291" s="25" t="s">
        <v>144</v>
      </c>
      <c r="E2291" s="27" t="s">
        <v>161</v>
      </c>
    </row>
    <row r="2292" spans="1:5" x14ac:dyDescent="0.25">
      <c r="A2292" s="24">
        <v>2290</v>
      </c>
      <c r="B2292" s="26" t="s">
        <v>3526</v>
      </c>
      <c r="C2292" s="25">
        <v>531882</v>
      </c>
      <c r="D2292" s="25" t="s">
        <v>3527</v>
      </c>
      <c r="E2292" s="27" t="s">
        <v>204</v>
      </c>
    </row>
    <row r="2293" spans="1:5" x14ac:dyDescent="0.25">
      <c r="A2293" s="24">
        <v>2291</v>
      </c>
      <c r="B2293" s="26" t="s">
        <v>3528</v>
      </c>
      <c r="C2293" s="25">
        <v>539997</v>
      </c>
      <c r="D2293" s="25" t="s">
        <v>144</v>
      </c>
      <c r="E2293" s="27" t="s">
        <v>182</v>
      </c>
    </row>
    <row r="2294" spans="1:5" x14ac:dyDescent="0.25">
      <c r="A2294" s="24">
        <v>2292</v>
      </c>
      <c r="B2294" s="26" t="s">
        <v>3529</v>
      </c>
      <c r="C2294" s="25">
        <v>537669</v>
      </c>
      <c r="D2294" s="25" t="s">
        <v>144</v>
      </c>
      <c r="E2294" s="27" t="s">
        <v>222</v>
      </c>
    </row>
    <row r="2295" spans="1:5" x14ac:dyDescent="0.25">
      <c r="A2295" s="24">
        <v>2293</v>
      </c>
      <c r="B2295" s="26" t="s">
        <v>3530</v>
      </c>
      <c r="C2295" s="25">
        <v>533519</v>
      </c>
      <c r="D2295" s="25" t="s">
        <v>3531</v>
      </c>
      <c r="E2295" s="27" t="s">
        <v>310</v>
      </c>
    </row>
    <row r="2296" spans="1:5" x14ac:dyDescent="0.25">
      <c r="A2296" s="24">
        <v>2294</v>
      </c>
      <c r="B2296" s="26" t="s">
        <v>3532</v>
      </c>
      <c r="C2296" s="25">
        <v>540115</v>
      </c>
      <c r="D2296" s="25" t="s">
        <v>3533</v>
      </c>
      <c r="E2296" s="27" t="s">
        <v>150</v>
      </c>
    </row>
    <row r="2297" spans="1:5" x14ac:dyDescent="0.25">
      <c r="A2297" s="24">
        <v>2295</v>
      </c>
      <c r="B2297" s="26" t="s">
        <v>3534</v>
      </c>
      <c r="C2297" s="25">
        <v>526947</v>
      </c>
      <c r="D2297" s="25" t="s">
        <v>3535</v>
      </c>
      <c r="E2297" s="27" t="s">
        <v>1189</v>
      </c>
    </row>
    <row r="2298" spans="1:5" x14ac:dyDescent="0.25">
      <c r="A2298" s="24">
        <v>2296</v>
      </c>
      <c r="B2298" s="26" t="s">
        <v>3536</v>
      </c>
      <c r="C2298" s="25">
        <v>505693</v>
      </c>
      <c r="D2298" s="25" t="s">
        <v>3537</v>
      </c>
      <c r="E2298" s="27" t="s">
        <v>329</v>
      </c>
    </row>
    <row r="2299" spans="1:5" x14ac:dyDescent="0.25">
      <c r="A2299" s="24">
        <v>2297</v>
      </c>
      <c r="B2299" s="26" t="s">
        <v>3538</v>
      </c>
      <c r="C2299" s="25">
        <v>524202</v>
      </c>
      <c r="D2299" s="25" t="s">
        <v>144</v>
      </c>
      <c r="E2299" s="27" t="s">
        <v>224</v>
      </c>
    </row>
    <row r="2300" spans="1:5" x14ac:dyDescent="0.25">
      <c r="A2300" s="24">
        <v>2298</v>
      </c>
      <c r="B2300" s="26" t="s">
        <v>3539</v>
      </c>
      <c r="C2300" s="25">
        <v>524202</v>
      </c>
      <c r="D2300" s="25" t="s">
        <v>144</v>
      </c>
      <c r="E2300" s="27" t="s">
        <v>224</v>
      </c>
    </row>
    <row r="2301" spans="1:5" x14ac:dyDescent="0.25">
      <c r="A2301" s="24">
        <v>2299</v>
      </c>
      <c r="B2301" s="26" t="s">
        <v>3540</v>
      </c>
      <c r="C2301" s="25">
        <v>540026</v>
      </c>
      <c r="D2301" s="25" t="s">
        <v>144</v>
      </c>
      <c r="E2301" s="27" t="s">
        <v>230</v>
      </c>
    </row>
    <row r="2302" spans="1:5" x14ac:dyDescent="0.25">
      <c r="A2302" s="24">
        <v>2300</v>
      </c>
      <c r="B2302" s="26" t="s">
        <v>3541</v>
      </c>
      <c r="C2302" s="25">
        <v>530577</v>
      </c>
      <c r="D2302" s="25" t="s">
        <v>144</v>
      </c>
      <c r="E2302" s="27" t="s">
        <v>161</v>
      </c>
    </row>
    <row r="2303" spans="1:5" x14ac:dyDescent="0.25">
      <c r="A2303" s="24">
        <v>2301</v>
      </c>
      <c r="B2303" s="26" t="s">
        <v>3542</v>
      </c>
      <c r="C2303" s="25">
        <v>524522</v>
      </c>
      <c r="D2303" s="25" t="s">
        <v>144</v>
      </c>
      <c r="E2303" s="27" t="s">
        <v>192</v>
      </c>
    </row>
    <row r="2304" spans="1:5" x14ac:dyDescent="0.25">
      <c r="A2304" s="24">
        <v>2302</v>
      </c>
      <c r="B2304" s="26" t="s">
        <v>3543</v>
      </c>
      <c r="C2304" s="25" t="s">
        <v>144</v>
      </c>
      <c r="D2304" s="25" t="s">
        <v>3544</v>
      </c>
      <c r="E2304" s="27" t="s">
        <v>155</v>
      </c>
    </row>
    <row r="2305" spans="1:5" x14ac:dyDescent="0.25">
      <c r="A2305" s="24">
        <v>2303</v>
      </c>
      <c r="B2305" s="26" t="s">
        <v>3545</v>
      </c>
      <c r="C2305" s="25">
        <v>531842</v>
      </c>
      <c r="D2305" s="25" t="s">
        <v>144</v>
      </c>
      <c r="E2305" s="27" t="s">
        <v>166</v>
      </c>
    </row>
    <row r="2306" spans="1:5" x14ac:dyDescent="0.25">
      <c r="A2306" s="24">
        <v>2304</v>
      </c>
      <c r="B2306" s="26" t="s">
        <v>3546</v>
      </c>
      <c r="C2306" s="25">
        <v>535387</v>
      </c>
      <c r="D2306" s="25" t="s">
        <v>144</v>
      </c>
      <c r="E2306" s="27" t="s">
        <v>159</v>
      </c>
    </row>
    <row r="2307" spans="1:5" x14ac:dyDescent="0.25">
      <c r="A2307" s="24">
        <v>2305</v>
      </c>
      <c r="B2307" s="26" t="s">
        <v>3547</v>
      </c>
      <c r="C2307" s="25">
        <v>535387</v>
      </c>
      <c r="D2307" s="25" t="s">
        <v>144</v>
      </c>
      <c r="E2307" s="27" t="s">
        <v>159</v>
      </c>
    </row>
    <row r="2308" spans="1:5" x14ac:dyDescent="0.25">
      <c r="A2308" s="24">
        <v>2306</v>
      </c>
      <c r="B2308" s="26" t="s">
        <v>3548</v>
      </c>
      <c r="C2308" s="25">
        <v>505302</v>
      </c>
      <c r="D2308" s="25" t="s">
        <v>144</v>
      </c>
      <c r="E2308" s="27" t="s">
        <v>152</v>
      </c>
    </row>
    <row r="2309" spans="1:5" x14ac:dyDescent="0.25">
      <c r="A2309" s="24">
        <v>2307</v>
      </c>
      <c r="B2309" s="26" t="s">
        <v>3549</v>
      </c>
      <c r="C2309" s="25">
        <v>504258</v>
      </c>
      <c r="D2309" s="25" t="s">
        <v>144</v>
      </c>
      <c r="E2309" s="27" t="s">
        <v>442</v>
      </c>
    </row>
    <row r="2310" spans="1:5" x14ac:dyDescent="0.25">
      <c r="A2310" s="24">
        <v>2308</v>
      </c>
      <c r="B2310" s="26" t="s">
        <v>3550</v>
      </c>
      <c r="C2310" s="25" t="s">
        <v>144</v>
      </c>
      <c r="D2310" s="25" t="s">
        <v>3551</v>
      </c>
      <c r="E2310" s="27" t="s">
        <v>235</v>
      </c>
    </row>
    <row r="2311" spans="1:5" x14ac:dyDescent="0.25">
      <c r="A2311" s="24">
        <v>2309</v>
      </c>
      <c r="B2311" s="26" t="s">
        <v>3552</v>
      </c>
      <c r="C2311" s="25">
        <v>500252</v>
      </c>
      <c r="D2311" s="25" t="s">
        <v>3553</v>
      </c>
      <c r="E2311" s="27" t="s">
        <v>152</v>
      </c>
    </row>
    <row r="2312" spans="1:5" x14ac:dyDescent="0.25">
      <c r="A2312" s="24">
        <v>2310</v>
      </c>
      <c r="B2312" s="26" t="s">
        <v>3554</v>
      </c>
      <c r="C2312" s="25">
        <v>502958</v>
      </c>
      <c r="D2312" s="25" t="s">
        <v>144</v>
      </c>
      <c r="E2312" s="27" t="s">
        <v>159</v>
      </c>
    </row>
    <row r="2313" spans="1:5" x14ac:dyDescent="0.25">
      <c r="A2313" s="24">
        <v>2311</v>
      </c>
      <c r="B2313" s="26" t="s">
        <v>3555</v>
      </c>
      <c r="C2313" s="25">
        <v>506079</v>
      </c>
      <c r="D2313" s="25" t="s">
        <v>3556</v>
      </c>
      <c r="E2313" s="27" t="s">
        <v>467</v>
      </c>
    </row>
    <row r="2314" spans="1:5" x14ac:dyDescent="0.25">
      <c r="A2314" s="24">
        <v>2312</v>
      </c>
      <c r="B2314" s="26" t="s">
        <v>3557</v>
      </c>
      <c r="C2314" s="25">
        <v>534690</v>
      </c>
      <c r="D2314" s="25" t="s">
        <v>3558</v>
      </c>
      <c r="E2314" s="27" t="s">
        <v>462</v>
      </c>
    </row>
    <row r="2315" spans="1:5" x14ac:dyDescent="0.25">
      <c r="A2315" s="24">
        <v>2313</v>
      </c>
      <c r="B2315" s="26" t="s">
        <v>3559</v>
      </c>
      <c r="C2315" s="25">
        <v>590075</v>
      </c>
      <c r="D2315" s="25" t="s">
        <v>3560</v>
      </c>
      <c r="E2315" s="27" t="s">
        <v>159</v>
      </c>
    </row>
    <row r="2316" spans="1:5" x14ac:dyDescent="0.25">
      <c r="A2316" s="24">
        <v>2314</v>
      </c>
      <c r="B2316" s="26" t="s">
        <v>3561</v>
      </c>
      <c r="C2316" s="25">
        <v>539841</v>
      </c>
      <c r="D2316" s="25" t="s">
        <v>144</v>
      </c>
      <c r="E2316" s="27" t="s">
        <v>465</v>
      </c>
    </row>
    <row r="2317" spans="1:5" x14ac:dyDescent="0.25">
      <c r="A2317" s="24">
        <v>2315</v>
      </c>
      <c r="B2317" s="26" t="s">
        <v>3562</v>
      </c>
      <c r="C2317" s="25">
        <v>509048</v>
      </c>
      <c r="D2317" s="25" t="s">
        <v>144</v>
      </c>
      <c r="E2317" s="27" t="s">
        <v>230</v>
      </c>
    </row>
    <row r="2318" spans="1:5" x14ac:dyDescent="0.25">
      <c r="A2318" s="24">
        <v>2316</v>
      </c>
      <c r="B2318" s="26" t="s">
        <v>3563</v>
      </c>
      <c r="C2318" s="25">
        <v>532275</v>
      </c>
      <c r="D2318" s="25" t="s">
        <v>144</v>
      </c>
      <c r="E2318" s="27" t="s">
        <v>161</v>
      </c>
    </row>
    <row r="2319" spans="1:5" x14ac:dyDescent="0.25">
      <c r="A2319" s="24">
        <v>2317</v>
      </c>
      <c r="B2319" s="26" t="s">
        <v>3564</v>
      </c>
      <c r="C2319" s="25">
        <v>533012</v>
      </c>
      <c r="D2319" s="25" t="s">
        <v>3565</v>
      </c>
      <c r="E2319" s="27" t="s">
        <v>230</v>
      </c>
    </row>
    <row r="2320" spans="1:5" x14ac:dyDescent="0.25">
      <c r="A2320" s="24">
        <v>2318</v>
      </c>
      <c r="B2320" s="26" t="s">
        <v>3566</v>
      </c>
      <c r="C2320" s="25">
        <v>540005</v>
      </c>
      <c r="D2320" s="25" t="s">
        <v>3567</v>
      </c>
      <c r="E2320" s="27" t="s">
        <v>130</v>
      </c>
    </row>
    <row r="2321" spans="1:5" x14ac:dyDescent="0.25">
      <c r="A2321" s="24">
        <v>2319</v>
      </c>
      <c r="B2321" s="26" t="s">
        <v>3568</v>
      </c>
      <c r="C2321" s="25">
        <v>500510</v>
      </c>
      <c r="D2321" s="25" t="s">
        <v>3569</v>
      </c>
      <c r="E2321" s="27" t="s">
        <v>542</v>
      </c>
    </row>
    <row r="2322" spans="1:5" x14ac:dyDescent="0.25">
      <c r="A2322" s="24">
        <v>2320</v>
      </c>
      <c r="B2322" s="26" t="s">
        <v>3570</v>
      </c>
      <c r="C2322" s="25">
        <v>540702</v>
      </c>
      <c r="D2322" s="25" t="s">
        <v>3571</v>
      </c>
      <c r="E2322" s="27" t="s">
        <v>333</v>
      </c>
    </row>
    <row r="2323" spans="1:5" x14ac:dyDescent="0.25">
      <c r="A2323" s="24">
        <v>2321</v>
      </c>
      <c r="B2323" s="26" t="s">
        <v>3572</v>
      </c>
      <c r="C2323" s="25">
        <v>531164</v>
      </c>
      <c r="D2323" s="25" t="s">
        <v>144</v>
      </c>
      <c r="E2323" s="27" t="s">
        <v>258</v>
      </c>
    </row>
    <row r="2324" spans="1:5" x14ac:dyDescent="0.25">
      <c r="A2324" s="24">
        <v>2322</v>
      </c>
      <c r="B2324" s="26" t="s">
        <v>3573</v>
      </c>
      <c r="C2324" s="25">
        <v>539909</v>
      </c>
      <c r="D2324" s="25" t="s">
        <v>144</v>
      </c>
      <c r="E2324" s="27" t="s">
        <v>161</v>
      </c>
    </row>
    <row r="2325" spans="1:5" x14ac:dyDescent="0.25">
      <c r="A2325" s="24">
        <v>2323</v>
      </c>
      <c r="B2325" s="26" t="s">
        <v>3574</v>
      </c>
      <c r="C2325" s="25" t="s">
        <v>144</v>
      </c>
      <c r="D2325" s="25" t="s">
        <v>3575</v>
      </c>
      <c r="E2325" s="27" t="s">
        <v>155</v>
      </c>
    </row>
    <row r="2326" spans="1:5" x14ac:dyDescent="0.25">
      <c r="A2326" s="24">
        <v>2324</v>
      </c>
      <c r="B2326" s="26" t="s">
        <v>3576</v>
      </c>
      <c r="C2326" s="25">
        <v>540222</v>
      </c>
      <c r="D2326" s="25" t="s">
        <v>3577</v>
      </c>
      <c r="E2326" s="27" t="s">
        <v>182</v>
      </c>
    </row>
    <row r="2327" spans="1:5" x14ac:dyDescent="0.25">
      <c r="A2327" s="24">
        <v>2325</v>
      </c>
      <c r="B2327" s="26" t="s">
        <v>3578</v>
      </c>
      <c r="C2327" s="25">
        <v>532829</v>
      </c>
      <c r="D2327" s="25" t="s">
        <v>144</v>
      </c>
      <c r="E2327" s="27" t="s">
        <v>570</v>
      </c>
    </row>
    <row r="2328" spans="1:5" x14ac:dyDescent="0.25">
      <c r="A2328" s="24">
        <v>2326</v>
      </c>
      <c r="B2328" s="26" t="s">
        <v>3579</v>
      </c>
      <c r="C2328" s="25" t="s">
        <v>144</v>
      </c>
      <c r="D2328" s="25" t="s">
        <v>3580</v>
      </c>
      <c r="E2328" s="27" t="s">
        <v>155</v>
      </c>
    </row>
    <row r="2329" spans="1:5" x14ac:dyDescent="0.25">
      <c r="A2329" s="24">
        <v>2327</v>
      </c>
      <c r="B2329" s="26" t="s">
        <v>3581</v>
      </c>
      <c r="C2329" s="25">
        <v>531288</v>
      </c>
      <c r="D2329" s="25" t="s">
        <v>144</v>
      </c>
      <c r="E2329" s="27" t="s">
        <v>161</v>
      </c>
    </row>
    <row r="2330" spans="1:5" x14ac:dyDescent="0.25">
      <c r="A2330" s="24">
        <v>2328</v>
      </c>
      <c r="B2330" s="26" t="s">
        <v>3582</v>
      </c>
      <c r="C2330" s="25">
        <v>540360</v>
      </c>
      <c r="D2330" s="25" t="s">
        <v>144</v>
      </c>
      <c r="E2330" s="27" t="s">
        <v>127</v>
      </c>
    </row>
    <row r="2331" spans="1:5" x14ac:dyDescent="0.25">
      <c r="A2331" s="24">
        <v>2329</v>
      </c>
      <c r="B2331" s="26" t="s">
        <v>3583</v>
      </c>
      <c r="C2331" s="25">
        <v>508306</v>
      </c>
      <c r="D2331" s="25" t="s">
        <v>144</v>
      </c>
      <c r="E2331" s="27" t="s">
        <v>551</v>
      </c>
    </row>
    <row r="2332" spans="1:5" x14ac:dyDescent="0.25">
      <c r="A2332" s="24">
        <v>2330</v>
      </c>
      <c r="B2332" s="26" t="s">
        <v>3584</v>
      </c>
      <c r="C2332" s="25">
        <v>517415</v>
      </c>
      <c r="D2332" s="25" t="s">
        <v>144</v>
      </c>
      <c r="E2332" s="27" t="s">
        <v>474</v>
      </c>
    </row>
    <row r="2333" spans="1:5" x14ac:dyDescent="0.25">
      <c r="A2333" s="24">
        <v>2331</v>
      </c>
      <c r="B2333" s="26" t="s">
        <v>3585</v>
      </c>
      <c r="C2333" s="25">
        <v>517518</v>
      </c>
      <c r="D2333" s="25" t="s">
        <v>3586</v>
      </c>
      <c r="E2333" s="27" t="s">
        <v>152</v>
      </c>
    </row>
    <row r="2334" spans="1:5" x14ac:dyDescent="0.25">
      <c r="A2334" s="24">
        <v>2332</v>
      </c>
      <c r="B2334" s="26" t="s">
        <v>3587</v>
      </c>
      <c r="C2334" s="25">
        <v>509046</v>
      </c>
      <c r="D2334" s="25" t="s">
        <v>144</v>
      </c>
      <c r="E2334" s="27" t="s">
        <v>565</v>
      </c>
    </row>
    <row r="2335" spans="1:5" x14ac:dyDescent="0.25">
      <c r="A2335" s="24">
        <v>2333</v>
      </c>
      <c r="B2335" s="26" t="s">
        <v>3588</v>
      </c>
      <c r="C2335" s="25">
        <v>780021</v>
      </c>
      <c r="D2335" s="25" t="s">
        <v>144</v>
      </c>
      <c r="E2335" s="27" t="s">
        <v>235</v>
      </c>
    </row>
    <row r="2336" spans="1:5" x14ac:dyDescent="0.25">
      <c r="A2336" s="24">
        <v>2334</v>
      </c>
      <c r="B2336" s="26" t="s">
        <v>3589</v>
      </c>
      <c r="C2336" s="25">
        <v>541233</v>
      </c>
      <c r="D2336" s="25" t="s">
        <v>3590</v>
      </c>
      <c r="E2336" s="27" t="s">
        <v>345</v>
      </c>
    </row>
    <row r="2337" spans="1:5" x14ac:dyDescent="0.25">
      <c r="A2337" s="24">
        <v>2335</v>
      </c>
      <c r="B2337" s="26" t="s">
        <v>3591</v>
      </c>
      <c r="C2337" s="25">
        <v>533602</v>
      </c>
      <c r="D2337" s="25" t="s">
        <v>144</v>
      </c>
      <c r="E2337" s="27" t="s">
        <v>164</v>
      </c>
    </row>
    <row r="2338" spans="1:5" x14ac:dyDescent="0.25">
      <c r="A2338" s="24">
        <v>2336</v>
      </c>
      <c r="B2338" s="26" t="s">
        <v>3592</v>
      </c>
      <c r="C2338" s="25">
        <v>541196</v>
      </c>
      <c r="D2338" s="25" t="s">
        <v>144</v>
      </c>
      <c r="E2338" s="27" t="s">
        <v>228</v>
      </c>
    </row>
    <row r="2339" spans="1:5" x14ac:dyDescent="0.25">
      <c r="A2339" s="24">
        <v>2337</v>
      </c>
      <c r="B2339" s="26" t="s">
        <v>3593</v>
      </c>
      <c r="C2339" s="25" t="s">
        <v>144</v>
      </c>
      <c r="D2339" s="25" t="s">
        <v>3594</v>
      </c>
      <c r="E2339" s="27" t="s">
        <v>155</v>
      </c>
    </row>
    <row r="2340" spans="1:5" x14ac:dyDescent="0.25">
      <c r="A2340" s="24">
        <v>2338</v>
      </c>
      <c r="B2340" s="26" t="s">
        <v>3595</v>
      </c>
      <c r="C2340" s="25" t="s">
        <v>144</v>
      </c>
      <c r="D2340" s="25" t="s">
        <v>3594</v>
      </c>
      <c r="E2340" s="27" t="s">
        <v>155</v>
      </c>
    </row>
    <row r="2341" spans="1:5" x14ac:dyDescent="0.25">
      <c r="A2341" s="24">
        <v>2339</v>
      </c>
      <c r="B2341" s="26" t="s">
        <v>3596</v>
      </c>
      <c r="C2341" s="25">
        <v>500250</v>
      </c>
      <c r="D2341" s="25" t="s">
        <v>3597</v>
      </c>
      <c r="E2341" s="27" t="s">
        <v>499</v>
      </c>
    </row>
    <row r="2342" spans="1:5" x14ac:dyDescent="0.25">
      <c r="A2342" s="24">
        <v>2340</v>
      </c>
      <c r="B2342" s="26" t="s">
        <v>3598</v>
      </c>
      <c r="C2342" s="25">
        <v>533007</v>
      </c>
      <c r="D2342" s="25" t="s">
        <v>3599</v>
      </c>
      <c r="E2342" s="27" t="s">
        <v>1063</v>
      </c>
    </row>
    <row r="2343" spans="1:5" x14ac:dyDescent="0.25">
      <c r="A2343" s="24">
        <v>2341</v>
      </c>
      <c r="B2343" s="26" t="s">
        <v>3600</v>
      </c>
      <c r="C2343" s="25" t="s">
        <v>144</v>
      </c>
      <c r="D2343" s="25" t="s">
        <v>3601</v>
      </c>
      <c r="E2343" s="27" t="s">
        <v>155</v>
      </c>
    </row>
    <row r="2344" spans="1:5" x14ac:dyDescent="0.25">
      <c r="A2344" s="24">
        <v>2342</v>
      </c>
      <c r="B2344" s="26" t="s">
        <v>3602</v>
      </c>
      <c r="C2344" s="25">
        <v>526596</v>
      </c>
      <c r="D2344" s="25" t="s">
        <v>3603</v>
      </c>
      <c r="E2344" s="27" t="s">
        <v>570</v>
      </c>
    </row>
    <row r="2345" spans="1:5" x14ac:dyDescent="0.25">
      <c r="A2345" s="24">
        <v>2343</v>
      </c>
      <c r="B2345" s="26" t="s">
        <v>3604</v>
      </c>
      <c r="C2345" s="25">
        <v>511593</v>
      </c>
      <c r="D2345" s="25" t="s">
        <v>144</v>
      </c>
      <c r="E2345" s="27" t="s">
        <v>161</v>
      </c>
    </row>
    <row r="2346" spans="1:5" x14ac:dyDescent="0.25">
      <c r="A2346" s="24">
        <v>2344</v>
      </c>
      <c r="B2346" s="26" t="s">
        <v>3605</v>
      </c>
      <c r="C2346" s="25">
        <v>531027</v>
      </c>
      <c r="D2346" s="25" t="s">
        <v>144</v>
      </c>
      <c r="E2346" s="27" t="s">
        <v>127</v>
      </c>
    </row>
    <row r="2347" spans="1:5" x14ac:dyDescent="0.25">
      <c r="A2347" s="24">
        <v>2345</v>
      </c>
      <c r="B2347" s="26" t="s">
        <v>3606</v>
      </c>
      <c r="C2347" s="25">
        <v>500253</v>
      </c>
      <c r="D2347" s="25" t="s">
        <v>3607</v>
      </c>
      <c r="E2347" s="27" t="s">
        <v>202</v>
      </c>
    </row>
    <row r="2348" spans="1:5" x14ac:dyDescent="0.25">
      <c r="A2348" s="24">
        <v>2346</v>
      </c>
      <c r="B2348" s="26" t="s">
        <v>3608</v>
      </c>
      <c r="C2348" s="25">
        <v>539927</v>
      </c>
      <c r="D2348" s="25" t="s">
        <v>144</v>
      </c>
      <c r="E2348" s="27" t="s">
        <v>228</v>
      </c>
    </row>
    <row r="2349" spans="1:5" x14ac:dyDescent="0.25">
      <c r="A2349" s="24">
        <v>2347</v>
      </c>
      <c r="B2349" s="26" t="s">
        <v>3609</v>
      </c>
      <c r="C2349" s="25">
        <v>507759</v>
      </c>
      <c r="D2349" s="25" t="s">
        <v>144</v>
      </c>
      <c r="E2349" s="27" t="s">
        <v>192</v>
      </c>
    </row>
    <row r="2350" spans="1:5" x14ac:dyDescent="0.25">
      <c r="A2350" s="24">
        <v>2348</v>
      </c>
      <c r="B2350" s="26" t="s">
        <v>3610</v>
      </c>
      <c r="C2350" s="25">
        <v>517463</v>
      </c>
      <c r="D2350" s="25" t="s">
        <v>3611</v>
      </c>
      <c r="E2350" s="27" t="s">
        <v>686</v>
      </c>
    </row>
    <row r="2351" spans="1:5" x14ac:dyDescent="0.25">
      <c r="A2351" s="24">
        <v>2349</v>
      </c>
      <c r="B2351" s="26" t="s">
        <v>3612</v>
      </c>
      <c r="C2351" s="25">
        <v>531241</v>
      </c>
      <c r="D2351" s="25" t="s">
        <v>3613</v>
      </c>
      <c r="E2351" s="27" t="s">
        <v>690</v>
      </c>
    </row>
    <row r="2352" spans="1:5" x14ac:dyDescent="0.25">
      <c r="A2352" s="24">
        <v>2350</v>
      </c>
      <c r="B2352" s="26" t="s">
        <v>3614</v>
      </c>
      <c r="C2352" s="25">
        <v>531633</v>
      </c>
      <c r="D2352" s="25" t="s">
        <v>3615</v>
      </c>
      <c r="E2352" s="27" t="s">
        <v>182</v>
      </c>
    </row>
    <row r="2353" spans="1:5" x14ac:dyDescent="0.25">
      <c r="A2353" s="24">
        <v>2351</v>
      </c>
      <c r="B2353" s="26" t="s">
        <v>3616</v>
      </c>
      <c r="C2353" s="25">
        <v>523457</v>
      </c>
      <c r="D2353" s="25" t="s">
        <v>3617</v>
      </c>
      <c r="E2353" s="27" t="s">
        <v>1179</v>
      </c>
    </row>
    <row r="2354" spans="1:5" x14ac:dyDescent="0.25">
      <c r="A2354" s="24">
        <v>2352</v>
      </c>
      <c r="B2354" s="26" t="s">
        <v>3618</v>
      </c>
      <c r="C2354" s="25">
        <v>523457</v>
      </c>
      <c r="D2354" s="25" t="s">
        <v>3619</v>
      </c>
      <c r="E2354" s="27" t="s">
        <v>1179</v>
      </c>
    </row>
    <row r="2355" spans="1:5" x14ac:dyDescent="0.25">
      <c r="A2355" s="24">
        <v>2353</v>
      </c>
      <c r="B2355" s="26" t="s">
        <v>3620</v>
      </c>
      <c r="C2355" s="25">
        <v>524748</v>
      </c>
      <c r="D2355" s="25" t="s">
        <v>144</v>
      </c>
      <c r="E2355" s="27" t="s">
        <v>192</v>
      </c>
    </row>
    <row r="2356" spans="1:5" x14ac:dyDescent="0.25">
      <c r="A2356" s="24">
        <v>2354</v>
      </c>
      <c r="B2356" s="26" t="s">
        <v>3621</v>
      </c>
      <c r="C2356" s="25">
        <v>526604</v>
      </c>
      <c r="D2356" s="25" t="s">
        <v>144</v>
      </c>
      <c r="E2356" s="27" t="s">
        <v>152</v>
      </c>
    </row>
    <row r="2357" spans="1:5" x14ac:dyDescent="0.25">
      <c r="A2357" s="24">
        <v>2355</v>
      </c>
      <c r="B2357" s="26" t="s">
        <v>3622</v>
      </c>
      <c r="C2357" s="25">
        <v>507912</v>
      </c>
      <c r="D2357" s="25" t="s">
        <v>144</v>
      </c>
      <c r="E2357" s="27" t="s">
        <v>127</v>
      </c>
    </row>
    <row r="2358" spans="1:5" x14ac:dyDescent="0.25">
      <c r="A2358" s="24">
        <v>2356</v>
      </c>
      <c r="B2358" s="26" t="s">
        <v>3623</v>
      </c>
      <c r="C2358" s="25">
        <v>540192</v>
      </c>
      <c r="D2358" s="25" t="s">
        <v>144</v>
      </c>
      <c r="E2358" s="27" t="s">
        <v>127</v>
      </c>
    </row>
    <row r="2359" spans="1:5" x14ac:dyDescent="0.25">
      <c r="A2359" s="24">
        <v>2357</v>
      </c>
      <c r="B2359" s="26" t="s">
        <v>3624</v>
      </c>
      <c r="C2359" s="25">
        <v>512455</v>
      </c>
      <c r="D2359" s="25" t="s">
        <v>144</v>
      </c>
      <c r="E2359" s="27" t="s">
        <v>176</v>
      </c>
    </row>
    <row r="2360" spans="1:5" x14ac:dyDescent="0.25">
      <c r="A2360" s="24">
        <v>2358</v>
      </c>
      <c r="B2360" s="26" t="s">
        <v>3625</v>
      </c>
      <c r="C2360" s="25">
        <v>539992</v>
      </c>
      <c r="D2360" s="25" t="s">
        <v>3626</v>
      </c>
      <c r="E2360" s="27" t="s">
        <v>152</v>
      </c>
    </row>
    <row r="2361" spans="1:5" x14ac:dyDescent="0.25">
      <c r="A2361" s="24">
        <v>2359</v>
      </c>
      <c r="B2361" s="26" t="s">
        <v>3627</v>
      </c>
      <c r="C2361" s="25">
        <v>590082</v>
      </c>
      <c r="D2361" s="25" t="s">
        <v>144</v>
      </c>
      <c r="E2361" s="27" t="s">
        <v>127</v>
      </c>
    </row>
    <row r="2362" spans="1:5" x14ac:dyDescent="0.25">
      <c r="A2362" s="24">
        <v>2360</v>
      </c>
      <c r="B2362" s="26" t="s">
        <v>3628</v>
      </c>
      <c r="C2362" s="25">
        <v>532740</v>
      </c>
      <c r="D2362" s="25" t="s">
        <v>3629</v>
      </c>
      <c r="E2362" s="27" t="s">
        <v>152</v>
      </c>
    </row>
    <row r="2363" spans="1:5" x14ac:dyDescent="0.25">
      <c r="A2363" s="24">
        <v>2361</v>
      </c>
      <c r="B2363" s="26" t="s">
        <v>3630</v>
      </c>
      <c r="C2363" s="25">
        <v>526568</v>
      </c>
      <c r="D2363" s="25" t="s">
        <v>144</v>
      </c>
      <c r="E2363" s="27" t="s">
        <v>551</v>
      </c>
    </row>
    <row r="2364" spans="1:5" x14ac:dyDescent="0.25">
      <c r="A2364" s="24">
        <v>2362</v>
      </c>
      <c r="B2364" s="26" t="s">
        <v>3631</v>
      </c>
      <c r="C2364" s="25">
        <v>534422</v>
      </c>
      <c r="D2364" s="25" t="s">
        <v>144</v>
      </c>
      <c r="E2364" s="27" t="s">
        <v>614</v>
      </c>
    </row>
    <row r="2365" spans="1:5" x14ac:dyDescent="0.25">
      <c r="A2365" s="24">
        <v>2363</v>
      </c>
      <c r="B2365" s="26" t="s">
        <v>3632</v>
      </c>
      <c r="C2365" s="25">
        <v>500284</v>
      </c>
      <c r="D2365" s="25" t="s">
        <v>144</v>
      </c>
      <c r="E2365" s="27" t="s">
        <v>192</v>
      </c>
    </row>
    <row r="2366" spans="1:5" x14ac:dyDescent="0.25">
      <c r="A2366" s="24">
        <v>2364</v>
      </c>
      <c r="B2366" s="26" t="s">
        <v>3633</v>
      </c>
      <c r="C2366" s="25">
        <v>530065</v>
      </c>
      <c r="D2366" s="25" t="s">
        <v>144</v>
      </c>
      <c r="E2366" s="27" t="s">
        <v>345</v>
      </c>
    </row>
    <row r="2367" spans="1:5" x14ac:dyDescent="0.25">
      <c r="A2367" s="24">
        <v>2365</v>
      </c>
      <c r="B2367" s="26" t="s">
        <v>3634</v>
      </c>
      <c r="C2367" s="25">
        <v>540952</v>
      </c>
      <c r="D2367" s="25" t="s">
        <v>144</v>
      </c>
      <c r="E2367" s="27" t="s">
        <v>258</v>
      </c>
    </row>
    <row r="2368" spans="1:5" x14ac:dyDescent="0.25">
      <c r="A2368" s="24">
        <v>2366</v>
      </c>
      <c r="B2368" s="26" t="s">
        <v>3635</v>
      </c>
      <c r="C2368" s="25">
        <v>523475</v>
      </c>
      <c r="D2368" s="25" t="s">
        <v>144</v>
      </c>
      <c r="E2368" s="27" t="s">
        <v>204</v>
      </c>
    </row>
    <row r="2369" spans="1:5" x14ac:dyDescent="0.25">
      <c r="A2369" s="24">
        <v>2367</v>
      </c>
      <c r="B2369" s="26" t="s">
        <v>3636</v>
      </c>
      <c r="C2369" s="25">
        <v>532998</v>
      </c>
      <c r="D2369" s="25" t="s">
        <v>3637</v>
      </c>
      <c r="E2369" s="27" t="s">
        <v>614</v>
      </c>
    </row>
    <row r="2370" spans="1:5" x14ac:dyDescent="0.25">
      <c r="A2370" s="24">
        <v>2368</v>
      </c>
      <c r="B2370" s="26" t="s">
        <v>3638</v>
      </c>
      <c r="C2370" s="25">
        <v>533343</v>
      </c>
      <c r="D2370" s="25" t="s">
        <v>3639</v>
      </c>
      <c r="E2370" s="27" t="s">
        <v>258</v>
      </c>
    </row>
    <row r="2371" spans="1:5" x14ac:dyDescent="0.25">
      <c r="A2371" s="24">
        <v>2369</v>
      </c>
      <c r="B2371" s="26" t="s">
        <v>3640</v>
      </c>
      <c r="C2371" s="25">
        <v>539227</v>
      </c>
      <c r="D2371" s="25" t="s">
        <v>144</v>
      </c>
      <c r="E2371" s="27" t="s">
        <v>152</v>
      </c>
    </row>
    <row r="2372" spans="1:5" x14ac:dyDescent="0.25">
      <c r="A2372" s="24">
        <v>2370</v>
      </c>
      <c r="B2372" s="26" t="s">
        <v>3641</v>
      </c>
      <c r="C2372" s="25">
        <v>514036</v>
      </c>
      <c r="D2372" s="25" t="s">
        <v>144</v>
      </c>
      <c r="E2372" s="27" t="s">
        <v>159</v>
      </c>
    </row>
    <row r="2373" spans="1:5" x14ac:dyDescent="0.25">
      <c r="A2373" s="24">
        <v>2371</v>
      </c>
      <c r="B2373" s="26" t="s">
        <v>3642</v>
      </c>
      <c r="C2373" s="25">
        <v>532783</v>
      </c>
      <c r="D2373" s="25" t="s">
        <v>3643</v>
      </c>
      <c r="E2373" s="27" t="s">
        <v>204</v>
      </c>
    </row>
    <row r="2374" spans="1:5" x14ac:dyDescent="0.25">
      <c r="A2374" s="24">
        <v>2372</v>
      </c>
      <c r="B2374" s="26" t="s">
        <v>3644</v>
      </c>
      <c r="C2374" s="25">
        <v>526179</v>
      </c>
      <c r="D2374" s="25" t="s">
        <v>144</v>
      </c>
      <c r="E2374" s="27" t="s">
        <v>381</v>
      </c>
    </row>
    <row r="2375" spans="1:5" x14ac:dyDescent="0.25">
      <c r="A2375" s="24">
        <v>2373</v>
      </c>
      <c r="B2375" s="26" t="s">
        <v>3645</v>
      </c>
      <c r="C2375" s="25">
        <v>512048</v>
      </c>
      <c r="D2375" s="25" t="s">
        <v>144</v>
      </c>
      <c r="E2375" s="27" t="s">
        <v>230</v>
      </c>
    </row>
    <row r="2376" spans="1:5" x14ac:dyDescent="0.25">
      <c r="A2376" s="24">
        <v>2374</v>
      </c>
      <c r="B2376" s="26" t="s">
        <v>3646</v>
      </c>
      <c r="C2376" s="25">
        <v>532796</v>
      </c>
      <c r="D2376" s="25" t="s">
        <v>3647</v>
      </c>
      <c r="E2376" s="27" t="s">
        <v>499</v>
      </c>
    </row>
    <row r="2377" spans="1:5" x14ac:dyDescent="0.25">
      <c r="A2377" s="24">
        <v>2375</v>
      </c>
      <c r="B2377" s="26" t="s">
        <v>3648</v>
      </c>
      <c r="C2377" s="25">
        <v>517206</v>
      </c>
      <c r="D2377" s="25" t="s">
        <v>3649</v>
      </c>
      <c r="E2377" s="27" t="s">
        <v>499</v>
      </c>
    </row>
    <row r="2378" spans="1:5" x14ac:dyDescent="0.25">
      <c r="A2378" s="24">
        <v>2376</v>
      </c>
      <c r="B2378" s="26" t="s">
        <v>3650</v>
      </c>
      <c r="C2378" s="25">
        <v>500257</v>
      </c>
      <c r="D2378" s="25" t="s">
        <v>3651</v>
      </c>
      <c r="E2378" s="27" t="s">
        <v>182</v>
      </c>
    </row>
    <row r="2379" spans="1:5" x14ac:dyDescent="0.25">
      <c r="A2379" s="24">
        <v>2377</v>
      </c>
      <c r="B2379" s="26" t="s">
        <v>3652</v>
      </c>
      <c r="C2379" s="25">
        <v>539542</v>
      </c>
      <c r="D2379" s="25" t="s">
        <v>3653</v>
      </c>
      <c r="E2379" s="27" t="s">
        <v>258</v>
      </c>
    </row>
    <row r="2380" spans="1:5" x14ac:dyDescent="0.25">
      <c r="A2380" s="24">
        <v>2378</v>
      </c>
      <c r="B2380" s="26" t="s">
        <v>3654</v>
      </c>
      <c r="C2380" s="25">
        <v>531402</v>
      </c>
      <c r="D2380" s="25" t="s">
        <v>144</v>
      </c>
      <c r="E2380" s="27" t="s">
        <v>166</v>
      </c>
    </row>
    <row r="2381" spans="1:5" x14ac:dyDescent="0.25">
      <c r="A2381" s="24">
        <v>2379</v>
      </c>
      <c r="B2381" s="26" t="s">
        <v>3655</v>
      </c>
      <c r="C2381" s="25">
        <v>500259</v>
      </c>
      <c r="D2381" s="25" t="s">
        <v>3656</v>
      </c>
      <c r="E2381" s="27" t="s">
        <v>182</v>
      </c>
    </row>
    <row r="2382" spans="1:5" x14ac:dyDescent="0.25">
      <c r="A2382" s="24">
        <v>2380</v>
      </c>
      <c r="B2382" s="26" t="s">
        <v>3657</v>
      </c>
      <c r="C2382" s="25">
        <v>530689</v>
      </c>
      <c r="D2382" s="25" t="s">
        <v>144</v>
      </c>
      <c r="E2382" s="27" t="s">
        <v>326</v>
      </c>
    </row>
    <row r="2383" spans="1:5" x14ac:dyDescent="0.25">
      <c r="A2383" s="24">
        <v>2381</v>
      </c>
      <c r="B2383" s="26" t="s">
        <v>3658</v>
      </c>
      <c r="C2383" s="25">
        <v>505320</v>
      </c>
      <c r="D2383" s="25" t="s">
        <v>144</v>
      </c>
      <c r="E2383" s="27" t="s">
        <v>152</v>
      </c>
    </row>
    <row r="2384" spans="1:5" x14ac:dyDescent="0.25">
      <c r="A2384" s="24">
        <v>2382</v>
      </c>
      <c r="B2384" s="26" t="s">
        <v>3659</v>
      </c>
      <c r="C2384" s="25">
        <v>534532</v>
      </c>
      <c r="D2384" s="25" t="s">
        <v>3660</v>
      </c>
      <c r="E2384" s="27" t="s">
        <v>258</v>
      </c>
    </row>
    <row r="2385" spans="1:5" x14ac:dyDescent="0.25">
      <c r="A2385" s="24">
        <v>2383</v>
      </c>
      <c r="B2385" s="26" t="s">
        <v>3661</v>
      </c>
      <c r="C2385" s="25">
        <v>526935</v>
      </c>
      <c r="D2385" s="25" t="s">
        <v>144</v>
      </c>
      <c r="E2385" s="27" t="s">
        <v>127</v>
      </c>
    </row>
    <row r="2386" spans="1:5" x14ac:dyDescent="0.25">
      <c r="A2386" s="24">
        <v>2384</v>
      </c>
      <c r="B2386" s="26" t="s">
        <v>3662</v>
      </c>
      <c r="C2386" s="25">
        <v>538890</v>
      </c>
      <c r="D2386" s="25" t="s">
        <v>144</v>
      </c>
      <c r="E2386" s="27" t="s">
        <v>159</v>
      </c>
    </row>
    <row r="2387" spans="1:5" x14ac:dyDescent="0.25">
      <c r="A2387" s="24">
        <v>2385</v>
      </c>
      <c r="B2387" s="26" t="s">
        <v>3663</v>
      </c>
      <c r="C2387" s="25">
        <v>538890</v>
      </c>
      <c r="D2387" s="25" t="s">
        <v>144</v>
      </c>
      <c r="E2387" s="27" t="s">
        <v>159</v>
      </c>
    </row>
    <row r="2388" spans="1:5" x14ac:dyDescent="0.25">
      <c r="A2388" s="24">
        <v>2386</v>
      </c>
      <c r="B2388" s="26" t="s">
        <v>3664</v>
      </c>
      <c r="C2388" s="25" t="s">
        <v>144</v>
      </c>
      <c r="D2388" s="25" t="s">
        <v>3665</v>
      </c>
      <c r="E2388" s="27" t="s">
        <v>155</v>
      </c>
    </row>
    <row r="2389" spans="1:5" x14ac:dyDescent="0.25">
      <c r="A2389" s="24">
        <v>2387</v>
      </c>
      <c r="B2389" s="26" t="s">
        <v>3666</v>
      </c>
      <c r="C2389" s="25">
        <v>506543</v>
      </c>
      <c r="D2389" s="25" t="s">
        <v>144</v>
      </c>
      <c r="E2389" s="27" t="s">
        <v>652</v>
      </c>
    </row>
    <row r="2390" spans="1:5" x14ac:dyDescent="0.25">
      <c r="A2390" s="24">
        <v>2388</v>
      </c>
      <c r="B2390" s="26" t="s">
        <v>3667</v>
      </c>
      <c r="C2390" s="25">
        <v>532906</v>
      </c>
      <c r="D2390" s="25" t="s">
        <v>3668</v>
      </c>
      <c r="E2390" s="27" t="s">
        <v>542</v>
      </c>
    </row>
    <row r="2391" spans="1:5" x14ac:dyDescent="0.25">
      <c r="A2391" s="24">
        <v>2389</v>
      </c>
      <c r="B2391" s="26" t="s">
        <v>3669</v>
      </c>
      <c r="C2391" s="25">
        <v>507836</v>
      </c>
      <c r="D2391" s="25" t="s">
        <v>144</v>
      </c>
      <c r="E2391" s="27" t="s">
        <v>345</v>
      </c>
    </row>
    <row r="2392" spans="1:5" x14ac:dyDescent="0.25">
      <c r="A2392" s="24">
        <v>2390</v>
      </c>
      <c r="B2392" s="26" t="s">
        <v>3670</v>
      </c>
      <c r="C2392" s="25">
        <v>507836</v>
      </c>
      <c r="D2392" s="25" t="s">
        <v>144</v>
      </c>
      <c r="E2392" s="27" t="s">
        <v>345</v>
      </c>
    </row>
    <row r="2393" spans="1:5" x14ac:dyDescent="0.25">
      <c r="A2393" s="24">
        <v>2391</v>
      </c>
      <c r="B2393" s="26" t="s">
        <v>3671</v>
      </c>
      <c r="C2393" s="25">
        <v>541973</v>
      </c>
      <c r="D2393" s="25" t="s">
        <v>144</v>
      </c>
      <c r="E2393" s="27" t="s">
        <v>345</v>
      </c>
    </row>
    <row r="2394" spans="1:5" x14ac:dyDescent="0.25">
      <c r="A2394" s="24">
        <v>2392</v>
      </c>
      <c r="B2394" s="26" t="s">
        <v>3672</v>
      </c>
      <c r="C2394" s="25">
        <v>523248</v>
      </c>
      <c r="D2394" s="25" t="s">
        <v>144</v>
      </c>
      <c r="E2394" s="27" t="s">
        <v>264</v>
      </c>
    </row>
    <row r="2395" spans="1:5" x14ac:dyDescent="0.25">
      <c r="A2395" s="24">
        <v>2393</v>
      </c>
      <c r="B2395" s="26" t="s">
        <v>3673</v>
      </c>
      <c r="C2395" s="25">
        <v>501471</v>
      </c>
      <c r="D2395" s="25" t="s">
        <v>144</v>
      </c>
      <c r="E2395" s="27" t="s">
        <v>166</v>
      </c>
    </row>
    <row r="2396" spans="1:5" x14ac:dyDescent="0.25">
      <c r="A2396" s="24">
        <v>2394</v>
      </c>
      <c r="B2396" s="26" t="s">
        <v>3674</v>
      </c>
      <c r="C2396" s="25" t="s">
        <v>144</v>
      </c>
      <c r="D2396" s="25" t="s">
        <v>3675</v>
      </c>
      <c r="E2396" s="27" t="s">
        <v>155</v>
      </c>
    </row>
    <row r="2397" spans="1:5" x14ac:dyDescent="0.25">
      <c r="A2397" s="24">
        <v>2395</v>
      </c>
      <c r="B2397" s="26" t="s">
        <v>3676</v>
      </c>
      <c r="C2397" s="25">
        <v>512600</v>
      </c>
      <c r="D2397" s="25" t="s">
        <v>144</v>
      </c>
      <c r="E2397" s="27" t="s">
        <v>166</v>
      </c>
    </row>
    <row r="2398" spans="1:5" x14ac:dyDescent="0.25">
      <c r="A2398" s="24">
        <v>2396</v>
      </c>
      <c r="B2398" s="26" t="s">
        <v>3677</v>
      </c>
      <c r="C2398" s="25" t="s">
        <v>144</v>
      </c>
      <c r="D2398" s="25" t="s">
        <v>3678</v>
      </c>
      <c r="E2398" s="27" t="s">
        <v>155</v>
      </c>
    </row>
    <row r="2399" spans="1:5" x14ac:dyDescent="0.25">
      <c r="A2399" s="24">
        <v>2397</v>
      </c>
      <c r="B2399" s="26" t="s">
        <v>3679</v>
      </c>
      <c r="C2399" s="25">
        <v>539894</v>
      </c>
      <c r="D2399" s="25" t="s">
        <v>144</v>
      </c>
      <c r="E2399" s="27" t="s">
        <v>542</v>
      </c>
    </row>
    <row r="2400" spans="1:5" x14ac:dyDescent="0.25">
      <c r="A2400" s="24">
        <v>2398</v>
      </c>
      <c r="B2400" s="26" t="s">
        <v>3680</v>
      </c>
      <c r="C2400" s="25">
        <v>515093</v>
      </c>
      <c r="D2400" s="25" t="s">
        <v>3681</v>
      </c>
      <c r="E2400" s="27" t="s">
        <v>672</v>
      </c>
    </row>
    <row r="2401" spans="1:5" x14ac:dyDescent="0.25">
      <c r="A2401" s="24">
        <v>2399</v>
      </c>
      <c r="B2401" s="26" t="s">
        <v>3682</v>
      </c>
      <c r="C2401" s="25">
        <v>780009</v>
      </c>
      <c r="D2401" s="25" t="s">
        <v>144</v>
      </c>
      <c r="E2401" s="27" t="s">
        <v>235</v>
      </c>
    </row>
    <row r="2402" spans="1:5" x14ac:dyDescent="0.25">
      <c r="A2402" s="24">
        <v>2400</v>
      </c>
      <c r="B2402" s="26" t="s">
        <v>3683</v>
      </c>
      <c r="C2402" s="25">
        <v>531497</v>
      </c>
      <c r="D2402" s="25" t="s">
        <v>3684</v>
      </c>
      <c r="E2402" s="27" t="s">
        <v>542</v>
      </c>
    </row>
    <row r="2403" spans="1:5" x14ac:dyDescent="0.25">
      <c r="A2403" s="24">
        <v>2401</v>
      </c>
      <c r="B2403" s="26" t="s">
        <v>3685</v>
      </c>
      <c r="C2403" s="25">
        <v>519279</v>
      </c>
      <c r="D2403" s="25" t="s">
        <v>144</v>
      </c>
      <c r="E2403" s="27" t="s">
        <v>342</v>
      </c>
    </row>
    <row r="2404" spans="1:5" x14ac:dyDescent="0.25">
      <c r="A2404" s="24">
        <v>2402</v>
      </c>
      <c r="B2404" s="26" t="s">
        <v>3686</v>
      </c>
      <c r="C2404" s="25">
        <v>515059</v>
      </c>
      <c r="D2404" s="25" t="s">
        <v>144</v>
      </c>
      <c r="E2404" s="27" t="s">
        <v>393</v>
      </c>
    </row>
    <row r="2405" spans="1:5" x14ac:dyDescent="0.25">
      <c r="A2405" s="24">
        <v>2403</v>
      </c>
      <c r="B2405" s="26" t="s">
        <v>3687</v>
      </c>
      <c r="C2405" s="25">
        <v>511000</v>
      </c>
      <c r="D2405" s="25" t="s">
        <v>144</v>
      </c>
      <c r="E2405" s="27" t="s">
        <v>161</v>
      </c>
    </row>
    <row r="2406" spans="1:5" x14ac:dyDescent="0.25">
      <c r="A2406" s="24">
        <v>2404</v>
      </c>
      <c r="B2406" s="26" t="s">
        <v>3688</v>
      </c>
      <c r="C2406" s="25">
        <v>531910</v>
      </c>
      <c r="D2406" s="25" t="s">
        <v>144</v>
      </c>
      <c r="E2406" s="27" t="s">
        <v>182</v>
      </c>
    </row>
    <row r="2407" spans="1:5" x14ac:dyDescent="0.25">
      <c r="A2407" s="24">
        <v>2405</v>
      </c>
      <c r="B2407" s="26" t="s">
        <v>3689</v>
      </c>
      <c r="C2407" s="25" t="s">
        <v>144</v>
      </c>
      <c r="D2407" s="25" t="s">
        <v>3690</v>
      </c>
      <c r="E2407" s="27" t="s">
        <v>155</v>
      </c>
    </row>
    <row r="2408" spans="1:5" x14ac:dyDescent="0.25">
      <c r="A2408" s="24">
        <v>2406</v>
      </c>
      <c r="B2408" s="26" t="s">
        <v>3691</v>
      </c>
      <c r="C2408" s="25" t="s">
        <v>144</v>
      </c>
      <c r="D2408" s="25" t="s">
        <v>3692</v>
      </c>
      <c r="E2408" s="27" t="s">
        <v>155</v>
      </c>
    </row>
    <row r="2409" spans="1:5" x14ac:dyDescent="0.25">
      <c r="A2409" s="24">
        <v>2407</v>
      </c>
      <c r="B2409" s="26" t="s">
        <v>3693</v>
      </c>
      <c r="C2409" s="25">
        <v>590134</v>
      </c>
      <c r="D2409" s="25" t="s">
        <v>3694</v>
      </c>
      <c r="E2409" s="27" t="s">
        <v>652</v>
      </c>
    </row>
    <row r="2410" spans="1:5" x14ac:dyDescent="0.25">
      <c r="A2410" s="24">
        <v>2408</v>
      </c>
      <c r="B2410" s="26" t="s">
        <v>3695</v>
      </c>
      <c r="C2410" s="25">
        <v>538401</v>
      </c>
      <c r="D2410" s="25" t="s">
        <v>144</v>
      </c>
      <c r="E2410" s="27" t="s">
        <v>686</v>
      </c>
    </row>
    <row r="2411" spans="1:5" x14ac:dyDescent="0.25">
      <c r="A2411" s="24">
        <v>2409</v>
      </c>
      <c r="B2411" s="26" t="s">
        <v>3696</v>
      </c>
      <c r="C2411" s="25">
        <v>500264</v>
      </c>
      <c r="D2411" s="25" t="s">
        <v>144</v>
      </c>
      <c r="E2411" s="27" t="s">
        <v>159</v>
      </c>
    </row>
    <row r="2412" spans="1:5" x14ac:dyDescent="0.25">
      <c r="A2412" s="24">
        <v>2410</v>
      </c>
      <c r="B2412" s="26" t="s">
        <v>3697</v>
      </c>
      <c r="C2412" s="25">
        <v>540650</v>
      </c>
      <c r="D2412" s="25" t="s">
        <v>3698</v>
      </c>
      <c r="E2412" s="27" t="s">
        <v>842</v>
      </c>
    </row>
    <row r="2413" spans="1:5" x14ac:dyDescent="0.25">
      <c r="A2413" s="24">
        <v>2411</v>
      </c>
      <c r="B2413" s="26" t="s">
        <v>3699</v>
      </c>
      <c r="C2413" s="25">
        <v>524000</v>
      </c>
      <c r="D2413" s="25" t="s">
        <v>3700</v>
      </c>
      <c r="E2413" s="27" t="s">
        <v>161</v>
      </c>
    </row>
    <row r="2414" spans="1:5" x14ac:dyDescent="0.25">
      <c r="A2414" s="24">
        <v>2412</v>
      </c>
      <c r="B2414" s="26" t="s">
        <v>3701</v>
      </c>
      <c r="C2414" s="25">
        <v>517449</v>
      </c>
      <c r="D2414" s="25" t="s">
        <v>144</v>
      </c>
      <c r="E2414" s="27" t="s">
        <v>1063</v>
      </c>
    </row>
    <row r="2415" spans="1:5" x14ac:dyDescent="0.25">
      <c r="A2415" s="24">
        <v>2413</v>
      </c>
      <c r="B2415" s="26" t="s">
        <v>3702</v>
      </c>
      <c r="C2415" s="25">
        <v>512377</v>
      </c>
      <c r="D2415" s="25" t="s">
        <v>144</v>
      </c>
      <c r="E2415" s="27" t="s">
        <v>565</v>
      </c>
    </row>
    <row r="2416" spans="1:5" x14ac:dyDescent="0.25">
      <c r="A2416" s="24">
        <v>2414</v>
      </c>
      <c r="B2416" s="26" t="s">
        <v>3703</v>
      </c>
      <c r="C2416" s="25">
        <v>532896</v>
      </c>
      <c r="D2416" s="25" t="s">
        <v>3704</v>
      </c>
      <c r="E2416" s="27" t="s">
        <v>138</v>
      </c>
    </row>
    <row r="2417" spans="1:5" x14ac:dyDescent="0.25">
      <c r="A2417" s="24">
        <v>2415</v>
      </c>
      <c r="B2417" s="26" t="s">
        <v>3705</v>
      </c>
      <c r="C2417" s="25">
        <v>523384</v>
      </c>
      <c r="D2417" s="25" t="s">
        <v>3706</v>
      </c>
      <c r="E2417" s="27" t="s">
        <v>161</v>
      </c>
    </row>
    <row r="2418" spans="1:5" x14ac:dyDescent="0.25">
      <c r="A2418" s="24">
        <v>2416</v>
      </c>
      <c r="B2418" s="26" t="s">
        <v>3707</v>
      </c>
      <c r="C2418" s="25">
        <v>519612</v>
      </c>
      <c r="D2418" s="25" t="s">
        <v>144</v>
      </c>
      <c r="E2418" s="27" t="s">
        <v>204</v>
      </c>
    </row>
    <row r="2419" spans="1:5" x14ac:dyDescent="0.25">
      <c r="A2419" s="24">
        <v>2417</v>
      </c>
      <c r="B2419" s="26" t="s">
        <v>3708</v>
      </c>
      <c r="C2419" s="25">
        <v>514450</v>
      </c>
      <c r="D2419" s="25" t="s">
        <v>144</v>
      </c>
      <c r="E2419" s="27" t="s">
        <v>1063</v>
      </c>
    </row>
    <row r="2420" spans="1:5" x14ac:dyDescent="0.25">
      <c r="A2420" s="24">
        <v>2418</v>
      </c>
      <c r="B2420" s="26" t="s">
        <v>3709</v>
      </c>
      <c r="C2420" s="25">
        <v>513460</v>
      </c>
      <c r="D2420" s="25" t="s">
        <v>144</v>
      </c>
      <c r="E2420" s="27" t="s">
        <v>467</v>
      </c>
    </row>
    <row r="2421" spans="1:5" x14ac:dyDescent="0.25">
      <c r="A2421" s="24">
        <v>2419</v>
      </c>
      <c r="B2421" s="26" t="s">
        <v>3710</v>
      </c>
      <c r="C2421" s="25">
        <v>513554</v>
      </c>
      <c r="D2421" s="25" t="s">
        <v>3711</v>
      </c>
      <c r="E2421" s="27" t="s">
        <v>467</v>
      </c>
    </row>
    <row r="2422" spans="1:5" x14ac:dyDescent="0.25">
      <c r="A2422" s="24">
        <v>2420</v>
      </c>
      <c r="B2422" s="26" t="s">
        <v>3712</v>
      </c>
      <c r="C2422" s="25">
        <v>531515</v>
      </c>
      <c r="D2422" s="25" t="s">
        <v>144</v>
      </c>
      <c r="E2422" s="27" t="s">
        <v>166</v>
      </c>
    </row>
    <row r="2423" spans="1:5" x14ac:dyDescent="0.25">
      <c r="A2423" s="24">
        <v>2421</v>
      </c>
      <c r="B2423" s="26" t="s">
        <v>3713</v>
      </c>
      <c r="C2423" s="25">
        <v>539957</v>
      </c>
      <c r="D2423" s="25" t="s">
        <v>3714</v>
      </c>
      <c r="E2423" s="27" t="s">
        <v>169</v>
      </c>
    </row>
    <row r="2424" spans="1:5" x14ac:dyDescent="0.25">
      <c r="A2424" s="24">
        <v>2422</v>
      </c>
      <c r="B2424" s="26" t="s">
        <v>3715</v>
      </c>
      <c r="C2424" s="25">
        <v>500108</v>
      </c>
      <c r="D2424" s="25" t="s">
        <v>3716</v>
      </c>
      <c r="E2424" s="27" t="s">
        <v>1087</v>
      </c>
    </row>
    <row r="2425" spans="1:5" x14ac:dyDescent="0.25">
      <c r="A2425" s="24">
        <v>2423</v>
      </c>
      <c r="B2425" s="26" t="s">
        <v>3717</v>
      </c>
      <c r="C2425" s="25">
        <v>530441</v>
      </c>
      <c r="D2425" s="25" t="s">
        <v>144</v>
      </c>
      <c r="E2425" s="27" t="s">
        <v>565</v>
      </c>
    </row>
    <row r="2426" spans="1:5" x14ac:dyDescent="0.25">
      <c r="A2426" s="24">
        <v>2424</v>
      </c>
      <c r="B2426" s="26" t="s">
        <v>3718</v>
      </c>
      <c r="C2426" s="25">
        <v>530441</v>
      </c>
      <c r="D2426" s="25" t="s">
        <v>144</v>
      </c>
      <c r="E2426" s="27" t="s">
        <v>565</v>
      </c>
    </row>
    <row r="2427" spans="1:5" x14ac:dyDescent="0.25">
      <c r="A2427" s="24">
        <v>2425</v>
      </c>
      <c r="B2427" s="26" t="s">
        <v>3719</v>
      </c>
      <c r="C2427" s="25">
        <v>505523</v>
      </c>
      <c r="D2427" s="25" t="s">
        <v>144</v>
      </c>
      <c r="E2427" s="27" t="s">
        <v>166</v>
      </c>
    </row>
    <row r="2428" spans="1:5" x14ac:dyDescent="0.25">
      <c r="A2428" s="24">
        <v>2426</v>
      </c>
      <c r="B2428" s="26" t="s">
        <v>3720</v>
      </c>
      <c r="C2428" s="25">
        <v>500266</v>
      </c>
      <c r="D2428" s="25" t="s">
        <v>3721</v>
      </c>
      <c r="E2428" s="27" t="s">
        <v>164</v>
      </c>
    </row>
    <row r="2429" spans="1:5" x14ac:dyDescent="0.25">
      <c r="A2429" s="24">
        <v>2427</v>
      </c>
      <c r="B2429" s="26" t="s">
        <v>3722</v>
      </c>
      <c r="C2429" s="25">
        <v>500265</v>
      </c>
      <c r="D2429" s="25" t="s">
        <v>3723</v>
      </c>
      <c r="E2429" s="27" t="s">
        <v>542</v>
      </c>
    </row>
    <row r="2430" spans="1:5" x14ac:dyDescent="0.25">
      <c r="A2430" s="24">
        <v>2428</v>
      </c>
      <c r="B2430" s="26" t="s">
        <v>3724</v>
      </c>
      <c r="C2430" s="25">
        <v>526795</v>
      </c>
      <c r="D2430" s="25" t="s">
        <v>144</v>
      </c>
      <c r="E2430" s="27" t="s">
        <v>216</v>
      </c>
    </row>
    <row r="2431" spans="1:5" x14ac:dyDescent="0.25">
      <c r="A2431" s="24">
        <v>2429</v>
      </c>
      <c r="B2431" s="26" t="s">
        <v>3725</v>
      </c>
      <c r="C2431" s="25">
        <v>512337</v>
      </c>
      <c r="D2431" s="25" t="s">
        <v>144</v>
      </c>
      <c r="E2431" s="27" t="s">
        <v>166</v>
      </c>
    </row>
    <row r="2432" spans="1:5" x14ac:dyDescent="0.25">
      <c r="A2432" s="24">
        <v>2430</v>
      </c>
      <c r="B2432" s="26" t="s">
        <v>3726</v>
      </c>
      <c r="C2432" s="25">
        <v>539383</v>
      </c>
      <c r="D2432" s="25" t="s">
        <v>144</v>
      </c>
      <c r="E2432" s="27" t="s">
        <v>130</v>
      </c>
    </row>
    <row r="2433" spans="1:5" x14ac:dyDescent="0.25">
      <c r="A2433" s="24">
        <v>2431</v>
      </c>
      <c r="B2433" s="26" t="s">
        <v>3727</v>
      </c>
      <c r="C2433" s="25">
        <v>531648</v>
      </c>
      <c r="D2433" s="25" t="s">
        <v>144</v>
      </c>
      <c r="E2433" s="27" t="s">
        <v>218</v>
      </c>
    </row>
    <row r="2434" spans="1:5" x14ac:dyDescent="0.25">
      <c r="A2434" s="24">
        <v>2432</v>
      </c>
      <c r="B2434" s="26" t="s">
        <v>3728</v>
      </c>
      <c r="C2434" s="25">
        <v>542677</v>
      </c>
      <c r="D2434" s="25" t="s">
        <v>3729</v>
      </c>
      <c r="E2434" s="27" t="s">
        <v>230</v>
      </c>
    </row>
    <row r="2435" spans="1:5" x14ac:dyDescent="0.25">
      <c r="A2435" s="24">
        <v>2433</v>
      </c>
      <c r="B2435" s="26" t="s">
        <v>3730</v>
      </c>
      <c r="C2435" s="25" t="s">
        <v>144</v>
      </c>
      <c r="D2435" s="25" t="s">
        <v>3731</v>
      </c>
      <c r="E2435" s="27" t="s">
        <v>155</v>
      </c>
    </row>
    <row r="2436" spans="1:5" x14ac:dyDescent="0.25">
      <c r="A2436" s="24">
        <v>2434</v>
      </c>
      <c r="B2436" s="26" t="s">
        <v>3732</v>
      </c>
      <c r="C2436" s="25" t="s">
        <v>144</v>
      </c>
      <c r="D2436" s="25" t="s">
        <v>3733</v>
      </c>
      <c r="E2436" s="27" t="s">
        <v>155</v>
      </c>
    </row>
    <row r="2437" spans="1:5" x14ac:dyDescent="0.25">
      <c r="A2437" s="24">
        <v>2435</v>
      </c>
      <c r="B2437" s="26" t="s">
        <v>3734</v>
      </c>
      <c r="C2437" s="25">
        <v>532720</v>
      </c>
      <c r="D2437" s="25" t="s">
        <v>3735</v>
      </c>
      <c r="E2437" s="27" t="s">
        <v>161</v>
      </c>
    </row>
    <row r="2438" spans="1:5" x14ac:dyDescent="0.25">
      <c r="A2438" s="24">
        <v>2436</v>
      </c>
      <c r="B2438" s="26" t="s">
        <v>3736</v>
      </c>
      <c r="C2438" s="25">
        <v>500520</v>
      </c>
      <c r="D2438" s="25" t="s">
        <v>3737</v>
      </c>
      <c r="E2438" s="27" t="s">
        <v>2073</v>
      </c>
    </row>
    <row r="2439" spans="1:5" x14ac:dyDescent="0.25">
      <c r="A2439" s="24">
        <v>2437</v>
      </c>
      <c r="B2439" s="26" t="s">
        <v>3738</v>
      </c>
      <c r="C2439" s="25">
        <v>532756</v>
      </c>
      <c r="D2439" s="25" t="s">
        <v>3739</v>
      </c>
      <c r="E2439" s="27" t="s">
        <v>1063</v>
      </c>
    </row>
    <row r="2440" spans="1:5" x14ac:dyDescent="0.25">
      <c r="A2440" s="24">
        <v>2438</v>
      </c>
      <c r="B2440" s="26" t="s">
        <v>3740</v>
      </c>
      <c r="C2440" s="25">
        <v>533088</v>
      </c>
      <c r="D2440" s="25" t="s">
        <v>3741</v>
      </c>
      <c r="E2440" s="27" t="s">
        <v>345</v>
      </c>
    </row>
    <row r="2441" spans="1:5" x14ac:dyDescent="0.25">
      <c r="A2441" s="24">
        <v>2439</v>
      </c>
      <c r="B2441" s="26" t="s">
        <v>3742</v>
      </c>
      <c r="C2441" s="25">
        <v>533088</v>
      </c>
      <c r="D2441" s="25" t="s">
        <v>3741</v>
      </c>
      <c r="E2441" s="27" t="s">
        <v>345</v>
      </c>
    </row>
    <row r="2442" spans="1:5" x14ac:dyDescent="0.25">
      <c r="A2442" s="24">
        <v>2440</v>
      </c>
      <c r="B2442" s="26" t="s">
        <v>3743</v>
      </c>
      <c r="C2442" s="25">
        <v>532313</v>
      </c>
      <c r="D2442" s="25" t="s">
        <v>3744</v>
      </c>
      <c r="E2442" s="27" t="s">
        <v>230</v>
      </c>
    </row>
    <row r="2443" spans="1:5" x14ac:dyDescent="0.25">
      <c r="A2443" s="24">
        <v>2441</v>
      </c>
      <c r="B2443" s="26" t="s">
        <v>3745</v>
      </c>
      <c r="C2443" s="25">
        <v>540768</v>
      </c>
      <c r="D2443" s="25" t="s">
        <v>3746</v>
      </c>
      <c r="E2443" s="27" t="s">
        <v>465</v>
      </c>
    </row>
    <row r="2444" spans="1:5" x14ac:dyDescent="0.25">
      <c r="A2444" s="24">
        <v>2442</v>
      </c>
      <c r="B2444" s="26" t="s">
        <v>3747</v>
      </c>
      <c r="C2444" s="25">
        <v>542503</v>
      </c>
      <c r="D2444" s="25" t="s">
        <v>3748</v>
      </c>
      <c r="E2444" s="27" t="s">
        <v>2121</v>
      </c>
    </row>
    <row r="2445" spans="1:5" x14ac:dyDescent="0.25">
      <c r="A2445" s="24">
        <v>2443</v>
      </c>
      <c r="B2445" s="26" t="s">
        <v>3749</v>
      </c>
      <c r="C2445" s="25">
        <v>590078</v>
      </c>
      <c r="D2445" s="25" t="s">
        <v>3750</v>
      </c>
      <c r="E2445" s="27" t="s">
        <v>176</v>
      </c>
    </row>
    <row r="2446" spans="1:5" x14ac:dyDescent="0.25">
      <c r="A2446" s="24">
        <v>2444</v>
      </c>
      <c r="B2446" s="26" t="s">
        <v>3751</v>
      </c>
      <c r="C2446" s="25">
        <v>513430</v>
      </c>
      <c r="D2446" s="25" t="s">
        <v>144</v>
      </c>
      <c r="E2446" s="27" t="s">
        <v>449</v>
      </c>
    </row>
    <row r="2447" spans="1:5" x14ac:dyDescent="0.25">
      <c r="A2447" s="24">
        <v>2445</v>
      </c>
      <c r="B2447" s="26" t="s">
        <v>3752</v>
      </c>
      <c r="C2447" s="25">
        <v>539289</v>
      </c>
      <c r="D2447" s="25" t="s">
        <v>3753</v>
      </c>
      <c r="E2447" s="27" t="s">
        <v>130</v>
      </c>
    </row>
    <row r="2448" spans="1:5" x14ac:dyDescent="0.25">
      <c r="A2448" s="24">
        <v>2446</v>
      </c>
      <c r="B2448" s="26" t="s">
        <v>3754</v>
      </c>
      <c r="C2448" s="25">
        <v>500267</v>
      </c>
      <c r="D2448" s="25" t="s">
        <v>144</v>
      </c>
      <c r="E2448" s="27" t="s">
        <v>801</v>
      </c>
    </row>
    <row r="2449" spans="1:5" x14ac:dyDescent="0.25">
      <c r="A2449" s="24">
        <v>2447</v>
      </c>
      <c r="B2449" s="26" t="s">
        <v>3755</v>
      </c>
      <c r="C2449" s="25">
        <v>539229</v>
      </c>
      <c r="D2449" s="25" t="s">
        <v>144</v>
      </c>
      <c r="E2449" s="27" t="s">
        <v>133</v>
      </c>
    </row>
    <row r="2450" spans="1:5" x14ac:dyDescent="0.25">
      <c r="A2450" s="24">
        <v>2448</v>
      </c>
      <c r="B2450" s="26" t="s">
        <v>3756</v>
      </c>
      <c r="C2450" s="25">
        <v>506919</v>
      </c>
      <c r="D2450" s="25" t="s">
        <v>144</v>
      </c>
      <c r="E2450" s="27" t="s">
        <v>182</v>
      </c>
    </row>
    <row r="2451" spans="1:5" x14ac:dyDescent="0.25">
      <c r="A2451" s="24">
        <v>2449</v>
      </c>
      <c r="B2451" s="26" t="s">
        <v>3757</v>
      </c>
      <c r="C2451" s="25">
        <v>539400</v>
      </c>
      <c r="D2451" s="25" t="s">
        <v>144</v>
      </c>
      <c r="E2451" s="27" t="s">
        <v>258</v>
      </c>
    </row>
    <row r="2452" spans="1:5" x14ac:dyDescent="0.25">
      <c r="A2452" s="24">
        <v>2450</v>
      </c>
      <c r="B2452" s="26" t="s">
        <v>3758</v>
      </c>
      <c r="C2452" s="25">
        <v>539400</v>
      </c>
      <c r="D2452" s="25" t="s">
        <v>144</v>
      </c>
      <c r="E2452" s="27" t="s">
        <v>258</v>
      </c>
    </row>
    <row r="2453" spans="1:5" x14ac:dyDescent="0.25">
      <c r="A2453" s="24">
        <v>2451</v>
      </c>
      <c r="B2453" s="26" t="s">
        <v>3759</v>
      </c>
      <c r="C2453" s="25">
        <v>532728</v>
      </c>
      <c r="D2453" s="25" t="s">
        <v>3760</v>
      </c>
      <c r="E2453" s="27" t="s">
        <v>138</v>
      </c>
    </row>
    <row r="2454" spans="1:5" x14ac:dyDescent="0.25">
      <c r="A2454" s="24">
        <v>2452</v>
      </c>
      <c r="B2454" s="26" t="s">
        <v>3761</v>
      </c>
      <c r="C2454" s="25">
        <v>513269</v>
      </c>
      <c r="D2454" s="25" t="s">
        <v>3762</v>
      </c>
      <c r="E2454" s="27" t="s">
        <v>542</v>
      </c>
    </row>
    <row r="2455" spans="1:5" x14ac:dyDescent="0.25">
      <c r="A2455" s="24">
        <v>2453</v>
      </c>
      <c r="B2455" s="26" t="s">
        <v>3763</v>
      </c>
      <c r="C2455" s="25">
        <v>513269</v>
      </c>
      <c r="D2455" s="25" t="s">
        <v>3762</v>
      </c>
      <c r="E2455" s="27" t="s">
        <v>542</v>
      </c>
    </row>
    <row r="2456" spans="1:5" x14ac:dyDescent="0.25">
      <c r="A2456" s="24">
        <v>2454</v>
      </c>
      <c r="B2456" s="26" t="s">
        <v>3764</v>
      </c>
      <c r="C2456" s="25">
        <v>533169</v>
      </c>
      <c r="D2456" s="25" t="s">
        <v>3765</v>
      </c>
      <c r="E2456" s="27" t="s">
        <v>542</v>
      </c>
    </row>
    <row r="2457" spans="1:5" x14ac:dyDescent="0.25">
      <c r="A2457" s="24">
        <v>2455</v>
      </c>
      <c r="B2457" s="26" t="s">
        <v>3766</v>
      </c>
      <c r="C2457" s="25">
        <v>539045</v>
      </c>
      <c r="D2457" s="25" t="s">
        <v>3767</v>
      </c>
      <c r="E2457" s="27" t="s">
        <v>449</v>
      </c>
    </row>
    <row r="2458" spans="1:5" x14ac:dyDescent="0.25">
      <c r="A2458" s="24">
        <v>2456</v>
      </c>
      <c r="B2458" s="26" t="s">
        <v>3768</v>
      </c>
      <c r="C2458" s="25">
        <v>539046</v>
      </c>
      <c r="D2458" s="25" t="s">
        <v>3769</v>
      </c>
      <c r="E2458" s="27" t="s">
        <v>176</v>
      </c>
    </row>
    <row r="2459" spans="1:5" x14ac:dyDescent="0.25">
      <c r="A2459" s="24">
        <v>2457</v>
      </c>
      <c r="B2459" s="26" t="s">
        <v>3770</v>
      </c>
      <c r="C2459" s="25">
        <v>532932</v>
      </c>
      <c r="D2459" s="25" t="s">
        <v>3771</v>
      </c>
      <c r="E2459" s="27" t="s">
        <v>339</v>
      </c>
    </row>
    <row r="2460" spans="1:5" x14ac:dyDescent="0.25">
      <c r="A2460" s="24">
        <v>2458</v>
      </c>
      <c r="B2460" s="26" t="s">
        <v>3772</v>
      </c>
      <c r="C2460" s="25">
        <v>539044</v>
      </c>
      <c r="D2460" s="25" t="s">
        <v>3773</v>
      </c>
      <c r="E2460" s="27" t="s">
        <v>176</v>
      </c>
    </row>
    <row r="2461" spans="1:5" x14ac:dyDescent="0.25">
      <c r="A2461" s="24">
        <v>2459</v>
      </c>
      <c r="B2461" s="26" t="s">
        <v>3774</v>
      </c>
      <c r="C2461" s="25">
        <v>500268</v>
      </c>
      <c r="D2461" s="25" t="s">
        <v>3775</v>
      </c>
      <c r="E2461" s="27" t="s">
        <v>358</v>
      </c>
    </row>
    <row r="2462" spans="1:5" x14ac:dyDescent="0.25">
      <c r="A2462" s="24">
        <v>2460</v>
      </c>
      <c r="B2462" s="26" t="s">
        <v>3776</v>
      </c>
      <c r="C2462" s="25">
        <v>531213</v>
      </c>
      <c r="D2462" s="25" t="s">
        <v>3777</v>
      </c>
      <c r="E2462" s="27" t="s">
        <v>161</v>
      </c>
    </row>
    <row r="2463" spans="1:5" x14ac:dyDescent="0.25">
      <c r="A2463" s="24">
        <v>2461</v>
      </c>
      <c r="B2463" s="26" t="s">
        <v>3778</v>
      </c>
      <c r="C2463" s="25">
        <v>540402</v>
      </c>
      <c r="D2463" s="25" t="s">
        <v>144</v>
      </c>
      <c r="E2463" s="27" t="s">
        <v>230</v>
      </c>
    </row>
    <row r="2464" spans="1:5" x14ac:dyDescent="0.25">
      <c r="A2464" s="24">
        <v>2462</v>
      </c>
      <c r="B2464" s="26" t="s">
        <v>3779</v>
      </c>
      <c r="C2464" s="25" t="s">
        <v>144</v>
      </c>
      <c r="D2464" s="25" t="s">
        <v>3780</v>
      </c>
      <c r="E2464" s="27" t="s">
        <v>155</v>
      </c>
    </row>
    <row r="2465" spans="1:5" x14ac:dyDescent="0.25">
      <c r="A2465" s="24">
        <v>2463</v>
      </c>
      <c r="B2465" s="26" t="s">
        <v>3781</v>
      </c>
      <c r="C2465" s="25">
        <v>533204</v>
      </c>
      <c r="D2465" s="25" t="s">
        <v>3782</v>
      </c>
      <c r="E2465" s="27" t="s">
        <v>159</v>
      </c>
    </row>
    <row r="2466" spans="1:5" x14ac:dyDescent="0.25">
      <c r="A2466" s="24">
        <v>2464</v>
      </c>
      <c r="B2466" s="26" t="s">
        <v>3783</v>
      </c>
      <c r="C2466" s="25">
        <v>505850</v>
      </c>
      <c r="D2466" s="25" t="s">
        <v>3784</v>
      </c>
      <c r="E2466" s="27" t="s">
        <v>161</v>
      </c>
    </row>
    <row r="2467" spans="1:5" x14ac:dyDescent="0.25">
      <c r="A2467" s="24">
        <v>2465</v>
      </c>
      <c r="B2467" s="26" t="s">
        <v>3785</v>
      </c>
      <c r="C2467" s="25">
        <v>502157</v>
      </c>
      <c r="D2467" s="25" t="s">
        <v>3786</v>
      </c>
      <c r="E2467" s="27" t="s">
        <v>157</v>
      </c>
    </row>
    <row r="2468" spans="1:5" x14ac:dyDescent="0.25">
      <c r="A2468" s="24">
        <v>2466</v>
      </c>
      <c r="B2468" s="26" t="s">
        <v>3787</v>
      </c>
      <c r="C2468" s="25">
        <v>532637</v>
      </c>
      <c r="D2468" s="25" t="s">
        <v>3788</v>
      </c>
      <c r="E2468" s="27" t="s">
        <v>182</v>
      </c>
    </row>
    <row r="2469" spans="1:5" x14ac:dyDescent="0.25">
      <c r="A2469" s="24">
        <v>2467</v>
      </c>
      <c r="B2469" s="26" t="s">
        <v>3789</v>
      </c>
      <c r="C2469" s="25">
        <v>537800</v>
      </c>
      <c r="D2469" s="25" t="s">
        <v>144</v>
      </c>
      <c r="E2469" s="27" t="s">
        <v>161</v>
      </c>
    </row>
    <row r="2470" spans="1:5" x14ac:dyDescent="0.25">
      <c r="A2470" s="24">
        <v>2468</v>
      </c>
      <c r="B2470" s="26" t="s">
        <v>3790</v>
      </c>
      <c r="C2470" s="25">
        <v>514418</v>
      </c>
      <c r="D2470" s="25" t="s">
        <v>144</v>
      </c>
      <c r="E2470" s="27" t="s">
        <v>192</v>
      </c>
    </row>
    <row r="2471" spans="1:5" x14ac:dyDescent="0.25">
      <c r="A2471" s="24">
        <v>2469</v>
      </c>
      <c r="B2471" s="26" t="s">
        <v>3791</v>
      </c>
      <c r="C2471" s="25">
        <v>539275</v>
      </c>
      <c r="D2471" s="25" t="s">
        <v>144</v>
      </c>
      <c r="E2471" s="27" t="s">
        <v>342</v>
      </c>
    </row>
    <row r="2472" spans="1:5" x14ac:dyDescent="0.25">
      <c r="A2472" s="24">
        <v>2470</v>
      </c>
      <c r="B2472" s="26" t="s">
        <v>3792</v>
      </c>
      <c r="C2472" s="25">
        <v>516007</v>
      </c>
      <c r="D2472" s="25" t="s">
        <v>3793</v>
      </c>
      <c r="E2472" s="27" t="s">
        <v>639</v>
      </c>
    </row>
    <row r="2473" spans="1:5" x14ac:dyDescent="0.25">
      <c r="A2473" s="24">
        <v>2471</v>
      </c>
      <c r="B2473" s="26" t="s">
        <v>3794</v>
      </c>
      <c r="C2473" s="25">
        <v>530011</v>
      </c>
      <c r="D2473" s="25" t="s">
        <v>3795</v>
      </c>
      <c r="E2473" s="27" t="s">
        <v>652</v>
      </c>
    </row>
    <row r="2474" spans="1:5" x14ac:dyDescent="0.25">
      <c r="A2474" s="24">
        <v>2472</v>
      </c>
      <c r="B2474" s="26" t="s">
        <v>3796</v>
      </c>
      <c r="C2474" s="25">
        <v>500109</v>
      </c>
      <c r="D2474" s="25" t="s">
        <v>3797</v>
      </c>
      <c r="E2474" s="27" t="s">
        <v>1072</v>
      </c>
    </row>
    <row r="2475" spans="1:5" x14ac:dyDescent="0.25">
      <c r="A2475" s="24">
        <v>2473</v>
      </c>
      <c r="B2475" s="26" t="s">
        <v>3798</v>
      </c>
      <c r="C2475" s="25">
        <v>530243</v>
      </c>
      <c r="D2475" s="25" t="s">
        <v>144</v>
      </c>
      <c r="E2475" s="27" t="s">
        <v>237</v>
      </c>
    </row>
    <row r="2476" spans="1:5" x14ac:dyDescent="0.25">
      <c r="A2476" s="24">
        <v>2474</v>
      </c>
      <c r="B2476" s="26" t="s">
        <v>3799</v>
      </c>
      <c r="C2476" s="25">
        <v>507938</v>
      </c>
      <c r="D2476" s="25" t="s">
        <v>144</v>
      </c>
      <c r="E2476" s="27" t="s">
        <v>161</v>
      </c>
    </row>
    <row r="2477" spans="1:5" x14ac:dyDescent="0.25">
      <c r="A2477" s="24">
        <v>2475</v>
      </c>
      <c r="B2477" s="26" t="s">
        <v>3800</v>
      </c>
      <c r="C2477" s="25">
        <v>533078</v>
      </c>
      <c r="D2477" s="25" t="s">
        <v>144</v>
      </c>
      <c r="E2477" s="27" t="s">
        <v>230</v>
      </c>
    </row>
    <row r="2478" spans="1:5" x14ac:dyDescent="0.25">
      <c r="A2478" s="24">
        <v>2476</v>
      </c>
      <c r="B2478" s="26" t="s">
        <v>3801</v>
      </c>
      <c r="C2478" s="25">
        <v>540396</v>
      </c>
      <c r="D2478" s="25" t="s">
        <v>144</v>
      </c>
      <c r="E2478" s="27" t="s">
        <v>159</v>
      </c>
    </row>
    <row r="2479" spans="1:5" x14ac:dyDescent="0.25">
      <c r="A2479" s="24">
        <v>2477</v>
      </c>
      <c r="B2479" s="26" t="s">
        <v>3802</v>
      </c>
      <c r="C2479" s="25">
        <v>540396</v>
      </c>
      <c r="D2479" s="25" t="s">
        <v>144</v>
      </c>
      <c r="E2479" s="27" t="s">
        <v>159</v>
      </c>
    </row>
    <row r="2480" spans="1:5" x14ac:dyDescent="0.25">
      <c r="A2480" s="24">
        <v>2478</v>
      </c>
      <c r="B2480" s="26" t="s">
        <v>3803</v>
      </c>
      <c r="C2480" s="25">
        <v>541974</v>
      </c>
      <c r="D2480" s="25" t="s">
        <v>144</v>
      </c>
      <c r="E2480" s="27" t="s">
        <v>393</v>
      </c>
    </row>
    <row r="2481" spans="1:5" x14ac:dyDescent="0.25">
      <c r="A2481" s="24">
        <v>2479</v>
      </c>
      <c r="B2481" s="26" t="s">
        <v>3804</v>
      </c>
      <c r="C2481" s="25">
        <v>539207</v>
      </c>
      <c r="D2481" s="25" t="s">
        <v>3805</v>
      </c>
      <c r="E2481" s="27" t="s">
        <v>579</v>
      </c>
    </row>
    <row r="2482" spans="1:5" x14ac:dyDescent="0.25">
      <c r="A2482" s="24">
        <v>2480</v>
      </c>
      <c r="B2482" s="26" t="s">
        <v>3806</v>
      </c>
      <c r="C2482" s="25">
        <v>530537</v>
      </c>
      <c r="D2482" s="25" t="s">
        <v>144</v>
      </c>
      <c r="E2482" s="27" t="s">
        <v>202</v>
      </c>
    </row>
    <row r="2483" spans="1:5" x14ac:dyDescent="0.25">
      <c r="A2483" s="24">
        <v>2481</v>
      </c>
      <c r="B2483" s="26" t="s">
        <v>3807</v>
      </c>
      <c r="C2483" s="25">
        <v>511758</v>
      </c>
      <c r="D2483" s="25" t="s">
        <v>144</v>
      </c>
      <c r="E2483" s="27" t="s">
        <v>161</v>
      </c>
    </row>
    <row r="2484" spans="1:5" x14ac:dyDescent="0.25">
      <c r="A2484" s="24">
        <v>2482</v>
      </c>
      <c r="B2484" s="26" t="s">
        <v>3808</v>
      </c>
      <c r="C2484" s="25">
        <v>512303</v>
      </c>
      <c r="D2484" s="25" t="s">
        <v>144</v>
      </c>
      <c r="E2484" s="27" t="s">
        <v>565</v>
      </c>
    </row>
    <row r="2485" spans="1:5" x14ac:dyDescent="0.25">
      <c r="A2485" s="24">
        <v>2483</v>
      </c>
      <c r="B2485" s="26" t="s">
        <v>3809</v>
      </c>
      <c r="C2485" s="25">
        <v>505324</v>
      </c>
      <c r="D2485" s="25" t="s">
        <v>3810</v>
      </c>
      <c r="E2485" s="27" t="s">
        <v>152</v>
      </c>
    </row>
    <row r="2486" spans="1:5" x14ac:dyDescent="0.25">
      <c r="A2486" s="24">
        <v>2484</v>
      </c>
      <c r="B2486" s="26" t="s">
        <v>3811</v>
      </c>
      <c r="C2486" s="25">
        <v>505324</v>
      </c>
      <c r="D2486" s="25" t="s">
        <v>3810</v>
      </c>
      <c r="E2486" s="27" t="s">
        <v>152</v>
      </c>
    </row>
    <row r="2487" spans="1:5" x14ac:dyDescent="0.25">
      <c r="A2487" s="24">
        <v>2485</v>
      </c>
      <c r="B2487" s="26" t="s">
        <v>3812</v>
      </c>
      <c r="C2487" s="25">
        <v>538970</v>
      </c>
      <c r="D2487" s="25" t="s">
        <v>144</v>
      </c>
      <c r="E2487" s="27" t="s">
        <v>230</v>
      </c>
    </row>
    <row r="2488" spans="1:5" x14ac:dyDescent="0.25">
      <c r="A2488" s="24">
        <v>2486</v>
      </c>
      <c r="B2488" s="26" t="s">
        <v>3813</v>
      </c>
      <c r="C2488" s="25">
        <v>521018</v>
      </c>
      <c r="D2488" s="25" t="s">
        <v>3814</v>
      </c>
      <c r="E2488" s="27" t="s">
        <v>159</v>
      </c>
    </row>
    <row r="2489" spans="1:5" x14ac:dyDescent="0.25">
      <c r="A2489" s="24">
        <v>2487</v>
      </c>
      <c r="B2489" s="26" t="s">
        <v>3815</v>
      </c>
      <c r="C2489" s="25">
        <v>503101</v>
      </c>
      <c r="D2489" s="25" t="s">
        <v>3816</v>
      </c>
      <c r="E2489" s="27" t="s">
        <v>230</v>
      </c>
    </row>
    <row r="2490" spans="1:5" x14ac:dyDescent="0.25">
      <c r="A2490" s="24">
        <v>2488</v>
      </c>
      <c r="B2490" s="26" t="s">
        <v>3817</v>
      </c>
      <c r="C2490" s="25">
        <v>502250</v>
      </c>
      <c r="D2490" s="25" t="s">
        <v>144</v>
      </c>
      <c r="E2490" s="27" t="s">
        <v>672</v>
      </c>
    </row>
    <row r="2491" spans="1:5" x14ac:dyDescent="0.25">
      <c r="A2491" s="24">
        <v>2489</v>
      </c>
      <c r="B2491" s="26" t="s">
        <v>3818</v>
      </c>
      <c r="C2491" s="25">
        <v>513544</v>
      </c>
      <c r="D2491" s="25" t="s">
        <v>144</v>
      </c>
      <c r="E2491" s="27" t="s">
        <v>218</v>
      </c>
    </row>
    <row r="2492" spans="1:5" x14ac:dyDescent="0.25">
      <c r="A2492" s="24">
        <v>2490</v>
      </c>
      <c r="B2492" s="26" t="s">
        <v>3819</v>
      </c>
      <c r="C2492" s="25">
        <v>530543</v>
      </c>
      <c r="D2492" s="25" t="s">
        <v>144</v>
      </c>
      <c r="E2492" s="27" t="s">
        <v>230</v>
      </c>
    </row>
    <row r="2493" spans="1:5" x14ac:dyDescent="0.25">
      <c r="A2493" s="24">
        <v>2491</v>
      </c>
      <c r="B2493" s="26" t="s">
        <v>3820</v>
      </c>
      <c r="C2493" s="25">
        <v>540254</v>
      </c>
      <c r="D2493" s="25" t="s">
        <v>144</v>
      </c>
      <c r="E2493" s="27" t="s">
        <v>161</v>
      </c>
    </row>
    <row r="2494" spans="1:5" x14ac:dyDescent="0.25">
      <c r="A2494" s="24">
        <v>2492</v>
      </c>
      <c r="B2494" s="26" t="s">
        <v>3821</v>
      </c>
      <c r="C2494" s="25">
        <v>500206</v>
      </c>
      <c r="D2494" s="25" t="s">
        <v>144</v>
      </c>
      <c r="E2494" s="27" t="s">
        <v>161</v>
      </c>
    </row>
    <row r="2495" spans="1:5" x14ac:dyDescent="0.25">
      <c r="A2495" s="24">
        <v>2493</v>
      </c>
      <c r="B2495" s="26" t="s">
        <v>3822</v>
      </c>
      <c r="C2495" s="25">
        <v>531642</v>
      </c>
      <c r="D2495" s="25" t="s">
        <v>3823</v>
      </c>
      <c r="E2495" s="27" t="s">
        <v>326</v>
      </c>
    </row>
    <row r="2496" spans="1:5" x14ac:dyDescent="0.25">
      <c r="A2496" s="24">
        <v>2494</v>
      </c>
      <c r="B2496" s="26" t="s">
        <v>3824</v>
      </c>
      <c r="C2496" s="25" t="s">
        <v>144</v>
      </c>
      <c r="D2496" s="25" t="s">
        <v>3825</v>
      </c>
      <c r="E2496" s="27" t="s">
        <v>155</v>
      </c>
    </row>
    <row r="2497" spans="1:5" x14ac:dyDescent="0.25">
      <c r="A2497" s="24">
        <v>2495</v>
      </c>
      <c r="B2497" s="26" t="s">
        <v>3826</v>
      </c>
      <c r="C2497" s="25" t="s">
        <v>144</v>
      </c>
      <c r="D2497" s="25" t="s">
        <v>3825</v>
      </c>
      <c r="E2497" s="27" t="s">
        <v>155</v>
      </c>
    </row>
    <row r="2498" spans="1:5" x14ac:dyDescent="0.25">
      <c r="A2498" s="24">
        <v>2496</v>
      </c>
      <c r="B2498" s="26" t="s">
        <v>3827</v>
      </c>
      <c r="C2498" s="25">
        <v>531503</v>
      </c>
      <c r="D2498" s="25" t="s">
        <v>144</v>
      </c>
      <c r="E2498" s="27" t="s">
        <v>159</v>
      </c>
    </row>
    <row r="2499" spans="1:5" x14ac:dyDescent="0.25">
      <c r="A2499" s="24">
        <v>2497</v>
      </c>
      <c r="B2499" s="26" t="s">
        <v>3828</v>
      </c>
      <c r="C2499" s="25">
        <v>526891</v>
      </c>
      <c r="D2499" s="25" t="s">
        <v>144</v>
      </c>
      <c r="E2499" s="27" t="s">
        <v>127</v>
      </c>
    </row>
    <row r="2500" spans="1:5" x14ac:dyDescent="0.25">
      <c r="A2500" s="24">
        <v>2498</v>
      </c>
      <c r="B2500" s="26" t="s">
        <v>3829</v>
      </c>
      <c r="C2500" s="25">
        <v>524404</v>
      </c>
      <c r="D2500" s="25" t="s">
        <v>3830</v>
      </c>
      <c r="E2500" s="27" t="s">
        <v>182</v>
      </c>
    </row>
    <row r="2501" spans="1:5" x14ac:dyDescent="0.25">
      <c r="A2501" s="24">
        <v>2499</v>
      </c>
      <c r="B2501" s="26" t="s">
        <v>3831</v>
      </c>
      <c r="C2501" s="25" t="s">
        <v>144</v>
      </c>
      <c r="D2501" s="25" t="s">
        <v>3832</v>
      </c>
      <c r="E2501" s="27" t="s">
        <v>155</v>
      </c>
    </row>
    <row r="2502" spans="1:5" x14ac:dyDescent="0.25">
      <c r="A2502" s="24">
        <v>2500</v>
      </c>
      <c r="B2502" s="26" t="s">
        <v>3833</v>
      </c>
      <c r="C2502" s="25">
        <v>517467</v>
      </c>
      <c r="D2502" s="25" t="s">
        <v>144</v>
      </c>
      <c r="E2502" s="27" t="s">
        <v>442</v>
      </c>
    </row>
    <row r="2503" spans="1:5" x14ac:dyDescent="0.25">
      <c r="A2503" s="24">
        <v>2501</v>
      </c>
      <c r="B2503" s="26" t="s">
        <v>3834</v>
      </c>
      <c r="C2503" s="25">
        <v>523566</v>
      </c>
      <c r="D2503" s="25" t="s">
        <v>144</v>
      </c>
      <c r="E2503" s="27" t="s">
        <v>230</v>
      </c>
    </row>
    <row r="2504" spans="1:5" x14ac:dyDescent="0.25">
      <c r="A2504" s="24">
        <v>2502</v>
      </c>
      <c r="B2504" s="26" t="s">
        <v>3835</v>
      </c>
      <c r="C2504" s="25">
        <v>531540</v>
      </c>
      <c r="D2504" s="25" t="s">
        <v>144</v>
      </c>
      <c r="E2504" s="27" t="s">
        <v>542</v>
      </c>
    </row>
    <row r="2505" spans="1:5" x14ac:dyDescent="0.25">
      <c r="A2505" s="24">
        <v>2503</v>
      </c>
      <c r="B2505" s="26" t="s">
        <v>3836</v>
      </c>
      <c r="C2505" s="25">
        <v>531319</v>
      </c>
      <c r="D2505" s="25" t="s">
        <v>144</v>
      </c>
      <c r="E2505" s="27" t="s">
        <v>161</v>
      </c>
    </row>
    <row r="2506" spans="1:5" x14ac:dyDescent="0.25">
      <c r="A2506" s="24">
        <v>2504</v>
      </c>
      <c r="B2506" s="26" t="s">
        <v>3837</v>
      </c>
      <c r="C2506" s="25">
        <v>532500</v>
      </c>
      <c r="D2506" s="25" t="s">
        <v>3838</v>
      </c>
      <c r="E2506" s="27" t="s">
        <v>2073</v>
      </c>
    </row>
    <row r="2507" spans="1:5" x14ac:dyDescent="0.25">
      <c r="A2507" s="24">
        <v>2505</v>
      </c>
      <c r="B2507" s="26" t="s">
        <v>3839</v>
      </c>
      <c r="C2507" s="25">
        <v>532500</v>
      </c>
      <c r="D2507" s="25" t="s">
        <v>3838</v>
      </c>
      <c r="E2507" s="27" t="s">
        <v>2073</v>
      </c>
    </row>
    <row r="2508" spans="1:5" x14ac:dyDescent="0.25">
      <c r="A2508" s="24">
        <v>2506</v>
      </c>
      <c r="B2508" s="26" t="s">
        <v>3840</v>
      </c>
      <c r="C2508" s="25" t="s">
        <v>144</v>
      </c>
      <c r="D2508" s="25" t="s">
        <v>3841</v>
      </c>
      <c r="E2508" s="27" t="s">
        <v>155</v>
      </c>
    </row>
    <row r="2509" spans="1:5" x14ac:dyDescent="0.25">
      <c r="A2509" s="24">
        <v>2507</v>
      </c>
      <c r="B2509" s="26" t="s">
        <v>3842</v>
      </c>
      <c r="C2509" s="25">
        <v>540749</v>
      </c>
      <c r="D2509" s="25" t="s">
        <v>3843</v>
      </c>
      <c r="E2509" s="27" t="s">
        <v>161</v>
      </c>
    </row>
    <row r="2510" spans="1:5" x14ac:dyDescent="0.25">
      <c r="A2510" s="24">
        <v>2508</v>
      </c>
      <c r="B2510" s="26" t="s">
        <v>3844</v>
      </c>
      <c r="C2510" s="25" t="s">
        <v>144</v>
      </c>
      <c r="D2510" s="25" t="s">
        <v>3845</v>
      </c>
      <c r="E2510" s="27" t="s">
        <v>235</v>
      </c>
    </row>
    <row r="2511" spans="1:5" x14ac:dyDescent="0.25">
      <c r="A2511" s="24">
        <v>2509</v>
      </c>
      <c r="B2511" s="26" t="s">
        <v>3846</v>
      </c>
      <c r="C2511" s="25">
        <v>523704</v>
      </c>
      <c r="D2511" s="25" t="s">
        <v>3847</v>
      </c>
      <c r="E2511" s="27" t="s">
        <v>237</v>
      </c>
    </row>
    <row r="2512" spans="1:5" x14ac:dyDescent="0.25">
      <c r="A2512" s="24">
        <v>2510</v>
      </c>
      <c r="B2512" s="26" t="s">
        <v>3848</v>
      </c>
      <c r="C2512" s="25">
        <v>506867</v>
      </c>
      <c r="D2512" s="25" t="s">
        <v>144</v>
      </c>
      <c r="E2512" s="27" t="s">
        <v>159</v>
      </c>
    </row>
    <row r="2513" spans="1:5" x14ac:dyDescent="0.25">
      <c r="A2513" s="24">
        <v>2511</v>
      </c>
      <c r="B2513" s="26" t="s">
        <v>3849</v>
      </c>
      <c r="C2513" s="25">
        <v>511768</v>
      </c>
      <c r="D2513" s="25" t="s">
        <v>144</v>
      </c>
      <c r="E2513" s="27" t="s">
        <v>161</v>
      </c>
    </row>
    <row r="2514" spans="1:5" x14ac:dyDescent="0.25">
      <c r="A2514" s="24">
        <v>2512</v>
      </c>
      <c r="B2514" s="26" t="s">
        <v>3850</v>
      </c>
      <c r="C2514" s="25">
        <v>511688</v>
      </c>
      <c r="D2514" s="25" t="s">
        <v>144</v>
      </c>
      <c r="E2514" s="27" t="s">
        <v>161</v>
      </c>
    </row>
    <row r="2515" spans="1:5" x14ac:dyDescent="0.25">
      <c r="A2515" s="24">
        <v>2513</v>
      </c>
      <c r="B2515" s="26" t="s">
        <v>3851</v>
      </c>
      <c r="C2515" s="25">
        <v>540704</v>
      </c>
      <c r="D2515" s="25" t="s">
        <v>3852</v>
      </c>
      <c r="E2515" s="27" t="s">
        <v>150</v>
      </c>
    </row>
    <row r="2516" spans="1:5" x14ac:dyDescent="0.25">
      <c r="A2516" s="24">
        <v>2514</v>
      </c>
      <c r="B2516" s="26" t="s">
        <v>3853</v>
      </c>
      <c r="C2516" s="25">
        <v>539219</v>
      </c>
      <c r="D2516" s="25" t="s">
        <v>144</v>
      </c>
      <c r="E2516" s="27" t="s">
        <v>1063</v>
      </c>
    </row>
    <row r="2517" spans="1:5" x14ac:dyDescent="0.25">
      <c r="A2517" s="24">
        <v>2515</v>
      </c>
      <c r="B2517" s="26" t="s">
        <v>3854</v>
      </c>
      <c r="C2517" s="25">
        <v>500248</v>
      </c>
      <c r="D2517" s="25" t="s">
        <v>144</v>
      </c>
      <c r="E2517" s="27" t="s">
        <v>264</v>
      </c>
    </row>
    <row r="2518" spans="1:5" x14ac:dyDescent="0.25">
      <c r="A2518" s="24">
        <v>2516</v>
      </c>
      <c r="B2518" s="26" t="s">
        <v>3855</v>
      </c>
      <c r="C2518" s="25">
        <v>523371</v>
      </c>
      <c r="D2518" s="25" t="s">
        <v>3856</v>
      </c>
      <c r="E2518" s="27" t="s">
        <v>842</v>
      </c>
    </row>
    <row r="2519" spans="1:5" x14ac:dyDescent="0.25">
      <c r="A2519" s="24">
        <v>2517</v>
      </c>
      <c r="B2519" s="26" t="s">
        <v>3857</v>
      </c>
      <c r="C2519" s="25">
        <v>539981</v>
      </c>
      <c r="D2519" s="25" t="s">
        <v>3858</v>
      </c>
      <c r="E2519" s="27" t="s">
        <v>310</v>
      </c>
    </row>
    <row r="2520" spans="1:5" x14ac:dyDescent="0.25">
      <c r="A2520" s="24">
        <v>2518</v>
      </c>
      <c r="B2520" s="26" t="s">
        <v>3859</v>
      </c>
      <c r="C2520" s="25">
        <v>534563</v>
      </c>
      <c r="D2520" s="25" t="s">
        <v>3860</v>
      </c>
      <c r="E2520" s="27" t="s">
        <v>152</v>
      </c>
    </row>
    <row r="2521" spans="1:5" x14ac:dyDescent="0.25">
      <c r="A2521" s="24">
        <v>2519</v>
      </c>
      <c r="B2521" s="26" t="s">
        <v>3861</v>
      </c>
      <c r="C2521" s="25">
        <v>500271</v>
      </c>
      <c r="D2521" s="25" t="s">
        <v>3862</v>
      </c>
      <c r="E2521" s="27" t="s">
        <v>2556</v>
      </c>
    </row>
    <row r="2522" spans="1:5" x14ac:dyDescent="0.25">
      <c r="A2522" s="24">
        <v>2520</v>
      </c>
      <c r="B2522" s="26" t="s">
        <v>3863</v>
      </c>
      <c r="C2522" s="25">
        <v>539981</v>
      </c>
      <c r="D2522" s="25" t="s">
        <v>3864</v>
      </c>
      <c r="E2522" s="27" t="s">
        <v>310</v>
      </c>
    </row>
    <row r="2523" spans="1:5" x14ac:dyDescent="0.25">
      <c r="A2523" s="24">
        <v>2521</v>
      </c>
      <c r="B2523" s="26" t="s">
        <v>3865</v>
      </c>
      <c r="C2523" s="25">
        <v>539940</v>
      </c>
      <c r="D2523" s="25" t="s">
        <v>3866</v>
      </c>
      <c r="E2523" s="27" t="s">
        <v>310</v>
      </c>
    </row>
    <row r="2524" spans="1:5" x14ac:dyDescent="0.25">
      <c r="A2524" s="24">
        <v>2522</v>
      </c>
      <c r="B2524" s="26" t="s">
        <v>3867</v>
      </c>
      <c r="C2524" s="25">
        <v>534338</v>
      </c>
      <c r="D2524" s="25" t="s">
        <v>144</v>
      </c>
      <c r="E2524" s="27" t="s">
        <v>230</v>
      </c>
    </row>
    <row r="2525" spans="1:5" x14ac:dyDescent="0.25">
      <c r="A2525" s="24">
        <v>2523</v>
      </c>
      <c r="B2525" s="26" t="s">
        <v>3868</v>
      </c>
      <c r="C2525" s="25">
        <v>526538</v>
      </c>
      <c r="D2525" s="25" t="s">
        <v>144</v>
      </c>
      <c r="E2525" s="27" t="s">
        <v>182</v>
      </c>
    </row>
    <row r="2526" spans="1:5" x14ac:dyDescent="0.25">
      <c r="A2526" s="24">
        <v>2524</v>
      </c>
      <c r="B2526" s="26" t="s">
        <v>3869</v>
      </c>
      <c r="C2526" s="25">
        <v>540401</v>
      </c>
      <c r="D2526" s="25" t="s">
        <v>144</v>
      </c>
      <c r="E2526" s="27" t="s">
        <v>166</v>
      </c>
    </row>
    <row r="2527" spans="1:5" x14ac:dyDescent="0.25">
      <c r="A2527" s="24">
        <v>2525</v>
      </c>
      <c r="B2527" s="26" t="s">
        <v>3870</v>
      </c>
      <c r="C2527" s="25">
        <v>539519</v>
      </c>
      <c r="D2527" s="25" t="s">
        <v>144</v>
      </c>
      <c r="E2527" s="27" t="s">
        <v>178</v>
      </c>
    </row>
    <row r="2528" spans="1:5" x14ac:dyDescent="0.25">
      <c r="A2528" s="24">
        <v>2526</v>
      </c>
      <c r="B2528" s="26" t="s">
        <v>3871</v>
      </c>
      <c r="C2528" s="25">
        <v>531221</v>
      </c>
      <c r="D2528" s="25" t="s">
        <v>144</v>
      </c>
      <c r="E2528" s="27" t="s">
        <v>672</v>
      </c>
    </row>
    <row r="2529" spans="1:5" x14ac:dyDescent="0.25">
      <c r="A2529" s="24">
        <v>2527</v>
      </c>
      <c r="B2529" s="26" t="s">
        <v>3872</v>
      </c>
      <c r="C2529" s="25">
        <v>531680</v>
      </c>
      <c r="D2529" s="25" t="s">
        <v>144</v>
      </c>
      <c r="E2529" s="27" t="s">
        <v>258</v>
      </c>
    </row>
    <row r="2530" spans="1:5" x14ac:dyDescent="0.25">
      <c r="A2530" s="24">
        <v>2528</v>
      </c>
      <c r="B2530" s="26" t="s">
        <v>3873</v>
      </c>
      <c r="C2530" s="25">
        <v>522249</v>
      </c>
      <c r="D2530" s="25" t="s">
        <v>3874</v>
      </c>
      <c r="E2530" s="27" t="s">
        <v>159</v>
      </c>
    </row>
    <row r="2531" spans="1:5" x14ac:dyDescent="0.25">
      <c r="A2531" s="24">
        <v>2529</v>
      </c>
      <c r="B2531" s="26" t="s">
        <v>3875</v>
      </c>
      <c r="C2531" s="25">
        <v>523792</v>
      </c>
      <c r="D2531" s="25" t="s">
        <v>3876</v>
      </c>
      <c r="E2531" s="27" t="s">
        <v>152</v>
      </c>
    </row>
    <row r="2532" spans="1:5" x14ac:dyDescent="0.25">
      <c r="A2532" s="24">
        <v>2530</v>
      </c>
      <c r="B2532" s="26" t="s">
        <v>3877</v>
      </c>
      <c r="C2532" s="25">
        <v>533152</v>
      </c>
      <c r="D2532" s="25" t="s">
        <v>3878</v>
      </c>
      <c r="E2532" s="27" t="s">
        <v>542</v>
      </c>
    </row>
    <row r="2533" spans="1:5" x14ac:dyDescent="0.25">
      <c r="A2533" s="24">
        <v>2531</v>
      </c>
      <c r="B2533" s="26" t="s">
        <v>3879</v>
      </c>
      <c r="C2533" s="25">
        <v>532852</v>
      </c>
      <c r="D2533" s="25" t="s">
        <v>3880</v>
      </c>
      <c r="E2533" s="27" t="s">
        <v>164</v>
      </c>
    </row>
    <row r="2534" spans="1:5" x14ac:dyDescent="0.25">
      <c r="A2534" s="24">
        <v>2532</v>
      </c>
      <c r="B2534" s="26" t="s">
        <v>3881</v>
      </c>
      <c r="C2534" s="25">
        <v>532654</v>
      </c>
      <c r="D2534" s="25" t="s">
        <v>3882</v>
      </c>
      <c r="E2534" s="27" t="s">
        <v>551</v>
      </c>
    </row>
    <row r="2535" spans="1:5" x14ac:dyDescent="0.25">
      <c r="A2535" s="24">
        <v>2533</v>
      </c>
      <c r="B2535" s="26" t="s">
        <v>3883</v>
      </c>
      <c r="C2535" s="25">
        <v>532654</v>
      </c>
      <c r="D2535" s="25" t="s">
        <v>3882</v>
      </c>
      <c r="E2535" s="27" t="s">
        <v>551</v>
      </c>
    </row>
    <row r="2536" spans="1:5" x14ac:dyDescent="0.25">
      <c r="A2536" s="24">
        <v>2534</v>
      </c>
      <c r="B2536" s="26" t="s">
        <v>3884</v>
      </c>
      <c r="C2536" s="25">
        <v>532629</v>
      </c>
      <c r="D2536" s="25" t="s">
        <v>3885</v>
      </c>
      <c r="E2536" s="27" t="s">
        <v>542</v>
      </c>
    </row>
    <row r="2537" spans="1:5" x14ac:dyDescent="0.25">
      <c r="A2537" s="24">
        <v>2535</v>
      </c>
      <c r="B2537" s="26" t="s">
        <v>3886</v>
      </c>
      <c r="C2537" s="25">
        <v>512267</v>
      </c>
      <c r="D2537" s="25" t="s">
        <v>144</v>
      </c>
      <c r="E2537" s="27" t="s">
        <v>147</v>
      </c>
    </row>
    <row r="2538" spans="1:5" x14ac:dyDescent="0.25">
      <c r="A2538" s="24">
        <v>2536</v>
      </c>
      <c r="B2538" s="26" t="s">
        <v>3887</v>
      </c>
      <c r="C2538" s="25">
        <v>531146</v>
      </c>
      <c r="D2538" s="25" t="s">
        <v>144</v>
      </c>
      <c r="E2538" s="27" t="s">
        <v>182</v>
      </c>
    </row>
    <row r="2539" spans="1:5" x14ac:dyDescent="0.25">
      <c r="A2539" s="24">
        <v>2537</v>
      </c>
      <c r="B2539" s="26" t="s">
        <v>3888</v>
      </c>
      <c r="C2539" s="25">
        <v>523144</v>
      </c>
      <c r="D2539" s="25" t="s">
        <v>144</v>
      </c>
      <c r="E2539" s="27" t="s">
        <v>182</v>
      </c>
    </row>
    <row r="2540" spans="1:5" x14ac:dyDescent="0.25">
      <c r="A2540" s="24">
        <v>2538</v>
      </c>
      <c r="B2540" s="26" t="s">
        <v>3889</v>
      </c>
      <c r="C2540" s="25">
        <v>539938</v>
      </c>
      <c r="D2540" s="25" t="s">
        <v>3890</v>
      </c>
      <c r="E2540" s="27" t="s">
        <v>127</v>
      </c>
    </row>
    <row r="2541" spans="1:5" x14ac:dyDescent="0.25">
      <c r="A2541" s="24">
        <v>2539</v>
      </c>
      <c r="B2541" s="26" t="s">
        <v>3891</v>
      </c>
      <c r="C2541" s="25">
        <v>540937</v>
      </c>
      <c r="D2541" s="25" t="s">
        <v>144</v>
      </c>
      <c r="E2541" s="27" t="s">
        <v>182</v>
      </c>
    </row>
    <row r="2542" spans="1:5" x14ac:dyDescent="0.25">
      <c r="A2542" s="24">
        <v>2540</v>
      </c>
      <c r="B2542" s="26" t="s">
        <v>3892</v>
      </c>
      <c r="C2542" s="25">
        <v>526301</v>
      </c>
      <c r="D2542" s="25" t="s">
        <v>144</v>
      </c>
      <c r="E2542" s="27" t="s">
        <v>333</v>
      </c>
    </row>
    <row r="2543" spans="1:5" x14ac:dyDescent="0.25">
      <c r="A2543" s="24">
        <v>2541</v>
      </c>
      <c r="B2543" s="26" t="s">
        <v>3893</v>
      </c>
      <c r="C2543" s="25">
        <v>538834</v>
      </c>
      <c r="D2543" s="25" t="s">
        <v>144</v>
      </c>
      <c r="E2543" s="27" t="s">
        <v>161</v>
      </c>
    </row>
    <row r="2544" spans="1:5" x14ac:dyDescent="0.25">
      <c r="A2544" s="24">
        <v>2542</v>
      </c>
      <c r="B2544" s="26" t="s">
        <v>3894</v>
      </c>
      <c r="C2544" s="25">
        <v>512505</v>
      </c>
      <c r="D2544" s="25" t="s">
        <v>144</v>
      </c>
      <c r="E2544" s="27" t="s">
        <v>467</v>
      </c>
    </row>
    <row r="2545" spans="1:5" x14ac:dyDescent="0.25">
      <c r="A2545" s="24">
        <v>2543</v>
      </c>
      <c r="B2545" s="26" t="s">
        <v>3895</v>
      </c>
      <c r="C2545" s="25">
        <v>540519</v>
      </c>
      <c r="D2545" s="25" t="s">
        <v>144</v>
      </c>
      <c r="E2545" s="27" t="s">
        <v>152</v>
      </c>
    </row>
    <row r="2546" spans="1:5" x14ac:dyDescent="0.25">
      <c r="A2546" s="24">
        <v>2544</v>
      </c>
      <c r="B2546" s="26" t="s">
        <v>3896</v>
      </c>
      <c r="C2546" s="25">
        <v>511276</v>
      </c>
      <c r="D2546" s="25" t="s">
        <v>144</v>
      </c>
      <c r="E2546" s="27" t="s">
        <v>342</v>
      </c>
    </row>
    <row r="2547" spans="1:5" x14ac:dyDescent="0.25">
      <c r="A2547" s="24">
        <v>2545</v>
      </c>
      <c r="B2547" s="26" t="s">
        <v>3897</v>
      </c>
      <c r="C2547" s="25">
        <v>531176</v>
      </c>
      <c r="D2547" s="25" t="s">
        <v>144</v>
      </c>
      <c r="E2547" s="27" t="s">
        <v>161</v>
      </c>
    </row>
    <row r="2548" spans="1:5" x14ac:dyDescent="0.25">
      <c r="A2548" s="24">
        <v>2546</v>
      </c>
      <c r="B2548" s="26" t="s">
        <v>3898</v>
      </c>
      <c r="C2548" s="25">
        <v>531417</v>
      </c>
      <c r="D2548" s="25" t="s">
        <v>144</v>
      </c>
      <c r="E2548" s="27" t="s">
        <v>161</v>
      </c>
    </row>
    <row r="2549" spans="1:5" x14ac:dyDescent="0.25">
      <c r="A2549" s="24">
        <v>2547</v>
      </c>
      <c r="B2549" s="26" t="s">
        <v>3899</v>
      </c>
      <c r="C2549" s="25">
        <v>532105</v>
      </c>
      <c r="D2549" s="25" t="s">
        <v>144</v>
      </c>
      <c r="E2549" s="27" t="s">
        <v>565</v>
      </c>
    </row>
    <row r="2550" spans="1:5" x14ac:dyDescent="0.25">
      <c r="A2550" s="24">
        <v>2548</v>
      </c>
      <c r="B2550" s="26" t="s">
        <v>3900</v>
      </c>
      <c r="C2550" s="25">
        <v>532105</v>
      </c>
      <c r="D2550" s="25" t="s">
        <v>144</v>
      </c>
      <c r="E2550" s="27" t="s">
        <v>565</v>
      </c>
    </row>
    <row r="2551" spans="1:5" x14ac:dyDescent="0.25">
      <c r="A2551" s="24">
        <v>2549</v>
      </c>
      <c r="B2551" s="26" t="s">
        <v>3901</v>
      </c>
      <c r="C2551" s="25">
        <v>539767</v>
      </c>
      <c r="D2551" s="25" t="s">
        <v>144</v>
      </c>
      <c r="E2551" s="27" t="s">
        <v>230</v>
      </c>
    </row>
    <row r="2552" spans="1:5" x14ac:dyDescent="0.25">
      <c r="A2552" s="24">
        <v>2550</v>
      </c>
      <c r="B2552" s="26" t="s">
        <v>3902</v>
      </c>
      <c r="C2552" s="25">
        <v>532408</v>
      </c>
      <c r="D2552" s="25" t="s">
        <v>3903</v>
      </c>
      <c r="E2552" s="27" t="s">
        <v>237</v>
      </c>
    </row>
    <row r="2553" spans="1:5" x14ac:dyDescent="0.25">
      <c r="A2553" s="24">
        <v>2551</v>
      </c>
      <c r="B2553" s="26" t="s">
        <v>3904</v>
      </c>
      <c r="C2553" s="25">
        <v>541352</v>
      </c>
      <c r="D2553" s="25" t="s">
        <v>144</v>
      </c>
      <c r="E2553" s="27" t="s">
        <v>224</v>
      </c>
    </row>
    <row r="2554" spans="1:5" x14ac:dyDescent="0.25">
      <c r="A2554" s="24">
        <v>2552</v>
      </c>
      <c r="B2554" s="26" t="s">
        <v>3905</v>
      </c>
      <c r="C2554" s="25">
        <v>532865</v>
      </c>
      <c r="D2554" s="25" t="s">
        <v>3906</v>
      </c>
      <c r="E2554" s="27" t="s">
        <v>304</v>
      </c>
    </row>
    <row r="2555" spans="1:5" x14ac:dyDescent="0.25">
      <c r="A2555" s="24">
        <v>2553</v>
      </c>
      <c r="B2555" s="26" t="s">
        <v>3907</v>
      </c>
      <c r="C2555" s="25">
        <v>511367</v>
      </c>
      <c r="D2555" s="25" t="s">
        <v>144</v>
      </c>
      <c r="E2555" s="27" t="s">
        <v>161</v>
      </c>
    </row>
    <row r="2556" spans="1:5" x14ac:dyDescent="0.25">
      <c r="A2556" s="24">
        <v>2554</v>
      </c>
      <c r="B2556" s="26" t="s">
        <v>3908</v>
      </c>
      <c r="C2556" s="25">
        <v>511367</v>
      </c>
      <c r="D2556" s="25" t="s">
        <v>144</v>
      </c>
      <c r="E2556" s="27" t="s">
        <v>161</v>
      </c>
    </row>
    <row r="2557" spans="1:5" x14ac:dyDescent="0.25">
      <c r="A2557" s="24">
        <v>2555</v>
      </c>
      <c r="B2557" s="26" t="s">
        <v>3909</v>
      </c>
      <c r="C2557" s="25">
        <v>539012</v>
      </c>
      <c r="D2557" s="25" t="s">
        <v>144</v>
      </c>
      <c r="E2557" s="27" t="s">
        <v>150</v>
      </c>
    </row>
    <row r="2558" spans="1:5" x14ac:dyDescent="0.25">
      <c r="A2558" s="24">
        <v>2556</v>
      </c>
      <c r="B2558" s="26" t="s">
        <v>3910</v>
      </c>
      <c r="C2558" s="25">
        <v>540730</v>
      </c>
      <c r="D2558" s="25" t="s">
        <v>144</v>
      </c>
      <c r="E2558" s="27" t="s">
        <v>166</v>
      </c>
    </row>
    <row r="2559" spans="1:5" x14ac:dyDescent="0.25">
      <c r="A2559" s="24">
        <v>2557</v>
      </c>
      <c r="B2559" s="26" t="s">
        <v>3911</v>
      </c>
      <c r="C2559" s="25">
        <v>511740</v>
      </c>
      <c r="D2559" s="25" t="s">
        <v>144</v>
      </c>
      <c r="E2559" s="27" t="s">
        <v>202</v>
      </c>
    </row>
    <row r="2560" spans="1:5" x14ac:dyDescent="0.25">
      <c r="A2560" s="24">
        <v>2558</v>
      </c>
      <c r="B2560" s="26" t="s">
        <v>3912</v>
      </c>
      <c r="C2560" s="25">
        <v>511377</v>
      </c>
      <c r="D2560" s="25" t="s">
        <v>144</v>
      </c>
      <c r="E2560" s="27" t="s">
        <v>161</v>
      </c>
    </row>
    <row r="2561" spans="1:5" x14ac:dyDescent="0.25">
      <c r="A2561" s="24">
        <v>2559</v>
      </c>
      <c r="B2561" s="26" t="s">
        <v>3913</v>
      </c>
      <c r="C2561" s="25">
        <v>511738</v>
      </c>
      <c r="D2561" s="25" t="s">
        <v>144</v>
      </c>
      <c r="E2561" s="27" t="s">
        <v>127</v>
      </c>
    </row>
    <row r="2562" spans="1:5" x14ac:dyDescent="0.25">
      <c r="A2562" s="24">
        <v>2560</v>
      </c>
      <c r="B2562" s="26" t="s">
        <v>3914</v>
      </c>
      <c r="C2562" s="25">
        <v>532307</v>
      </c>
      <c r="D2562" s="25" t="s">
        <v>3915</v>
      </c>
      <c r="E2562" s="27" t="s">
        <v>237</v>
      </c>
    </row>
    <row r="2563" spans="1:5" x14ac:dyDescent="0.25">
      <c r="A2563" s="24">
        <v>2561</v>
      </c>
      <c r="B2563" s="26" t="s">
        <v>3916</v>
      </c>
      <c r="C2563" s="25">
        <v>531127</v>
      </c>
      <c r="D2563" s="25" t="s">
        <v>144</v>
      </c>
      <c r="E2563" s="27" t="s">
        <v>161</v>
      </c>
    </row>
    <row r="2564" spans="1:5" x14ac:dyDescent="0.25">
      <c r="A2564" s="24">
        <v>2562</v>
      </c>
      <c r="B2564" s="26" t="s">
        <v>3917</v>
      </c>
      <c r="C2564" s="25">
        <v>523828</v>
      </c>
      <c r="D2564" s="25" t="s">
        <v>3918</v>
      </c>
      <c r="E2564" s="27" t="s">
        <v>499</v>
      </c>
    </row>
    <row r="2565" spans="1:5" x14ac:dyDescent="0.25">
      <c r="A2565" s="24">
        <v>2563</v>
      </c>
      <c r="B2565" s="26" t="s">
        <v>3919</v>
      </c>
      <c r="C2565" s="25">
        <v>531727</v>
      </c>
      <c r="D2565" s="25" t="s">
        <v>144</v>
      </c>
      <c r="E2565" s="27" t="s">
        <v>499</v>
      </c>
    </row>
    <row r="2566" spans="1:5" x14ac:dyDescent="0.25">
      <c r="A2566" s="24">
        <v>2564</v>
      </c>
      <c r="B2566" s="26" t="s">
        <v>3920</v>
      </c>
      <c r="C2566" s="25">
        <v>539126</v>
      </c>
      <c r="D2566" s="25" t="s">
        <v>3921</v>
      </c>
      <c r="E2566" s="27" t="s">
        <v>739</v>
      </c>
    </row>
    <row r="2567" spans="1:5" x14ac:dyDescent="0.25">
      <c r="A2567" s="24">
        <v>2565</v>
      </c>
      <c r="B2567" s="26" t="s">
        <v>3922</v>
      </c>
      <c r="C2567" s="25">
        <v>538942</v>
      </c>
      <c r="D2567" s="25" t="s">
        <v>144</v>
      </c>
      <c r="E2567" s="27" t="s">
        <v>565</v>
      </c>
    </row>
    <row r="2568" spans="1:5" x14ac:dyDescent="0.25">
      <c r="A2568" s="24">
        <v>2566</v>
      </c>
      <c r="B2568" s="26" t="s">
        <v>3923</v>
      </c>
      <c r="C2568" s="25">
        <v>526235</v>
      </c>
      <c r="D2568" s="25" t="s">
        <v>3924</v>
      </c>
      <c r="E2568" s="27" t="s">
        <v>133</v>
      </c>
    </row>
    <row r="2569" spans="1:5" x14ac:dyDescent="0.25">
      <c r="A2569" s="24">
        <v>2567</v>
      </c>
      <c r="B2569" s="26" t="s">
        <v>3925</v>
      </c>
      <c r="C2569" s="25">
        <v>500126</v>
      </c>
      <c r="D2569" s="25" t="s">
        <v>3926</v>
      </c>
      <c r="E2569" s="27" t="s">
        <v>182</v>
      </c>
    </row>
    <row r="2570" spans="1:5" x14ac:dyDescent="0.25">
      <c r="A2570" s="24">
        <v>2568</v>
      </c>
      <c r="B2570" s="26" t="s">
        <v>3927</v>
      </c>
      <c r="C2570" s="25">
        <v>538964</v>
      </c>
      <c r="D2570" s="25" t="s">
        <v>144</v>
      </c>
      <c r="E2570" s="27" t="s">
        <v>182</v>
      </c>
    </row>
    <row r="2571" spans="1:5" x14ac:dyDescent="0.25">
      <c r="A2571" s="24">
        <v>2569</v>
      </c>
      <c r="B2571" s="26" t="s">
        <v>3928</v>
      </c>
      <c r="C2571" s="25">
        <v>531357</v>
      </c>
      <c r="D2571" s="25" t="s">
        <v>144</v>
      </c>
      <c r="E2571" s="27" t="s">
        <v>166</v>
      </c>
    </row>
    <row r="2572" spans="1:5" x14ac:dyDescent="0.25">
      <c r="A2572" s="24">
        <v>2570</v>
      </c>
      <c r="B2572" s="26" t="s">
        <v>3929</v>
      </c>
      <c r="C2572" s="25">
        <v>512415</v>
      </c>
      <c r="D2572" s="25" t="s">
        <v>144</v>
      </c>
      <c r="E2572" s="27" t="s">
        <v>565</v>
      </c>
    </row>
    <row r="2573" spans="1:5" x14ac:dyDescent="0.25">
      <c r="A2573" s="24">
        <v>2571</v>
      </c>
      <c r="B2573" s="26" t="s">
        <v>3930</v>
      </c>
      <c r="C2573" s="25">
        <v>500274</v>
      </c>
      <c r="D2573" s="25" t="s">
        <v>144</v>
      </c>
      <c r="E2573" s="27" t="s">
        <v>182</v>
      </c>
    </row>
    <row r="2574" spans="1:5" x14ac:dyDescent="0.25">
      <c r="A2574" s="24">
        <v>2572</v>
      </c>
      <c r="B2574" s="26" t="s">
        <v>3931</v>
      </c>
      <c r="C2574" s="25">
        <v>531810</v>
      </c>
      <c r="D2574" s="25" t="s">
        <v>144</v>
      </c>
      <c r="E2574" s="27" t="s">
        <v>467</v>
      </c>
    </row>
    <row r="2575" spans="1:5" x14ac:dyDescent="0.25">
      <c r="A2575" s="24">
        <v>2573</v>
      </c>
      <c r="B2575" s="26" t="s">
        <v>3932</v>
      </c>
      <c r="C2575" s="25">
        <v>531810</v>
      </c>
      <c r="D2575" s="25" t="s">
        <v>144</v>
      </c>
      <c r="E2575" s="27" t="s">
        <v>467</v>
      </c>
    </row>
    <row r="2576" spans="1:5" x14ac:dyDescent="0.25">
      <c r="A2576" s="24">
        <v>2574</v>
      </c>
      <c r="B2576" s="26" t="s">
        <v>3933</v>
      </c>
      <c r="C2576" s="25">
        <v>513335</v>
      </c>
      <c r="D2576" s="25" t="s">
        <v>3934</v>
      </c>
      <c r="E2576" s="27" t="s">
        <v>1063</v>
      </c>
    </row>
    <row r="2577" spans="1:5" x14ac:dyDescent="0.25">
      <c r="A2577" s="24">
        <v>2575</v>
      </c>
      <c r="B2577" s="26" t="s">
        <v>3935</v>
      </c>
      <c r="C2577" s="25">
        <v>532990</v>
      </c>
      <c r="D2577" s="25" t="s">
        <v>3936</v>
      </c>
      <c r="E2577" s="27" t="s">
        <v>176</v>
      </c>
    </row>
    <row r="2578" spans="1:5" x14ac:dyDescent="0.25">
      <c r="A2578" s="24">
        <v>2576</v>
      </c>
      <c r="B2578" s="26" t="s">
        <v>3937</v>
      </c>
      <c r="C2578" s="25">
        <v>500159</v>
      </c>
      <c r="D2578" s="25" t="s">
        <v>144</v>
      </c>
      <c r="E2578" s="27" t="s">
        <v>138</v>
      </c>
    </row>
    <row r="2579" spans="1:5" x14ac:dyDescent="0.25">
      <c r="A2579" s="24">
        <v>2577</v>
      </c>
      <c r="B2579" s="26" t="s">
        <v>3938</v>
      </c>
      <c r="C2579" s="25">
        <v>542650</v>
      </c>
      <c r="D2579" s="25" t="s">
        <v>3939</v>
      </c>
      <c r="E2579" s="27" t="s">
        <v>333</v>
      </c>
    </row>
    <row r="2580" spans="1:5" x14ac:dyDescent="0.25">
      <c r="A2580" s="24">
        <v>2578</v>
      </c>
      <c r="B2580" s="26" t="s">
        <v>3940</v>
      </c>
      <c r="C2580" s="25">
        <v>540150</v>
      </c>
      <c r="D2580" s="25" t="s">
        <v>144</v>
      </c>
      <c r="E2580" s="27" t="s">
        <v>542</v>
      </c>
    </row>
    <row r="2581" spans="1:5" x14ac:dyDescent="0.25">
      <c r="A2581" s="24">
        <v>2579</v>
      </c>
      <c r="B2581" s="26" t="s">
        <v>3941</v>
      </c>
      <c r="C2581" s="25">
        <v>513496</v>
      </c>
      <c r="D2581" s="25" t="s">
        <v>144</v>
      </c>
      <c r="E2581" s="27" t="s">
        <v>2659</v>
      </c>
    </row>
    <row r="2582" spans="1:5" x14ac:dyDescent="0.25">
      <c r="A2582" s="24">
        <v>2580</v>
      </c>
      <c r="B2582" s="26" t="s">
        <v>3942</v>
      </c>
      <c r="C2582" s="25">
        <v>531613</v>
      </c>
      <c r="D2582" s="25" t="s">
        <v>3943</v>
      </c>
      <c r="E2582" s="27" t="s">
        <v>700</v>
      </c>
    </row>
    <row r="2583" spans="1:5" x14ac:dyDescent="0.25">
      <c r="A2583" s="24">
        <v>2581</v>
      </c>
      <c r="B2583" s="26" t="s">
        <v>3944</v>
      </c>
      <c r="C2583" s="25">
        <v>526622</v>
      </c>
      <c r="D2583" s="25" t="s">
        <v>144</v>
      </c>
      <c r="E2583" s="27" t="s">
        <v>465</v>
      </c>
    </row>
    <row r="2584" spans="1:5" x14ac:dyDescent="0.25">
      <c r="A2584" s="24">
        <v>2582</v>
      </c>
      <c r="B2584" s="26" t="s">
        <v>3945</v>
      </c>
      <c r="C2584" s="25">
        <v>526622</v>
      </c>
      <c r="D2584" s="25" t="s">
        <v>144</v>
      </c>
      <c r="E2584" s="27" t="s">
        <v>465</v>
      </c>
    </row>
    <row r="2585" spans="1:5" x14ac:dyDescent="0.25">
      <c r="A2585" s="24">
        <v>2583</v>
      </c>
      <c r="B2585" s="26" t="s">
        <v>3946</v>
      </c>
      <c r="C2585" s="25">
        <v>513721</v>
      </c>
      <c r="D2585" s="25" t="s">
        <v>144</v>
      </c>
      <c r="E2585" s="27" t="s">
        <v>176</v>
      </c>
    </row>
    <row r="2586" spans="1:5" x14ac:dyDescent="0.25">
      <c r="A2586" s="24">
        <v>2584</v>
      </c>
      <c r="B2586" s="26" t="s">
        <v>3947</v>
      </c>
      <c r="C2586" s="25">
        <v>532850</v>
      </c>
      <c r="D2586" s="25" t="s">
        <v>3948</v>
      </c>
      <c r="E2586" s="27" t="s">
        <v>686</v>
      </c>
    </row>
    <row r="2587" spans="1:5" x14ac:dyDescent="0.25">
      <c r="A2587" s="24">
        <v>2585</v>
      </c>
      <c r="B2587" s="26" t="s">
        <v>3949</v>
      </c>
      <c r="C2587" s="25">
        <v>523343</v>
      </c>
      <c r="D2587" s="25" t="s">
        <v>144</v>
      </c>
      <c r="E2587" s="27" t="s">
        <v>161</v>
      </c>
    </row>
    <row r="2588" spans="1:5" x14ac:dyDescent="0.25">
      <c r="A2588" s="24">
        <v>2586</v>
      </c>
      <c r="B2588" s="26" t="s">
        <v>3950</v>
      </c>
      <c r="C2588" s="25">
        <v>523343</v>
      </c>
      <c r="D2588" s="25" t="s">
        <v>144</v>
      </c>
      <c r="E2588" s="27" t="s">
        <v>161</v>
      </c>
    </row>
    <row r="2589" spans="1:5" x14ac:dyDescent="0.25">
      <c r="A2589" s="24">
        <v>2587</v>
      </c>
      <c r="B2589" s="26" t="s">
        <v>3951</v>
      </c>
      <c r="C2589" s="25">
        <v>526251</v>
      </c>
      <c r="D2589" s="25" t="s">
        <v>144</v>
      </c>
      <c r="E2589" s="27" t="s">
        <v>127</v>
      </c>
    </row>
    <row r="2590" spans="1:5" x14ac:dyDescent="0.25">
      <c r="A2590" s="24">
        <v>2588</v>
      </c>
      <c r="B2590" s="26" t="s">
        <v>3952</v>
      </c>
      <c r="C2590" s="25">
        <v>500277</v>
      </c>
      <c r="D2590" s="25" t="s">
        <v>144</v>
      </c>
      <c r="E2590" s="27" t="s">
        <v>159</v>
      </c>
    </row>
    <row r="2591" spans="1:5" x14ac:dyDescent="0.25">
      <c r="A2591" s="24">
        <v>2589</v>
      </c>
      <c r="B2591" s="26" t="s">
        <v>3953</v>
      </c>
      <c r="C2591" s="25">
        <v>531192</v>
      </c>
      <c r="D2591" s="25" t="s">
        <v>144</v>
      </c>
      <c r="E2591" s="27" t="s">
        <v>161</v>
      </c>
    </row>
    <row r="2592" spans="1:5" x14ac:dyDescent="0.25">
      <c r="A2592" s="24">
        <v>2590</v>
      </c>
      <c r="B2592" s="26" t="s">
        <v>3954</v>
      </c>
      <c r="C2592" s="25">
        <v>540744</v>
      </c>
      <c r="D2592" s="25" t="s">
        <v>144</v>
      </c>
      <c r="E2592" s="27" t="s">
        <v>176</v>
      </c>
    </row>
    <row r="2593" spans="1:5" x14ac:dyDescent="0.25">
      <c r="A2593" s="24">
        <v>2591</v>
      </c>
      <c r="B2593" s="26" t="s">
        <v>3955</v>
      </c>
      <c r="C2593" s="25">
        <v>533310</v>
      </c>
      <c r="D2593" s="25" t="s">
        <v>3956</v>
      </c>
      <c r="E2593" s="27" t="s">
        <v>3957</v>
      </c>
    </row>
    <row r="2594" spans="1:5" x14ac:dyDescent="0.25">
      <c r="A2594" s="24">
        <v>2592</v>
      </c>
      <c r="B2594" s="26" t="s">
        <v>3958</v>
      </c>
      <c r="C2594" s="25">
        <v>526570</v>
      </c>
      <c r="D2594" s="25" t="s">
        <v>144</v>
      </c>
      <c r="E2594" s="27" t="s">
        <v>672</v>
      </c>
    </row>
    <row r="2595" spans="1:5" x14ac:dyDescent="0.25">
      <c r="A2595" s="24">
        <v>2593</v>
      </c>
      <c r="B2595" s="26" t="s">
        <v>3959</v>
      </c>
      <c r="C2595" s="25">
        <v>538895</v>
      </c>
      <c r="D2595" s="25" t="s">
        <v>144</v>
      </c>
      <c r="E2595" s="27" t="s">
        <v>166</v>
      </c>
    </row>
    <row r="2596" spans="1:5" x14ac:dyDescent="0.25">
      <c r="A2596" s="24">
        <v>2594</v>
      </c>
      <c r="B2596" s="26" t="s">
        <v>3960</v>
      </c>
      <c r="C2596" s="25">
        <v>541337</v>
      </c>
      <c r="D2596" s="25" t="s">
        <v>144</v>
      </c>
      <c r="E2596" s="27" t="s">
        <v>421</v>
      </c>
    </row>
    <row r="2597" spans="1:5" x14ac:dyDescent="0.25">
      <c r="A2597" s="24">
        <v>2595</v>
      </c>
      <c r="B2597" s="26" t="s">
        <v>3961</v>
      </c>
      <c r="C2597" s="25">
        <v>531338</v>
      </c>
      <c r="D2597" s="25" t="s">
        <v>144</v>
      </c>
      <c r="E2597" s="27" t="s">
        <v>672</v>
      </c>
    </row>
    <row r="2598" spans="1:5" x14ac:dyDescent="0.25">
      <c r="A2598" s="24">
        <v>2596</v>
      </c>
      <c r="B2598" s="26" t="s">
        <v>3962</v>
      </c>
      <c r="C2598" s="25">
        <v>511018</v>
      </c>
      <c r="D2598" s="25" t="s">
        <v>144</v>
      </c>
      <c r="E2598" s="27" t="s">
        <v>565</v>
      </c>
    </row>
    <row r="2599" spans="1:5" x14ac:dyDescent="0.25">
      <c r="A2599" s="24">
        <v>2597</v>
      </c>
      <c r="B2599" s="26" t="s">
        <v>3963</v>
      </c>
      <c r="C2599" s="25">
        <v>507621</v>
      </c>
      <c r="D2599" s="25" t="s">
        <v>144</v>
      </c>
      <c r="E2599" s="27" t="s">
        <v>204</v>
      </c>
    </row>
    <row r="2600" spans="1:5" x14ac:dyDescent="0.25">
      <c r="A2600" s="24">
        <v>2598</v>
      </c>
      <c r="B2600" s="26" t="s">
        <v>3964</v>
      </c>
      <c r="C2600" s="25">
        <v>511187</v>
      </c>
      <c r="D2600" s="25" t="s">
        <v>144</v>
      </c>
      <c r="E2600" s="27" t="s">
        <v>565</v>
      </c>
    </row>
    <row r="2601" spans="1:5" x14ac:dyDescent="0.25">
      <c r="A2601" s="24">
        <v>2599</v>
      </c>
      <c r="B2601" s="26" t="s">
        <v>3965</v>
      </c>
      <c r="C2601" s="25" t="s">
        <v>144</v>
      </c>
      <c r="D2601" s="25" t="s">
        <v>3966</v>
      </c>
      <c r="E2601" s="27" t="s">
        <v>155</v>
      </c>
    </row>
    <row r="2602" spans="1:5" x14ac:dyDescent="0.25">
      <c r="A2602" s="24">
        <v>2600</v>
      </c>
      <c r="B2602" s="26" t="s">
        <v>3967</v>
      </c>
      <c r="C2602" s="25">
        <v>531456</v>
      </c>
      <c r="D2602" s="25" t="s">
        <v>144</v>
      </c>
      <c r="E2602" s="27" t="s">
        <v>159</v>
      </c>
    </row>
    <row r="2603" spans="1:5" x14ac:dyDescent="0.25">
      <c r="A2603" s="24">
        <v>2601</v>
      </c>
      <c r="B2603" s="26" t="s">
        <v>3968</v>
      </c>
      <c r="C2603" s="25">
        <v>538962</v>
      </c>
      <c r="D2603" s="25" t="s">
        <v>3969</v>
      </c>
      <c r="E2603" s="27" t="s">
        <v>499</v>
      </c>
    </row>
    <row r="2604" spans="1:5" x14ac:dyDescent="0.25">
      <c r="A2604" s="24">
        <v>2602</v>
      </c>
      <c r="B2604" s="26" t="s">
        <v>3970</v>
      </c>
      <c r="C2604" s="25">
        <v>539303</v>
      </c>
      <c r="D2604" s="25" t="s">
        <v>144</v>
      </c>
      <c r="E2604" s="27" t="s">
        <v>161</v>
      </c>
    </row>
    <row r="2605" spans="1:5" x14ac:dyDescent="0.25">
      <c r="A2605" s="24">
        <v>2603</v>
      </c>
      <c r="B2605" s="26" t="s">
        <v>3971</v>
      </c>
      <c r="C2605" s="25">
        <v>532539</v>
      </c>
      <c r="D2605" s="25" t="s">
        <v>3972</v>
      </c>
      <c r="E2605" s="27" t="s">
        <v>499</v>
      </c>
    </row>
    <row r="2606" spans="1:5" x14ac:dyDescent="0.25">
      <c r="A2606" s="24">
        <v>2604</v>
      </c>
      <c r="B2606" s="26" t="s">
        <v>3973</v>
      </c>
      <c r="C2606" s="25">
        <v>517344</v>
      </c>
      <c r="D2606" s="25" t="s">
        <v>3974</v>
      </c>
      <c r="E2606" s="27" t="s">
        <v>237</v>
      </c>
    </row>
    <row r="2607" spans="1:5" x14ac:dyDescent="0.25">
      <c r="A2607" s="24">
        <v>2605</v>
      </c>
      <c r="B2607" s="26" t="s">
        <v>3975</v>
      </c>
      <c r="C2607" s="25">
        <v>517344</v>
      </c>
      <c r="D2607" s="25" t="s">
        <v>3974</v>
      </c>
      <c r="E2607" s="27" t="s">
        <v>237</v>
      </c>
    </row>
    <row r="2608" spans="1:5" x14ac:dyDescent="0.25">
      <c r="A2608" s="24">
        <v>2606</v>
      </c>
      <c r="B2608" s="26" t="s">
        <v>3976</v>
      </c>
      <c r="C2608" s="25">
        <v>532819</v>
      </c>
      <c r="D2608" s="25" t="s">
        <v>3977</v>
      </c>
      <c r="E2608" s="27" t="s">
        <v>130</v>
      </c>
    </row>
    <row r="2609" spans="1:5" x14ac:dyDescent="0.25">
      <c r="A2609" s="24">
        <v>2607</v>
      </c>
      <c r="B2609" s="26" t="s">
        <v>3978</v>
      </c>
      <c r="C2609" s="25">
        <v>523373</v>
      </c>
      <c r="D2609" s="25" t="s">
        <v>144</v>
      </c>
      <c r="E2609" s="27" t="s">
        <v>258</v>
      </c>
    </row>
    <row r="2610" spans="1:5" x14ac:dyDescent="0.25">
      <c r="A2610" s="24">
        <v>2608</v>
      </c>
      <c r="B2610" s="26" t="s">
        <v>3979</v>
      </c>
      <c r="C2610" s="25">
        <v>523373</v>
      </c>
      <c r="D2610" s="25" t="s">
        <v>144</v>
      </c>
      <c r="E2610" s="27" t="s">
        <v>258</v>
      </c>
    </row>
    <row r="2611" spans="1:5" x14ac:dyDescent="0.25">
      <c r="A2611" s="24">
        <v>2609</v>
      </c>
      <c r="B2611" s="26" t="s">
        <v>3980</v>
      </c>
      <c r="C2611" s="25">
        <v>532164</v>
      </c>
      <c r="D2611" s="25" t="s">
        <v>144</v>
      </c>
      <c r="E2611" s="27" t="s">
        <v>161</v>
      </c>
    </row>
    <row r="2612" spans="1:5" x14ac:dyDescent="0.25">
      <c r="A2612" s="24">
        <v>2610</v>
      </c>
      <c r="B2612" s="26" t="s">
        <v>3981</v>
      </c>
      <c r="C2612" s="25">
        <v>505797</v>
      </c>
      <c r="D2612" s="25" t="s">
        <v>144</v>
      </c>
      <c r="E2612" s="27" t="s">
        <v>329</v>
      </c>
    </row>
    <row r="2613" spans="1:5" x14ac:dyDescent="0.25">
      <c r="A2613" s="24">
        <v>2611</v>
      </c>
      <c r="B2613" s="26" t="s">
        <v>3982</v>
      </c>
      <c r="C2613" s="25">
        <v>500279</v>
      </c>
      <c r="D2613" s="25" t="s">
        <v>3983</v>
      </c>
      <c r="E2613" s="27" t="s">
        <v>513</v>
      </c>
    </row>
    <row r="2614" spans="1:5" x14ac:dyDescent="0.25">
      <c r="A2614" s="24">
        <v>2612</v>
      </c>
      <c r="B2614" s="26" t="s">
        <v>3984</v>
      </c>
      <c r="C2614" s="25">
        <v>505336</v>
      </c>
      <c r="D2614" s="25" t="s">
        <v>144</v>
      </c>
      <c r="E2614" s="27" t="s">
        <v>152</v>
      </c>
    </row>
    <row r="2615" spans="1:5" x14ac:dyDescent="0.25">
      <c r="A2615" s="24">
        <v>2613</v>
      </c>
      <c r="B2615" s="26" t="s">
        <v>3985</v>
      </c>
      <c r="C2615" s="25">
        <v>505336</v>
      </c>
      <c r="D2615" s="25" t="s">
        <v>144</v>
      </c>
      <c r="E2615" s="27" t="s">
        <v>152</v>
      </c>
    </row>
    <row r="2616" spans="1:5" x14ac:dyDescent="0.25">
      <c r="A2616" s="24">
        <v>2614</v>
      </c>
      <c r="B2616" s="26" t="s">
        <v>3986</v>
      </c>
      <c r="C2616" s="25">
        <v>526642</v>
      </c>
      <c r="D2616" s="25" t="s">
        <v>3987</v>
      </c>
      <c r="E2616" s="27" t="s">
        <v>570</v>
      </c>
    </row>
    <row r="2617" spans="1:5" x14ac:dyDescent="0.25">
      <c r="A2617" s="24">
        <v>2615</v>
      </c>
      <c r="B2617" s="26" t="s">
        <v>3988</v>
      </c>
      <c r="C2617" s="25">
        <v>539220</v>
      </c>
      <c r="D2617" s="25" t="s">
        <v>144</v>
      </c>
      <c r="E2617" s="27" t="s">
        <v>258</v>
      </c>
    </row>
    <row r="2618" spans="1:5" x14ac:dyDescent="0.25">
      <c r="A2618" s="24">
        <v>2616</v>
      </c>
      <c r="B2618" s="26" t="s">
        <v>3989</v>
      </c>
      <c r="C2618" s="25">
        <v>541195</v>
      </c>
      <c r="D2618" s="25" t="s">
        <v>3990</v>
      </c>
      <c r="E2618" s="27" t="s">
        <v>467</v>
      </c>
    </row>
    <row r="2619" spans="1:5" x14ac:dyDescent="0.25">
      <c r="A2619" s="24">
        <v>2617</v>
      </c>
      <c r="B2619" s="26" t="s">
        <v>3991</v>
      </c>
      <c r="C2619" s="25">
        <v>539594</v>
      </c>
      <c r="D2619" s="25" t="s">
        <v>144</v>
      </c>
      <c r="E2619" s="27" t="s">
        <v>342</v>
      </c>
    </row>
    <row r="2620" spans="1:5" x14ac:dyDescent="0.25">
      <c r="A2620" s="24">
        <v>2618</v>
      </c>
      <c r="B2620" s="26" t="s">
        <v>3992</v>
      </c>
      <c r="C2620" s="25" t="s">
        <v>144</v>
      </c>
      <c r="D2620" s="25" t="s">
        <v>3993</v>
      </c>
      <c r="E2620" s="27" t="s">
        <v>155</v>
      </c>
    </row>
    <row r="2621" spans="1:5" x14ac:dyDescent="0.25">
      <c r="A2621" s="24">
        <v>2619</v>
      </c>
      <c r="B2621" s="26" t="s">
        <v>3994</v>
      </c>
      <c r="C2621" s="25">
        <v>523782</v>
      </c>
      <c r="D2621" s="25" t="s">
        <v>144</v>
      </c>
      <c r="E2621" s="27" t="s">
        <v>166</v>
      </c>
    </row>
    <row r="2622" spans="1:5" x14ac:dyDescent="0.25">
      <c r="A2622" s="24">
        <v>2620</v>
      </c>
      <c r="B2622" s="26" t="s">
        <v>3995</v>
      </c>
      <c r="C2622" s="25">
        <v>523782</v>
      </c>
      <c r="D2622" s="25" t="s">
        <v>144</v>
      </c>
      <c r="E2622" s="27" t="s">
        <v>166</v>
      </c>
    </row>
    <row r="2623" spans="1:5" x14ac:dyDescent="0.25">
      <c r="A2623" s="24">
        <v>2621</v>
      </c>
      <c r="B2623" s="26" t="s">
        <v>3996</v>
      </c>
      <c r="C2623" s="25">
        <v>540078</v>
      </c>
      <c r="D2623" s="25" t="s">
        <v>144</v>
      </c>
      <c r="E2623" s="27" t="s">
        <v>339</v>
      </c>
    </row>
    <row r="2624" spans="1:5" x14ac:dyDescent="0.25">
      <c r="A2624" s="24">
        <v>2622</v>
      </c>
      <c r="B2624" s="26" t="s">
        <v>3997</v>
      </c>
      <c r="C2624" s="25" t="s">
        <v>144</v>
      </c>
      <c r="D2624" s="25" t="s">
        <v>3998</v>
      </c>
      <c r="E2624" s="27" t="s">
        <v>155</v>
      </c>
    </row>
    <row r="2625" spans="1:5" x14ac:dyDescent="0.25">
      <c r="A2625" s="24">
        <v>2623</v>
      </c>
      <c r="B2625" s="26" t="s">
        <v>3999</v>
      </c>
      <c r="C2625" s="25">
        <v>522036</v>
      </c>
      <c r="D2625" s="25" t="s">
        <v>4000</v>
      </c>
      <c r="E2625" s="27" t="s">
        <v>329</v>
      </c>
    </row>
    <row r="2626" spans="1:5" x14ac:dyDescent="0.25">
      <c r="A2626" s="24">
        <v>2624</v>
      </c>
      <c r="B2626" s="26" t="s">
        <v>4001</v>
      </c>
      <c r="C2626" s="25">
        <v>522241</v>
      </c>
      <c r="D2626" s="25" t="s">
        <v>4002</v>
      </c>
      <c r="E2626" s="27" t="s">
        <v>1063</v>
      </c>
    </row>
    <row r="2627" spans="1:5" x14ac:dyDescent="0.25">
      <c r="A2627" s="24">
        <v>2625</v>
      </c>
      <c r="B2627" s="26" t="s">
        <v>4003</v>
      </c>
      <c r="C2627" s="25">
        <v>509196</v>
      </c>
      <c r="D2627" s="25" t="s">
        <v>4004</v>
      </c>
      <c r="E2627" s="27" t="s">
        <v>4005</v>
      </c>
    </row>
    <row r="2628" spans="1:5" x14ac:dyDescent="0.25">
      <c r="A2628" s="24">
        <v>2626</v>
      </c>
      <c r="B2628" s="26" t="s">
        <v>4006</v>
      </c>
      <c r="C2628" s="25" t="s">
        <v>144</v>
      </c>
      <c r="D2628" s="25" t="s">
        <v>4007</v>
      </c>
      <c r="E2628" s="27" t="s">
        <v>155</v>
      </c>
    </row>
    <row r="2629" spans="1:5" x14ac:dyDescent="0.25">
      <c r="A2629" s="24">
        <v>2627</v>
      </c>
      <c r="B2629" s="26" t="s">
        <v>4008</v>
      </c>
      <c r="C2629" s="25">
        <v>513377</v>
      </c>
      <c r="D2629" s="25" t="s">
        <v>4009</v>
      </c>
      <c r="E2629" s="27" t="s">
        <v>166</v>
      </c>
    </row>
    <row r="2630" spans="1:5" x14ac:dyDescent="0.25">
      <c r="A2630" s="24">
        <v>2628</v>
      </c>
      <c r="B2630" s="26" t="s">
        <v>4010</v>
      </c>
      <c r="C2630" s="25">
        <v>503772</v>
      </c>
      <c r="D2630" s="25" t="s">
        <v>144</v>
      </c>
      <c r="E2630" s="27" t="s">
        <v>166</v>
      </c>
    </row>
    <row r="2631" spans="1:5" x14ac:dyDescent="0.25">
      <c r="A2631" s="24">
        <v>2629</v>
      </c>
      <c r="B2631" s="26" t="s">
        <v>4011</v>
      </c>
      <c r="C2631" s="25">
        <v>503015</v>
      </c>
      <c r="D2631" s="25" t="s">
        <v>144</v>
      </c>
      <c r="E2631" s="27" t="s">
        <v>166</v>
      </c>
    </row>
    <row r="2632" spans="1:5" x14ac:dyDescent="0.25">
      <c r="A2632" s="24">
        <v>2630</v>
      </c>
      <c r="B2632" s="26" t="s">
        <v>4012</v>
      </c>
      <c r="C2632" s="25">
        <v>539762</v>
      </c>
      <c r="D2632" s="25" t="s">
        <v>144</v>
      </c>
      <c r="E2632" s="27" t="s">
        <v>342</v>
      </c>
    </row>
    <row r="2633" spans="1:5" x14ac:dyDescent="0.25">
      <c r="A2633" s="24">
        <v>2631</v>
      </c>
      <c r="B2633" s="26" t="s">
        <v>4013</v>
      </c>
      <c r="C2633" s="25">
        <v>519287</v>
      </c>
      <c r="D2633" s="25" t="s">
        <v>144</v>
      </c>
      <c r="E2633" s="27" t="s">
        <v>204</v>
      </c>
    </row>
    <row r="2634" spans="1:5" x14ac:dyDescent="0.25">
      <c r="A2634" s="24">
        <v>2632</v>
      </c>
      <c r="B2634" s="26" t="s">
        <v>4014</v>
      </c>
      <c r="C2634" s="25">
        <v>503015</v>
      </c>
      <c r="D2634" s="25" t="s">
        <v>144</v>
      </c>
      <c r="E2634" s="27" t="s">
        <v>166</v>
      </c>
    </row>
    <row r="2635" spans="1:5" x14ac:dyDescent="0.25">
      <c r="A2635" s="24">
        <v>2633</v>
      </c>
      <c r="B2635" s="26" t="s">
        <v>4015</v>
      </c>
      <c r="C2635" s="25">
        <v>509760</v>
      </c>
      <c r="D2635" s="25" t="s">
        <v>144</v>
      </c>
      <c r="E2635" s="27" t="s">
        <v>127</v>
      </c>
    </row>
    <row r="2636" spans="1:5" x14ac:dyDescent="0.25">
      <c r="A2636" s="24">
        <v>2634</v>
      </c>
      <c r="B2636" s="26" t="s">
        <v>4016</v>
      </c>
      <c r="C2636" s="25">
        <v>513303</v>
      </c>
      <c r="D2636" s="25" t="s">
        <v>4017</v>
      </c>
      <c r="E2636" s="27" t="s">
        <v>4018</v>
      </c>
    </row>
    <row r="2637" spans="1:5" x14ac:dyDescent="0.25">
      <c r="A2637" s="24">
        <v>2635</v>
      </c>
      <c r="B2637" s="26" t="s">
        <v>4019</v>
      </c>
      <c r="C2637" s="25">
        <v>537092</v>
      </c>
      <c r="D2637" s="25" t="s">
        <v>144</v>
      </c>
      <c r="E2637" s="27" t="s">
        <v>127</v>
      </c>
    </row>
    <row r="2638" spans="1:5" x14ac:dyDescent="0.25">
      <c r="A2638" s="24">
        <v>2636</v>
      </c>
      <c r="B2638" s="26" t="s">
        <v>4020</v>
      </c>
      <c r="C2638" s="25">
        <v>519003</v>
      </c>
      <c r="D2638" s="25" t="s">
        <v>144</v>
      </c>
      <c r="E2638" s="27" t="s">
        <v>342</v>
      </c>
    </row>
    <row r="2639" spans="1:5" x14ac:dyDescent="0.25">
      <c r="A2639" s="24">
        <v>2637</v>
      </c>
      <c r="B2639" s="26" t="s">
        <v>4021</v>
      </c>
      <c r="C2639" s="25">
        <v>500890</v>
      </c>
      <c r="D2639" s="25" t="s">
        <v>4022</v>
      </c>
      <c r="E2639" s="27" t="s">
        <v>624</v>
      </c>
    </row>
    <row r="2640" spans="1:5" x14ac:dyDescent="0.25">
      <c r="A2640" s="24">
        <v>2638</v>
      </c>
      <c r="B2640" s="26" t="s">
        <v>4023</v>
      </c>
      <c r="C2640" s="25">
        <v>503776</v>
      </c>
      <c r="D2640" s="25" t="s">
        <v>144</v>
      </c>
      <c r="E2640" s="27" t="s">
        <v>288</v>
      </c>
    </row>
    <row r="2641" spans="1:5" x14ac:dyDescent="0.25">
      <c r="A2641" s="24">
        <v>2639</v>
      </c>
      <c r="B2641" s="26" t="s">
        <v>4024</v>
      </c>
      <c r="C2641" s="25">
        <v>506261</v>
      </c>
      <c r="D2641" s="25" t="s">
        <v>144</v>
      </c>
      <c r="E2641" s="27" t="s">
        <v>442</v>
      </c>
    </row>
    <row r="2642" spans="1:5" x14ac:dyDescent="0.25">
      <c r="A2642" s="24">
        <v>2640</v>
      </c>
      <c r="B2642" s="26" t="s">
        <v>4025</v>
      </c>
      <c r="C2642" s="25" t="s">
        <v>144</v>
      </c>
      <c r="D2642" s="25" t="s">
        <v>4026</v>
      </c>
      <c r="E2642" s="27" t="s">
        <v>155</v>
      </c>
    </row>
    <row r="2643" spans="1:5" x14ac:dyDescent="0.25">
      <c r="A2643" s="24">
        <v>2641</v>
      </c>
      <c r="B2643" s="26" t="s">
        <v>4027</v>
      </c>
      <c r="C2643" s="25">
        <v>531453</v>
      </c>
      <c r="D2643" s="25" t="s">
        <v>4028</v>
      </c>
      <c r="E2643" s="27" t="s">
        <v>159</v>
      </c>
    </row>
    <row r="2644" spans="1:5" x14ac:dyDescent="0.25">
      <c r="A2644" s="24">
        <v>2642</v>
      </c>
      <c r="B2644" s="26" t="s">
        <v>4029</v>
      </c>
      <c r="C2644" s="25">
        <v>530169</v>
      </c>
      <c r="D2644" s="25" t="s">
        <v>144</v>
      </c>
      <c r="E2644" s="27" t="s">
        <v>138</v>
      </c>
    </row>
    <row r="2645" spans="1:5" x14ac:dyDescent="0.25">
      <c r="A2645" s="24">
        <v>2643</v>
      </c>
      <c r="B2645" s="26" t="s">
        <v>4030</v>
      </c>
      <c r="C2645" s="25">
        <v>532140</v>
      </c>
      <c r="D2645" s="25" t="s">
        <v>144</v>
      </c>
      <c r="E2645" s="27" t="s">
        <v>159</v>
      </c>
    </row>
    <row r="2646" spans="1:5" x14ac:dyDescent="0.25">
      <c r="A2646" s="24">
        <v>2644</v>
      </c>
      <c r="B2646" s="26" t="s">
        <v>4031</v>
      </c>
      <c r="C2646" s="25">
        <v>530047</v>
      </c>
      <c r="D2646" s="25" t="s">
        <v>4032</v>
      </c>
      <c r="E2646" s="27" t="s">
        <v>159</v>
      </c>
    </row>
    <row r="2647" spans="1:5" x14ac:dyDescent="0.25">
      <c r="A2647" s="24">
        <v>2645</v>
      </c>
      <c r="B2647" s="26" t="s">
        <v>4033</v>
      </c>
      <c r="C2647" s="25">
        <v>533286</v>
      </c>
      <c r="D2647" s="25" t="s">
        <v>4034</v>
      </c>
      <c r="E2647" s="27" t="s">
        <v>124</v>
      </c>
    </row>
    <row r="2648" spans="1:5" x14ac:dyDescent="0.25">
      <c r="A2648" s="24">
        <v>2646</v>
      </c>
      <c r="B2648" s="26" t="s">
        <v>4035</v>
      </c>
      <c r="C2648" s="25" t="s">
        <v>144</v>
      </c>
      <c r="D2648" s="25" t="s">
        <v>4036</v>
      </c>
      <c r="E2648" s="27" t="s">
        <v>155</v>
      </c>
    </row>
    <row r="2649" spans="1:5" x14ac:dyDescent="0.25">
      <c r="A2649" s="24">
        <v>2647</v>
      </c>
      <c r="B2649" s="26" t="s">
        <v>4037</v>
      </c>
      <c r="C2649" s="25">
        <v>533080</v>
      </c>
      <c r="D2649" s="25" t="s">
        <v>4038</v>
      </c>
      <c r="E2649" s="27" t="s">
        <v>339</v>
      </c>
    </row>
    <row r="2650" spans="1:5" x14ac:dyDescent="0.25">
      <c r="A2650" s="24">
        <v>2648</v>
      </c>
      <c r="B2650" s="26" t="s">
        <v>4039</v>
      </c>
      <c r="C2650" s="25">
        <v>526263</v>
      </c>
      <c r="D2650" s="25" t="s">
        <v>4040</v>
      </c>
      <c r="E2650" s="27" t="s">
        <v>474</v>
      </c>
    </row>
    <row r="2651" spans="1:5" x14ac:dyDescent="0.25">
      <c r="A2651" s="24">
        <v>2649</v>
      </c>
      <c r="B2651" s="26" t="s">
        <v>4041</v>
      </c>
      <c r="C2651" s="25">
        <v>511551</v>
      </c>
      <c r="D2651" s="25" t="s">
        <v>144</v>
      </c>
      <c r="E2651" s="27" t="s">
        <v>127</v>
      </c>
    </row>
    <row r="2652" spans="1:5" x14ac:dyDescent="0.25">
      <c r="A2652" s="24">
        <v>2650</v>
      </c>
      <c r="B2652" s="26" t="s">
        <v>4042</v>
      </c>
      <c r="C2652" s="25">
        <v>535910</v>
      </c>
      <c r="D2652" s="25" t="s">
        <v>144</v>
      </c>
      <c r="E2652" s="27" t="s">
        <v>161</v>
      </c>
    </row>
    <row r="2653" spans="1:5" x14ac:dyDescent="0.25">
      <c r="A2653" s="24">
        <v>2651</v>
      </c>
      <c r="B2653" s="26" t="s">
        <v>4043</v>
      </c>
      <c r="C2653" s="25">
        <v>532078</v>
      </c>
      <c r="D2653" s="25" t="s">
        <v>144</v>
      </c>
      <c r="E2653" s="27" t="s">
        <v>176</v>
      </c>
    </row>
    <row r="2654" spans="1:5" x14ac:dyDescent="0.25">
      <c r="A2654" s="24">
        <v>2652</v>
      </c>
      <c r="B2654" s="26" t="s">
        <v>4044</v>
      </c>
      <c r="C2654" s="25">
        <v>513446</v>
      </c>
      <c r="D2654" s="25" t="s">
        <v>4045</v>
      </c>
      <c r="E2654" s="27" t="s">
        <v>176</v>
      </c>
    </row>
    <row r="2655" spans="1:5" x14ac:dyDescent="0.25">
      <c r="A2655" s="24">
        <v>2653</v>
      </c>
      <c r="B2655" s="26" t="s">
        <v>4046</v>
      </c>
      <c r="C2655" s="25">
        <v>532723</v>
      </c>
      <c r="D2655" s="25" t="s">
        <v>144</v>
      </c>
      <c r="E2655" s="27" t="s">
        <v>230</v>
      </c>
    </row>
    <row r="2656" spans="1:5" x14ac:dyDescent="0.25">
      <c r="A2656" s="24">
        <v>2654</v>
      </c>
      <c r="B2656" s="26" t="s">
        <v>4047</v>
      </c>
      <c r="C2656" s="25">
        <v>505343</v>
      </c>
      <c r="D2656" s="25" t="s">
        <v>144</v>
      </c>
      <c r="E2656" s="27" t="s">
        <v>565</v>
      </c>
    </row>
    <row r="2657" spans="1:5" x14ac:dyDescent="0.25">
      <c r="A2657" s="24">
        <v>2655</v>
      </c>
      <c r="B2657" s="26" t="s">
        <v>4048</v>
      </c>
      <c r="C2657" s="25">
        <v>505343</v>
      </c>
      <c r="D2657" s="25" t="s">
        <v>144</v>
      </c>
      <c r="E2657" s="27" t="s">
        <v>565</v>
      </c>
    </row>
    <row r="2658" spans="1:5" x14ac:dyDescent="0.25">
      <c r="A2658" s="24">
        <v>2656</v>
      </c>
      <c r="B2658" s="26" t="s">
        <v>4049</v>
      </c>
      <c r="C2658" s="25">
        <v>524084</v>
      </c>
      <c r="D2658" s="25" t="s">
        <v>4050</v>
      </c>
      <c r="E2658" s="27" t="s">
        <v>288</v>
      </c>
    </row>
    <row r="2659" spans="1:5" x14ac:dyDescent="0.25">
      <c r="A2659" s="24">
        <v>2657</v>
      </c>
      <c r="B2659" s="26" t="s">
        <v>4051</v>
      </c>
      <c r="C2659" s="25">
        <v>524084</v>
      </c>
      <c r="D2659" s="25" t="s">
        <v>4050</v>
      </c>
      <c r="E2659" s="27" t="s">
        <v>288</v>
      </c>
    </row>
    <row r="2660" spans="1:5" x14ac:dyDescent="0.25">
      <c r="A2660" s="24">
        <v>2658</v>
      </c>
      <c r="B2660" s="26" t="s">
        <v>4052</v>
      </c>
      <c r="C2660" s="25">
        <v>538836</v>
      </c>
      <c r="D2660" s="25" t="s">
        <v>4053</v>
      </c>
      <c r="E2660" s="27" t="s">
        <v>258</v>
      </c>
    </row>
    <row r="2661" spans="1:5" x14ac:dyDescent="0.25">
      <c r="A2661" s="24">
        <v>2659</v>
      </c>
      <c r="B2661" s="26" t="s">
        <v>4054</v>
      </c>
      <c r="C2661" s="25">
        <v>530167</v>
      </c>
      <c r="D2661" s="25" t="s">
        <v>144</v>
      </c>
      <c r="E2661" s="27" t="s">
        <v>161</v>
      </c>
    </row>
    <row r="2662" spans="1:5" x14ac:dyDescent="0.25">
      <c r="A2662" s="24">
        <v>2660</v>
      </c>
      <c r="B2662" s="26" t="s">
        <v>4055</v>
      </c>
      <c r="C2662" s="25">
        <v>539199</v>
      </c>
      <c r="D2662" s="25" t="s">
        <v>144</v>
      </c>
      <c r="E2662" s="27" t="s">
        <v>127</v>
      </c>
    </row>
    <row r="2663" spans="1:5" x14ac:dyDescent="0.25">
      <c r="A2663" s="24">
        <v>2661</v>
      </c>
      <c r="B2663" s="26" t="s">
        <v>4056</v>
      </c>
      <c r="C2663" s="25">
        <v>532621</v>
      </c>
      <c r="D2663" s="25" t="s">
        <v>4057</v>
      </c>
      <c r="E2663" s="27" t="s">
        <v>159</v>
      </c>
    </row>
    <row r="2664" spans="1:5" x14ac:dyDescent="0.25">
      <c r="A2664" s="24">
        <v>2662</v>
      </c>
      <c r="B2664" s="26" t="s">
        <v>4058</v>
      </c>
      <c r="C2664" s="25">
        <v>511549</v>
      </c>
      <c r="D2664" s="25" t="s">
        <v>144</v>
      </c>
      <c r="E2664" s="27" t="s">
        <v>161</v>
      </c>
    </row>
    <row r="2665" spans="1:5" x14ac:dyDescent="0.25">
      <c r="A2665" s="24">
        <v>2663</v>
      </c>
      <c r="B2665" s="26" t="s">
        <v>4059</v>
      </c>
      <c r="C2665" s="25">
        <v>500288</v>
      </c>
      <c r="D2665" s="25" t="s">
        <v>4060</v>
      </c>
      <c r="E2665" s="27" t="s">
        <v>182</v>
      </c>
    </row>
    <row r="2666" spans="1:5" x14ac:dyDescent="0.25">
      <c r="A2666" s="24">
        <v>2664</v>
      </c>
      <c r="B2666" s="26" t="s">
        <v>4061</v>
      </c>
      <c r="C2666" s="25">
        <v>526237</v>
      </c>
      <c r="D2666" s="25" t="s">
        <v>144</v>
      </c>
      <c r="E2666" s="27" t="s">
        <v>161</v>
      </c>
    </row>
    <row r="2667" spans="1:5" x14ac:dyDescent="0.25">
      <c r="A2667" s="24">
        <v>2665</v>
      </c>
      <c r="B2667" s="26" t="s">
        <v>4062</v>
      </c>
      <c r="C2667" s="25">
        <v>523160</v>
      </c>
      <c r="D2667" s="25" t="s">
        <v>144</v>
      </c>
      <c r="E2667" s="27" t="s">
        <v>329</v>
      </c>
    </row>
    <row r="2668" spans="1:5" x14ac:dyDescent="0.25">
      <c r="A2668" s="24">
        <v>2666</v>
      </c>
      <c r="B2668" s="26" t="s">
        <v>4063</v>
      </c>
      <c r="C2668" s="25">
        <v>523160</v>
      </c>
      <c r="D2668" s="25" t="s">
        <v>144</v>
      </c>
      <c r="E2668" s="27" t="s">
        <v>329</v>
      </c>
    </row>
    <row r="2669" spans="1:5" x14ac:dyDescent="0.25">
      <c r="A2669" s="24">
        <v>2667</v>
      </c>
      <c r="B2669" s="26" t="s">
        <v>4064</v>
      </c>
      <c r="C2669" s="25">
        <v>513305</v>
      </c>
      <c r="D2669" s="25" t="s">
        <v>4065</v>
      </c>
      <c r="E2669" s="27" t="s">
        <v>565</v>
      </c>
    </row>
    <row r="2670" spans="1:5" x14ac:dyDescent="0.25">
      <c r="A2670" s="24">
        <v>2668</v>
      </c>
      <c r="B2670" s="26" t="s">
        <v>4066</v>
      </c>
      <c r="C2670" s="25">
        <v>532407</v>
      </c>
      <c r="D2670" s="25" t="s">
        <v>144</v>
      </c>
      <c r="E2670" s="27" t="s">
        <v>237</v>
      </c>
    </row>
    <row r="2671" spans="1:5" x14ac:dyDescent="0.25">
      <c r="A2671" s="24">
        <v>2669</v>
      </c>
      <c r="B2671" s="26" t="s">
        <v>4067</v>
      </c>
      <c r="C2671" s="25" t="s">
        <v>144</v>
      </c>
      <c r="D2671" s="25" t="s">
        <v>4068</v>
      </c>
      <c r="E2671" s="27" t="s">
        <v>235</v>
      </c>
    </row>
    <row r="2672" spans="1:5" x14ac:dyDescent="0.25">
      <c r="A2672" s="24">
        <v>2670</v>
      </c>
      <c r="B2672" s="26" t="s">
        <v>4069</v>
      </c>
      <c r="C2672" s="25">
        <v>517334</v>
      </c>
      <c r="D2672" s="25" t="s">
        <v>4070</v>
      </c>
      <c r="E2672" s="27" t="s">
        <v>499</v>
      </c>
    </row>
    <row r="2673" spans="1:5" x14ac:dyDescent="0.25">
      <c r="A2673" s="24">
        <v>2671</v>
      </c>
      <c r="B2673" s="26" t="s">
        <v>4071</v>
      </c>
      <c r="C2673" s="25">
        <v>532892</v>
      </c>
      <c r="D2673" s="25" t="s">
        <v>4072</v>
      </c>
      <c r="E2673" s="27" t="s">
        <v>161</v>
      </c>
    </row>
    <row r="2674" spans="1:5" x14ac:dyDescent="0.25">
      <c r="A2674" s="24">
        <v>2672</v>
      </c>
      <c r="B2674" s="26" t="s">
        <v>4073</v>
      </c>
      <c r="C2674" s="25">
        <v>590115</v>
      </c>
      <c r="D2674" s="25" t="s">
        <v>4074</v>
      </c>
      <c r="E2674" s="27" t="s">
        <v>127</v>
      </c>
    </row>
    <row r="2675" spans="1:5" x14ac:dyDescent="0.25">
      <c r="A2675" s="24">
        <v>2673</v>
      </c>
      <c r="B2675" s="26" t="s">
        <v>4075</v>
      </c>
      <c r="C2675" s="25">
        <v>533385</v>
      </c>
      <c r="D2675" s="25" t="s">
        <v>4076</v>
      </c>
      <c r="E2675" s="27" t="s">
        <v>127</v>
      </c>
    </row>
    <row r="2676" spans="1:5" x14ac:dyDescent="0.25">
      <c r="A2676" s="24">
        <v>2674</v>
      </c>
      <c r="B2676" s="26" t="s">
        <v>4077</v>
      </c>
      <c r="C2676" s="25">
        <v>507522</v>
      </c>
      <c r="D2676" s="25" t="s">
        <v>144</v>
      </c>
      <c r="E2676" s="27" t="s">
        <v>775</v>
      </c>
    </row>
    <row r="2677" spans="1:5" x14ac:dyDescent="0.25">
      <c r="A2677" s="24">
        <v>2675</v>
      </c>
      <c r="B2677" s="26" t="s">
        <v>4078</v>
      </c>
      <c r="C2677" s="25">
        <v>526299</v>
      </c>
      <c r="D2677" s="25" t="s">
        <v>4079</v>
      </c>
      <c r="E2677" s="27" t="s">
        <v>130</v>
      </c>
    </row>
    <row r="2678" spans="1:5" x14ac:dyDescent="0.25">
      <c r="A2678" s="24">
        <v>2676</v>
      </c>
      <c r="B2678" s="26" t="s">
        <v>4080</v>
      </c>
      <c r="C2678" s="25">
        <v>500450</v>
      </c>
      <c r="D2678" s="25" t="s">
        <v>144</v>
      </c>
      <c r="E2678" s="27" t="s">
        <v>127</v>
      </c>
    </row>
    <row r="2679" spans="1:5" x14ac:dyDescent="0.25">
      <c r="A2679" s="24">
        <v>2677</v>
      </c>
      <c r="B2679" s="26" t="s">
        <v>4081</v>
      </c>
      <c r="C2679" s="25">
        <v>526143</v>
      </c>
      <c r="D2679" s="25" t="s">
        <v>144</v>
      </c>
      <c r="E2679" s="27" t="s">
        <v>339</v>
      </c>
    </row>
    <row r="2680" spans="1:5" x14ac:dyDescent="0.25">
      <c r="A2680" s="24">
        <v>2678</v>
      </c>
      <c r="B2680" s="26" t="s">
        <v>4082</v>
      </c>
      <c r="C2680" s="25">
        <v>532440</v>
      </c>
      <c r="D2680" s="25" t="s">
        <v>4083</v>
      </c>
      <c r="E2680" s="27" t="s">
        <v>2136</v>
      </c>
    </row>
    <row r="2681" spans="1:5" x14ac:dyDescent="0.25">
      <c r="A2681" s="24">
        <v>2679</v>
      </c>
      <c r="B2681" s="26" t="s">
        <v>4084</v>
      </c>
      <c r="C2681" s="25">
        <v>540809</v>
      </c>
      <c r="D2681" s="25" t="s">
        <v>144</v>
      </c>
      <c r="E2681" s="27" t="s">
        <v>166</v>
      </c>
    </row>
    <row r="2682" spans="1:5" x14ac:dyDescent="0.25">
      <c r="A2682" s="24">
        <v>2680</v>
      </c>
      <c r="B2682" s="26" t="s">
        <v>4085</v>
      </c>
      <c r="C2682" s="25">
        <v>500290</v>
      </c>
      <c r="D2682" s="25" t="s">
        <v>4086</v>
      </c>
      <c r="E2682" s="27" t="s">
        <v>624</v>
      </c>
    </row>
    <row r="2683" spans="1:5" x14ac:dyDescent="0.25">
      <c r="A2683" s="24">
        <v>2681</v>
      </c>
      <c r="B2683" s="26" t="s">
        <v>4087</v>
      </c>
      <c r="C2683" s="25">
        <v>532376</v>
      </c>
      <c r="D2683" s="25" t="s">
        <v>4088</v>
      </c>
      <c r="E2683" s="27" t="s">
        <v>290</v>
      </c>
    </row>
    <row r="2684" spans="1:5" x14ac:dyDescent="0.25">
      <c r="A2684" s="24">
        <v>2682</v>
      </c>
      <c r="B2684" s="26" t="s">
        <v>4089</v>
      </c>
      <c r="C2684" s="25">
        <v>512065</v>
      </c>
      <c r="D2684" s="25" t="s">
        <v>144</v>
      </c>
      <c r="E2684" s="27" t="s">
        <v>161</v>
      </c>
    </row>
    <row r="2685" spans="1:5" x14ac:dyDescent="0.25">
      <c r="A2685" s="24">
        <v>2683</v>
      </c>
      <c r="B2685" s="26" t="s">
        <v>4090</v>
      </c>
      <c r="C2685" s="25">
        <v>532650</v>
      </c>
      <c r="D2685" s="25" t="s">
        <v>4091</v>
      </c>
      <c r="E2685" s="27" t="s">
        <v>467</v>
      </c>
    </row>
    <row r="2686" spans="1:5" x14ac:dyDescent="0.25">
      <c r="A2686" s="24">
        <v>2684</v>
      </c>
      <c r="B2686" s="26" t="s">
        <v>4092</v>
      </c>
      <c r="C2686" s="25">
        <v>508922</v>
      </c>
      <c r="D2686" s="25" t="s">
        <v>144</v>
      </c>
      <c r="E2686" s="27" t="s">
        <v>1189</v>
      </c>
    </row>
    <row r="2687" spans="1:5" x14ac:dyDescent="0.25">
      <c r="A2687" s="24">
        <v>2685</v>
      </c>
      <c r="B2687" s="26" t="s">
        <v>4093</v>
      </c>
      <c r="C2687" s="25">
        <v>508922</v>
      </c>
      <c r="D2687" s="25" t="s">
        <v>144</v>
      </c>
      <c r="E2687" s="27" t="s">
        <v>1189</v>
      </c>
    </row>
    <row r="2688" spans="1:5" x14ac:dyDescent="0.25">
      <c r="A2688" s="24">
        <v>2686</v>
      </c>
      <c r="B2688" s="26" t="s">
        <v>4094</v>
      </c>
      <c r="C2688" s="25" t="s">
        <v>144</v>
      </c>
      <c r="D2688" s="25" t="s">
        <v>4095</v>
      </c>
      <c r="E2688" s="27" t="s">
        <v>1189</v>
      </c>
    </row>
    <row r="2689" spans="1:5" x14ac:dyDescent="0.25">
      <c r="A2689" s="24">
        <v>2687</v>
      </c>
      <c r="B2689" s="26" t="s">
        <v>4096</v>
      </c>
      <c r="C2689" s="25">
        <v>542597</v>
      </c>
      <c r="D2689" s="25" t="s">
        <v>4097</v>
      </c>
      <c r="E2689" s="27" t="s">
        <v>510</v>
      </c>
    </row>
    <row r="2690" spans="1:5" x14ac:dyDescent="0.25">
      <c r="A2690" s="24">
        <v>2688</v>
      </c>
      <c r="B2690" s="26" t="s">
        <v>4098</v>
      </c>
      <c r="C2690" s="25">
        <v>534312</v>
      </c>
      <c r="D2690" s="25" t="s">
        <v>4099</v>
      </c>
      <c r="E2690" s="27" t="s">
        <v>249</v>
      </c>
    </row>
    <row r="2691" spans="1:5" x14ac:dyDescent="0.25">
      <c r="A2691" s="24">
        <v>2689</v>
      </c>
      <c r="B2691" s="26" t="s">
        <v>4100</v>
      </c>
      <c r="C2691" s="25">
        <v>531919</v>
      </c>
      <c r="D2691" s="25" t="s">
        <v>144</v>
      </c>
      <c r="E2691" s="27" t="s">
        <v>164</v>
      </c>
    </row>
    <row r="2692" spans="1:5" x14ac:dyDescent="0.25">
      <c r="A2692" s="24">
        <v>2690</v>
      </c>
      <c r="B2692" s="26" t="s">
        <v>4101</v>
      </c>
      <c r="C2692" s="25">
        <v>539819</v>
      </c>
      <c r="D2692" s="25" t="s">
        <v>144</v>
      </c>
      <c r="E2692" s="27" t="s">
        <v>127</v>
      </c>
    </row>
    <row r="2693" spans="1:5" x14ac:dyDescent="0.25">
      <c r="A2693" s="24">
        <v>2691</v>
      </c>
      <c r="B2693" s="26" t="s">
        <v>4102</v>
      </c>
      <c r="C2693" s="25">
        <v>538743</v>
      </c>
      <c r="D2693" s="25" t="s">
        <v>144</v>
      </c>
      <c r="E2693" s="27" t="s">
        <v>130</v>
      </c>
    </row>
    <row r="2694" spans="1:5" x14ac:dyDescent="0.25">
      <c r="A2694" s="24">
        <v>2692</v>
      </c>
      <c r="B2694" s="26" t="s">
        <v>4103</v>
      </c>
      <c r="C2694" s="25">
        <v>532097</v>
      </c>
      <c r="D2694" s="25" t="s">
        <v>4104</v>
      </c>
      <c r="E2694" s="27" t="s">
        <v>542</v>
      </c>
    </row>
    <row r="2695" spans="1:5" x14ac:dyDescent="0.25">
      <c r="A2695" s="24">
        <v>2693</v>
      </c>
      <c r="B2695" s="26" t="s">
        <v>4105</v>
      </c>
      <c r="C2695" s="25">
        <v>500460</v>
      </c>
      <c r="D2695" s="25" t="s">
        <v>4106</v>
      </c>
      <c r="E2695" s="27" t="s">
        <v>176</v>
      </c>
    </row>
    <row r="2696" spans="1:5" x14ac:dyDescent="0.25">
      <c r="A2696" s="24">
        <v>2694</v>
      </c>
      <c r="B2696" s="26" t="s">
        <v>4107</v>
      </c>
      <c r="C2696" s="25">
        <v>523832</v>
      </c>
      <c r="D2696" s="25" t="s">
        <v>4108</v>
      </c>
      <c r="E2696" s="27" t="s">
        <v>262</v>
      </c>
    </row>
    <row r="2697" spans="1:5" x14ac:dyDescent="0.25">
      <c r="A2697" s="24">
        <v>2695</v>
      </c>
      <c r="B2697" s="26" t="s">
        <v>4109</v>
      </c>
      <c r="C2697" s="25">
        <v>530341</v>
      </c>
      <c r="D2697" s="25" t="s">
        <v>144</v>
      </c>
      <c r="E2697" s="27" t="s">
        <v>127</v>
      </c>
    </row>
    <row r="2698" spans="1:5" x14ac:dyDescent="0.25">
      <c r="A2698" s="24">
        <v>2696</v>
      </c>
      <c r="B2698" s="26" t="s">
        <v>4110</v>
      </c>
      <c r="C2698" s="25">
        <v>535204</v>
      </c>
      <c r="D2698" s="25" t="s">
        <v>144</v>
      </c>
      <c r="E2698" s="27" t="s">
        <v>166</v>
      </c>
    </row>
    <row r="2699" spans="1:5" x14ac:dyDescent="0.25">
      <c r="A2699" s="24">
        <v>2697</v>
      </c>
      <c r="B2699" s="26" t="s">
        <v>4111</v>
      </c>
      <c r="C2699" s="25">
        <v>532357</v>
      </c>
      <c r="D2699" s="25" t="s">
        <v>4112</v>
      </c>
      <c r="E2699" s="27" t="s">
        <v>147</v>
      </c>
    </row>
    <row r="2700" spans="1:5" x14ac:dyDescent="0.25">
      <c r="A2700" s="24">
        <v>2698</v>
      </c>
      <c r="B2700" s="26" t="s">
        <v>4113</v>
      </c>
      <c r="C2700" s="25">
        <v>501477</v>
      </c>
      <c r="D2700" s="25" t="s">
        <v>144</v>
      </c>
      <c r="E2700" s="27" t="s">
        <v>166</v>
      </c>
    </row>
    <row r="2701" spans="1:5" x14ac:dyDescent="0.25">
      <c r="A2701" s="24">
        <v>2699</v>
      </c>
      <c r="B2701" s="26" t="s">
        <v>4114</v>
      </c>
      <c r="C2701" s="25">
        <v>501477</v>
      </c>
      <c r="D2701" s="25" t="s">
        <v>144</v>
      </c>
      <c r="E2701" s="27" t="s">
        <v>166</v>
      </c>
    </row>
    <row r="2702" spans="1:5" x14ac:dyDescent="0.25">
      <c r="A2702" s="24">
        <v>2700</v>
      </c>
      <c r="B2702" s="26" t="s">
        <v>4115</v>
      </c>
      <c r="C2702" s="25">
        <v>534091</v>
      </c>
      <c r="D2702" s="25" t="s">
        <v>4116</v>
      </c>
      <c r="E2702" s="27" t="s">
        <v>164</v>
      </c>
    </row>
    <row r="2703" spans="1:5" x14ac:dyDescent="0.25">
      <c r="A2703" s="24">
        <v>2701</v>
      </c>
      <c r="B2703" s="26" t="s">
        <v>4117</v>
      </c>
      <c r="C2703" s="25">
        <v>534091</v>
      </c>
      <c r="D2703" s="25" t="s">
        <v>4116</v>
      </c>
      <c r="E2703" s="27" t="s">
        <v>164</v>
      </c>
    </row>
    <row r="2704" spans="1:5" x14ac:dyDescent="0.25">
      <c r="A2704" s="24">
        <v>2702</v>
      </c>
      <c r="B2704" s="26" t="s">
        <v>4118</v>
      </c>
      <c r="C2704" s="25">
        <v>526169</v>
      </c>
      <c r="D2704" s="25" t="s">
        <v>144</v>
      </c>
      <c r="E2704" s="27" t="s">
        <v>624</v>
      </c>
    </row>
    <row r="2705" spans="1:5" x14ac:dyDescent="0.25">
      <c r="A2705" s="24">
        <v>2703</v>
      </c>
      <c r="B2705" s="26" t="s">
        <v>4119</v>
      </c>
      <c r="C2705" s="25">
        <v>526169</v>
      </c>
      <c r="D2705" s="25" t="s">
        <v>144</v>
      </c>
      <c r="E2705" s="27" t="s">
        <v>624</v>
      </c>
    </row>
    <row r="2706" spans="1:5" x14ac:dyDescent="0.25">
      <c r="A2706" s="24">
        <v>2704</v>
      </c>
      <c r="B2706" s="26" t="s">
        <v>4120</v>
      </c>
      <c r="C2706" s="25">
        <v>505594</v>
      </c>
      <c r="D2706" s="25" t="s">
        <v>144</v>
      </c>
      <c r="E2706" s="27" t="s">
        <v>565</v>
      </c>
    </row>
    <row r="2707" spans="1:5" x14ac:dyDescent="0.25">
      <c r="A2707" s="24">
        <v>2705</v>
      </c>
      <c r="B2707" s="26" t="s">
        <v>4121</v>
      </c>
      <c r="C2707" s="25">
        <v>504356</v>
      </c>
      <c r="D2707" s="25" t="s">
        <v>144</v>
      </c>
      <c r="E2707" s="27" t="s">
        <v>565</v>
      </c>
    </row>
    <row r="2708" spans="1:5" x14ac:dyDescent="0.25">
      <c r="A2708" s="24">
        <v>2706</v>
      </c>
      <c r="B2708" s="26" t="s">
        <v>4122</v>
      </c>
      <c r="C2708" s="25">
        <v>520059</v>
      </c>
      <c r="D2708" s="25" t="s">
        <v>4123</v>
      </c>
      <c r="E2708" s="27" t="s">
        <v>499</v>
      </c>
    </row>
    <row r="2709" spans="1:5" x14ac:dyDescent="0.25">
      <c r="A2709" s="24">
        <v>2707</v>
      </c>
      <c r="B2709" s="26" t="s">
        <v>4124</v>
      </c>
      <c r="C2709" s="25">
        <v>520043</v>
      </c>
      <c r="D2709" s="25" t="s">
        <v>4125</v>
      </c>
      <c r="E2709" s="27" t="s">
        <v>499</v>
      </c>
    </row>
    <row r="2710" spans="1:5" x14ac:dyDescent="0.25">
      <c r="A2710" s="24">
        <v>2708</v>
      </c>
      <c r="B2710" s="26" t="s">
        <v>4126</v>
      </c>
      <c r="C2710" s="25">
        <v>511200</v>
      </c>
      <c r="D2710" s="25" t="s">
        <v>144</v>
      </c>
      <c r="E2710" s="27" t="s">
        <v>565</v>
      </c>
    </row>
    <row r="2711" spans="1:5" x14ac:dyDescent="0.25">
      <c r="A2711" s="24">
        <v>2709</v>
      </c>
      <c r="B2711" s="26" t="s">
        <v>4127</v>
      </c>
      <c r="C2711" s="25">
        <v>511401</v>
      </c>
      <c r="D2711" s="25" t="s">
        <v>4128</v>
      </c>
      <c r="E2711" s="27" t="s">
        <v>127</v>
      </c>
    </row>
    <row r="2712" spans="1:5" x14ac:dyDescent="0.25">
      <c r="A2712" s="24">
        <v>2710</v>
      </c>
      <c r="B2712" s="26" t="s">
        <v>4129</v>
      </c>
      <c r="C2712" s="25">
        <v>531821</v>
      </c>
      <c r="D2712" s="25" t="s">
        <v>144</v>
      </c>
      <c r="E2712" s="27" t="s">
        <v>127</v>
      </c>
    </row>
    <row r="2713" spans="1:5" x14ac:dyDescent="0.25">
      <c r="A2713" s="24">
        <v>2711</v>
      </c>
      <c r="B2713" s="26" t="s">
        <v>4130</v>
      </c>
      <c r="C2713" s="25">
        <v>515037</v>
      </c>
      <c r="D2713" s="25" t="s">
        <v>4131</v>
      </c>
      <c r="E2713" s="27" t="s">
        <v>421</v>
      </c>
    </row>
    <row r="2714" spans="1:5" x14ac:dyDescent="0.25">
      <c r="A2714" s="24">
        <v>2712</v>
      </c>
      <c r="B2714" s="26" t="s">
        <v>4132</v>
      </c>
      <c r="C2714" s="25">
        <v>540366</v>
      </c>
      <c r="D2714" s="25" t="s">
        <v>4133</v>
      </c>
      <c r="E2714" s="27" t="s">
        <v>882</v>
      </c>
    </row>
    <row r="2715" spans="1:5" x14ac:dyDescent="0.25">
      <c r="A2715" s="24">
        <v>2713</v>
      </c>
      <c r="B2715" s="26" t="s">
        <v>4134</v>
      </c>
      <c r="C2715" s="25">
        <v>511766</v>
      </c>
      <c r="D2715" s="25" t="s">
        <v>4135</v>
      </c>
      <c r="E2715" s="27" t="s">
        <v>161</v>
      </c>
    </row>
    <row r="2716" spans="1:5" x14ac:dyDescent="0.25">
      <c r="A2716" s="24">
        <v>2714</v>
      </c>
      <c r="B2716" s="26" t="s">
        <v>4136</v>
      </c>
      <c r="C2716" s="25">
        <v>533398</v>
      </c>
      <c r="D2716" s="25" t="s">
        <v>4137</v>
      </c>
      <c r="E2716" s="27" t="s">
        <v>161</v>
      </c>
    </row>
    <row r="2717" spans="1:5" x14ac:dyDescent="0.25">
      <c r="A2717" s="24">
        <v>2715</v>
      </c>
      <c r="B2717" s="26" t="s">
        <v>4138</v>
      </c>
      <c r="C2717" s="25">
        <v>532991</v>
      </c>
      <c r="D2717" s="25" t="s">
        <v>4139</v>
      </c>
      <c r="E2717" s="27" t="s">
        <v>230</v>
      </c>
    </row>
    <row r="2718" spans="1:5" x14ac:dyDescent="0.25">
      <c r="A2718" s="24">
        <v>2716</v>
      </c>
      <c r="B2718" s="26" t="s">
        <v>4140</v>
      </c>
      <c r="C2718" s="25">
        <v>538862</v>
      </c>
      <c r="D2718" s="25" t="s">
        <v>144</v>
      </c>
      <c r="E2718" s="27" t="s">
        <v>127</v>
      </c>
    </row>
    <row r="2719" spans="1:5" x14ac:dyDescent="0.25">
      <c r="A2719" s="24">
        <v>2717</v>
      </c>
      <c r="B2719" s="26" t="s">
        <v>4141</v>
      </c>
      <c r="C2719" s="25">
        <v>506734</v>
      </c>
      <c r="D2719" s="25" t="s">
        <v>144</v>
      </c>
      <c r="E2719" s="27" t="s">
        <v>192</v>
      </c>
    </row>
    <row r="2720" spans="1:5" x14ac:dyDescent="0.25">
      <c r="A2720" s="24">
        <v>2718</v>
      </c>
      <c r="B2720" s="26" t="s">
        <v>4142</v>
      </c>
      <c r="C2720" s="25">
        <v>535205</v>
      </c>
      <c r="D2720" s="25" t="s">
        <v>144</v>
      </c>
      <c r="E2720" s="27" t="s">
        <v>166</v>
      </c>
    </row>
    <row r="2721" spans="1:5" x14ac:dyDescent="0.25">
      <c r="A2721" s="24">
        <v>2719</v>
      </c>
      <c r="B2721" s="26" t="s">
        <v>4143</v>
      </c>
      <c r="C2721" s="25" t="s">
        <v>144</v>
      </c>
      <c r="D2721" s="25" t="s">
        <v>4144</v>
      </c>
      <c r="E2721" s="27" t="s">
        <v>235</v>
      </c>
    </row>
    <row r="2722" spans="1:5" x14ac:dyDescent="0.25">
      <c r="A2722" s="24">
        <v>2720</v>
      </c>
      <c r="B2722" s="26" t="s">
        <v>4145</v>
      </c>
      <c r="C2722" s="25">
        <v>512024</v>
      </c>
      <c r="D2722" s="25" t="s">
        <v>144</v>
      </c>
      <c r="E2722" s="27" t="s">
        <v>218</v>
      </c>
    </row>
    <row r="2723" spans="1:5" x14ac:dyDescent="0.25">
      <c r="A2723" s="24">
        <v>2721</v>
      </c>
      <c r="B2723" s="26" t="s">
        <v>4146</v>
      </c>
      <c r="C2723" s="25">
        <v>530897</v>
      </c>
      <c r="D2723" s="25" t="s">
        <v>144</v>
      </c>
      <c r="E2723" s="27" t="s">
        <v>333</v>
      </c>
    </row>
    <row r="2724" spans="1:5" x14ac:dyDescent="0.25">
      <c r="A2724" s="24">
        <v>2722</v>
      </c>
      <c r="B2724" s="26" t="s">
        <v>4147</v>
      </c>
      <c r="C2724" s="25">
        <v>516082</v>
      </c>
      <c r="D2724" s="25" t="s">
        <v>4148</v>
      </c>
      <c r="E2724" s="27" t="s">
        <v>138</v>
      </c>
    </row>
    <row r="2725" spans="1:5" x14ac:dyDescent="0.25">
      <c r="A2725" s="24">
        <v>2723</v>
      </c>
      <c r="B2725" s="26" t="s">
        <v>4149</v>
      </c>
      <c r="C2725" s="25">
        <v>532623</v>
      </c>
      <c r="D2725" s="25" t="s">
        <v>144</v>
      </c>
      <c r="E2725" s="27" t="s">
        <v>166</v>
      </c>
    </row>
    <row r="2726" spans="1:5" x14ac:dyDescent="0.25">
      <c r="A2726" s="24">
        <v>2724</v>
      </c>
      <c r="B2726" s="26" t="s">
        <v>4150</v>
      </c>
      <c r="C2726" s="25">
        <v>512279</v>
      </c>
      <c r="D2726" s="25" t="s">
        <v>144</v>
      </c>
      <c r="E2726" s="27" t="s">
        <v>565</v>
      </c>
    </row>
    <row r="2727" spans="1:5" x14ac:dyDescent="0.25">
      <c r="A2727" s="24">
        <v>2725</v>
      </c>
      <c r="B2727" s="26" t="s">
        <v>4151</v>
      </c>
      <c r="C2727" s="25">
        <v>524709</v>
      </c>
      <c r="D2727" s="25" t="s">
        <v>4152</v>
      </c>
      <c r="E2727" s="27" t="s">
        <v>288</v>
      </c>
    </row>
    <row r="2728" spans="1:5" x14ac:dyDescent="0.25">
      <c r="A2728" s="24">
        <v>2726</v>
      </c>
      <c r="B2728" s="26" t="s">
        <v>4153</v>
      </c>
      <c r="C2728" s="25" t="s">
        <v>144</v>
      </c>
      <c r="D2728" s="25" t="s">
        <v>4154</v>
      </c>
      <c r="E2728" s="27" t="s">
        <v>235</v>
      </c>
    </row>
    <row r="2729" spans="1:5" x14ac:dyDescent="0.25">
      <c r="A2729" s="24">
        <v>2727</v>
      </c>
      <c r="B2729" s="26" t="s">
        <v>4155</v>
      </c>
      <c r="C2729" s="25">
        <v>531832</v>
      </c>
      <c r="D2729" s="25" t="s">
        <v>144</v>
      </c>
      <c r="E2729" s="27" t="s">
        <v>342</v>
      </c>
    </row>
    <row r="2730" spans="1:5" x14ac:dyDescent="0.25">
      <c r="A2730" s="24">
        <v>2728</v>
      </c>
      <c r="B2730" s="26" t="s">
        <v>4156</v>
      </c>
      <c r="C2730" s="25">
        <v>539917</v>
      </c>
      <c r="D2730" s="25" t="s">
        <v>4157</v>
      </c>
      <c r="E2730" s="27" t="s">
        <v>652</v>
      </c>
    </row>
    <row r="2731" spans="1:5" x14ac:dyDescent="0.25">
      <c r="A2731" s="24">
        <v>2729</v>
      </c>
      <c r="B2731" s="26" t="s">
        <v>4158</v>
      </c>
      <c r="C2731" s="25">
        <v>534184</v>
      </c>
      <c r="D2731" s="25" t="s">
        <v>4159</v>
      </c>
      <c r="E2731" s="27" t="s">
        <v>207</v>
      </c>
    </row>
    <row r="2732" spans="1:5" x14ac:dyDescent="0.25">
      <c r="A2732" s="24">
        <v>2730</v>
      </c>
      <c r="B2732" s="26" t="s">
        <v>4160</v>
      </c>
      <c r="C2732" s="25">
        <v>532362</v>
      </c>
      <c r="D2732" s="25" t="s">
        <v>144</v>
      </c>
      <c r="E2732" s="27" t="s">
        <v>176</v>
      </c>
    </row>
    <row r="2733" spans="1:5" x14ac:dyDescent="0.25">
      <c r="A2733" s="24">
        <v>2731</v>
      </c>
      <c r="B2733" s="26" t="s">
        <v>4161</v>
      </c>
      <c r="C2733" s="25">
        <v>532895</v>
      </c>
      <c r="D2733" s="25" t="s">
        <v>4162</v>
      </c>
      <c r="E2733" s="27" t="s">
        <v>164</v>
      </c>
    </row>
    <row r="2734" spans="1:5" x14ac:dyDescent="0.25">
      <c r="A2734" s="24">
        <v>2732</v>
      </c>
      <c r="B2734" s="26" t="s">
        <v>4163</v>
      </c>
      <c r="C2734" s="25">
        <v>521109</v>
      </c>
      <c r="D2734" s="25" t="s">
        <v>4164</v>
      </c>
      <c r="E2734" s="27" t="s">
        <v>159</v>
      </c>
    </row>
    <row r="2735" spans="1:5" x14ac:dyDescent="0.25">
      <c r="A2735" s="24">
        <v>2733</v>
      </c>
      <c r="B2735" s="26" t="s">
        <v>4165</v>
      </c>
      <c r="C2735" s="25">
        <v>532952</v>
      </c>
      <c r="D2735" s="25" t="s">
        <v>4166</v>
      </c>
      <c r="E2735" s="27" t="s">
        <v>164</v>
      </c>
    </row>
    <row r="2736" spans="1:5" x14ac:dyDescent="0.25">
      <c r="A2736" s="24">
        <v>2734</v>
      </c>
      <c r="B2736" s="26" t="s">
        <v>4167</v>
      </c>
      <c r="C2736" s="25">
        <v>519136</v>
      </c>
      <c r="D2736" s="25" t="s">
        <v>4168</v>
      </c>
      <c r="E2736" s="27" t="s">
        <v>159</v>
      </c>
    </row>
    <row r="2737" spans="1:5" x14ac:dyDescent="0.25">
      <c r="A2737" s="24">
        <v>2735</v>
      </c>
      <c r="B2737" s="26" t="s">
        <v>4169</v>
      </c>
      <c r="C2737" s="25">
        <v>523391</v>
      </c>
      <c r="D2737" s="25" t="s">
        <v>4170</v>
      </c>
      <c r="E2737" s="27" t="s">
        <v>159</v>
      </c>
    </row>
    <row r="2738" spans="1:5" x14ac:dyDescent="0.25">
      <c r="A2738" s="24">
        <v>2736</v>
      </c>
      <c r="B2738" s="26" t="s">
        <v>4171</v>
      </c>
      <c r="C2738" s="25">
        <v>500296</v>
      </c>
      <c r="D2738" s="25" t="s">
        <v>4172</v>
      </c>
      <c r="E2738" s="27" t="s">
        <v>159</v>
      </c>
    </row>
    <row r="2739" spans="1:5" x14ac:dyDescent="0.25">
      <c r="A2739" s="24">
        <v>2737</v>
      </c>
      <c r="B2739" s="26" t="s">
        <v>4173</v>
      </c>
      <c r="C2739" s="25">
        <v>541418</v>
      </c>
      <c r="D2739" s="25" t="s">
        <v>144</v>
      </c>
      <c r="E2739" s="27" t="s">
        <v>204</v>
      </c>
    </row>
    <row r="2740" spans="1:5" x14ac:dyDescent="0.25">
      <c r="A2740" s="24">
        <v>2738</v>
      </c>
      <c r="B2740" s="26" t="s">
        <v>4174</v>
      </c>
      <c r="C2740" s="25">
        <v>531212</v>
      </c>
      <c r="D2740" s="25" t="s">
        <v>144</v>
      </c>
      <c r="E2740" s="27" t="s">
        <v>161</v>
      </c>
    </row>
    <row r="2741" spans="1:5" x14ac:dyDescent="0.25">
      <c r="A2741" s="24">
        <v>2739</v>
      </c>
      <c r="B2741" s="26" t="s">
        <v>4175</v>
      </c>
      <c r="C2741" s="25">
        <v>532256</v>
      </c>
      <c r="D2741" s="25" t="s">
        <v>4176</v>
      </c>
      <c r="E2741" s="27" t="s">
        <v>161</v>
      </c>
    </row>
    <row r="2742" spans="1:5" x14ac:dyDescent="0.25">
      <c r="A2742" s="24">
        <v>2740</v>
      </c>
      <c r="B2742" s="26" t="s">
        <v>4177</v>
      </c>
      <c r="C2742" s="25">
        <v>538395</v>
      </c>
      <c r="D2742" s="25" t="s">
        <v>144</v>
      </c>
      <c r="E2742" s="27" t="s">
        <v>127</v>
      </c>
    </row>
    <row r="2743" spans="1:5" x14ac:dyDescent="0.25">
      <c r="A2743" s="24">
        <v>2741</v>
      </c>
      <c r="B2743" s="26" t="s">
        <v>4178</v>
      </c>
      <c r="C2743" s="25">
        <v>532641</v>
      </c>
      <c r="D2743" s="25" t="s">
        <v>4179</v>
      </c>
      <c r="E2743" s="27" t="s">
        <v>159</v>
      </c>
    </row>
    <row r="2744" spans="1:5" x14ac:dyDescent="0.25">
      <c r="A2744" s="24">
        <v>2742</v>
      </c>
      <c r="B2744" s="26" t="s">
        <v>4180</v>
      </c>
      <c r="C2744" s="25" t="s">
        <v>144</v>
      </c>
      <c r="D2744" s="25" t="s">
        <v>4181</v>
      </c>
      <c r="E2744" s="27" t="s">
        <v>155</v>
      </c>
    </row>
    <row r="2745" spans="1:5" x14ac:dyDescent="0.25">
      <c r="A2745" s="24">
        <v>2743</v>
      </c>
      <c r="B2745" s="26" t="s">
        <v>4182</v>
      </c>
      <c r="C2745" s="25">
        <v>539551</v>
      </c>
      <c r="D2745" s="25" t="s">
        <v>4183</v>
      </c>
      <c r="E2745" s="27" t="s">
        <v>614</v>
      </c>
    </row>
    <row r="2746" spans="1:5" x14ac:dyDescent="0.25">
      <c r="A2746" s="24">
        <v>2744</v>
      </c>
      <c r="B2746" s="26" t="s">
        <v>4184</v>
      </c>
      <c r="C2746" s="25">
        <v>540080</v>
      </c>
      <c r="D2746" s="25" t="s">
        <v>144</v>
      </c>
      <c r="E2746" s="27" t="s">
        <v>176</v>
      </c>
    </row>
    <row r="2747" spans="1:5" x14ac:dyDescent="0.25">
      <c r="A2747" s="24">
        <v>2745</v>
      </c>
      <c r="B2747" s="26" t="s">
        <v>4185</v>
      </c>
      <c r="C2747" s="25">
        <v>519455</v>
      </c>
      <c r="D2747" s="25" t="s">
        <v>144</v>
      </c>
      <c r="E2747" s="27" t="s">
        <v>258</v>
      </c>
    </row>
    <row r="2748" spans="1:5" x14ac:dyDescent="0.25">
      <c r="A2748" s="24">
        <v>2746</v>
      </c>
      <c r="B2748" s="26" t="s">
        <v>4186</v>
      </c>
      <c r="C2748" s="25">
        <v>540204</v>
      </c>
      <c r="D2748" s="25" t="s">
        <v>4187</v>
      </c>
      <c r="E2748" s="27" t="s">
        <v>228</v>
      </c>
    </row>
    <row r="2749" spans="1:5" x14ac:dyDescent="0.25">
      <c r="A2749" s="24">
        <v>2747</v>
      </c>
      <c r="B2749" s="26" t="s">
        <v>4188</v>
      </c>
      <c r="C2749" s="25">
        <v>531416</v>
      </c>
      <c r="D2749" s="25" t="s">
        <v>144</v>
      </c>
      <c r="E2749" s="27" t="s">
        <v>230</v>
      </c>
    </row>
    <row r="2750" spans="1:5" x14ac:dyDescent="0.25">
      <c r="A2750" s="24">
        <v>2748</v>
      </c>
      <c r="B2750" s="26" t="s">
        <v>4189</v>
      </c>
      <c r="C2750" s="25" t="s">
        <v>144</v>
      </c>
      <c r="D2750" s="25" t="s">
        <v>4190</v>
      </c>
      <c r="E2750" s="27" t="s">
        <v>155</v>
      </c>
    </row>
    <row r="2751" spans="1:5" x14ac:dyDescent="0.25">
      <c r="A2751" s="24">
        <v>2749</v>
      </c>
      <c r="B2751" s="26" t="s">
        <v>4191</v>
      </c>
      <c r="C2751" s="25">
        <v>526739</v>
      </c>
      <c r="D2751" s="25" t="s">
        <v>144</v>
      </c>
      <c r="E2751" s="27" t="s">
        <v>304</v>
      </c>
    </row>
    <row r="2752" spans="1:5" x14ac:dyDescent="0.25">
      <c r="A2752" s="24">
        <v>2750</v>
      </c>
      <c r="B2752" s="26" t="s">
        <v>4192</v>
      </c>
      <c r="C2752" s="25">
        <v>517431</v>
      </c>
      <c r="D2752" s="25" t="s">
        <v>4193</v>
      </c>
      <c r="E2752" s="27" t="s">
        <v>264</v>
      </c>
    </row>
    <row r="2753" spans="1:5" x14ac:dyDescent="0.25">
      <c r="A2753" s="24">
        <v>2751</v>
      </c>
      <c r="B2753" s="26" t="s">
        <v>4194</v>
      </c>
      <c r="C2753" s="25">
        <v>539595</v>
      </c>
      <c r="D2753" s="25" t="s">
        <v>144</v>
      </c>
      <c r="E2753" s="27" t="s">
        <v>127</v>
      </c>
    </row>
    <row r="2754" spans="1:5" x14ac:dyDescent="0.25">
      <c r="A2754" s="24">
        <v>2752</v>
      </c>
      <c r="B2754" s="26" t="s">
        <v>4195</v>
      </c>
      <c r="C2754" s="25">
        <v>524816</v>
      </c>
      <c r="D2754" s="25" t="s">
        <v>4196</v>
      </c>
      <c r="E2754" s="27" t="s">
        <v>182</v>
      </c>
    </row>
    <row r="2755" spans="1:5" x14ac:dyDescent="0.25">
      <c r="A2755" s="24">
        <v>2753</v>
      </c>
      <c r="B2755" s="26" t="s">
        <v>4197</v>
      </c>
      <c r="C2755" s="25">
        <v>537291</v>
      </c>
      <c r="D2755" s="25" t="s">
        <v>4198</v>
      </c>
      <c r="E2755" s="27" t="s">
        <v>342</v>
      </c>
    </row>
    <row r="2756" spans="1:5" x14ac:dyDescent="0.25">
      <c r="A2756" s="24">
        <v>2754</v>
      </c>
      <c r="B2756" s="26" t="s">
        <v>4199</v>
      </c>
      <c r="C2756" s="25">
        <v>537291</v>
      </c>
      <c r="D2756" s="25" t="s">
        <v>4198</v>
      </c>
      <c r="E2756" s="27" t="s">
        <v>342</v>
      </c>
    </row>
    <row r="2757" spans="1:5" x14ac:dyDescent="0.25">
      <c r="A2757" s="24">
        <v>2755</v>
      </c>
      <c r="B2757" s="26" t="s">
        <v>4200</v>
      </c>
      <c r="C2757" s="25">
        <v>502407</v>
      </c>
      <c r="D2757" s="25" t="s">
        <v>144</v>
      </c>
      <c r="E2757" s="27" t="s">
        <v>138</v>
      </c>
    </row>
    <row r="2758" spans="1:5" x14ac:dyDescent="0.25">
      <c r="A2758" s="24">
        <v>2756</v>
      </c>
      <c r="B2758" s="26" t="s">
        <v>4201</v>
      </c>
      <c r="C2758" s="25">
        <v>532234</v>
      </c>
      <c r="D2758" s="25" t="s">
        <v>4202</v>
      </c>
      <c r="E2758" s="27" t="s">
        <v>449</v>
      </c>
    </row>
    <row r="2759" spans="1:5" x14ac:dyDescent="0.25">
      <c r="A2759" s="24">
        <v>2757</v>
      </c>
      <c r="B2759" s="26" t="s">
        <v>4203</v>
      </c>
      <c r="C2759" s="25">
        <v>523630</v>
      </c>
      <c r="D2759" s="25" t="s">
        <v>4204</v>
      </c>
      <c r="E2759" s="27" t="s">
        <v>652</v>
      </c>
    </row>
    <row r="2760" spans="1:5" x14ac:dyDescent="0.25">
      <c r="A2760" s="24">
        <v>2758</v>
      </c>
      <c r="B2760" s="26" t="s">
        <v>4205</v>
      </c>
      <c r="C2760" s="25">
        <v>531289</v>
      </c>
      <c r="D2760" s="25" t="s">
        <v>144</v>
      </c>
      <c r="E2760" s="27" t="s">
        <v>467</v>
      </c>
    </row>
    <row r="2761" spans="1:5" x14ac:dyDescent="0.25">
      <c r="A2761" s="24">
        <v>2759</v>
      </c>
      <c r="B2761" s="26" t="s">
        <v>4206</v>
      </c>
      <c r="C2761" s="25">
        <v>531651</v>
      </c>
      <c r="D2761" s="25" t="s">
        <v>144</v>
      </c>
      <c r="E2761" s="27" t="s">
        <v>176</v>
      </c>
    </row>
    <row r="2762" spans="1:5" x14ac:dyDescent="0.25">
      <c r="A2762" s="24">
        <v>2760</v>
      </c>
      <c r="B2762" s="26" t="s">
        <v>4207</v>
      </c>
      <c r="C2762" s="25">
        <v>507813</v>
      </c>
      <c r="D2762" s="25" t="s">
        <v>144</v>
      </c>
      <c r="E2762" s="27" t="s">
        <v>1179</v>
      </c>
    </row>
    <row r="2763" spans="1:5" x14ac:dyDescent="0.25">
      <c r="A2763" s="24">
        <v>2761</v>
      </c>
      <c r="B2763" s="26" t="s">
        <v>4208</v>
      </c>
      <c r="C2763" s="25">
        <v>500298</v>
      </c>
      <c r="D2763" s="25" t="s">
        <v>144</v>
      </c>
      <c r="E2763" s="27" t="s">
        <v>192</v>
      </c>
    </row>
    <row r="2764" spans="1:5" x14ac:dyDescent="0.25">
      <c r="A2764" s="24">
        <v>2762</v>
      </c>
      <c r="B2764" s="26" t="s">
        <v>4209</v>
      </c>
      <c r="C2764" s="25">
        <v>526616</v>
      </c>
      <c r="D2764" s="25" t="s">
        <v>144</v>
      </c>
      <c r="E2764" s="27" t="s">
        <v>264</v>
      </c>
    </row>
    <row r="2765" spans="1:5" x14ac:dyDescent="0.25">
      <c r="A2765" s="24">
        <v>2763</v>
      </c>
      <c r="B2765" s="26" t="s">
        <v>4210</v>
      </c>
      <c r="C2765" s="25">
        <v>531287</v>
      </c>
      <c r="D2765" s="25" t="s">
        <v>144</v>
      </c>
      <c r="E2765" s="27" t="s">
        <v>264</v>
      </c>
    </row>
    <row r="2766" spans="1:5" x14ac:dyDescent="0.25">
      <c r="A2766" s="24">
        <v>2764</v>
      </c>
      <c r="B2766" s="26" t="s">
        <v>4211</v>
      </c>
      <c r="C2766" s="25">
        <v>516062</v>
      </c>
      <c r="D2766" s="25" t="s">
        <v>144</v>
      </c>
      <c r="E2766" s="27" t="s">
        <v>639</v>
      </c>
    </row>
    <row r="2767" spans="1:5" x14ac:dyDescent="0.25">
      <c r="A2767" s="24">
        <v>2765</v>
      </c>
      <c r="B2767" s="26" t="s">
        <v>4212</v>
      </c>
      <c r="C2767" s="25">
        <v>504882</v>
      </c>
      <c r="D2767" s="25" t="s">
        <v>144</v>
      </c>
      <c r="E2767" s="27" t="s">
        <v>230</v>
      </c>
    </row>
    <row r="2768" spans="1:5" x14ac:dyDescent="0.25">
      <c r="A2768" s="24">
        <v>2766</v>
      </c>
      <c r="B2768" s="26" t="s">
        <v>4213</v>
      </c>
      <c r="C2768" s="25">
        <v>504882</v>
      </c>
      <c r="D2768" s="25" t="s">
        <v>144</v>
      </c>
      <c r="E2768" s="27" t="s">
        <v>230</v>
      </c>
    </row>
    <row r="2769" spans="1:5" x14ac:dyDescent="0.25">
      <c r="A2769" s="24">
        <v>2767</v>
      </c>
      <c r="B2769" s="26" t="s">
        <v>4214</v>
      </c>
      <c r="C2769" s="25">
        <v>513179</v>
      </c>
      <c r="D2769" s="25" t="s">
        <v>4215</v>
      </c>
      <c r="E2769" s="27" t="s">
        <v>176</v>
      </c>
    </row>
    <row r="2770" spans="1:5" x14ac:dyDescent="0.25">
      <c r="A2770" s="24">
        <v>2768</v>
      </c>
      <c r="B2770" s="26" t="s">
        <v>4216</v>
      </c>
      <c r="C2770" s="25">
        <v>530119</v>
      </c>
      <c r="D2770" s="25" t="s">
        <v>144</v>
      </c>
      <c r="E2770" s="27" t="s">
        <v>393</v>
      </c>
    </row>
    <row r="2771" spans="1:5" x14ac:dyDescent="0.25">
      <c r="A2771" s="24">
        <v>2769</v>
      </c>
      <c r="B2771" s="26" t="s">
        <v>4217</v>
      </c>
      <c r="C2771" s="25">
        <v>531834</v>
      </c>
      <c r="D2771" s="25" t="s">
        <v>144</v>
      </c>
      <c r="E2771" s="27" t="s">
        <v>342</v>
      </c>
    </row>
    <row r="2772" spans="1:5" x14ac:dyDescent="0.25">
      <c r="A2772" s="24">
        <v>2770</v>
      </c>
      <c r="B2772" s="26" t="s">
        <v>4218</v>
      </c>
      <c r="C2772" s="25">
        <v>524654</v>
      </c>
      <c r="D2772" s="25" t="s">
        <v>144</v>
      </c>
      <c r="E2772" s="27" t="s">
        <v>182</v>
      </c>
    </row>
    <row r="2773" spans="1:5" x14ac:dyDescent="0.25">
      <c r="A2773" s="24">
        <v>2771</v>
      </c>
      <c r="B2773" s="26" t="s">
        <v>4219</v>
      </c>
      <c r="C2773" s="25">
        <v>538926</v>
      </c>
      <c r="D2773" s="25" t="s">
        <v>144</v>
      </c>
      <c r="E2773" s="27" t="s">
        <v>342</v>
      </c>
    </row>
    <row r="2774" spans="1:5" x14ac:dyDescent="0.25">
      <c r="A2774" s="24">
        <v>2772</v>
      </c>
      <c r="B2774" s="26" t="s">
        <v>4220</v>
      </c>
      <c r="C2774" s="25">
        <v>513023</v>
      </c>
      <c r="D2774" s="25" t="s">
        <v>4221</v>
      </c>
      <c r="E2774" s="27" t="s">
        <v>283</v>
      </c>
    </row>
    <row r="2775" spans="1:5" x14ac:dyDescent="0.25">
      <c r="A2775" s="24">
        <v>2773</v>
      </c>
      <c r="B2775" s="26" t="s">
        <v>4222</v>
      </c>
      <c r="C2775" s="25">
        <v>539521</v>
      </c>
      <c r="D2775" s="25" t="s">
        <v>144</v>
      </c>
      <c r="E2775" s="27" t="s">
        <v>127</v>
      </c>
    </row>
    <row r="2776" spans="1:5" x14ac:dyDescent="0.25">
      <c r="A2776" s="24">
        <v>2774</v>
      </c>
      <c r="B2776" s="26" t="s">
        <v>4223</v>
      </c>
      <c r="C2776" s="25">
        <v>532504</v>
      </c>
      <c r="D2776" s="25" t="s">
        <v>4224</v>
      </c>
      <c r="E2776" s="27" t="s">
        <v>192</v>
      </c>
    </row>
    <row r="2777" spans="1:5" x14ac:dyDescent="0.25">
      <c r="A2777" s="24">
        <v>2775</v>
      </c>
      <c r="B2777" s="26" t="s">
        <v>4225</v>
      </c>
      <c r="C2777" s="25">
        <v>531494</v>
      </c>
      <c r="D2777" s="25" t="s">
        <v>144</v>
      </c>
      <c r="E2777" s="27" t="s">
        <v>230</v>
      </c>
    </row>
    <row r="2778" spans="1:5" x14ac:dyDescent="0.25">
      <c r="A2778" s="24">
        <v>2776</v>
      </c>
      <c r="B2778" s="26" t="s">
        <v>4226</v>
      </c>
      <c r="C2778" s="25">
        <v>539332</v>
      </c>
      <c r="D2778" s="25" t="s">
        <v>4227</v>
      </c>
      <c r="E2778" s="27" t="s">
        <v>267</v>
      </c>
    </row>
    <row r="2779" spans="1:5" x14ac:dyDescent="0.25">
      <c r="A2779" s="24">
        <v>2777</v>
      </c>
      <c r="B2779" s="26" t="s">
        <v>4228</v>
      </c>
      <c r="C2779" s="25">
        <v>539525</v>
      </c>
      <c r="D2779" s="25" t="s">
        <v>144</v>
      </c>
      <c r="E2779" s="27" t="s">
        <v>178</v>
      </c>
    </row>
    <row r="2780" spans="1:5" x14ac:dyDescent="0.25">
      <c r="A2780" s="24">
        <v>2778</v>
      </c>
      <c r="B2780" s="26" t="s">
        <v>4229</v>
      </c>
      <c r="C2780" s="25">
        <v>508989</v>
      </c>
      <c r="D2780" s="25" t="s">
        <v>4230</v>
      </c>
      <c r="E2780" s="27" t="s">
        <v>668</v>
      </c>
    </row>
    <row r="2781" spans="1:5" x14ac:dyDescent="0.25">
      <c r="A2781" s="24">
        <v>2779</v>
      </c>
      <c r="B2781" s="26" t="s">
        <v>4231</v>
      </c>
      <c r="C2781" s="25">
        <v>538668</v>
      </c>
      <c r="D2781" s="25" t="s">
        <v>144</v>
      </c>
      <c r="E2781" s="27" t="s">
        <v>161</v>
      </c>
    </row>
    <row r="2782" spans="1:5" x14ac:dyDescent="0.25">
      <c r="A2782" s="24">
        <v>2780</v>
      </c>
      <c r="B2782" s="26" t="s">
        <v>4232</v>
      </c>
      <c r="C2782" s="25">
        <v>523242</v>
      </c>
      <c r="D2782" s="25" t="s">
        <v>144</v>
      </c>
      <c r="E2782" s="27" t="s">
        <v>570</v>
      </c>
    </row>
    <row r="2783" spans="1:5" x14ac:dyDescent="0.25">
      <c r="A2783" s="24">
        <v>2781</v>
      </c>
      <c r="B2783" s="26" t="s">
        <v>4233</v>
      </c>
      <c r="C2783" s="25">
        <v>534309</v>
      </c>
      <c r="D2783" s="25" t="s">
        <v>4234</v>
      </c>
      <c r="E2783" s="27" t="s">
        <v>542</v>
      </c>
    </row>
    <row r="2784" spans="1:5" x14ac:dyDescent="0.25">
      <c r="A2784" s="24">
        <v>2782</v>
      </c>
      <c r="B2784" s="26" t="s">
        <v>4235</v>
      </c>
      <c r="C2784" s="25">
        <v>534309</v>
      </c>
      <c r="D2784" s="25" t="s">
        <v>4234</v>
      </c>
      <c r="E2784" s="27" t="s">
        <v>542</v>
      </c>
    </row>
    <row r="2785" spans="1:5" x14ac:dyDescent="0.25">
      <c r="A2785" s="24">
        <v>2783</v>
      </c>
      <c r="B2785" s="26" t="s">
        <v>4236</v>
      </c>
      <c r="C2785" s="25">
        <v>519506</v>
      </c>
      <c r="D2785" s="25" t="s">
        <v>144</v>
      </c>
      <c r="E2785" s="27" t="s">
        <v>204</v>
      </c>
    </row>
    <row r="2786" spans="1:5" x14ac:dyDescent="0.25">
      <c r="A2786" s="24">
        <v>2784</v>
      </c>
      <c r="B2786" s="26" t="s">
        <v>4237</v>
      </c>
      <c r="C2786" s="25">
        <v>531452</v>
      </c>
      <c r="D2786" s="25" t="s">
        <v>144</v>
      </c>
      <c r="E2786" s="27" t="s">
        <v>161</v>
      </c>
    </row>
    <row r="2787" spans="1:5" x14ac:dyDescent="0.25">
      <c r="A2787" s="24">
        <v>2785</v>
      </c>
      <c r="B2787" s="26" t="s">
        <v>4238</v>
      </c>
      <c r="C2787" s="25">
        <v>500294</v>
      </c>
      <c r="D2787" s="25" t="s">
        <v>4239</v>
      </c>
      <c r="E2787" s="27" t="s">
        <v>542</v>
      </c>
    </row>
    <row r="2788" spans="1:5" x14ac:dyDescent="0.25">
      <c r="A2788" s="24">
        <v>2786</v>
      </c>
      <c r="B2788" s="26" t="s">
        <v>4240</v>
      </c>
      <c r="C2788" s="25">
        <v>502168</v>
      </c>
      <c r="D2788" s="25" t="s">
        <v>4241</v>
      </c>
      <c r="E2788" s="27" t="s">
        <v>157</v>
      </c>
    </row>
    <row r="2789" spans="1:5" x14ac:dyDescent="0.25">
      <c r="A2789" s="24">
        <v>2787</v>
      </c>
      <c r="B2789" s="26" t="s">
        <v>4242</v>
      </c>
      <c r="C2789" s="25">
        <v>530557</v>
      </c>
      <c r="D2789" s="25" t="s">
        <v>144</v>
      </c>
      <c r="E2789" s="27" t="s">
        <v>127</v>
      </c>
    </row>
    <row r="2790" spans="1:5" x14ac:dyDescent="0.25">
      <c r="A2790" s="24">
        <v>2788</v>
      </c>
      <c r="B2790" s="26" t="s">
        <v>4243</v>
      </c>
      <c r="C2790" s="25">
        <v>511535</v>
      </c>
      <c r="D2790" s="25" t="s">
        <v>144</v>
      </c>
      <c r="E2790" s="27" t="s">
        <v>127</v>
      </c>
    </row>
    <row r="2791" spans="1:5" x14ac:dyDescent="0.25">
      <c r="A2791" s="24">
        <v>2789</v>
      </c>
      <c r="B2791" s="26" t="s">
        <v>4244</v>
      </c>
      <c r="C2791" s="25">
        <v>532649</v>
      </c>
      <c r="D2791" s="25" t="s">
        <v>4245</v>
      </c>
      <c r="E2791" s="27" t="s">
        <v>182</v>
      </c>
    </row>
    <row r="2792" spans="1:5" x14ac:dyDescent="0.25">
      <c r="A2792" s="24">
        <v>2790</v>
      </c>
      <c r="B2792" s="26" t="s">
        <v>4246</v>
      </c>
      <c r="C2792" s="25">
        <v>508670</v>
      </c>
      <c r="D2792" s="25" t="s">
        <v>144</v>
      </c>
      <c r="E2792" s="27" t="s">
        <v>551</v>
      </c>
    </row>
    <row r="2793" spans="1:5" x14ac:dyDescent="0.25">
      <c r="A2793" s="24">
        <v>2791</v>
      </c>
      <c r="B2793" s="26" t="s">
        <v>4247</v>
      </c>
      <c r="C2793" s="25">
        <v>531049</v>
      </c>
      <c r="D2793" s="25" t="s">
        <v>144</v>
      </c>
      <c r="E2793" s="27" t="s">
        <v>672</v>
      </c>
    </row>
    <row r="2794" spans="1:5" x14ac:dyDescent="0.25">
      <c r="A2794" s="24">
        <v>2792</v>
      </c>
      <c r="B2794" s="26" t="s">
        <v>4248</v>
      </c>
      <c r="C2794" s="25">
        <v>539409</v>
      </c>
      <c r="D2794" s="25" t="s">
        <v>144</v>
      </c>
      <c r="E2794" s="27" t="s">
        <v>166</v>
      </c>
    </row>
    <row r="2795" spans="1:5" x14ac:dyDescent="0.25">
      <c r="A2795" s="24">
        <v>2793</v>
      </c>
      <c r="B2795" s="26" t="s">
        <v>4249</v>
      </c>
      <c r="C2795" s="25">
        <v>537838</v>
      </c>
      <c r="D2795" s="25" t="s">
        <v>144</v>
      </c>
      <c r="E2795" s="27" t="s">
        <v>166</v>
      </c>
    </row>
    <row r="2796" spans="1:5" x14ac:dyDescent="0.25">
      <c r="A2796" s="24">
        <v>2794</v>
      </c>
      <c r="B2796" s="26" t="s">
        <v>4250</v>
      </c>
      <c r="C2796" s="25">
        <v>519560</v>
      </c>
      <c r="D2796" s="25" t="s">
        <v>144</v>
      </c>
      <c r="E2796" s="27" t="s">
        <v>342</v>
      </c>
    </row>
    <row r="2797" spans="1:5" x14ac:dyDescent="0.25">
      <c r="A2797" s="24">
        <v>2795</v>
      </c>
      <c r="B2797" s="26" t="s">
        <v>4251</v>
      </c>
      <c r="C2797" s="25">
        <v>539016</v>
      </c>
      <c r="D2797" s="25" t="s">
        <v>144</v>
      </c>
      <c r="E2797" s="27" t="s">
        <v>161</v>
      </c>
    </row>
    <row r="2798" spans="1:5" x14ac:dyDescent="0.25">
      <c r="A2798" s="24">
        <v>2796</v>
      </c>
      <c r="B2798" s="26" t="s">
        <v>4252</v>
      </c>
      <c r="C2798" s="25">
        <v>532864</v>
      </c>
      <c r="D2798" s="25" t="s">
        <v>4253</v>
      </c>
      <c r="E2798" s="27" t="s">
        <v>1063</v>
      </c>
    </row>
    <row r="2799" spans="1:5" x14ac:dyDescent="0.25">
      <c r="A2799" s="24">
        <v>2797</v>
      </c>
      <c r="B2799" s="26" t="s">
        <v>4254</v>
      </c>
      <c r="C2799" s="25">
        <v>504112</v>
      </c>
      <c r="D2799" s="25" t="s">
        <v>4255</v>
      </c>
      <c r="E2799" s="27" t="s">
        <v>1770</v>
      </c>
    </row>
    <row r="2800" spans="1:5" x14ac:dyDescent="0.25">
      <c r="A2800" s="24">
        <v>2798</v>
      </c>
      <c r="B2800" s="26" t="s">
        <v>4256</v>
      </c>
      <c r="C2800" s="25">
        <v>514332</v>
      </c>
      <c r="D2800" s="25" t="s">
        <v>144</v>
      </c>
      <c r="E2800" s="27" t="s">
        <v>230</v>
      </c>
    </row>
    <row r="2801" spans="1:5" x14ac:dyDescent="0.25">
      <c r="A2801" s="24">
        <v>2799</v>
      </c>
      <c r="B2801" s="26" t="s">
        <v>4257</v>
      </c>
      <c r="C2801" s="25">
        <v>526195</v>
      </c>
      <c r="D2801" s="25" t="s">
        <v>144</v>
      </c>
      <c r="E2801" s="27" t="s">
        <v>258</v>
      </c>
    </row>
    <row r="2802" spans="1:5" x14ac:dyDescent="0.25">
      <c r="A2802" s="24">
        <v>2800</v>
      </c>
      <c r="B2802" s="26" t="s">
        <v>4258</v>
      </c>
      <c r="C2802" s="25">
        <v>526195</v>
      </c>
      <c r="D2802" s="25" t="s">
        <v>144</v>
      </c>
      <c r="E2802" s="27" t="s">
        <v>258</v>
      </c>
    </row>
    <row r="2803" spans="1:5" x14ac:dyDescent="0.25">
      <c r="A2803" s="24">
        <v>2801</v>
      </c>
      <c r="B2803" s="26" t="s">
        <v>4259</v>
      </c>
      <c r="C2803" s="25">
        <v>542665</v>
      </c>
      <c r="D2803" s="25" t="s">
        <v>4260</v>
      </c>
      <c r="E2803" s="27" t="s">
        <v>304</v>
      </c>
    </row>
    <row r="2804" spans="1:5" x14ac:dyDescent="0.25">
      <c r="A2804" s="24">
        <v>2802</v>
      </c>
      <c r="B2804" s="26" t="s">
        <v>4261</v>
      </c>
      <c r="C2804" s="25">
        <v>512522</v>
      </c>
      <c r="D2804" s="25" t="s">
        <v>144</v>
      </c>
      <c r="E2804" s="27" t="s">
        <v>166</v>
      </c>
    </row>
    <row r="2805" spans="1:5" x14ac:dyDescent="0.25">
      <c r="A2805" s="24">
        <v>2803</v>
      </c>
      <c r="B2805" s="26" t="s">
        <v>4262</v>
      </c>
      <c r="C2805" s="25">
        <v>505355</v>
      </c>
      <c r="D2805" s="25" t="s">
        <v>4263</v>
      </c>
      <c r="E2805" s="27" t="s">
        <v>565</v>
      </c>
    </row>
    <row r="2806" spans="1:5" x14ac:dyDescent="0.25">
      <c r="A2806" s="24">
        <v>2804</v>
      </c>
      <c r="B2806" s="26" t="s">
        <v>4264</v>
      </c>
      <c r="C2806" s="25">
        <v>500790</v>
      </c>
      <c r="D2806" s="25" t="s">
        <v>4265</v>
      </c>
      <c r="E2806" s="27" t="s">
        <v>204</v>
      </c>
    </row>
    <row r="2807" spans="1:5" x14ac:dyDescent="0.25">
      <c r="A2807" s="24">
        <v>2805</v>
      </c>
      <c r="B2807" s="26" t="s">
        <v>4266</v>
      </c>
      <c r="C2807" s="25">
        <v>500790</v>
      </c>
      <c r="D2807" s="25" t="s">
        <v>4265</v>
      </c>
      <c r="E2807" s="27" t="s">
        <v>204</v>
      </c>
    </row>
    <row r="2808" spans="1:5" x14ac:dyDescent="0.25">
      <c r="A2808" s="24">
        <v>2806</v>
      </c>
      <c r="B2808" s="26" t="s">
        <v>4267</v>
      </c>
      <c r="C2808" s="25">
        <v>509040</v>
      </c>
      <c r="D2808" s="25" t="s">
        <v>144</v>
      </c>
      <c r="E2808" s="27" t="s">
        <v>237</v>
      </c>
    </row>
    <row r="2809" spans="1:5" x14ac:dyDescent="0.25">
      <c r="A2809" s="24">
        <v>2807</v>
      </c>
      <c r="B2809" s="26" t="s">
        <v>4268</v>
      </c>
      <c r="C2809" s="25">
        <v>509040</v>
      </c>
      <c r="D2809" s="25" t="s">
        <v>144</v>
      </c>
      <c r="E2809" s="27" t="s">
        <v>237</v>
      </c>
    </row>
    <row r="2810" spans="1:5" x14ac:dyDescent="0.25">
      <c r="A2810" s="24">
        <v>2808</v>
      </c>
      <c r="B2810" s="26" t="s">
        <v>4269</v>
      </c>
      <c r="C2810" s="25">
        <v>542117</v>
      </c>
      <c r="D2810" s="25" t="s">
        <v>144</v>
      </c>
      <c r="E2810" s="27" t="s">
        <v>235</v>
      </c>
    </row>
    <row r="2811" spans="1:5" x14ac:dyDescent="0.25">
      <c r="A2811" s="24">
        <v>2809</v>
      </c>
      <c r="B2811" s="26" t="s">
        <v>4270</v>
      </c>
      <c r="C2811" s="25">
        <v>511658</v>
      </c>
      <c r="D2811" s="25" t="s">
        <v>144</v>
      </c>
      <c r="E2811" s="27" t="s">
        <v>237</v>
      </c>
    </row>
    <row r="2812" spans="1:5" x14ac:dyDescent="0.25">
      <c r="A2812" s="24">
        <v>2810</v>
      </c>
      <c r="B2812" s="26" t="s">
        <v>4271</v>
      </c>
      <c r="C2812" s="25">
        <v>523558</v>
      </c>
      <c r="D2812" s="25" t="s">
        <v>144</v>
      </c>
      <c r="E2812" s="27" t="s">
        <v>686</v>
      </c>
    </row>
    <row r="2813" spans="1:5" x14ac:dyDescent="0.25">
      <c r="A2813" s="24">
        <v>2811</v>
      </c>
      <c r="B2813" s="26" t="s">
        <v>4272</v>
      </c>
      <c r="C2813" s="25">
        <v>532798</v>
      </c>
      <c r="D2813" s="25" t="s">
        <v>4273</v>
      </c>
      <c r="E2813" s="27" t="s">
        <v>310</v>
      </c>
    </row>
    <row r="2814" spans="1:5" x14ac:dyDescent="0.25">
      <c r="A2814" s="24">
        <v>2812</v>
      </c>
      <c r="B2814" s="26" t="s">
        <v>4274</v>
      </c>
      <c r="C2814" s="25">
        <v>532887</v>
      </c>
      <c r="D2814" s="25" t="s">
        <v>4275</v>
      </c>
      <c r="E2814" s="27" t="s">
        <v>187</v>
      </c>
    </row>
    <row r="2815" spans="1:5" x14ac:dyDescent="0.25">
      <c r="A2815" s="24">
        <v>2813</v>
      </c>
      <c r="B2815" s="26" t="s">
        <v>4276</v>
      </c>
      <c r="C2815" s="25">
        <v>524558</v>
      </c>
      <c r="D2815" s="25" t="s">
        <v>4277</v>
      </c>
      <c r="E2815" s="27" t="s">
        <v>182</v>
      </c>
    </row>
    <row r="2816" spans="1:5" x14ac:dyDescent="0.25">
      <c r="A2816" s="24">
        <v>2814</v>
      </c>
      <c r="B2816" s="26" t="s">
        <v>4278</v>
      </c>
      <c r="C2816" s="25">
        <v>532529</v>
      </c>
      <c r="D2816" s="25" t="s">
        <v>4279</v>
      </c>
      <c r="E2816" s="27" t="s">
        <v>882</v>
      </c>
    </row>
    <row r="2817" spans="1:5" x14ac:dyDescent="0.25">
      <c r="A2817" s="24">
        <v>2815</v>
      </c>
      <c r="B2817" s="26" t="s">
        <v>4280</v>
      </c>
      <c r="C2817" s="25">
        <v>540243</v>
      </c>
      <c r="D2817" s="25" t="s">
        <v>144</v>
      </c>
      <c r="E2817" s="27" t="s">
        <v>166</v>
      </c>
    </row>
    <row r="2818" spans="1:5" x14ac:dyDescent="0.25">
      <c r="A2818" s="24">
        <v>2816</v>
      </c>
      <c r="B2818" s="26" t="s">
        <v>4281</v>
      </c>
      <c r="C2818" s="25">
        <v>508867</v>
      </c>
      <c r="D2818" s="25" t="s">
        <v>144</v>
      </c>
      <c r="E2818" s="27" t="s">
        <v>237</v>
      </c>
    </row>
    <row r="2819" spans="1:5" x14ac:dyDescent="0.25">
      <c r="A2819" s="24">
        <v>2817</v>
      </c>
      <c r="B2819" s="26" t="s">
        <v>4282</v>
      </c>
      <c r="C2819" s="25">
        <v>501479</v>
      </c>
      <c r="D2819" s="25" t="s">
        <v>144</v>
      </c>
      <c r="E2819" s="27" t="s">
        <v>166</v>
      </c>
    </row>
    <row r="2820" spans="1:5" x14ac:dyDescent="0.25">
      <c r="A2820" s="24">
        <v>2818</v>
      </c>
      <c r="B2820" s="26" t="s">
        <v>4283</v>
      </c>
      <c r="C2820" s="25">
        <v>536644</v>
      </c>
      <c r="D2820" s="25" t="s">
        <v>144</v>
      </c>
      <c r="E2820" s="27" t="s">
        <v>166</v>
      </c>
    </row>
    <row r="2821" spans="1:5" x14ac:dyDescent="0.25">
      <c r="A2821" s="24">
        <v>2819</v>
      </c>
      <c r="B2821" s="26" t="s">
        <v>4284</v>
      </c>
      <c r="C2821" s="25">
        <v>540900</v>
      </c>
      <c r="D2821" s="25" t="s">
        <v>4285</v>
      </c>
      <c r="E2821" s="27" t="s">
        <v>130</v>
      </c>
    </row>
    <row r="2822" spans="1:5" x14ac:dyDescent="0.25">
      <c r="A2822" s="24">
        <v>2820</v>
      </c>
      <c r="B2822" s="26" t="s">
        <v>4286</v>
      </c>
      <c r="C2822" s="25">
        <v>532416</v>
      </c>
      <c r="D2822" s="25" t="s">
        <v>4287</v>
      </c>
      <c r="E2822" s="27" t="s">
        <v>668</v>
      </c>
    </row>
    <row r="2823" spans="1:5" x14ac:dyDescent="0.25">
      <c r="A2823" s="24">
        <v>2821</v>
      </c>
      <c r="B2823" s="26" t="s">
        <v>4288</v>
      </c>
      <c r="C2823" s="25">
        <v>538874</v>
      </c>
      <c r="D2823" s="25" t="s">
        <v>144</v>
      </c>
      <c r="E2823" s="27" t="s">
        <v>127</v>
      </c>
    </row>
    <row r="2824" spans="1:5" x14ac:dyDescent="0.25">
      <c r="A2824" s="24">
        <v>2822</v>
      </c>
      <c r="B2824" s="26" t="s">
        <v>4289</v>
      </c>
      <c r="C2824" s="25">
        <v>524774</v>
      </c>
      <c r="D2824" s="25" t="s">
        <v>144</v>
      </c>
      <c r="E2824" s="27" t="s">
        <v>182</v>
      </c>
    </row>
    <row r="2825" spans="1:5" x14ac:dyDescent="0.25">
      <c r="A2825" s="24">
        <v>2823</v>
      </c>
      <c r="B2825" s="26" t="s">
        <v>4290</v>
      </c>
      <c r="C2825" s="25">
        <v>517554</v>
      </c>
      <c r="D2825" s="25" t="s">
        <v>144</v>
      </c>
      <c r="E2825" s="27" t="s">
        <v>224</v>
      </c>
    </row>
    <row r="2826" spans="1:5" x14ac:dyDescent="0.25">
      <c r="A2826" s="24">
        <v>2824</v>
      </c>
      <c r="B2826" s="26" t="s">
        <v>4291</v>
      </c>
      <c r="C2826" s="25">
        <v>533098</v>
      </c>
      <c r="D2826" s="25" t="s">
        <v>4292</v>
      </c>
      <c r="E2826" s="27" t="s">
        <v>283</v>
      </c>
    </row>
    <row r="2827" spans="1:5" x14ac:dyDescent="0.25">
      <c r="A2827" s="24">
        <v>2825</v>
      </c>
      <c r="B2827" s="26" t="s">
        <v>4293</v>
      </c>
      <c r="C2827" s="25">
        <v>526721</v>
      </c>
      <c r="D2827" s="25" t="s">
        <v>144</v>
      </c>
      <c r="E2827" s="27" t="s">
        <v>322</v>
      </c>
    </row>
    <row r="2828" spans="1:5" x14ac:dyDescent="0.25">
      <c r="A2828" s="24">
        <v>2826</v>
      </c>
      <c r="B2828" s="26" t="s">
        <v>4294</v>
      </c>
      <c r="C2828" s="25">
        <v>523209</v>
      </c>
      <c r="D2828" s="25" t="s">
        <v>144</v>
      </c>
      <c r="E2828" s="27" t="s">
        <v>161</v>
      </c>
    </row>
    <row r="2829" spans="1:5" x14ac:dyDescent="0.25">
      <c r="A2829" s="24">
        <v>2827</v>
      </c>
      <c r="B2829" s="26" t="s">
        <v>4295</v>
      </c>
      <c r="C2829" s="25">
        <v>512103</v>
      </c>
      <c r="D2829" s="25" t="s">
        <v>144</v>
      </c>
      <c r="E2829" s="27" t="s">
        <v>672</v>
      </c>
    </row>
    <row r="2830" spans="1:5" x14ac:dyDescent="0.25">
      <c r="A2830" s="24">
        <v>2828</v>
      </c>
      <c r="B2830" s="26" t="s">
        <v>4296</v>
      </c>
      <c r="C2830" s="25">
        <v>531083</v>
      </c>
      <c r="D2830" s="25" t="s">
        <v>144</v>
      </c>
      <c r="E2830" s="27" t="s">
        <v>237</v>
      </c>
    </row>
    <row r="2831" spans="1:5" x14ac:dyDescent="0.25">
      <c r="A2831" s="24">
        <v>2829</v>
      </c>
      <c r="B2831" s="26" t="s">
        <v>4297</v>
      </c>
      <c r="C2831" s="25">
        <v>500304</v>
      </c>
      <c r="D2831" s="25" t="s">
        <v>4298</v>
      </c>
      <c r="E2831" s="27" t="s">
        <v>629</v>
      </c>
    </row>
    <row r="2832" spans="1:5" x14ac:dyDescent="0.25">
      <c r="A2832" s="24">
        <v>2830</v>
      </c>
      <c r="B2832" s="26" t="s">
        <v>4299</v>
      </c>
      <c r="C2832" s="25">
        <v>532541</v>
      </c>
      <c r="D2832" s="25" t="s">
        <v>4300</v>
      </c>
      <c r="E2832" s="27" t="s">
        <v>130</v>
      </c>
    </row>
    <row r="2833" spans="1:5" x14ac:dyDescent="0.25">
      <c r="A2833" s="24">
        <v>2831</v>
      </c>
      <c r="B2833" s="26" t="s">
        <v>4301</v>
      </c>
      <c r="C2833" s="25">
        <v>526159</v>
      </c>
      <c r="D2833" s="25" t="s">
        <v>144</v>
      </c>
      <c r="E2833" s="27" t="s">
        <v>166</v>
      </c>
    </row>
    <row r="2834" spans="1:5" x14ac:dyDescent="0.25">
      <c r="A2834" s="24">
        <v>2832</v>
      </c>
      <c r="B2834" s="26" t="s">
        <v>4302</v>
      </c>
      <c r="C2834" s="25">
        <v>531272</v>
      </c>
      <c r="D2834" s="25" t="s">
        <v>144</v>
      </c>
      <c r="E2834" s="27" t="s">
        <v>161</v>
      </c>
    </row>
    <row r="2835" spans="1:5" x14ac:dyDescent="0.25">
      <c r="A2835" s="24">
        <v>2833</v>
      </c>
      <c r="B2835" s="26" t="s">
        <v>4303</v>
      </c>
      <c r="C2835" s="25">
        <v>530377</v>
      </c>
      <c r="D2835" s="25" t="s">
        <v>4304</v>
      </c>
      <c r="E2835" s="27" t="s">
        <v>230</v>
      </c>
    </row>
    <row r="2836" spans="1:5" x14ac:dyDescent="0.25">
      <c r="A2836" s="24">
        <v>2834</v>
      </c>
      <c r="B2836" s="26" t="s">
        <v>4305</v>
      </c>
      <c r="C2836" s="25">
        <v>542231</v>
      </c>
      <c r="D2836" s="25" t="s">
        <v>4306</v>
      </c>
      <c r="E2836" s="27" t="s">
        <v>230</v>
      </c>
    </row>
    <row r="2837" spans="1:5" x14ac:dyDescent="0.25">
      <c r="A2837" s="24">
        <v>2835</v>
      </c>
      <c r="B2837" s="26" t="s">
        <v>4307</v>
      </c>
      <c r="C2837" s="25">
        <v>502294</v>
      </c>
      <c r="D2837" s="25" t="s">
        <v>144</v>
      </c>
      <c r="E2837" s="27" t="s">
        <v>672</v>
      </c>
    </row>
    <row r="2838" spans="1:5" x14ac:dyDescent="0.25">
      <c r="A2838" s="24">
        <v>2836</v>
      </c>
      <c r="B2838" s="26" t="s">
        <v>4308</v>
      </c>
      <c r="C2838" s="25">
        <v>530129</v>
      </c>
      <c r="D2838" s="25" t="s">
        <v>144</v>
      </c>
      <c r="E2838" s="27" t="s">
        <v>467</v>
      </c>
    </row>
    <row r="2839" spans="1:5" x14ac:dyDescent="0.25">
      <c r="A2839" s="24">
        <v>2837</v>
      </c>
      <c r="B2839" s="26" t="s">
        <v>4309</v>
      </c>
      <c r="C2839" s="25">
        <v>523385</v>
      </c>
      <c r="D2839" s="25" t="s">
        <v>4310</v>
      </c>
      <c r="E2839" s="27" t="s">
        <v>264</v>
      </c>
    </row>
    <row r="2840" spans="1:5" x14ac:dyDescent="0.25">
      <c r="A2840" s="24">
        <v>2838</v>
      </c>
      <c r="B2840" s="26" t="s">
        <v>4311</v>
      </c>
      <c r="C2840" s="25">
        <v>512004</v>
      </c>
      <c r="D2840" s="25" t="s">
        <v>144</v>
      </c>
      <c r="E2840" s="27" t="s">
        <v>565</v>
      </c>
    </row>
    <row r="2841" spans="1:5" x14ac:dyDescent="0.25">
      <c r="A2841" s="24">
        <v>2839</v>
      </c>
      <c r="B2841" s="26" t="s">
        <v>4312</v>
      </c>
      <c r="C2841" s="25">
        <v>531598</v>
      </c>
      <c r="D2841" s="25" t="s">
        <v>144</v>
      </c>
      <c r="E2841" s="27" t="s">
        <v>204</v>
      </c>
    </row>
    <row r="2842" spans="1:5" x14ac:dyDescent="0.25">
      <c r="A2842" s="24">
        <v>2840</v>
      </c>
      <c r="B2842" s="26" t="s">
        <v>4313</v>
      </c>
      <c r="C2842" s="25">
        <v>530971</v>
      </c>
      <c r="D2842" s="25" t="s">
        <v>144</v>
      </c>
      <c r="E2842" s="27" t="s">
        <v>166</v>
      </c>
    </row>
    <row r="2843" spans="1:5" x14ac:dyDescent="0.25">
      <c r="A2843" s="24">
        <v>2841</v>
      </c>
      <c r="B2843" s="26" t="s">
        <v>4314</v>
      </c>
      <c r="C2843" s="25">
        <v>511714</v>
      </c>
      <c r="D2843" s="25" t="s">
        <v>144</v>
      </c>
      <c r="E2843" s="27" t="s">
        <v>230</v>
      </c>
    </row>
    <row r="2844" spans="1:5" x14ac:dyDescent="0.25">
      <c r="A2844" s="24">
        <v>2842</v>
      </c>
      <c r="B2844" s="26" t="s">
        <v>4315</v>
      </c>
      <c r="C2844" s="25">
        <v>539843</v>
      </c>
      <c r="D2844" s="25" t="s">
        <v>144</v>
      </c>
      <c r="E2844" s="27" t="s">
        <v>130</v>
      </c>
    </row>
    <row r="2845" spans="1:5" x14ac:dyDescent="0.25">
      <c r="A2845" s="24">
        <v>2843</v>
      </c>
      <c r="B2845" s="26" t="s">
        <v>4316</v>
      </c>
      <c r="C2845" s="25">
        <v>532986</v>
      </c>
      <c r="D2845" s="25" t="s">
        <v>144</v>
      </c>
      <c r="E2845" s="27" t="s">
        <v>542</v>
      </c>
    </row>
    <row r="2846" spans="1:5" x14ac:dyDescent="0.25">
      <c r="A2846" s="24">
        <v>2844</v>
      </c>
      <c r="B2846" s="26" t="s">
        <v>4317</v>
      </c>
      <c r="C2846" s="25" t="s">
        <v>144</v>
      </c>
      <c r="D2846" s="25" t="s">
        <v>4318</v>
      </c>
      <c r="E2846" s="27" t="s">
        <v>235</v>
      </c>
    </row>
    <row r="2847" spans="1:5" x14ac:dyDescent="0.25">
      <c r="A2847" s="24">
        <v>2845</v>
      </c>
      <c r="B2847" s="26" t="s">
        <v>4319</v>
      </c>
      <c r="C2847" s="25">
        <v>512425</v>
      </c>
      <c r="D2847" s="25" t="s">
        <v>144</v>
      </c>
      <c r="E2847" s="27" t="s">
        <v>166</v>
      </c>
    </row>
    <row r="2848" spans="1:5" x14ac:dyDescent="0.25">
      <c r="A2848" s="24">
        <v>2846</v>
      </c>
      <c r="B2848" s="26" t="s">
        <v>4320</v>
      </c>
      <c r="C2848" s="25">
        <v>500307</v>
      </c>
      <c r="D2848" s="25" t="s">
        <v>144</v>
      </c>
      <c r="E2848" s="27" t="s">
        <v>565</v>
      </c>
    </row>
    <row r="2849" spans="1:5" x14ac:dyDescent="0.25">
      <c r="A2849" s="24">
        <v>2847</v>
      </c>
      <c r="B2849" s="26" t="s">
        <v>4321</v>
      </c>
      <c r="C2849" s="25">
        <v>539311</v>
      </c>
      <c r="D2849" s="25" t="s">
        <v>144</v>
      </c>
      <c r="E2849" s="27" t="s">
        <v>127</v>
      </c>
    </row>
    <row r="2850" spans="1:5" x14ac:dyDescent="0.25">
      <c r="A2850" s="24">
        <v>2848</v>
      </c>
      <c r="B2850" s="26" t="s">
        <v>4322</v>
      </c>
      <c r="C2850" s="25">
        <v>539311</v>
      </c>
      <c r="D2850" s="25" t="s">
        <v>144</v>
      </c>
      <c r="E2850" s="27" t="s">
        <v>127</v>
      </c>
    </row>
    <row r="2851" spans="1:5" x14ac:dyDescent="0.25">
      <c r="A2851" s="24">
        <v>2849</v>
      </c>
      <c r="B2851" s="26" t="s">
        <v>4323</v>
      </c>
      <c r="C2851" s="25">
        <v>532722</v>
      </c>
      <c r="D2851" s="25" t="s">
        <v>4324</v>
      </c>
      <c r="E2851" s="27" t="s">
        <v>421</v>
      </c>
    </row>
    <row r="2852" spans="1:5" x14ac:dyDescent="0.25">
      <c r="A2852" s="24">
        <v>2850</v>
      </c>
      <c r="B2852" s="26" t="s">
        <v>4325</v>
      </c>
      <c r="C2852" s="25">
        <v>533202</v>
      </c>
      <c r="D2852" s="25" t="s">
        <v>4326</v>
      </c>
      <c r="E2852" s="27" t="s">
        <v>230</v>
      </c>
    </row>
    <row r="2853" spans="1:5" x14ac:dyDescent="0.25">
      <c r="A2853" s="24">
        <v>2851</v>
      </c>
      <c r="B2853" s="26" t="s">
        <v>4327</v>
      </c>
      <c r="C2853" s="25">
        <v>508875</v>
      </c>
      <c r="D2853" s="25" t="s">
        <v>144</v>
      </c>
      <c r="E2853" s="27" t="s">
        <v>565</v>
      </c>
    </row>
    <row r="2854" spans="1:5" x14ac:dyDescent="0.25">
      <c r="A2854" s="24">
        <v>2852</v>
      </c>
      <c r="B2854" s="26" t="s">
        <v>4328</v>
      </c>
      <c r="C2854" s="25">
        <v>532854</v>
      </c>
      <c r="D2854" s="25" t="s">
        <v>4329</v>
      </c>
      <c r="E2854" s="27" t="s">
        <v>152</v>
      </c>
    </row>
    <row r="2855" spans="1:5" x14ac:dyDescent="0.25">
      <c r="A2855" s="24">
        <v>2853</v>
      </c>
      <c r="B2855" s="26" t="s">
        <v>4330</v>
      </c>
      <c r="C2855" s="25">
        <v>532698</v>
      </c>
      <c r="D2855" s="25" t="s">
        <v>4331</v>
      </c>
      <c r="E2855" s="27" t="s">
        <v>159</v>
      </c>
    </row>
    <row r="2856" spans="1:5" x14ac:dyDescent="0.25">
      <c r="A2856" s="24">
        <v>2854</v>
      </c>
      <c r="B2856" s="26" t="s">
        <v>4332</v>
      </c>
      <c r="C2856" s="25" t="s">
        <v>144</v>
      </c>
      <c r="D2856" s="25" t="s">
        <v>4333</v>
      </c>
      <c r="E2856" s="27" t="s">
        <v>155</v>
      </c>
    </row>
    <row r="2857" spans="1:5" x14ac:dyDescent="0.25">
      <c r="A2857" s="24">
        <v>2855</v>
      </c>
      <c r="B2857" s="26" t="s">
        <v>4334</v>
      </c>
      <c r="C2857" s="25">
        <v>506532</v>
      </c>
      <c r="D2857" s="25" t="s">
        <v>144</v>
      </c>
      <c r="E2857" s="27" t="s">
        <v>304</v>
      </c>
    </row>
    <row r="2858" spans="1:5" x14ac:dyDescent="0.25">
      <c r="A2858" s="24">
        <v>2856</v>
      </c>
      <c r="B2858" s="26" t="s">
        <v>4335</v>
      </c>
      <c r="C2858" s="25">
        <v>506532</v>
      </c>
      <c r="D2858" s="25" t="s">
        <v>144</v>
      </c>
      <c r="E2858" s="27" t="s">
        <v>304</v>
      </c>
    </row>
    <row r="2859" spans="1:5" x14ac:dyDescent="0.25">
      <c r="A2859" s="24">
        <v>2857</v>
      </c>
      <c r="B2859" s="26" t="s">
        <v>4336</v>
      </c>
      <c r="C2859" s="25">
        <v>512381</v>
      </c>
      <c r="D2859" s="25" t="s">
        <v>144</v>
      </c>
      <c r="E2859" s="27" t="s">
        <v>166</v>
      </c>
    </row>
    <row r="2860" spans="1:5" x14ac:dyDescent="0.25">
      <c r="A2860" s="24">
        <v>2858</v>
      </c>
      <c r="B2860" s="26" t="s">
        <v>4337</v>
      </c>
      <c r="C2860" s="25">
        <v>512245</v>
      </c>
      <c r="D2860" s="25" t="s">
        <v>144</v>
      </c>
      <c r="E2860" s="27" t="s">
        <v>565</v>
      </c>
    </row>
    <row r="2861" spans="1:5" x14ac:dyDescent="0.25">
      <c r="A2861" s="24">
        <v>2859</v>
      </c>
      <c r="B2861" s="26" t="s">
        <v>4338</v>
      </c>
      <c r="C2861" s="25">
        <v>538772</v>
      </c>
      <c r="D2861" s="25" t="s">
        <v>144</v>
      </c>
      <c r="E2861" s="27" t="s">
        <v>161</v>
      </c>
    </row>
    <row r="2862" spans="1:5" x14ac:dyDescent="0.25">
      <c r="A2862" s="24">
        <v>2860</v>
      </c>
      <c r="B2862" s="26" t="s">
        <v>4339</v>
      </c>
      <c r="C2862" s="25">
        <v>519494</v>
      </c>
      <c r="D2862" s="25" t="s">
        <v>4340</v>
      </c>
      <c r="E2862" s="27" t="s">
        <v>393</v>
      </c>
    </row>
    <row r="2863" spans="1:5" x14ac:dyDescent="0.25">
      <c r="A2863" s="24">
        <v>2861</v>
      </c>
      <c r="B2863" s="26" t="s">
        <v>4341</v>
      </c>
      <c r="C2863" s="25">
        <v>513683</v>
      </c>
      <c r="D2863" s="25" t="s">
        <v>4342</v>
      </c>
      <c r="E2863" s="27" t="s">
        <v>283</v>
      </c>
    </row>
    <row r="2864" spans="1:5" x14ac:dyDescent="0.25">
      <c r="A2864" s="24">
        <v>2862</v>
      </c>
      <c r="B2864" s="26" t="s">
        <v>4343</v>
      </c>
      <c r="C2864" s="25">
        <v>513683</v>
      </c>
      <c r="D2864" s="25" t="s">
        <v>4344</v>
      </c>
      <c r="E2864" s="27" t="s">
        <v>283</v>
      </c>
    </row>
    <row r="2865" spans="1:5" x14ac:dyDescent="0.25">
      <c r="A2865" s="24">
        <v>2863</v>
      </c>
      <c r="B2865" s="26" t="s">
        <v>4345</v>
      </c>
      <c r="C2865" s="25">
        <v>526371</v>
      </c>
      <c r="D2865" s="25" t="s">
        <v>4346</v>
      </c>
      <c r="E2865" s="27" t="s">
        <v>124</v>
      </c>
    </row>
    <row r="2866" spans="1:5" x14ac:dyDescent="0.25">
      <c r="A2866" s="24">
        <v>2864</v>
      </c>
      <c r="B2866" s="26" t="s">
        <v>4347</v>
      </c>
      <c r="C2866" s="25">
        <v>500730</v>
      </c>
      <c r="D2866" s="25" t="s">
        <v>4348</v>
      </c>
      <c r="E2866" s="27" t="s">
        <v>304</v>
      </c>
    </row>
    <row r="2867" spans="1:5" x14ac:dyDescent="0.25">
      <c r="A2867" s="24">
        <v>2865</v>
      </c>
      <c r="B2867" s="26" t="s">
        <v>4349</v>
      </c>
      <c r="C2867" s="25">
        <v>532481</v>
      </c>
      <c r="D2867" s="25" t="s">
        <v>4350</v>
      </c>
      <c r="E2867" s="27" t="s">
        <v>739</v>
      </c>
    </row>
    <row r="2868" spans="1:5" x14ac:dyDescent="0.25">
      <c r="A2868" s="24">
        <v>2866</v>
      </c>
      <c r="B2868" s="26" t="s">
        <v>4351</v>
      </c>
      <c r="C2868" s="25" t="s">
        <v>144</v>
      </c>
      <c r="D2868" s="25" t="s">
        <v>4352</v>
      </c>
      <c r="E2868" s="27" t="s">
        <v>235</v>
      </c>
    </row>
    <row r="2869" spans="1:5" x14ac:dyDescent="0.25">
      <c r="A2869" s="24">
        <v>2867</v>
      </c>
      <c r="B2869" s="26" t="s">
        <v>4353</v>
      </c>
      <c r="C2869" s="25">
        <v>524414</v>
      </c>
      <c r="D2869" s="25" t="s">
        <v>144</v>
      </c>
      <c r="E2869" s="27" t="s">
        <v>166</v>
      </c>
    </row>
    <row r="2870" spans="1:5" x14ac:dyDescent="0.25">
      <c r="A2870" s="24">
        <v>2868</v>
      </c>
      <c r="B2870" s="26" t="s">
        <v>4354</v>
      </c>
      <c r="C2870" s="25">
        <v>534615</v>
      </c>
      <c r="D2870" s="25" t="s">
        <v>4355</v>
      </c>
      <c r="E2870" s="27" t="s">
        <v>465</v>
      </c>
    </row>
    <row r="2871" spans="1:5" x14ac:dyDescent="0.25">
      <c r="A2871" s="24">
        <v>2869</v>
      </c>
      <c r="B2871" s="26" t="s">
        <v>4356</v>
      </c>
      <c r="C2871" s="25">
        <v>542628</v>
      </c>
      <c r="D2871" s="25" t="s">
        <v>4357</v>
      </c>
      <c r="E2871" s="27" t="s">
        <v>510</v>
      </c>
    </row>
    <row r="2872" spans="1:5" x14ac:dyDescent="0.25">
      <c r="A2872" s="24">
        <v>2870</v>
      </c>
      <c r="B2872" s="26" t="s">
        <v>4358</v>
      </c>
      <c r="C2872" s="25">
        <v>539110</v>
      </c>
      <c r="D2872" s="25" t="s">
        <v>144</v>
      </c>
      <c r="E2872" s="27" t="s">
        <v>161</v>
      </c>
    </row>
    <row r="2873" spans="1:5" x14ac:dyDescent="0.25">
      <c r="A2873" s="24">
        <v>2871</v>
      </c>
      <c r="B2873" s="26" t="s">
        <v>4359</v>
      </c>
      <c r="C2873" s="25">
        <v>540698</v>
      </c>
      <c r="D2873" s="25" t="s">
        <v>144</v>
      </c>
      <c r="E2873" s="27" t="s">
        <v>166</v>
      </c>
    </row>
    <row r="2874" spans="1:5" x14ac:dyDescent="0.25">
      <c r="A2874" s="24">
        <v>2872</v>
      </c>
      <c r="B2874" s="26" t="s">
        <v>4360</v>
      </c>
      <c r="C2874" s="25">
        <v>531465</v>
      </c>
      <c r="D2874" s="25" t="s">
        <v>144</v>
      </c>
      <c r="E2874" s="27" t="s">
        <v>166</v>
      </c>
    </row>
    <row r="2875" spans="1:5" x14ac:dyDescent="0.25">
      <c r="A2875" s="24">
        <v>2873</v>
      </c>
      <c r="B2875" s="26" t="s">
        <v>4361</v>
      </c>
      <c r="C2875" s="25">
        <v>513566</v>
      </c>
      <c r="D2875" s="25" t="s">
        <v>144</v>
      </c>
      <c r="E2875" s="27" t="s">
        <v>176</v>
      </c>
    </row>
    <row r="2876" spans="1:5" x14ac:dyDescent="0.25">
      <c r="A2876" s="24">
        <v>2874</v>
      </c>
      <c r="B2876" s="26" t="s">
        <v>4362</v>
      </c>
      <c r="C2876" s="25">
        <v>530733</v>
      </c>
      <c r="D2876" s="25" t="s">
        <v>144</v>
      </c>
      <c r="E2876" s="27" t="s">
        <v>668</v>
      </c>
    </row>
    <row r="2877" spans="1:5" x14ac:dyDescent="0.25">
      <c r="A2877" s="24">
        <v>2875</v>
      </c>
      <c r="B2877" s="26" t="s">
        <v>4363</v>
      </c>
      <c r="C2877" s="25">
        <v>530733</v>
      </c>
      <c r="D2877" s="25" t="s">
        <v>144</v>
      </c>
      <c r="E2877" s="27" t="s">
        <v>668</v>
      </c>
    </row>
    <row r="2878" spans="1:5" x14ac:dyDescent="0.25">
      <c r="A2878" s="24">
        <v>2876</v>
      </c>
      <c r="B2878" s="26" t="s">
        <v>4364</v>
      </c>
      <c r="C2878" s="25">
        <v>500672</v>
      </c>
      <c r="D2878" s="25" t="s">
        <v>144</v>
      </c>
      <c r="E2878" s="27" t="s">
        <v>182</v>
      </c>
    </row>
    <row r="2879" spans="1:5" x14ac:dyDescent="0.25">
      <c r="A2879" s="24">
        <v>2877</v>
      </c>
      <c r="B2879" s="26" t="s">
        <v>4365</v>
      </c>
      <c r="C2879" s="25">
        <v>500672</v>
      </c>
      <c r="D2879" s="25" t="s">
        <v>144</v>
      </c>
      <c r="E2879" s="27" t="s">
        <v>182</v>
      </c>
    </row>
    <row r="2880" spans="1:5" x14ac:dyDescent="0.25">
      <c r="A2880" s="24">
        <v>2878</v>
      </c>
      <c r="B2880" s="26" t="s">
        <v>4366</v>
      </c>
      <c r="C2880" s="25">
        <v>530127</v>
      </c>
      <c r="D2880" s="25" t="s">
        <v>144</v>
      </c>
      <c r="E2880" s="27" t="s">
        <v>127</v>
      </c>
    </row>
    <row r="2881" spans="1:5" x14ac:dyDescent="0.25">
      <c r="A2881" s="24">
        <v>2879</v>
      </c>
      <c r="B2881" s="26" t="s">
        <v>4367</v>
      </c>
      <c r="C2881" s="25">
        <v>530367</v>
      </c>
      <c r="D2881" s="25" t="s">
        <v>4368</v>
      </c>
      <c r="E2881" s="27" t="s">
        <v>152</v>
      </c>
    </row>
    <row r="2882" spans="1:5" x14ac:dyDescent="0.25">
      <c r="A2882" s="24">
        <v>2880</v>
      </c>
      <c r="B2882" s="26" t="s">
        <v>4369</v>
      </c>
      <c r="C2882" s="25">
        <v>535458</v>
      </c>
      <c r="D2882" s="25" t="s">
        <v>4370</v>
      </c>
      <c r="E2882" s="27" t="s">
        <v>329</v>
      </c>
    </row>
    <row r="2883" spans="1:5" x14ac:dyDescent="0.25">
      <c r="A2883" s="24">
        <v>2881</v>
      </c>
      <c r="B2883" s="26" t="s">
        <v>4371</v>
      </c>
      <c r="C2883" s="25">
        <v>526723</v>
      </c>
      <c r="D2883" s="25" t="s">
        <v>144</v>
      </c>
      <c r="E2883" s="27" t="s">
        <v>2314</v>
      </c>
    </row>
    <row r="2884" spans="1:5" x14ac:dyDescent="0.25">
      <c r="A2884" s="24">
        <v>2882</v>
      </c>
      <c r="B2884" s="26" t="s">
        <v>4372</v>
      </c>
      <c r="C2884" s="25">
        <v>532555</v>
      </c>
      <c r="D2884" s="25" t="s">
        <v>4373</v>
      </c>
      <c r="E2884" s="27" t="s">
        <v>283</v>
      </c>
    </row>
    <row r="2885" spans="1:5" x14ac:dyDescent="0.25">
      <c r="A2885" s="24">
        <v>2883</v>
      </c>
      <c r="B2885" s="26" t="s">
        <v>4374</v>
      </c>
      <c r="C2885" s="25">
        <v>533015</v>
      </c>
      <c r="D2885" s="25" t="s">
        <v>4375</v>
      </c>
      <c r="E2885" s="27" t="s">
        <v>1090</v>
      </c>
    </row>
    <row r="2886" spans="1:5" x14ac:dyDescent="0.25">
      <c r="A2886" s="24">
        <v>2884</v>
      </c>
      <c r="B2886" s="26" t="s">
        <v>4376</v>
      </c>
      <c r="C2886" s="25">
        <v>533015</v>
      </c>
      <c r="D2886" s="25" t="s">
        <v>4375</v>
      </c>
      <c r="E2886" s="27" t="s">
        <v>1090</v>
      </c>
    </row>
    <row r="2887" spans="1:5" x14ac:dyDescent="0.25">
      <c r="A2887" s="24">
        <v>2885</v>
      </c>
      <c r="B2887" s="26" t="s">
        <v>4377</v>
      </c>
      <c r="C2887" s="25">
        <v>531209</v>
      </c>
      <c r="D2887" s="25" t="s">
        <v>4378</v>
      </c>
      <c r="E2887" s="27" t="s">
        <v>237</v>
      </c>
    </row>
    <row r="2888" spans="1:5" x14ac:dyDescent="0.25">
      <c r="A2888" s="24">
        <v>2886</v>
      </c>
      <c r="B2888" s="26" t="s">
        <v>4379</v>
      </c>
      <c r="C2888" s="25">
        <v>531304</v>
      </c>
      <c r="D2888" s="25" t="s">
        <v>144</v>
      </c>
      <c r="E2888" s="27" t="s">
        <v>159</v>
      </c>
    </row>
    <row r="2889" spans="1:5" x14ac:dyDescent="0.25">
      <c r="A2889" s="24">
        <v>2887</v>
      </c>
      <c r="B2889" s="26" t="s">
        <v>4380</v>
      </c>
      <c r="C2889" s="25">
        <v>524764</v>
      </c>
      <c r="D2889" s="25" t="s">
        <v>144</v>
      </c>
      <c r="E2889" s="27" t="s">
        <v>192</v>
      </c>
    </row>
    <row r="2890" spans="1:5" x14ac:dyDescent="0.25">
      <c r="A2890" s="24">
        <v>2888</v>
      </c>
      <c r="B2890" s="26" t="s">
        <v>4381</v>
      </c>
      <c r="C2890" s="25">
        <v>524764</v>
      </c>
      <c r="D2890" s="25" t="s">
        <v>144</v>
      </c>
      <c r="E2890" s="27" t="s">
        <v>192</v>
      </c>
    </row>
    <row r="2891" spans="1:5" x14ac:dyDescent="0.25">
      <c r="A2891" s="24">
        <v>2889</v>
      </c>
      <c r="B2891" s="26" t="s">
        <v>4382</v>
      </c>
      <c r="C2891" s="25">
        <v>530219</v>
      </c>
      <c r="D2891" s="25" t="s">
        <v>144</v>
      </c>
      <c r="E2891" s="27" t="s">
        <v>258</v>
      </c>
    </row>
    <row r="2892" spans="1:5" x14ac:dyDescent="0.25">
      <c r="A2892" s="24">
        <v>2890</v>
      </c>
      <c r="B2892" s="26" t="s">
        <v>4383</v>
      </c>
      <c r="C2892" s="25">
        <v>531819</v>
      </c>
      <c r="D2892" s="25" t="s">
        <v>144</v>
      </c>
      <c r="E2892" s="27" t="s">
        <v>166</v>
      </c>
    </row>
    <row r="2893" spans="1:5" x14ac:dyDescent="0.25">
      <c r="A2893" s="24">
        <v>2891</v>
      </c>
      <c r="B2893" s="26" t="s">
        <v>4384</v>
      </c>
      <c r="C2893" s="25">
        <v>531819</v>
      </c>
      <c r="D2893" s="25" t="s">
        <v>144</v>
      </c>
      <c r="E2893" s="27" t="s">
        <v>166</v>
      </c>
    </row>
    <row r="2894" spans="1:5" x14ac:dyDescent="0.25">
      <c r="A2894" s="24">
        <v>2892</v>
      </c>
      <c r="B2894" s="26" t="s">
        <v>4385</v>
      </c>
      <c r="C2894" s="25">
        <v>504378</v>
      </c>
      <c r="D2894" s="25" t="s">
        <v>144</v>
      </c>
      <c r="E2894" s="27" t="s">
        <v>166</v>
      </c>
    </row>
    <row r="2895" spans="1:5" x14ac:dyDescent="0.25">
      <c r="A2895" s="24">
        <v>2893</v>
      </c>
      <c r="B2895" s="26" t="s">
        <v>4386</v>
      </c>
      <c r="C2895" s="25">
        <v>539116</v>
      </c>
      <c r="D2895" s="25" t="s">
        <v>144</v>
      </c>
      <c r="E2895" s="27" t="s">
        <v>166</v>
      </c>
    </row>
    <row r="2896" spans="1:5" x14ac:dyDescent="0.25">
      <c r="A2896" s="24">
        <v>2894</v>
      </c>
      <c r="B2896" s="26" t="s">
        <v>4387</v>
      </c>
      <c r="C2896" s="25">
        <v>512489</v>
      </c>
      <c r="D2896" s="25" t="s">
        <v>144</v>
      </c>
      <c r="E2896" s="27" t="s">
        <v>161</v>
      </c>
    </row>
    <row r="2897" spans="1:5" x14ac:dyDescent="0.25">
      <c r="A2897" s="24">
        <v>2895</v>
      </c>
      <c r="B2897" s="26" t="s">
        <v>4388</v>
      </c>
      <c r="C2897" s="25">
        <v>538547</v>
      </c>
      <c r="D2897" s="25" t="s">
        <v>144</v>
      </c>
      <c r="E2897" s="27" t="s">
        <v>393</v>
      </c>
    </row>
    <row r="2898" spans="1:5" x14ac:dyDescent="0.25">
      <c r="A2898" s="24">
        <v>2896</v>
      </c>
      <c r="B2898" s="26" t="s">
        <v>4389</v>
      </c>
      <c r="C2898" s="25">
        <v>533273</v>
      </c>
      <c r="D2898" s="25" t="s">
        <v>4390</v>
      </c>
      <c r="E2898" s="27" t="s">
        <v>230</v>
      </c>
    </row>
    <row r="2899" spans="1:5" x14ac:dyDescent="0.25">
      <c r="A2899" s="24">
        <v>2897</v>
      </c>
      <c r="B2899" s="26" t="s">
        <v>4391</v>
      </c>
      <c r="C2899" s="25">
        <v>535657</v>
      </c>
      <c r="D2899" s="25" t="s">
        <v>144</v>
      </c>
      <c r="E2899" s="27" t="s">
        <v>130</v>
      </c>
    </row>
    <row r="2900" spans="1:5" x14ac:dyDescent="0.25">
      <c r="A2900" s="24">
        <v>2898</v>
      </c>
      <c r="B2900" s="26" t="s">
        <v>4392</v>
      </c>
      <c r="C2900" s="25">
        <v>519491</v>
      </c>
      <c r="D2900" s="25" t="s">
        <v>144</v>
      </c>
      <c r="E2900" s="27" t="s">
        <v>339</v>
      </c>
    </row>
    <row r="2901" spans="1:5" x14ac:dyDescent="0.25">
      <c r="A2901" s="24">
        <v>2899</v>
      </c>
      <c r="B2901" s="26" t="s">
        <v>4393</v>
      </c>
      <c r="C2901" s="25">
        <v>519491</v>
      </c>
      <c r="D2901" s="25" t="s">
        <v>144</v>
      </c>
      <c r="E2901" s="27" t="s">
        <v>339</v>
      </c>
    </row>
    <row r="2902" spans="1:5" x14ac:dyDescent="0.25">
      <c r="A2902" s="24">
        <v>2900</v>
      </c>
      <c r="B2902" s="26" t="s">
        <v>4394</v>
      </c>
      <c r="C2902" s="25">
        <v>538019</v>
      </c>
      <c r="D2902" s="25" t="s">
        <v>144</v>
      </c>
      <c r="E2902" s="27" t="s">
        <v>224</v>
      </c>
    </row>
    <row r="2903" spans="1:5" x14ac:dyDescent="0.25">
      <c r="A2903" s="24">
        <v>2901</v>
      </c>
      <c r="B2903" s="26" t="s">
        <v>4395</v>
      </c>
      <c r="C2903" s="25">
        <v>540405</v>
      </c>
      <c r="D2903" s="25" t="s">
        <v>144</v>
      </c>
      <c r="E2903" s="27" t="s">
        <v>224</v>
      </c>
    </row>
    <row r="2904" spans="1:5" x14ac:dyDescent="0.25">
      <c r="A2904" s="24">
        <v>2902</v>
      </c>
      <c r="B2904" s="26" t="s">
        <v>4396</v>
      </c>
      <c r="C2904" s="25">
        <v>533008</v>
      </c>
      <c r="D2904" s="25" t="s">
        <v>4397</v>
      </c>
      <c r="E2904" s="27" t="s">
        <v>176</v>
      </c>
    </row>
    <row r="2905" spans="1:5" x14ac:dyDescent="0.25">
      <c r="A2905" s="24">
        <v>2903</v>
      </c>
      <c r="B2905" s="26" t="s">
        <v>4398</v>
      </c>
      <c r="C2905" s="25">
        <v>538894</v>
      </c>
      <c r="D2905" s="25" t="s">
        <v>144</v>
      </c>
      <c r="E2905" s="27" t="s">
        <v>127</v>
      </c>
    </row>
    <row r="2906" spans="1:5" x14ac:dyDescent="0.25">
      <c r="A2906" s="24">
        <v>2904</v>
      </c>
      <c r="B2906" s="26" t="s">
        <v>4399</v>
      </c>
      <c r="C2906" s="25">
        <v>540416</v>
      </c>
      <c r="D2906" s="25" t="s">
        <v>144</v>
      </c>
      <c r="E2906" s="27" t="s">
        <v>150</v>
      </c>
    </row>
    <row r="2907" spans="1:5" x14ac:dyDescent="0.25">
      <c r="A2907" s="24">
        <v>2905</v>
      </c>
      <c r="B2907" s="26" t="s">
        <v>4400</v>
      </c>
      <c r="C2907" s="25">
        <v>531996</v>
      </c>
      <c r="D2907" s="25" t="s">
        <v>144</v>
      </c>
      <c r="E2907" s="27" t="s">
        <v>161</v>
      </c>
    </row>
    <row r="2908" spans="1:5" x14ac:dyDescent="0.25">
      <c r="A2908" s="24">
        <v>2906</v>
      </c>
      <c r="B2908" s="26" t="s">
        <v>4401</v>
      </c>
      <c r="C2908" s="25">
        <v>530175</v>
      </c>
      <c r="D2908" s="25" t="s">
        <v>144</v>
      </c>
      <c r="E2908" s="27" t="s">
        <v>237</v>
      </c>
    </row>
    <row r="2909" spans="1:5" x14ac:dyDescent="0.25">
      <c r="A2909" s="24">
        <v>2907</v>
      </c>
      <c r="B2909" s="26" t="s">
        <v>4402</v>
      </c>
      <c r="C2909" s="25">
        <v>539570</v>
      </c>
      <c r="D2909" s="25" t="s">
        <v>144</v>
      </c>
      <c r="E2909" s="27" t="s">
        <v>130</v>
      </c>
    </row>
    <row r="2910" spans="1:5" x14ac:dyDescent="0.25">
      <c r="A2910" s="24">
        <v>2908</v>
      </c>
      <c r="B2910" s="26" t="s">
        <v>4403</v>
      </c>
      <c r="C2910" s="25">
        <v>500312</v>
      </c>
      <c r="D2910" s="25" t="s">
        <v>4404</v>
      </c>
      <c r="E2910" s="27" t="s">
        <v>207</v>
      </c>
    </row>
    <row r="2911" spans="1:5" x14ac:dyDescent="0.25">
      <c r="A2911" s="24">
        <v>2909</v>
      </c>
      <c r="B2911" s="26" t="s">
        <v>4405</v>
      </c>
      <c r="C2911" s="25">
        <v>533106</v>
      </c>
      <c r="D2911" s="25" t="s">
        <v>4406</v>
      </c>
      <c r="E2911" s="27" t="s">
        <v>207</v>
      </c>
    </row>
    <row r="2912" spans="1:5" x14ac:dyDescent="0.25">
      <c r="A2912" s="24">
        <v>2910</v>
      </c>
      <c r="B2912" s="26" t="s">
        <v>4407</v>
      </c>
      <c r="C2912" s="25">
        <v>500313</v>
      </c>
      <c r="D2912" s="25" t="s">
        <v>4408</v>
      </c>
      <c r="E2912" s="27" t="s">
        <v>485</v>
      </c>
    </row>
    <row r="2913" spans="1:5" x14ac:dyDescent="0.25">
      <c r="A2913" s="24">
        <v>2911</v>
      </c>
      <c r="B2913" s="26" t="s">
        <v>4409</v>
      </c>
      <c r="C2913" s="25">
        <v>533106</v>
      </c>
      <c r="D2913" s="25" t="s">
        <v>4406</v>
      </c>
      <c r="E2913" s="27" t="s">
        <v>207</v>
      </c>
    </row>
    <row r="2914" spans="1:5" x14ac:dyDescent="0.25">
      <c r="A2914" s="24">
        <v>2912</v>
      </c>
      <c r="B2914" s="26" t="s">
        <v>4410</v>
      </c>
      <c r="C2914" s="25">
        <v>526415</v>
      </c>
      <c r="D2914" s="25" t="s">
        <v>144</v>
      </c>
      <c r="E2914" s="27" t="s">
        <v>642</v>
      </c>
    </row>
    <row r="2915" spans="1:5" x14ac:dyDescent="0.25">
      <c r="A2915" s="24">
        <v>2913</v>
      </c>
      <c r="B2915" s="26" t="s">
        <v>4411</v>
      </c>
      <c r="C2915" s="25">
        <v>526415</v>
      </c>
      <c r="D2915" s="25" t="s">
        <v>144</v>
      </c>
      <c r="E2915" s="27" t="s">
        <v>642</v>
      </c>
    </row>
    <row r="2916" spans="1:5" x14ac:dyDescent="0.25">
      <c r="A2916" s="24">
        <v>2914</v>
      </c>
      <c r="B2916" s="26" t="s">
        <v>4412</v>
      </c>
      <c r="C2916" s="25">
        <v>532439</v>
      </c>
      <c r="D2916" s="25" t="s">
        <v>4413</v>
      </c>
      <c r="E2916" s="27" t="s">
        <v>152</v>
      </c>
    </row>
    <row r="2917" spans="1:5" x14ac:dyDescent="0.25">
      <c r="A2917" s="24">
        <v>2915</v>
      </c>
      <c r="B2917" s="26" t="s">
        <v>4414</v>
      </c>
      <c r="C2917" s="25">
        <v>521105</v>
      </c>
      <c r="D2917" s="25" t="s">
        <v>144</v>
      </c>
      <c r="E2917" s="27" t="s">
        <v>2903</v>
      </c>
    </row>
    <row r="2918" spans="1:5" x14ac:dyDescent="0.25">
      <c r="A2918" s="24">
        <v>2916</v>
      </c>
      <c r="B2918" s="26" t="s">
        <v>4415</v>
      </c>
      <c r="C2918" s="25">
        <v>534190</v>
      </c>
      <c r="D2918" s="25" t="s">
        <v>144</v>
      </c>
      <c r="E2918" s="27" t="s">
        <v>642</v>
      </c>
    </row>
    <row r="2919" spans="1:5" x14ac:dyDescent="0.25">
      <c r="A2919" s="24">
        <v>2917</v>
      </c>
      <c r="B2919" s="26" t="s">
        <v>4416</v>
      </c>
      <c r="C2919" s="25">
        <v>507609</v>
      </c>
      <c r="D2919" s="25" t="s">
        <v>144</v>
      </c>
      <c r="E2919" s="27" t="s">
        <v>342</v>
      </c>
    </row>
    <row r="2920" spans="1:5" x14ac:dyDescent="0.25">
      <c r="A2920" s="24">
        <v>2918</v>
      </c>
      <c r="B2920" s="26" t="s">
        <v>4417</v>
      </c>
      <c r="C2920" s="25">
        <v>531092</v>
      </c>
      <c r="D2920" s="25" t="s">
        <v>4418</v>
      </c>
      <c r="E2920" s="27" t="s">
        <v>542</v>
      </c>
    </row>
    <row r="2921" spans="1:5" x14ac:dyDescent="0.25">
      <c r="A2921" s="24">
        <v>2919</v>
      </c>
      <c r="B2921" s="26" t="s">
        <v>4419</v>
      </c>
      <c r="C2921" s="25">
        <v>538537</v>
      </c>
      <c r="D2921" s="25" t="s">
        <v>144</v>
      </c>
      <c r="E2921" s="27" t="s">
        <v>166</v>
      </c>
    </row>
    <row r="2922" spans="1:5" x14ac:dyDescent="0.25">
      <c r="A2922" s="24">
        <v>2920</v>
      </c>
      <c r="B2922" s="26" t="s">
        <v>4420</v>
      </c>
      <c r="C2922" s="25">
        <v>520021</v>
      </c>
      <c r="D2922" s="25" t="s">
        <v>4421</v>
      </c>
      <c r="E2922" s="27" t="s">
        <v>499</v>
      </c>
    </row>
    <row r="2923" spans="1:5" x14ac:dyDescent="0.25">
      <c r="A2923" s="24">
        <v>2921</v>
      </c>
      <c r="B2923" s="26" t="s">
        <v>4422</v>
      </c>
      <c r="C2923" s="25">
        <v>532880</v>
      </c>
      <c r="D2923" s="25" t="s">
        <v>4423</v>
      </c>
      <c r="E2923" s="27" t="s">
        <v>230</v>
      </c>
    </row>
    <row r="2924" spans="1:5" x14ac:dyDescent="0.25">
      <c r="A2924" s="24">
        <v>2922</v>
      </c>
      <c r="B2924" s="26" t="s">
        <v>4424</v>
      </c>
      <c r="C2924" s="25" t="s">
        <v>144</v>
      </c>
      <c r="D2924" s="25" t="s">
        <v>4425</v>
      </c>
      <c r="E2924" s="27" t="s">
        <v>155</v>
      </c>
    </row>
    <row r="2925" spans="1:5" x14ac:dyDescent="0.25">
      <c r="A2925" s="24">
        <v>2923</v>
      </c>
      <c r="B2925" s="26" t="s">
        <v>4426</v>
      </c>
      <c r="C2925" s="25" t="s">
        <v>144</v>
      </c>
      <c r="D2925" s="25" t="s">
        <v>4425</v>
      </c>
      <c r="E2925" s="27" t="s">
        <v>155</v>
      </c>
    </row>
    <row r="2926" spans="1:5" x14ac:dyDescent="0.25">
      <c r="A2926" s="24">
        <v>2924</v>
      </c>
      <c r="B2926" s="26" t="s">
        <v>4427</v>
      </c>
      <c r="C2926" s="25">
        <v>531496</v>
      </c>
      <c r="D2926" s="25" t="s">
        <v>144</v>
      </c>
      <c r="E2926" s="27" t="s">
        <v>159</v>
      </c>
    </row>
    <row r="2927" spans="1:5" x14ac:dyDescent="0.25">
      <c r="A2927" s="24">
        <v>2925</v>
      </c>
      <c r="B2927" s="26" t="s">
        <v>4428</v>
      </c>
      <c r="C2927" s="25">
        <v>532167</v>
      </c>
      <c r="D2927" s="25" t="s">
        <v>144</v>
      </c>
      <c r="E2927" s="27" t="s">
        <v>192</v>
      </c>
    </row>
    <row r="2928" spans="1:5" x14ac:dyDescent="0.25">
      <c r="A2928" s="24">
        <v>2926</v>
      </c>
      <c r="B2928" s="26" t="s">
        <v>4429</v>
      </c>
      <c r="C2928" s="25">
        <v>533317</v>
      </c>
      <c r="D2928" s="25" t="s">
        <v>4430</v>
      </c>
      <c r="E2928" s="27" t="s">
        <v>304</v>
      </c>
    </row>
    <row r="2929" spans="1:5" x14ac:dyDescent="0.25">
      <c r="A2929" s="24">
        <v>2927</v>
      </c>
      <c r="B2929" s="26" t="s">
        <v>4431</v>
      </c>
      <c r="C2929" s="25">
        <v>532340</v>
      </c>
      <c r="D2929" s="25" t="s">
        <v>144</v>
      </c>
      <c r="E2929" s="27" t="s">
        <v>237</v>
      </c>
    </row>
    <row r="2930" spans="1:5" x14ac:dyDescent="0.25">
      <c r="A2930" s="24">
        <v>2928</v>
      </c>
      <c r="B2930" s="26" t="s">
        <v>4432</v>
      </c>
      <c r="C2930" s="25">
        <v>514324</v>
      </c>
      <c r="D2930" s="25" t="s">
        <v>144</v>
      </c>
      <c r="E2930" s="27" t="s">
        <v>159</v>
      </c>
    </row>
    <row r="2931" spans="1:5" x14ac:dyDescent="0.25">
      <c r="A2931" s="24">
        <v>2929</v>
      </c>
      <c r="B2931" s="26" t="s">
        <v>4433</v>
      </c>
      <c r="C2931" s="25">
        <v>514324</v>
      </c>
      <c r="D2931" s="25" t="s">
        <v>144</v>
      </c>
      <c r="E2931" s="27" t="s">
        <v>159</v>
      </c>
    </row>
    <row r="2932" spans="1:5" x14ac:dyDescent="0.25">
      <c r="A2932" s="24">
        <v>2930</v>
      </c>
      <c r="B2932" s="26" t="s">
        <v>4434</v>
      </c>
      <c r="C2932" s="25" t="s">
        <v>144</v>
      </c>
      <c r="D2932" s="25" t="s">
        <v>4435</v>
      </c>
      <c r="E2932" s="27" t="s">
        <v>155</v>
      </c>
    </row>
    <row r="2933" spans="1:5" x14ac:dyDescent="0.25">
      <c r="A2933" s="24">
        <v>2931</v>
      </c>
      <c r="B2933" s="26" t="s">
        <v>4436</v>
      </c>
      <c r="C2933" s="25">
        <v>533632</v>
      </c>
      <c r="D2933" s="25" t="s">
        <v>4437</v>
      </c>
      <c r="E2933" s="27" t="s">
        <v>164</v>
      </c>
    </row>
    <row r="2934" spans="1:5" x14ac:dyDescent="0.25">
      <c r="A2934" s="24">
        <v>2932</v>
      </c>
      <c r="B2934" s="26" t="s">
        <v>4438</v>
      </c>
      <c r="C2934" s="25">
        <v>530805</v>
      </c>
      <c r="D2934" s="25" t="s">
        <v>144</v>
      </c>
      <c r="E2934" s="27" t="s">
        <v>228</v>
      </c>
    </row>
    <row r="2935" spans="1:5" x14ac:dyDescent="0.25">
      <c r="A2935" s="24">
        <v>2933</v>
      </c>
      <c r="B2935" s="26" t="s">
        <v>4439</v>
      </c>
      <c r="C2935" s="25">
        <v>535647</v>
      </c>
      <c r="D2935" s="25" t="s">
        <v>144</v>
      </c>
      <c r="E2935" s="27" t="s">
        <v>147</v>
      </c>
    </row>
    <row r="2936" spans="1:5" x14ac:dyDescent="0.25">
      <c r="A2936" s="24">
        <v>2934</v>
      </c>
      <c r="B2936" s="26" t="s">
        <v>4440</v>
      </c>
      <c r="C2936" s="25">
        <v>532944</v>
      </c>
      <c r="D2936" s="25" t="s">
        <v>4441</v>
      </c>
      <c r="E2936" s="27" t="s">
        <v>1090</v>
      </c>
    </row>
    <row r="2937" spans="1:5" x14ac:dyDescent="0.25">
      <c r="A2937" s="24">
        <v>2935</v>
      </c>
      <c r="B2937" s="26" t="s">
        <v>4442</v>
      </c>
      <c r="C2937" s="25">
        <v>540386</v>
      </c>
      <c r="D2937" s="25" t="s">
        <v>144</v>
      </c>
      <c r="E2937" s="27" t="s">
        <v>127</v>
      </c>
    </row>
    <row r="2938" spans="1:5" x14ac:dyDescent="0.25">
      <c r="A2938" s="24">
        <v>2936</v>
      </c>
      <c r="B2938" s="26" t="s">
        <v>4443</v>
      </c>
      <c r="C2938" s="25">
        <v>517536</v>
      </c>
      <c r="D2938" s="25" t="s">
        <v>4444</v>
      </c>
      <c r="E2938" s="27" t="s">
        <v>130</v>
      </c>
    </row>
    <row r="2939" spans="1:5" x14ac:dyDescent="0.25">
      <c r="A2939" s="24">
        <v>2937</v>
      </c>
      <c r="B2939" s="26" t="s">
        <v>4445</v>
      </c>
      <c r="C2939" s="25" t="s">
        <v>144</v>
      </c>
      <c r="D2939" s="25" t="s">
        <v>4446</v>
      </c>
      <c r="E2939" s="27" t="s">
        <v>155</v>
      </c>
    </row>
    <row r="2940" spans="1:5" x14ac:dyDescent="0.25">
      <c r="A2940" s="24">
        <v>2938</v>
      </c>
      <c r="B2940" s="26" t="s">
        <v>4447</v>
      </c>
      <c r="C2940" s="25">
        <v>530135</v>
      </c>
      <c r="D2940" s="25" t="s">
        <v>4448</v>
      </c>
      <c r="E2940" s="27" t="s">
        <v>178</v>
      </c>
    </row>
    <row r="2941" spans="1:5" x14ac:dyDescent="0.25">
      <c r="A2941" s="24">
        <v>2939</v>
      </c>
      <c r="B2941" s="26" t="s">
        <v>4449</v>
      </c>
      <c r="C2941" s="25">
        <v>531254</v>
      </c>
      <c r="D2941" s="25" t="s">
        <v>144</v>
      </c>
      <c r="E2941" s="27" t="s">
        <v>161</v>
      </c>
    </row>
    <row r="2942" spans="1:5" x14ac:dyDescent="0.25">
      <c r="A2942" s="24">
        <v>2940</v>
      </c>
      <c r="B2942" s="26" t="s">
        <v>4450</v>
      </c>
      <c r="C2942" s="25">
        <v>532391</v>
      </c>
      <c r="D2942" s="25" t="s">
        <v>4451</v>
      </c>
      <c r="E2942" s="27" t="s">
        <v>1310</v>
      </c>
    </row>
    <row r="2943" spans="1:5" x14ac:dyDescent="0.25">
      <c r="A2943" s="24">
        <v>2941</v>
      </c>
      <c r="B2943" s="26" t="s">
        <v>4452</v>
      </c>
      <c r="C2943" s="25">
        <v>532391</v>
      </c>
      <c r="D2943" s="25" t="s">
        <v>4451</v>
      </c>
      <c r="E2943" s="27" t="s">
        <v>1310</v>
      </c>
    </row>
    <row r="2944" spans="1:5" x14ac:dyDescent="0.25">
      <c r="A2944" s="24">
        <v>2942</v>
      </c>
      <c r="B2944" s="26" t="s">
        <v>4453</v>
      </c>
      <c r="C2944" s="25">
        <v>539598</v>
      </c>
      <c r="D2944" s="25" t="s">
        <v>144</v>
      </c>
      <c r="E2944" s="27" t="s">
        <v>161</v>
      </c>
    </row>
    <row r="2945" spans="1:5" x14ac:dyDescent="0.25">
      <c r="A2945" s="24">
        <v>2943</v>
      </c>
      <c r="B2945" s="26" t="s">
        <v>4454</v>
      </c>
      <c r="C2945" s="25">
        <v>532466</v>
      </c>
      <c r="D2945" s="25" t="s">
        <v>4455</v>
      </c>
      <c r="E2945" s="27" t="s">
        <v>130</v>
      </c>
    </row>
    <row r="2946" spans="1:5" x14ac:dyDescent="0.25">
      <c r="A2946" s="24">
        <v>2944</v>
      </c>
      <c r="B2946" s="26" t="s">
        <v>4456</v>
      </c>
      <c r="C2946" s="25">
        <v>512626</v>
      </c>
      <c r="D2946" s="25" t="s">
        <v>4457</v>
      </c>
      <c r="E2946" s="27" t="s">
        <v>159</v>
      </c>
    </row>
    <row r="2947" spans="1:5" x14ac:dyDescent="0.25">
      <c r="A2947" s="24">
        <v>2945</v>
      </c>
      <c r="B2947" s="26" t="s">
        <v>4458</v>
      </c>
      <c r="C2947" s="25">
        <v>524372</v>
      </c>
      <c r="D2947" s="25" t="s">
        <v>4459</v>
      </c>
      <c r="E2947" s="27" t="s">
        <v>182</v>
      </c>
    </row>
    <row r="2948" spans="1:5" x14ac:dyDescent="0.25">
      <c r="A2948" s="24">
        <v>2946</v>
      </c>
      <c r="B2948" s="26" t="s">
        <v>4460</v>
      </c>
      <c r="C2948" s="25">
        <v>531157</v>
      </c>
      <c r="D2948" s="25" t="s">
        <v>144</v>
      </c>
      <c r="E2948" s="27" t="s">
        <v>304</v>
      </c>
    </row>
    <row r="2949" spans="1:5" x14ac:dyDescent="0.25">
      <c r="A2949" s="24">
        <v>2947</v>
      </c>
      <c r="B2949" s="26" t="s">
        <v>4461</v>
      </c>
      <c r="C2949" s="25">
        <v>513121</v>
      </c>
      <c r="D2949" s="25" t="s">
        <v>4462</v>
      </c>
      <c r="E2949" s="27" t="s">
        <v>304</v>
      </c>
    </row>
    <row r="2950" spans="1:5" x14ac:dyDescent="0.25">
      <c r="A2950" s="24">
        <v>2948</v>
      </c>
      <c r="B2950" s="26" t="s">
        <v>4463</v>
      </c>
      <c r="C2950" s="25">
        <v>504879</v>
      </c>
      <c r="D2950" s="25" t="s">
        <v>4464</v>
      </c>
      <c r="E2950" s="27" t="s">
        <v>1063</v>
      </c>
    </row>
    <row r="2951" spans="1:5" x14ac:dyDescent="0.25">
      <c r="A2951" s="24">
        <v>2949</v>
      </c>
      <c r="B2951" s="26" t="s">
        <v>4465</v>
      </c>
      <c r="C2951" s="25">
        <v>530365</v>
      </c>
      <c r="D2951" s="25" t="s">
        <v>4466</v>
      </c>
      <c r="E2951" s="27" t="s">
        <v>421</v>
      </c>
    </row>
    <row r="2952" spans="1:5" x14ac:dyDescent="0.25">
      <c r="A2952" s="24">
        <v>2950</v>
      </c>
      <c r="B2952" s="26" t="s">
        <v>4467</v>
      </c>
      <c r="C2952" s="25">
        <v>507690</v>
      </c>
      <c r="D2952" s="25" t="s">
        <v>144</v>
      </c>
      <c r="E2952" s="27" t="s">
        <v>579</v>
      </c>
    </row>
    <row r="2953" spans="1:5" x14ac:dyDescent="0.25">
      <c r="A2953" s="24">
        <v>2951</v>
      </c>
      <c r="B2953" s="26" t="s">
        <v>4468</v>
      </c>
      <c r="C2953" s="25">
        <v>535754</v>
      </c>
      <c r="D2953" s="25" t="s">
        <v>4469</v>
      </c>
      <c r="E2953" s="27" t="s">
        <v>157</v>
      </c>
    </row>
    <row r="2954" spans="1:5" x14ac:dyDescent="0.25">
      <c r="A2954" s="24">
        <v>2952</v>
      </c>
      <c r="B2954" s="26" t="s">
        <v>4470</v>
      </c>
      <c r="C2954" s="25">
        <v>541301</v>
      </c>
      <c r="D2954" s="25" t="s">
        <v>4471</v>
      </c>
      <c r="E2954" s="27" t="s">
        <v>513</v>
      </c>
    </row>
    <row r="2955" spans="1:5" x14ac:dyDescent="0.25">
      <c r="A2955" s="24">
        <v>2953</v>
      </c>
      <c r="B2955" s="26" t="s">
        <v>4472</v>
      </c>
      <c r="C2955" s="25">
        <v>533263</v>
      </c>
      <c r="D2955" s="25" t="s">
        <v>4473</v>
      </c>
      <c r="E2955" s="27" t="s">
        <v>283</v>
      </c>
    </row>
    <row r="2956" spans="1:5" x14ac:dyDescent="0.25">
      <c r="A2956" s="24">
        <v>2954</v>
      </c>
      <c r="B2956" s="26" t="s">
        <v>4474</v>
      </c>
      <c r="C2956" s="25">
        <v>502420</v>
      </c>
      <c r="D2956" s="25" t="s">
        <v>4475</v>
      </c>
      <c r="E2956" s="27" t="s">
        <v>138</v>
      </c>
    </row>
    <row r="2957" spans="1:5" x14ac:dyDescent="0.25">
      <c r="A2957" s="24">
        <v>2955</v>
      </c>
      <c r="B2957" s="26" t="s">
        <v>4476</v>
      </c>
      <c r="C2957" s="25">
        <v>526325</v>
      </c>
      <c r="D2957" s="25" t="s">
        <v>4477</v>
      </c>
      <c r="E2957" s="27" t="s">
        <v>339</v>
      </c>
    </row>
    <row r="2958" spans="1:5" x14ac:dyDescent="0.25">
      <c r="A2958" s="24">
        <v>2956</v>
      </c>
      <c r="B2958" s="26" t="s">
        <v>4478</v>
      </c>
      <c r="C2958" s="25">
        <v>534076</v>
      </c>
      <c r="D2958" s="25" t="s">
        <v>4479</v>
      </c>
      <c r="E2958" s="27" t="s">
        <v>329</v>
      </c>
    </row>
    <row r="2959" spans="1:5" x14ac:dyDescent="0.25">
      <c r="A2959" s="24">
        <v>2957</v>
      </c>
      <c r="B2959" s="26" t="s">
        <v>4480</v>
      </c>
      <c r="C2959" s="25">
        <v>531512</v>
      </c>
      <c r="D2959" s="25" t="s">
        <v>144</v>
      </c>
      <c r="E2959" s="27" t="s">
        <v>147</v>
      </c>
    </row>
    <row r="2960" spans="1:5" x14ac:dyDescent="0.25">
      <c r="A2960" s="24">
        <v>2958</v>
      </c>
      <c r="B2960" s="26" t="s">
        <v>4481</v>
      </c>
      <c r="C2960" s="25">
        <v>500078</v>
      </c>
      <c r="D2960" s="25" t="s">
        <v>144</v>
      </c>
      <c r="E2960" s="27" t="s">
        <v>192</v>
      </c>
    </row>
    <row r="2961" spans="1:5" x14ac:dyDescent="0.25">
      <c r="A2961" s="24">
        <v>2959</v>
      </c>
      <c r="B2961" s="26" t="s">
        <v>4482</v>
      </c>
      <c r="C2961" s="25">
        <v>500315</v>
      </c>
      <c r="D2961" s="25" t="s">
        <v>4483</v>
      </c>
      <c r="E2961" s="27" t="s">
        <v>462</v>
      </c>
    </row>
    <row r="2962" spans="1:5" x14ac:dyDescent="0.25">
      <c r="A2962" s="24">
        <v>2960</v>
      </c>
      <c r="B2962" s="26" t="s">
        <v>4484</v>
      </c>
      <c r="C2962" s="25">
        <v>506579</v>
      </c>
      <c r="D2962" s="25" t="s">
        <v>4485</v>
      </c>
      <c r="E2962" s="27" t="s">
        <v>192</v>
      </c>
    </row>
    <row r="2963" spans="1:5" x14ac:dyDescent="0.25">
      <c r="A2963" s="24">
        <v>2961</v>
      </c>
      <c r="B2963" s="26" t="s">
        <v>4486</v>
      </c>
      <c r="C2963" s="25">
        <v>500314</v>
      </c>
      <c r="D2963" s="25" t="s">
        <v>4487</v>
      </c>
      <c r="E2963" s="27" t="s">
        <v>345</v>
      </c>
    </row>
    <row r="2964" spans="1:5" x14ac:dyDescent="0.25">
      <c r="A2964" s="24">
        <v>2962</v>
      </c>
      <c r="B2964" s="26" t="s">
        <v>4488</v>
      </c>
      <c r="C2964" s="25">
        <v>532817</v>
      </c>
      <c r="D2964" s="25" t="s">
        <v>4489</v>
      </c>
      <c r="E2964" s="27" t="s">
        <v>672</v>
      </c>
    </row>
    <row r="2965" spans="1:5" x14ac:dyDescent="0.25">
      <c r="A2965" s="24">
        <v>2963</v>
      </c>
      <c r="B2965" s="26" t="s">
        <v>4490</v>
      </c>
      <c r="C2965" s="25">
        <v>531859</v>
      </c>
      <c r="D2965" s="25" t="s">
        <v>144</v>
      </c>
      <c r="E2965" s="27" t="s">
        <v>1063</v>
      </c>
    </row>
    <row r="2966" spans="1:5" x14ac:dyDescent="0.25">
      <c r="A2966" s="24">
        <v>2964</v>
      </c>
      <c r="B2966" s="26" t="s">
        <v>4491</v>
      </c>
      <c r="C2966" s="25">
        <v>541206</v>
      </c>
      <c r="D2966" s="25" t="s">
        <v>144</v>
      </c>
      <c r="E2966" s="27" t="s">
        <v>465</v>
      </c>
    </row>
    <row r="2967" spans="1:5" x14ac:dyDescent="0.25">
      <c r="A2967" s="24">
        <v>2965</v>
      </c>
      <c r="B2967" s="26" t="s">
        <v>4492</v>
      </c>
      <c r="C2967" s="25">
        <v>531626</v>
      </c>
      <c r="D2967" s="25" t="s">
        <v>144</v>
      </c>
      <c r="E2967" s="27" t="s">
        <v>258</v>
      </c>
    </row>
    <row r="2968" spans="1:5" x14ac:dyDescent="0.25">
      <c r="A2968" s="24">
        <v>2966</v>
      </c>
      <c r="B2968" s="26" t="s">
        <v>4493</v>
      </c>
      <c r="C2968" s="25">
        <v>531626</v>
      </c>
      <c r="D2968" s="25" t="s">
        <v>144</v>
      </c>
      <c r="E2968" s="27" t="s">
        <v>258</v>
      </c>
    </row>
    <row r="2969" spans="1:5" x14ac:dyDescent="0.25">
      <c r="A2969" s="24">
        <v>2967</v>
      </c>
      <c r="B2969" s="26" t="s">
        <v>4494</v>
      </c>
      <c r="C2969" s="25">
        <v>539015</v>
      </c>
      <c r="D2969" s="25" t="s">
        <v>4495</v>
      </c>
      <c r="E2969" s="27" t="s">
        <v>882</v>
      </c>
    </row>
    <row r="2970" spans="1:5" x14ac:dyDescent="0.25">
      <c r="A2970" s="24">
        <v>2968</v>
      </c>
      <c r="B2970" s="26" t="s">
        <v>4496</v>
      </c>
      <c r="C2970" s="25">
        <v>539287</v>
      </c>
      <c r="D2970" s="25" t="s">
        <v>4497</v>
      </c>
      <c r="E2970" s="27" t="s">
        <v>182</v>
      </c>
    </row>
    <row r="2971" spans="1:5" x14ac:dyDescent="0.25">
      <c r="A2971" s="24">
        <v>2969</v>
      </c>
      <c r="B2971" s="26" t="s">
        <v>4498</v>
      </c>
      <c r="C2971" s="25">
        <v>530173</v>
      </c>
      <c r="D2971" s="25" t="s">
        <v>144</v>
      </c>
      <c r="E2971" s="27" t="s">
        <v>258</v>
      </c>
    </row>
    <row r="2972" spans="1:5" x14ac:dyDescent="0.25">
      <c r="A2972" s="24">
        <v>2970</v>
      </c>
      <c r="B2972" s="26" t="s">
        <v>4499</v>
      </c>
      <c r="C2972" s="25">
        <v>501179</v>
      </c>
      <c r="D2972" s="25" t="s">
        <v>144</v>
      </c>
      <c r="E2972" s="27" t="s">
        <v>164</v>
      </c>
    </row>
    <row r="2973" spans="1:5" x14ac:dyDescent="0.25">
      <c r="A2973" s="24">
        <v>2971</v>
      </c>
      <c r="B2973" s="26" t="s">
        <v>4500</v>
      </c>
      <c r="C2973" s="25">
        <v>509782</v>
      </c>
      <c r="D2973" s="25" t="s">
        <v>144</v>
      </c>
      <c r="E2973" s="27" t="s">
        <v>565</v>
      </c>
    </row>
    <row r="2974" spans="1:5" x14ac:dyDescent="0.25">
      <c r="A2974" s="24">
        <v>2972</v>
      </c>
      <c r="B2974" s="26" t="s">
        <v>4501</v>
      </c>
      <c r="C2974" s="25">
        <v>540198</v>
      </c>
      <c r="D2974" s="25" t="s">
        <v>144</v>
      </c>
      <c r="E2974" s="27" t="s">
        <v>159</v>
      </c>
    </row>
    <row r="2975" spans="1:5" x14ac:dyDescent="0.25">
      <c r="A2975" s="24">
        <v>2973</v>
      </c>
      <c r="B2975" s="26" t="s">
        <v>4502</v>
      </c>
      <c r="C2975" s="25">
        <v>500317</v>
      </c>
      <c r="D2975" s="25" t="s">
        <v>4503</v>
      </c>
      <c r="E2975" s="27" t="s">
        <v>164</v>
      </c>
    </row>
    <row r="2976" spans="1:5" x14ac:dyDescent="0.25">
      <c r="A2976" s="24">
        <v>2974</v>
      </c>
      <c r="B2976" s="26" t="s">
        <v>4504</v>
      </c>
      <c r="C2976" s="25">
        <v>539290</v>
      </c>
      <c r="D2976" s="25" t="s">
        <v>4505</v>
      </c>
      <c r="E2976" s="27" t="s">
        <v>164</v>
      </c>
    </row>
    <row r="2977" spans="1:5" x14ac:dyDescent="0.25">
      <c r="A2977" s="24">
        <v>2975</v>
      </c>
      <c r="B2977" s="26" t="s">
        <v>4506</v>
      </c>
      <c r="C2977" s="25">
        <v>509099</v>
      </c>
      <c r="D2977" s="25" t="s">
        <v>144</v>
      </c>
      <c r="E2977" s="27" t="s">
        <v>565</v>
      </c>
    </row>
    <row r="2978" spans="1:5" x14ac:dyDescent="0.25">
      <c r="A2978" s="24">
        <v>2976</v>
      </c>
      <c r="B2978" s="26" t="s">
        <v>4507</v>
      </c>
      <c r="C2978" s="25">
        <v>531065</v>
      </c>
      <c r="D2978" s="25" t="s">
        <v>144</v>
      </c>
      <c r="E2978" s="27" t="s">
        <v>842</v>
      </c>
    </row>
    <row r="2979" spans="1:5" x14ac:dyDescent="0.25">
      <c r="A2979" s="24">
        <v>2977</v>
      </c>
      <c r="B2979" s="26" t="s">
        <v>4508</v>
      </c>
      <c r="C2979" s="25">
        <v>514460</v>
      </c>
      <c r="D2979" s="25" t="s">
        <v>144</v>
      </c>
      <c r="E2979" s="27" t="s">
        <v>166</v>
      </c>
    </row>
    <row r="2980" spans="1:5" x14ac:dyDescent="0.25">
      <c r="A2980" s="24">
        <v>2978</v>
      </c>
      <c r="B2980" s="26" t="s">
        <v>4509</v>
      </c>
      <c r="C2980" s="25">
        <v>523151</v>
      </c>
      <c r="D2980" s="25" t="s">
        <v>144</v>
      </c>
      <c r="E2980" s="27" t="s">
        <v>228</v>
      </c>
    </row>
    <row r="2981" spans="1:5" x14ac:dyDescent="0.25">
      <c r="A2981" s="24">
        <v>2979</v>
      </c>
      <c r="B2981" s="26" t="s">
        <v>4510</v>
      </c>
      <c r="C2981" s="25">
        <v>514330</v>
      </c>
      <c r="D2981" s="25" t="s">
        <v>144</v>
      </c>
      <c r="E2981" s="27" t="s">
        <v>159</v>
      </c>
    </row>
    <row r="2982" spans="1:5" x14ac:dyDescent="0.25">
      <c r="A2982" s="24">
        <v>2980</v>
      </c>
      <c r="B2982" s="26" t="s">
        <v>4511</v>
      </c>
      <c r="C2982" s="25">
        <v>530741</v>
      </c>
      <c r="D2982" s="25" t="s">
        <v>144</v>
      </c>
      <c r="E2982" s="27" t="s">
        <v>224</v>
      </c>
    </row>
    <row r="2983" spans="1:5" x14ac:dyDescent="0.25">
      <c r="A2983" s="24">
        <v>2981</v>
      </c>
      <c r="B2983" s="26" t="s">
        <v>4512</v>
      </c>
      <c r="C2983" s="25">
        <v>539291</v>
      </c>
      <c r="D2983" s="25" t="s">
        <v>144</v>
      </c>
      <c r="E2983" s="27" t="s">
        <v>342</v>
      </c>
    </row>
    <row r="2984" spans="1:5" x14ac:dyDescent="0.25">
      <c r="A2984" s="24">
        <v>2982</v>
      </c>
      <c r="B2984" s="26" t="s">
        <v>4513</v>
      </c>
      <c r="C2984" s="25">
        <v>539352</v>
      </c>
      <c r="D2984" s="25" t="s">
        <v>144</v>
      </c>
      <c r="E2984" s="27" t="s">
        <v>147</v>
      </c>
    </row>
    <row r="2985" spans="1:5" x14ac:dyDescent="0.25">
      <c r="A2985" s="24">
        <v>2983</v>
      </c>
      <c r="B2985" s="26" t="s">
        <v>4514</v>
      </c>
      <c r="C2985" s="25">
        <v>513403</v>
      </c>
      <c r="D2985" s="25" t="s">
        <v>144</v>
      </c>
      <c r="E2985" s="27" t="s">
        <v>176</v>
      </c>
    </row>
    <row r="2986" spans="1:5" x14ac:dyDescent="0.25">
      <c r="A2986" s="24">
        <v>2984</v>
      </c>
      <c r="B2986" s="26" t="s">
        <v>4515</v>
      </c>
      <c r="C2986" s="25">
        <v>523862</v>
      </c>
      <c r="D2986" s="25" t="s">
        <v>144</v>
      </c>
      <c r="E2986" s="27" t="s">
        <v>161</v>
      </c>
    </row>
    <row r="2987" spans="1:5" x14ac:dyDescent="0.25">
      <c r="A2987" s="24">
        <v>2985</v>
      </c>
      <c r="B2987" s="26" t="s">
        <v>4516</v>
      </c>
      <c r="C2987" s="25">
        <v>523483</v>
      </c>
      <c r="D2987" s="25" t="s">
        <v>144</v>
      </c>
      <c r="E2987" s="27" t="s">
        <v>672</v>
      </c>
    </row>
    <row r="2988" spans="1:5" x14ac:dyDescent="0.25">
      <c r="A2988" s="24">
        <v>2986</v>
      </c>
      <c r="B2988" s="26" t="s">
        <v>4517</v>
      </c>
      <c r="C2988" s="25">
        <v>538963</v>
      </c>
      <c r="D2988" s="25" t="s">
        <v>144</v>
      </c>
      <c r="E2988" s="27" t="s">
        <v>467</v>
      </c>
    </row>
    <row r="2989" spans="1:5" x14ac:dyDescent="0.25">
      <c r="A2989" s="24">
        <v>2987</v>
      </c>
      <c r="B2989" s="26" t="s">
        <v>4518</v>
      </c>
      <c r="C2989" s="25">
        <v>531395</v>
      </c>
      <c r="D2989" s="25" t="s">
        <v>144</v>
      </c>
      <c r="E2989" s="27" t="s">
        <v>159</v>
      </c>
    </row>
    <row r="2990" spans="1:5" x14ac:dyDescent="0.25">
      <c r="A2990" s="24">
        <v>2988</v>
      </c>
      <c r="B2990" s="26" t="s">
        <v>4519</v>
      </c>
      <c r="C2990" s="25">
        <v>532350</v>
      </c>
      <c r="D2990" s="25" t="s">
        <v>144</v>
      </c>
      <c r="E2990" s="27" t="s">
        <v>147</v>
      </c>
    </row>
    <row r="2991" spans="1:5" x14ac:dyDescent="0.25">
      <c r="A2991" s="24">
        <v>2989</v>
      </c>
      <c r="B2991" s="26" t="s">
        <v>4520</v>
      </c>
      <c r="C2991" s="25">
        <v>526905</v>
      </c>
      <c r="D2991" s="25" t="s">
        <v>144</v>
      </c>
      <c r="E2991" s="27" t="s">
        <v>192</v>
      </c>
    </row>
    <row r="2992" spans="1:5" x14ac:dyDescent="0.25">
      <c r="A2992" s="24">
        <v>2990</v>
      </c>
      <c r="B2992" s="26" t="s">
        <v>4521</v>
      </c>
      <c r="C2992" s="25">
        <v>517230</v>
      </c>
      <c r="D2992" s="25" t="s">
        <v>4522</v>
      </c>
      <c r="E2992" s="27" t="s">
        <v>166</v>
      </c>
    </row>
    <row r="2993" spans="1:5" x14ac:dyDescent="0.25">
      <c r="A2993" s="24">
        <v>2991</v>
      </c>
      <c r="B2993" s="26" t="s">
        <v>4523</v>
      </c>
      <c r="C2993" s="25">
        <v>532827</v>
      </c>
      <c r="D2993" s="25" t="s">
        <v>4524</v>
      </c>
      <c r="E2993" s="27" t="s">
        <v>258</v>
      </c>
    </row>
    <row r="2994" spans="1:5" x14ac:dyDescent="0.25">
      <c r="A2994" s="24">
        <v>2992</v>
      </c>
      <c r="B2994" s="26" t="s">
        <v>4525</v>
      </c>
      <c r="C2994" s="25">
        <v>532900</v>
      </c>
      <c r="D2994" s="25" t="s">
        <v>4526</v>
      </c>
      <c r="E2994" s="27" t="s">
        <v>161</v>
      </c>
    </row>
    <row r="2995" spans="1:5" x14ac:dyDescent="0.25">
      <c r="A2995" s="24">
        <v>2993</v>
      </c>
      <c r="B2995" s="26" t="s">
        <v>4527</v>
      </c>
      <c r="C2995" s="25">
        <v>540648</v>
      </c>
      <c r="D2995" s="25" t="s">
        <v>4528</v>
      </c>
      <c r="E2995" s="27" t="s">
        <v>164</v>
      </c>
    </row>
    <row r="2996" spans="1:5" x14ac:dyDescent="0.25">
      <c r="A2996" s="24">
        <v>2994</v>
      </c>
      <c r="B2996" s="26" t="s">
        <v>4529</v>
      </c>
      <c r="C2996" s="25">
        <v>539121</v>
      </c>
      <c r="D2996" s="25" t="s">
        <v>144</v>
      </c>
      <c r="E2996" s="27" t="s">
        <v>449</v>
      </c>
    </row>
    <row r="2997" spans="1:5" x14ac:dyDescent="0.25">
      <c r="A2997" s="24">
        <v>2995</v>
      </c>
      <c r="B2997" s="26" t="s">
        <v>4530</v>
      </c>
      <c r="C2997" s="25">
        <v>541444</v>
      </c>
      <c r="D2997" s="25" t="s">
        <v>144</v>
      </c>
      <c r="E2997" s="27" t="s">
        <v>258</v>
      </c>
    </row>
    <row r="2998" spans="1:5" x14ac:dyDescent="0.25">
      <c r="A2998" s="24">
        <v>2996</v>
      </c>
      <c r="B2998" s="26" t="s">
        <v>4531</v>
      </c>
      <c r="C2998" s="25">
        <v>532521</v>
      </c>
      <c r="D2998" s="25" t="s">
        <v>4532</v>
      </c>
      <c r="E2998" s="27" t="s">
        <v>237</v>
      </c>
    </row>
    <row r="2999" spans="1:5" x14ac:dyDescent="0.25">
      <c r="A2999" s="24">
        <v>2997</v>
      </c>
      <c r="B2999" s="26" t="s">
        <v>4533</v>
      </c>
      <c r="C2999" s="25">
        <v>511597</v>
      </c>
      <c r="D2999" s="25" t="s">
        <v>144</v>
      </c>
      <c r="E2999" s="27" t="s">
        <v>161</v>
      </c>
    </row>
    <row r="3000" spans="1:5" x14ac:dyDescent="0.25">
      <c r="A3000" s="24">
        <v>2998</v>
      </c>
      <c r="B3000" s="26" t="s">
        <v>4534</v>
      </c>
      <c r="C3000" s="25">
        <v>517397</v>
      </c>
      <c r="D3000" s="25" t="s">
        <v>144</v>
      </c>
      <c r="E3000" s="27" t="s">
        <v>686</v>
      </c>
    </row>
    <row r="3001" spans="1:5" x14ac:dyDescent="0.25">
      <c r="A3001" s="24">
        <v>2999</v>
      </c>
      <c r="B3001" s="26" t="s">
        <v>4535</v>
      </c>
      <c r="C3001" s="25">
        <v>517397</v>
      </c>
      <c r="D3001" s="25" t="s">
        <v>144</v>
      </c>
      <c r="E3001" s="27" t="s">
        <v>686</v>
      </c>
    </row>
    <row r="3002" spans="1:5" x14ac:dyDescent="0.25">
      <c r="A3002" s="24">
        <v>3000</v>
      </c>
      <c r="B3002" s="26" t="s">
        <v>4536</v>
      </c>
      <c r="C3002" s="25">
        <v>511525</v>
      </c>
      <c r="D3002" s="25" t="s">
        <v>144</v>
      </c>
      <c r="E3002" s="27" t="s">
        <v>237</v>
      </c>
    </row>
    <row r="3003" spans="1:5" x14ac:dyDescent="0.25">
      <c r="A3003" s="24">
        <v>3001</v>
      </c>
      <c r="B3003" s="26" t="s">
        <v>4537</v>
      </c>
      <c r="C3003" s="25">
        <v>531349</v>
      </c>
      <c r="D3003" s="25" t="s">
        <v>4538</v>
      </c>
      <c r="E3003" s="27" t="s">
        <v>482</v>
      </c>
    </row>
    <row r="3004" spans="1:5" x14ac:dyDescent="0.25">
      <c r="A3004" s="24">
        <v>3002</v>
      </c>
      <c r="B3004" s="26" t="s">
        <v>4539</v>
      </c>
      <c r="C3004" s="25" t="s">
        <v>144</v>
      </c>
      <c r="D3004" s="25" t="s">
        <v>4540</v>
      </c>
      <c r="E3004" s="27" t="s">
        <v>155</v>
      </c>
    </row>
    <row r="3005" spans="1:5" x14ac:dyDescent="0.25">
      <c r="A3005" s="24">
        <v>3003</v>
      </c>
      <c r="B3005" s="26" t="s">
        <v>4541</v>
      </c>
      <c r="C3005" s="25">
        <v>538742</v>
      </c>
      <c r="D3005" s="25" t="s">
        <v>144</v>
      </c>
      <c r="E3005" s="27" t="s">
        <v>166</v>
      </c>
    </row>
    <row r="3006" spans="1:5" x14ac:dyDescent="0.25">
      <c r="A3006" s="24">
        <v>3004</v>
      </c>
      <c r="B3006" s="26" t="s">
        <v>4542</v>
      </c>
      <c r="C3006" s="25">
        <v>538860</v>
      </c>
      <c r="D3006" s="25" t="s">
        <v>144</v>
      </c>
      <c r="E3006" s="27" t="s">
        <v>161</v>
      </c>
    </row>
    <row r="3007" spans="1:5" x14ac:dyDescent="0.25">
      <c r="A3007" s="24">
        <v>3005</v>
      </c>
      <c r="B3007" s="26" t="s">
        <v>4543</v>
      </c>
      <c r="C3007" s="25">
        <v>524820</v>
      </c>
      <c r="D3007" s="25" t="s">
        <v>4544</v>
      </c>
      <c r="E3007" s="27" t="s">
        <v>354</v>
      </c>
    </row>
    <row r="3008" spans="1:5" x14ac:dyDescent="0.25">
      <c r="A3008" s="24">
        <v>3006</v>
      </c>
      <c r="B3008" s="26" t="s">
        <v>4545</v>
      </c>
      <c r="C3008" s="25">
        <v>508941</v>
      </c>
      <c r="D3008" s="25" t="s">
        <v>144</v>
      </c>
      <c r="E3008" s="27" t="s">
        <v>329</v>
      </c>
    </row>
    <row r="3009" spans="1:5" x14ac:dyDescent="0.25">
      <c r="A3009" s="24">
        <v>3007</v>
      </c>
      <c r="B3009" s="26" t="s">
        <v>4546</v>
      </c>
      <c r="C3009" s="25">
        <v>504093</v>
      </c>
      <c r="D3009" s="25" t="s">
        <v>144</v>
      </c>
      <c r="E3009" s="27" t="s">
        <v>690</v>
      </c>
    </row>
    <row r="3010" spans="1:5" x14ac:dyDescent="0.25">
      <c r="A3010" s="24">
        <v>3008</v>
      </c>
      <c r="B3010" s="26" t="s">
        <v>4547</v>
      </c>
      <c r="C3010" s="25">
        <v>513511</v>
      </c>
      <c r="D3010" s="25" t="s">
        <v>144</v>
      </c>
      <c r="E3010" s="27" t="s">
        <v>176</v>
      </c>
    </row>
    <row r="3011" spans="1:5" x14ac:dyDescent="0.25">
      <c r="A3011" s="24">
        <v>3009</v>
      </c>
      <c r="B3011" s="26" t="s">
        <v>4548</v>
      </c>
      <c r="C3011" s="25">
        <v>531726</v>
      </c>
      <c r="D3011" s="25" t="s">
        <v>144</v>
      </c>
      <c r="E3011" s="27" t="s">
        <v>182</v>
      </c>
    </row>
    <row r="3012" spans="1:5" x14ac:dyDescent="0.25">
      <c r="A3012" s="24">
        <v>3010</v>
      </c>
      <c r="B3012" s="26" t="s">
        <v>4549</v>
      </c>
      <c r="C3012" s="25">
        <v>506122</v>
      </c>
      <c r="D3012" s="25" t="s">
        <v>144</v>
      </c>
      <c r="E3012" s="27" t="s">
        <v>499</v>
      </c>
    </row>
    <row r="3013" spans="1:5" x14ac:dyDescent="0.25">
      <c r="A3013" s="24">
        <v>3011</v>
      </c>
      <c r="B3013" s="26" t="s">
        <v>4550</v>
      </c>
      <c r="C3013" s="25">
        <v>531280</v>
      </c>
      <c r="D3013" s="25" t="s">
        <v>144</v>
      </c>
      <c r="E3013" s="27" t="s">
        <v>339</v>
      </c>
    </row>
    <row r="3014" spans="1:5" x14ac:dyDescent="0.25">
      <c r="A3014" s="24">
        <v>3012</v>
      </c>
      <c r="B3014" s="26" t="s">
        <v>4551</v>
      </c>
      <c r="C3014" s="25">
        <v>534796</v>
      </c>
      <c r="D3014" s="25" t="s">
        <v>144</v>
      </c>
      <c r="E3014" s="27" t="s">
        <v>264</v>
      </c>
    </row>
    <row r="3015" spans="1:5" x14ac:dyDescent="0.25">
      <c r="A3015" s="24">
        <v>3013</v>
      </c>
      <c r="B3015" s="26" t="s">
        <v>4552</v>
      </c>
      <c r="C3015" s="25" t="s">
        <v>144</v>
      </c>
      <c r="D3015" s="25" t="s">
        <v>4553</v>
      </c>
      <c r="E3015" s="27" t="s">
        <v>155</v>
      </c>
    </row>
    <row r="3016" spans="1:5" x14ac:dyDescent="0.25">
      <c r="A3016" s="24">
        <v>3014</v>
      </c>
      <c r="B3016" s="26" t="s">
        <v>4554</v>
      </c>
      <c r="C3016" s="25">
        <v>539143</v>
      </c>
      <c r="D3016" s="25" t="s">
        <v>144</v>
      </c>
      <c r="E3016" s="27" t="s">
        <v>133</v>
      </c>
    </row>
    <row r="3017" spans="1:5" x14ac:dyDescent="0.25">
      <c r="A3017" s="24">
        <v>3015</v>
      </c>
      <c r="B3017" s="26" t="s">
        <v>4555</v>
      </c>
      <c r="C3017" s="25">
        <v>500322</v>
      </c>
      <c r="D3017" s="25" t="s">
        <v>144</v>
      </c>
      <c r="E3017" s="27" t="s">
        <v>157</v>
      </c>
    </row>
    <row r="3018" spans="1:5" x14ac:dyDescent="0.25">
      <c r="A3018" s="24">
        <v>3016</v>
      </c>
      <c r="B3018" s="26" t="s">
        <v>4556</v>
      </c>
      <c r="C3018" s="25">
        <v>513359</v>
      </c>
      <c r="D3018" s="25" t="s">
        <v>4557</v>
      </c>
      <c r="E3018" s="27" t="s">
        <v>421</v>
      </c>
    </row>
    <row r="3019" spans="1:5" x14ac:dyDescent="0.25">
      <c r="A3019" s="24">
        <v>3017</v>
      </c>
      <c r="B3019" s="26" t="s">
        <v>4558</v>
      </c>
      <c r="C3019" s="25">
        <v>533211</v>
      </c>
      <c r="D3019" s="25" t="s">
        <v>4559</v>
      </c>
      <c r="E3019" s="27" t="s">
        <v>182</v>
      </c>
    </row>
    <row r="3020" spans="1:5" x14ac:dyDescent="0.25">
      <c r="A3020" s="24">
        <v>3018</v>
      </c>
      <c r="B3020" s="26" t="s">
        <v>4560</v>
      </c>
      <c r="C3020" s="25">
        <v>539889</v>
      </c>
      <c r="D3020" s="25" t="s">
        <v>4561</v>
      </c>
      <c r="E3020" s="27" t="s">
        <v>204</v>
      </c>
    </row>
    <row r="3021" spans="1:5" x14ac:dyDescent="0.25">
      <c r="A3021" s="24">
        <v>3019</v>
      </c>
      <c r="B3021" s="26" t="s">
        <v>4562</v>
      </c>
      <c r="C3021" s="25">
        <v>531255</v>
      </c>
      <c r="D3021" s="25" t="s">
        <v>144</v>
      </c>
      <c r="E3021" s="27" t="s">
        <v>161</v>
      </c>
    </row>
    <row r="3022" spans="1:5" x14ac:dyDescent="0.25">
      <c r="A3022" s="24">
        <v>3020</v>
      </c>
      <c r="B3022" s="26" t="s">
        <v>4563</v>
      </c>
      <c r="C3022" s="25">
        <v>530555</v>
      </c>
      <c r="D3022" s="25" t="s">
        <v>4564</v>
      </c>
      <c r="E3022" s="27" t="s">
        <v>442</v>
      </c>
    </row>
    <row r="3023" spans="1:5" x14ac:dyDescent="0.25">
      <c r="A3023" s="24">
        <v>3021</v>
      </c>
      <c r="B3023" s="26" t="s">
        <v>4565</v>
      </c>
      <c r="C3023" s="25">
        <v>507970</v>
      </c>
      <c r="D3023" s="25" t="s">
        <v>144</v>
      </c>
      <c r="E3023" s="27" t="s">
        <v>326</v>
      </c>
    </row>
    <row r="3024" spans="1:5" x14ac:dyDescent="0.25">
      <c r="A3024" s="24">
        <v>3022</v>
      </c>
      <c r="B3024" s="26" t="s">
        <v>4566</v>
      </c>
      <c r="C3024" s="25">
        <v>507970</v>
      </c>
      <c r="D3024" s="25" t="s">
        <v>144</v>
      </c>
      <c r="E3024" s="27" t="s">
        <v>326</v>
      </c>
    </row>
    <row r="3025" spans="1:5" x14ac:dyDescent="0.25">
      <c r="A3025" s="24">
        <v>3023</v>
      </c>
      <c r="B3025" s="26" t="s">
        <v>4567</v>
      </c>
      <c r="C3025" s="25">
        <v>524689</v>
      </c>
      <c r="D3025" s="25" t="s">
        <v>4568</v>
      </c>
      <c r="E3025" s="27" t="s">
        <v>182</v>
      </c>
    </row>
    <row r="3026" spans="1:5" x14ac:dyDescent="0.25">
      <c r="A3026" s="24">
        <v>3024</v>
      </c>
      <c r="B3026" s="26" t="s">
        <v>4569</v>
      </c>
      <c r="C3026" s="25">
        <v>524689</v>
      </c>
      <c r="D3026" s="25" t="s">
        <v>4568</v>
      </c>
      <c r="E3026" s="27" t="s">
        <v>182</v>
      </c>
    </row>
    <row r="3027" spans="1:5" x14ac:dyDescent="0.25">
      <c r="A3027" s="24">
        <v>3025</v>
      </c>
      <c r="B3027" s="26" t="s">
        <v>4570</v>
      </c>
      <c r="C3027" s="25">
        <v>539481</v>
      </c>
      <c r="D3027" s="25" t="s">
        <v>144</v>
      </c>
      <c r="E3027" s="27" t="s">
        <v>161</v>
      </c>
    </row>
    <row r="3028" spans="1:5" x14ac:dyDescent="0.25">
      <c r="A3028" s="24">
        <v>3026</v>
      </c>
      <c r="B3028" s="26" t="s">
        <v>4571</v>
      </c>
      <c r="C3028" s="25" t="s">
        <v>144</v>
      </c>
      <c r="D3028" s="25" t="s">
        <v>4572</v>
      </c>
      <c r="E3028" s="27" t="s">
        <v>155</v>
      </c>
    </row>
    <row r="3029" spans="1:5" x14ac:dyDescent="0.25">
      <c r="A3029" s="24">
        <v>3027</v>
      </c>
      <c r="B3029" s="26" t="s">
        <v>4573</v>
      </c>
      <c r="C3029" s="25">
        <v>524628</v>
      </c>
      <c r="D3029" s="25" t="s">
        <v>144</v>
      </c>
      <c r="E3029" s="27" t="s">
        <v>166</v>
      </c>
    </row>
    <row r="3030" spans="1:5" x14ac:dyDescent="0.25">
      <c r="A3030" s="24">
        <v>3028</v>
      </c>
      <c r="B3030" s="26" t="s">
        <v>4574</v>
      </c>
      <c r="C3030" s="25">
        <v>532911</v>
      </c>
      <c r="D3030" s="25" t="s">
        <v>144</v>
      </c>
      <c r="E3030" s="27" t="s">
        <v>230</v>
      </c>
    </row>
    <row r="3031" spans="1:5" x14ac:dyDescent="0.25">
      <c r="A3031" s="24">
        <v>3029</v>
      </c>
      <c r="B3031" s="26" t="s">
        <v>4575</v>
      </c>
      <c r="C3031" s="25">
        <v>540359</v>
      </c>
      <c r="D3031" s="25" t="s">
        <v>144</v>
      </c>
      <c r="E3031" s="27" t="s">
        <v>182</v>
      </c>
    </row>
    <row r="3032" spans="1:5" x14ac:dyDescent="0.25">
      <c r="A3032" s="24">
        <v>3030</v>
      </c>
      <c r="B3032" s="26" t="s">
        <v>4576</v>
      </c>
      <c r="C3032" s="25">
        <v>540467</v>
      </c>
      <c r="D3032" s="25" t="s">
        <v>144</v>
      </c>
      <c r="E3032" s="27" t="s">
        <v>258</v>
      </c>
    </row>
    <row r="3033" spans="1:5" x14ac:dyDescent="0.25">
      <c r="A3033" s="24">
        <v>3031</v>
      </c>
      <c r="B3033" s="26" t="s">
        <v>4577</v>
      </c>
      <c r="C3033" s="25">
        <v>780017</v>
      </c>
      <c r="D3033" s="25" t="s">
        <v>144</v>
      </c>
      <c r="E3033" s="27" t="s">
        <v>235</v>
      </c>
    </row>
    <row r="3034" spans="1:5" x14ac:dyDescent="0.25">
      <c r="A3034" s="24">
        <v>3032</v>
      </c>
      <c r="B3034" s="26" t="s">
        <v>4578</v>
      </c>
      <c r="C3034" s="25">
        <v>506128</v>
      </c>
      <c r="D3034" s="25" t="s">
        <v>144</v>
      </c>
      <c r="E3034" s="27" t="s">
        <v>182</v>
      </c>
    </row>
    <row r="3035" spans="1:5" x14ac:dyDescent="0.25">
      <c r="A3035" s="24">
        <v>3033</v>
      </c>
      <c r="B3035" s="26" t="s">
        <v>4579</v>
      </c>
      <c r="C3035" s="25">
        <v>511702</v>
      </c>
      <c r="D3035" s="25" t="s">
        <v>144</v>
      </c>
      <c r="E3035" s="27" t="s">
        <v>161</v>
      </c>
    </row>
    <row r="3036" spans="1:5" x14ac:dyDescent="0.25">
      <c r="A3036" s="24">
        <v>3034</v>
      </c>
      <c r="B3036" s="26" t="s">
        <v>4580</v>
      </c>
      <c r="C3036" s="25">
        <v>511176</v>
      </c>
      <c r="D3036" s="25" t="s">
        <v>144</v>
      </c>
      <c r="E3036" s="27" t="s">
        <v>230</v>
      </c>
    </row>
    <row r="3037" spans="1:5" x14ac:dyDescent="0.25">
      <c r="A3037" s="24">
        <v>3035</v>
      </c>
      <c r="B3037" s="26" t="s">
        <v>4581</v>
      </c>
      <c r="C3037" s="25">
        <v>532780</v>
      </c>
      <c r="D3037" s="25" t="s">
        <v>4582</v>
      </c>
      <c r="E3037" s="27" t="s">
        <v>230</v>
      </c>
    </row>
    <row r="3038" spans="1:5" x14ac:dyDescent="0.25">
      <c r="A3038" s="24">
        <v>3036</v>
      </c>
      <c r="B3038" s="26" t="s">
        <v>4583</v>
      </c>
      <c r="C3038" s="25">
        <v>526349</v>
      </c>
      <c r="D3038" s="25" t="s">
        <v>144</v>
      </c>
      <c r="E3038" s="27" t="s">
        <v>499</v>
      </c>
    </row>
    <row r="3039" spans="1:5" x14ac:dyDescent="0.25">
      <c r="A3039" s="24">
        <v>3037</v>
      </c>
      <c r="B3039" s="26" t="s">
        <v>4584</v>
      </c>
      <c r="C3039" s="25">
        <v>541347</v>
      </c>
      <c r="D3039" s="25" t="s">
        <v>144</v>
      </c>
      <c r="E3039" s="27" t="s">
        <v>842</v>
      </c>
    </row>
    <row r="3040" spans="1:5" x14ac:dyDescent="0.25">
      <c r="A3040" s="24">
        <v>3038</v>
      </c>
      <c r="B3040" s="26" t="s">
        <v>4585</v>
      </c>
      <c r="C3040" s="25">
        <v>521080</v>
      </c>
      <c r="D3040" s="25" t="s">
        <v>144</v>
      </c>
      <c r="E3040" s="27" t="s">
        <v>159</v>
      </c>
    </row>
    <row r="3041" spans="1:5" x14ac:dyDescent="0.25">
      <c r="A3041" s="24">
        <v>3039</v>
      </c>
      <c r="B3041" s="26" t="s">
        <v>4586</v>
      </c>
      <c r="C3041" s="25" t="s">
        <v>144</v>
      </c>
      <c r="D3041" s="25" t="s">
        <v>4587</v>
      </c>
      <c r="E3041" s="27" t="s">
        <v>155</v>
      </c>
    </row>
    <row r="3042" spans="1:5" x14ac:dyDescent="0.25">
      <c r="A3042" s="24">
        <v>3040</v>
      </c>
      <c r="B3042" s="26" t="s">
        <v>4588</v>
      </c>
      <c r="C3042" s="25">
        <v>500456</v>
      </c>
      <c r="D3042" s="25" t="s">
        <v>144</v>
      </c>
      <c r="E3042" s="27" t="s">
        <v>521</v>
      </c>
    </row>
    <row r="3043" spans="1:5" x14ac:dyDescent="0.25">
      <c r="A3043" s="24">
        <v>3041</v>
      </c>
      <c r="B3043" s="26" t="s">
        <v>4589</v>
      </c>
      <c r="C3043" s="25">
        <v>511734</v>
      </c>
      <c r="D3043" s="25" t="s">
        <v>144</v>
      </c>
      <c r="E3043" s="27" t="s">
        <v>161</v>
      </c>
    </row>
    <row r="3044" spans="1:5" x14ac:dyDescent="0.25">
      <c r="A3044" s="24">
        <v>3042</v>
      </c>
      <c r="B3044" s="26" t="s">
        <v>4590</v>
      </c>
      <c r="C3044" s="25">
        <v>503092</v>
      </c>
      <c r="D3044" s="25" t="s">
        <v>144</v>
      </c>
      <c r="E3044" s="27" t="s">
        <v>159</v>
      </c>
    </row>
    <row r="3045" spans="1:5" x14ac:dyDescent="0.25">
      <c r="A3045" s="24">
        <v>3043</v>
      </c>
      <c r="B3045" s="26" t="s">
        <v>4591</v>
      </c>
      <c r="C3045" s="25">
        <v>539401</v>
      </c>
      <c r="D3045" s="25" t="s">
        <v>144</v>
      </c>
      <c r="E3045" s="27" t="s">
        <v>258</v>
      </c>
    </row>
    <row r="3046" spans="1:5" x14ac:dyDescent="0.25">
      <c r="A3046" s="24">
        <v>3044</v>
      </c>
      <c r="B3046" s="26" t="s">
        <v>4592</v>
      </c>
      <c r="C3046" s="25">
        <v>531120</v>
      </c>
      <c r="D3046" s="25" t="s">
        <v>4593</v>
      </c>
      <c r="E3046" s="27" t="s">
        <v>542</v>
      </c>
    </row>
    <row r="3047" spans="1:5" x14ac:dyDescent="0.25">
      <c r="A3047" s="24">
        <v>3045</v>
      </c>
      <c r="B3047" s="26" t="s">
        <v>4594</v>
      </c>
      <c r="C3047" s="25">
        <v>526381</v>
      </c>
      <c r="D3047" s="25" t="s">
        <v>4595</v>
      </c>
      <c r="E3047" s="27" t="s">
        <v>216</v>
      </c>
    </row>
    <row r="3048" spans="1:5" x14ac:dyDescent="0.25">
      <c r="A3048" s="24">
        <v>3046</v>
      </c>
      <c r="B3048" s="26" t="s">
        <v>4596</v>
      </c>
      <c r="C3048" s="25">
        <v>517417</v>
      </c>
      <c r="D3048" s="25" t="s">
        <v>144</v>
      </c>
      <c r="E3048" s="27" t="s">
        <v>152</v>
      </c>
    </row>
    <row r="3049" spans="1:5" x14ac:dyDescent="0.25">
      <c r="A3049" s="24">
        <v>3047</v>
      </c>
      <c r="B3049" s="26" t="s">
        <v>4597</v>
      </c>
      <c r="C3049" s="25">
        <v>517417</v>
      </c>
      <c r="D3049" s="25" t="s">
        <v>144</v>
      </c>
      <c r="E3049" s="27" t="s">
        <v>152</v>
      </c>
    </row>
    <row r="3050" spans="1:5" x14ac:dyDescent="0.25">
      <c r="A3050" s="24">
        <v>3048</v>
      </c>
      <c r="B3050" s="26" t="s">
        <v>4598</v>
      </c>
      <c r="C3050" s="25">
        <v>524031</v>
      </c>
      <c r="D3050" s="25" t="s">
        <v>144</v>
      </c>
      <c r="E3050" s="27" t="s">
        <v>230</v>
      </c>
    </row>
    <row r="3051" spans="1:5" x14ac:dyDescent="0.25">
      <c r="A3051" s="24">
        <v>3049</v>
      </c>
      <c r="B3051" s="26" t="s">
        <v>4599</v>
      </c>
      <c r="C3051" s="25">
        <v>514326</v>
      </c>
      <c r="D3051" s="25" t="s">
        <v>4600</v>
      </c>
      <c r="E3051" s="27" t="s">
        <v>159</v>
      </c>
    </row>
    <row r="3052" spans="1:5" x14ac:dyDescent="0.25">
      <c r="A3052" s="24">
        <v>3050</v>
      </c>
      <c r="B3052" s="26" t="s">
        <v>4601</v>
      </c>
      <c r="C3052" s="25">
        <v>514326</v>
      </c>
      <c r="D3052" s="25" t="s">
        <v>4600</v>
      </c>
      <c r="E3052" s="27" t="s">
        <v>159</v>
      </c>
    </row>
    <row r="3053" spans="1:5" x14ac:dyDescent="0.25">
      <c r="A3053" s="24">
        <v>3051</v>
      </c>
      <c r="B3053" s="26" t="s">
        <v>4602</v>
      </c>
      <c r="C3053" s="25">
        <v>539113</v>
      </c>
      <c r="D3053" s="25" t="s">
        <v>144</v>
      </c>
      <c r="E3053" s="27" t="s">
        <v>161</v>
      </c>
    </row>
    <row r="3054" spans="1:5" x14ac:dyDescent="0.25">
      <c r="A3054" s="24">
        <v>3052</v>
      </c>
      <c r="B3054" s="26" t="s">
        <v>4603</v>
      </c>
      <c r="C3054" s="25">
        <v>532742</v>
      </c>
      <c r="D3054" s="25" t="s">
        <v>144</v>
      </c>
      <c r="E3054" s="27" t="s">
        <v>304</v>
      </c>
    </row>
    <row r="3055" spans="1:5" x14ac:dyDescent="0.25">
      <c r="A3055" s="24">
        <v>3053</v>
      </c>
      <c r="B3055" s="26" t="s">
        <v>4604</v>
      </c>
      <c r="C3055" s="25">
        <v>535658</v>
      </c>
      <c r="D3055" s="25" t="s">
        <v>144</v>
      </c>
      <c r="E3055" s="27" t="s">
        <v>161</v>
      </c>
    </row>
    <row r="3056" spans="1:5" x14ac:dyDescent="0.25">
      <c r="A3056" s="24">
        <v>3054</v>
      </c>
      <c r="B3056" s="26" t="s">
        <v>4605</v>
      </c>
      <c r="C3056" s="25">
        <v>532676</v>
      </c>
      <c r="D3056" s="25" t="s">
        <v>4606</v>
      </c>
      <c r="E3056" s="27" t="s">
        <v>542</v>
      </c>
    </row>
    <row r="3057" spans="1:5" x14ac:dyDescent="0.25">
      <c r="A3057" s="24">
        <v>3055</v>
      </c>
      <c r="B3057" s="26" t="s">
        <v>4607</v>
      </c>
      <c r="C3057" s="25">
        <v>514087</v>
      </c>
      <c r="D3057" s="25" t="s">
        <v>144</v>
      </c>
      <c r="E3057" s="27" t="s">
        <v>159</v>
      </c>
    </row>
    <row r="3058" spans="1:5" x14ac:dyDescent="0.25">
      <c r="A3058" s="24">
        <v>3056</v>
      </c>
      <c r="B3058" s="26" t="s">
        <v>4608</v>
      </c>
      <c r="C3058" s="25">
        <v>534809</v>
      </c>
      <c r="D3058" s="25" t="s">
        <v>4609</v>
      </c>
      <c r="E3058" s="27" t="s">
        <v>258</v>
      </c>
    </row>
    <row r="3059" spans="1:5" x14ac:dyDescent="0.25">
      <c r="A3059" s="24">
        <v>3057</v>
      </c>
      <c r="B3059" s="26" t="s">
        <v>4610</v>
      </c>
      <c r="C3059" s="25">
        <v>517119</v>
      </c>
      <c r="D3059" s="25" t="s">
        <v>144</v>
      </c>
      <c r="E3059" s="27" t="s">
        <v>469</v>
      </c>
    </row>
    <row r="3060" spans="1:5" x14ac:dyDescent="0.25">
      <c r="A3060" s="24">
        <v>3058</v>
      </c>
      <c r="B3060" s="26" t="s">
        <v>4611</v>
      </c>
      <c r="C3060" s="25">
        <v>538730</v>
      </c>
      <c r="D3060" s="25" t="s">
        <v>4612</v>
      </c>
      <c r="E3060" s="27" t="s">
        <v>166</v>
      </c>
    </row>
    <row r="3061" spans="1:5" x14ac:dyDescent="0.25">
      <c r="A3061" s="24">
        <v>3059</v>
      </c>
      <c r="B3061" s="26" t="s">
        <v>4613</v>
      </c>
      <c r="C3061" s="25">
        <v>532808</v>
      </c>
      <c r="D3061" s="25" t="s">
        <v>4614</v>
      </c>
      <c r="E3061" s="27" t="s">
        <v>258</v>
      </c>
    </row>
    <row r="3062" spans="1:5" x14ac:dyDescent="0.25">
      <c r="A3062" s="24">
        <v>3060</v>
      </c>
      <c r="B3062" s="26" t="s">
        <v>4615</v>
      </c>
      <c r="C3062" s="25">
        <v>523260</v>
      </c>
      <c r="D3062" s="25" t="s">
        <v>4616</v>
      </c>
      <c r="E3062" s="27" t="s">
        <v>339</v>
      </c>
    </row>
    <row r="3063" spans="1:5" x14ac:dyDescent="0.25">
      <c r="A3063" s="24">
        <v>3061</v>
      </c>
      <c r="B3063" s="26" t="s">
        <v>4617</v>
      </c>
      <c r="C3063" s="25">
        <v>539273</v>
      </c>
      <c r="D3063" s="25" t="s">
        <v>144</v>
      </c>
      <c r="E3063" s="27" t="s">
        <v>633</v>
      </c>
    </row>
    <row r="3064" spans="1:5" x14ac:dyDescent="0.25">
      <c r="A3064" s="24">
        <v>3062</v>
      </c>
      <c r="B3064" s="26" t="s">
        <v>4618</v>
      </c>
      <c r="C3064" s="25">
        <v>524136</v>
      </c>
      <c r="D3064" s="25" t="s">
        <v>144</v>
      </c>
      <c r="E3064" s="27" t="s">
        <v>1962</v>
      </c>
    </row>
    <row r="3065" spans="1:5" x14ac:dyDescent="0.25">
      <c r="A3065" s="24">
        <v>3063</v>
      </c>
      <c r="B3065" s="26" t="s">
        <v>4619</v>
      </c>
      <c r="C3065" s="25">
        <v>531352</v>
      </c>
      <c r="D3065" s="25" t="s">
        <v>144</v>
      </c>
      <c r="E3065" s="27" t="s">
        <v>159</v>
      </c>
    </row>
    <row r="3066" spans="1:5" x14ac:dyDescent="0.25">
      <c r="A3066" s="24">
        <v>3064</v>
      </c>
      <c r="B3066" s="26" t="s">
        <v>4620</v>
      </c>
      <c r="C3066" s="25">
        <v>503031</v>
      </c>
      <c r="D3066" s="25" t="s">
        <v>4621</v>
      </c>
      <c r="E3066" s="27" t="s">
        <v>230</v>
      </c>
    </row>
    <row r="3067" spans="1:5" x14ac:dyDescent="0.25">
      <c r="A3067" s="24">
        <v>3065</v>
      </c>
      <c r="B3067" s="26" t="s">
        <v>4622</v>
      </c>
      <c r="C3067" s="25">
        <v>539333</v>
      </c>
      <c r="D3067" s="25" t="s">
        <v>4623</v>
      </c>
      <c r="E3067" s="27" t="s">
        <v>230</v>
      </c>
    </row>
    <row r="3068" spans="1:5" x14ac:dyDescent="0.25">
      <c r="A3068" s="24">
        <v>3066</v>
      </c>
      <c r="B3068" s="26" t="s">
        <v>4624</v>
      </c>
      <c r="C3068" s="25">
        <v>513228</v>
      </c>
      <c r="D3068" s="25" t="s">
        <v>4625</v>
      </c>
      <c r="E3068" s="27" t="s">
        <v>176</v>
      </c>
    </row>
    <row r="3069" spans="1:5" x14ac:dyDescent="0.25">
      <c r="A3069" s="24">
        <v>3067</v>
      </c>
      <c r="B3069" s="26" t="s">
        <v>4626</v>
      </c>
      <c r="C3069" s="25" t="s">
        <v>144</v>
      </c>
      <c r="D3069" s="25" t="s">
        <v>4627</v>
      </c>
      <c r="E3069" s="27" t="s">
        <v>155</v>
      </c>
    </row>
    <row r="3070" spans="1:5" x14ac:dyDescent="0.25">
      <c r="A3070" s="24">
        <v>3068</v>
      </c>
      <c r="B3070" s="26" t="s">
        <v>4628</v>
      </c>
      <c r="C3070" s="25">
        <v>500329</v>
      </c>
      <c r="D3070" s="25" t="s">
        <v>144</v>
      </c>
      <c r="E3070" s="27" t="s">
        <v>147</v>
      </c>
    </row>
    <row r="3071" spans="1:5" x14ac:dyDescent="0.25">
      <c r="A3071" s="24">
        <v>3069</v>
      </c>
      <c r="B3071" s="26" t="s">
        <v>4629</v>
      </c>
      <c r="C3071" s="25">
        <v>524210</v>
      </c>
      <c r="D3071" s="25" t="s">
        <v>144</v>
      </c>
      <c r="E3071" s="27" t="s">
        <v>192</v>
      </c>
    </row>
    <row r="3072" spans="1:5" x14ac:dyDescent="0.25">
      <c r="A3072" s="24">
        <v>3070</v>
      </c>
      <c r="B3072" s="26" t="s">
        <v>4630</v>
      </c>
      <c r="C3072" s="25">
        <v>524210</v>
      </c>
      <c r="D3072" s="25" t="s">
        <v>144</v>
      </c>
      <c r="E3072" s="27" t="s">
        <v>192</v>
      </c>
    </row>
    <row r="3073" spans="1:5" x14ac:dyDescent="0.25">
      <c r="A3073" s="24">
        <v>3071</v>
      </c>
      <c r="B3073" s="26" t="s">
        <v>4631</v>
      </c>
      <c r="C3073" s="25">
        <v>501144</v>
      </c>
      <c r="D3073" s="25" t="s">
        <v>144</v>
      </c>
      <c r="E3073" s="27" t="s">
        <v>565</v>
      </c>
    </row>
    <row r="3074" spans="1:5" x14ac:dyDescent="0.25">
      <c r="A3074" s="24">
        <v>3072</v>
      </c>
      <c r="B3074" s="26" t="s">
        <v>4632</v>
      </c>
      <c r="C3074" s="25" t="s">
        <v>144</v>
      </c>
      <c r="D3074" s="25" t="s">
        <v>4633</v>
      </c>
      <c r="E3074" s="27" t="s">
        <v>155</v>
      </c>
    </row>
    <row r="3075" spans="1:5" x14ac:dyDescent="0.25">
      <c r="A3075" s="24">
        <v>3073</v>
      </c>
      <c r="B3075" s="26" t="s">
        <v>4634</v>
      </c>
      <c r="C3075" s="25">
        <v>521062</v>
      </c>
      <c r="D3075" s="25" t="s">
        <v>144</v>
      </c>
      <c r="E3075" s="27" t="s">
        <v>882</v>
      </c>
    </row>
    <row r="3076" spans="1:5" x14ac:dyDescent="0.25">
      <c r="A3076" s="24">
        <v>3074</v>
      </c>
      <c r="B3076" s="26" t="s">
        <v>4635</v>
      </c>
      <c r="C3076" s="25">
        <v>526435</v>
      </c>
      <c r="D3076" s="25" t="s">
        <v>144</v>
      </c>
      <c r="E3076" s="27" t="s">
        <v>138</v>
      </c>
    </row>
    <row r="3077" spans="1:5" x14ac:dyDescent="0.25">
      <c r="A3077" s="24">
        <v>3075</v>
      </c>
      <c r="B3077" s="26" t="s">
        <v>4636</v>
      </c>
      <c r="C3077" s="25">
        <v>504132</v>
      </c>
      <c r="D3077" s="25" t="s">
        <v>144</v>
      </c>
      <c r="E3077" s="27" t="s">
        <v>329</v>
      </c>
    </row>
    <row r="3078" spans="1:5" x14ac:dyDescent="0.25">
      <c r="A3078" s="24">
        <v>3076</v>
      </c>
      <c r="B3078" s="26" t="s">
        <v>4637</v>
      </c>
      <c r="C3078" s="25">
        <v>533179</v>
      </c>
      <c r="D3078" s="25" t="s">
        <v>4638</v>
      </c>
      <c r="E3078" s="27" t="s">
        <v>130</v>
      </c>
    </row>
    <row r="3079" spans="1:5" x14ac:dyDescent="0.25">
      <c r="A3079" s="24">
        <v>3077</v>
      </c>
      <c r="B3079" s="26" t="s">
        <v>4639</v>
      </c>
      <c r="C3079" s="25">
        <v>517172</v>
      </c>
      <c r="D3079" s="25" t="s">
        <v>144</v>
      </c>
      <c r="E3079" s="27" t="s">
        <v>686</v>
      </c>
    </row>
    <row r="3080" spans="1:5" x14ac:dyDescent="0.25">
      <c r="A3080" s="24">
        <v>3078</v>
      </c>
      <c r="B3080" s="26" t="s">
        <v>4640</v>
      </c>
      <c r="C3080" s="25">
        <v>530381</v>
      </c>
      <c r="D3080" s="25" t="s">
        <v>4641</v>
      </c>
      <c r="E3080" s="27" t="s">
        <v>542</v>
      </c>
    </row>
    <row r="3081" spans="1:5" x14ac:dyDescent="0.25">
      <c r="A3081" s="24">
        <v>3079</v>
      </c>
      <c r="B3081" s="26" t="s">
        <v>4642</v>
      </c>
      <c r="C3081" s="25">
        <v>532522</v>
      </c>
      <c r="D3081" s="25" t="s">
        <v>4643</v>
      </c>
      <c r="E3081" s="27" t="s">
        <v>354</v>
      </c>
    </row>
    <row r="3082" spans="1:5" x14ac:dyDescent="0.25">
      <c r="A3082" s="24">
        <v>3080</v>
      </c>
      <c r="B3082" s="26" t="s">
        <v>4644</v>
      </c>
      <c r="C3082" s="25">
        <v>500680</v>
      </c>
      <c r="D3082" s="25" t="s">
        <v>4645</v>
      </c>
      <c r="E3082" s="27" t="s">
        <v>182</v>
      </c>
    </row>
    <row r="3083" spans="1:5" x14ac:dyDescent="0.25">
      <c r="A3083" s="24">
        <v>3081</v>
      </c>
      <c r="B3083" s="26" t="s">
        <v>4646</v>
      </c>
      <c r="C3083" s="25">
        <v>531769</v>
      </c>
      <c r="D3083" s="25" t="s">
        <v>144</v>
      </c>
      <c r="E3083" s="27" t="s">
        <v>237</v>
      </c>
    </row>
    <row r="3084" spans="1:5" x14ac:dyDescent="0.25">
      <c r="A3084" s="24">
        <v>3082</v>
      </c>
      <c r="B3084" s="26" t="s">
        <v>4647</v>
      </c>
      <c r="C3084" s="25">
        <v>533581</v>
      </c>
      <c r="D3084" s="25" t="s">
        <v>4648</v>
      </c>
      <c r="E3084" s="27" t="s">
        <v>513</v>
      </c>
    </row>
    <row r="3085" spans="1:5" x14ac:dyDescent="0.25">
      <c r="A3085" s="24">
        <v>3083</v>
      </c>
      <c r="B3085" s="26" t="s">
        <v>4649</v>
      </c>
      <c r="C3085" s="25">
        <v>526747</v>
      </c>
      <c r="D3085" s="25" t="s">
        <v>144</v>
      </c>
      <c r="E3085" s="27" t="s">
        <v>449</v>
      </c>
    </row>
    <row r="3086" spans="1:5" x14ac:dyDescent="0.25">
      <c r="A3086" s="24">
        <v>3084</v>
      </c>
      <c r="B3086" s="26" t="s">
        <v>4650</v>
      </c>
      <c r="C3086" s="25">
        <v>531281</v>
      </c>
      <c r="D3086" s="25" t="s">
        <v>144</v>
      </c>
      <c r="E3086" s="27" t="s">
        <v>672</v>
      </c>
    </row>
    <row r="3087" spans="1:5" x14ac:dyDescent="0.25">
      <c r="A3087" s="24">
        <v>3085</v>
      </c>
      <c r="B3087" s="26" t="s">
        <v>4651</v>
      </c>
      <c r="C3087" s="25">
        <v>500143</v>
      </c>
      <c r="D3087" s="25" t="s">
        <v>144</v>
      </c>
      <c r="E3087" s="27" t="s">
        <v>166</v>
      </c>
    </row>
    <row r="3088" spans="1:5" x14ac:dyDescent="0.25">
      <c r="A3088" s="24">
        <v>3086</v>
      </c>
      <c r="B3088" s="26" t="s">
        <v>4652</v>
      </c>
      <c r="C3088" s="25">
        <v>512026</v>
      </c>
      <c r="D3088" s="25" t="s">
        <v>144</v>
      </c>
      <c r="E3088" s="27" t="s">
        <v>166</v>
      </c>
    </row>
    <row r="3089" spans="1:5" x14ac:dyDescent="0.25">
      <c r="A3089" s="24">
        <v>3087</v>
      </c>
      <c r="B3089" s="26" t="s">
        <v>4653</v>
      </c>
      <c r="C3089" s="25">
        <v>523620</v>
      </c>
      <c r="D3089" s="25" t="s">
        <v>144</v>
      </c>
      <c r="E3089" s="27" t="s">
        <v>182</v>
      </c>
    </row>
    <row r="3090" spans="1:5" x14ac:dyDescent="0.25">
      <c r="A3090" s="24">
        <v>3088</v>
      </c>
      <c r="B3090" s="26" t="s">
        <v>4654</v>
      </c>
      <c r="C3090" s="25">
        <v>506590</v>
      </c>
      <c r="D3090" s="25" t="s">
        <v>4655</v>
      </c>
      <c r="E3090" s="27" t="s">
        <v>4656</v>
      </c>
    </row>
    <row r="3091" spans="1:5" x14ac:dyDescent="0.25">
      <c r="A3091" s="24">
        <v>3089</v>
      </c>
      <c r="B3091" s="26" t="s">
        <v>4657</v>
      </c>
      <c r="C3091" s="25">
        <v>526481</v>
      </c>
      <c r="D3091" s="25" t="s">
        <v>144</v>
      </c>
      <c r="E3091" s="27" t="s">
        <v>258</v>
      </c>
    </row>
    <row r="3092" spans="1:5" x14ac:dyDescent="0.25">
      <c r="A3092" s="24">
        <v>3090</v>
      </c>
      <c r="B3092" s="26" t="s">
        <v>4658</v>
      </c>
      <c r="C3092" s="25">
        <v>537839</v>
      </c>
      <c r="D3092" s="25" t="s">
        <v>144</v>
      </c>
      <c r="E3092" s="27" t="s">
        <v>345</v>
      </c>
    </row>
    <row r="3093" spans="1:5" x14ac:dyDescent="0.25">
      <c r="A3093" s="24">
        <v>3091</v>
      </c>
      <c r="B3093" s="26" t="s">
        <v>4659</v>
      </c>
      <c r="C3093" s="25">
        <v>509084</v>
      </c>
      <c r="D3093" s="25" t="s">
        <v>144</v>
      </c>
      <c r="E3093" s="27" t="s">
        <v>565</v>
      </c>
    </row>
    <row r="3094" spans="1:5" x14ac:dyDescent="0.25">
      <c r="A3094" s="24">
        <v>3092</v>
      </c>
      <c r="B3094" s="26" t="s">
        <v>4660</v>
      </c>
      <c r="C3094" s="25">
        <v>526588</v>
      </c>
      <c r="D3094" s="25" t="s">
        <v>144</v>
      </c>
      <c r="E3094" s="27" t="s">
        <v>1382</v>
      </c>
    </row>
    <row r="3095" spans="1:5" x14ac:dyDescent="0.25">
      <c r="A3095" s="24">
        <v>3093</v>
      </c>
      <c r="B3095" s="26" t="s">
        <v>4661</v>
      </c>
      <c r="C3095" s="25">
        <v>526588</v>
      </c>
      <c r="D3095" s="25" t="s">
        <v>144</v>
      </c>
      <c r="E3095" s="27" t="s">
        <v>1382</v>
      </c>
    </row>
    <row r="3096" spans="1:5" x14ac:dyDescent="0.25">
      <c r="A3096" s="24">
        <v>3094</v>
      </c>
      <c r="B3096" s="26" t="s">
        <v>4662</v>
      </c>
      <c r="C3096" s="25">
        <v>524808</v>
      </c>
      <c r="D3096" s="25" t="s">
        <v>144</v>
      </c>
      <c r="E3096" s="27" t="s">
        <v>288</v>
      </c>
    </row>
    <row r="3097" spans="1:5" x14ac:dyDescent="0.25">
      <c r="A3097" s="24">
        <v>3095</v>
      </c>
      <c r="B3097" s="26" t="s">
        <v>4663</v>
      </c>
      <c r="C3097" s="25">
        <v>524808</v>
      </c>
      <c r="D3097" s="25" t="s">
        <v>144</v>
      </c>
      <c r="E3097" s="27" t="s">
        <v>288</v>
      </c>
    </row>
    <row r="3098" spans="1:5" x14ac:dyDescent="0.25">
      <c r="A3098" s="24">
        <v>3096</v>
      </c>
      <c r="B3098" s="26" t="s">
        <v>4664</v>
      </c>
      <c r="C3098" s="25">
        <v>523642</v>
      </c>
      <c r="D3098" s="25" t="s">
        <v>4665</v>
      </c>
      <c r="E3098" s="27" t="s">
        <v>288</v>
      </c>
    </row>
    <row r="3099" spans="1:5" x14ac:dyDescent="0.25">
      <c r="A3099" s="24">
        <v>3097</v>
      </c>
      <c r="B3099" s="26" t="s">
        <v>4666</v>
      </c>
      <c r="C3099" s="25">
        <v>530305</v>
      </c>
      <c r="D3099" s="25" t="s">
        <v>144</v>
      </c>
      <c r="E3099" s="27" t="s">
        <v>842</v>
      </c>
    </row>
    <row r="3100" spans="1:5" x14ac:dyDescent="0.25">
      <c r="A3100" s="24">
        <v>3098</v>
      </c>
      <c r="B3100" s="26" t="s">
        <v>4667</v>
      </c>
      <c r="C3100" s="25">
        <v>507498</v>
      </c>
      <c r="D3100" s="25" t="s">
        <v>144</v>
      </c>
      <c r="E3100" s="27" t="s">
        <v>842</v>
      </c>
    </row>
    <row r="3101" spans="1:5" x14ac:dyDescent="0.25">
      <c r="A3101" s="24">
        <v>3099</v>
      </c>
      <c r="B3101" s="26" t="s">
        <v>4668</v>
      </c>
      <c r="C3101" s="25">
        <v>532355</v>
      </c>
      <c r="D3101" s="25" t="s">
        <v>144</v>
      </c>
      <c r="E3101" s="27" t="s">
        <v>147</v>
      </c>
    </row>
    <row r="3102" spans="1:5" x14ac:dyDescent="0.25">
      <c r="A3102" s="24">
        <v>3100</v>
      </c>
      <c r="B3102" s="26" t="s">
        <v>4669</v>
      </c>
      <c r="C3102" s="25">
        <v>500331</v>
      </c>
      <c r="D3102" s="25" t="s">
        <v>4670</v>
      </c>
      <c r="E3102" s="27" t="s">
        <v>304</v>
      </c>
    </row>
    <row r="3103" spans="1:5" x14ac:dyDescent="0.25">
      <c r="A3103" s="24">
        <v>3101</v>
      </c>
      <c r="B3103" s="26" t="s">
        <v>4671</v>
      </c>
      <c r="C3103" s="25">
        <v>500327</v>
      </c>
      <c r="D3103" s="25" t="s">
        <v>4672</v>
      </c>
      <c r="E3103" s="27" t="s">
        <v>264</v>
      </c>
    </row>
    <row r="3104" spans="1:5" x14ac:dyDescent="0.25">
      <c r="A3104" s="24">
        <v>3102</v>
      </c>
      <c r="B3104" s="26" t="s">
        <v>4673</v>
      </c>
      <c r="C3104" s="25">
        <v>539883</v>
      </c>
      <c r="D3104" s="25" t="s">
        <v>4674</v>
      </c>
      <c r="E3104" s="27" t="s">
        <v>310</v>
      </c>
    </row>
    <row r="3105" spans="1:5" x14ac:dyDescent="0.25">
      <c r="A3105" s="24">
        <v>3103</v>
      </c>
      <c r="B3105" s="26" t="s">
        <v>4675</v>
      </c>
      <c r="C3105" s="25">
        <v>519439</v>
      </c>
      <c r="D3105" s="25" t="s">
        <v>144</v>
      </c>
      <c r="E3105" s="27" t="s">
        <v>393</v>
      </c>
    </row>
    <row r="3106" spans="1:5" x14ac:dyDescent="0.25">
      <c r="A3106" s="24">
        <v>3104</v>
      </c>
      <c r="B3106" s="26" t="s">
        <v>4676</v>
      </c>
      <c r="C3106" s="25">
        <v>531879</v>
      </c>
      <c r="D3106" s="25" t="s">
        <v>4677</v>
      </c>
      <c r="E3106" s="27" t="s">
        <v>775</v>
      </c>
    </row>
    <row r="3107" spans="1:5" x14ac:dyDescent="0.25">
      <c r="A3107" s="24">
        <v>3105</v>
      </c>
      <c r="B3107" s="26" t="s">
        <v>4678</v>
      </c>
      <c r="C3107" s="25">
        <v>514300</v>
      </c>
      <c r="D3107" s="25" t="s">
        <v>4679</v>
      </c>
      <c r="E3107" s="27" t="s">
        <v>159</v>
      </c>
    </row>
    <row r="3108" spans="1:5" x14ac:dyDescent="0.25">
      <c r="A3108" s="24">
        <v>3106</v>
      </c>
      <c r="B3108" s="26" t="s">
        <v>4680</v>
      </c>
      <c r="C3108" s="25">
        <v>507864</v>
      </c>
      <c r="D3108" s="25" t="s">
        <v>144</v>
      </c>
      <c r="E3108" s="27" t="s">
        <v>127</v>
      </c>
    </row>
    <row r="3109" spans="1:5" x14ac:dyDescent="0.25">
      <c r="A3109" s="24">
        <v>3107</v>
      </c>
      <c r="B3109" s="26" t="s">
        <v>4681</v>
      </c>
      <c r="C3109" s="25">
        <v>500302</v>
      </c>
      <c r="D3109" s="25" t="s">
        <v>4682</v>
      </c>
      <c r="E3109" s="27" t="s">
        <v>182</v>
      </c>
    </row>
    <row r="3110" spans="1:5" x14ac:dyDescent="0.25">
      <c r="A3110" s="24">
        <v>3108</v>
      </c>
      <c r="B3110" s="26" t="s">
        <v>4683</v>
      </c>
      <c r="C3110" s="25">
        <v>532979</v>
      </c>
      <c r="D3110" s="25" t="s">
        <v>4684</v>
      </c>
      <c r="E3110" s="27" t="s">
        <v>182</v>
      </c>
    </row>
    <row r="3111" spans="1:5" x14ac:dyDescent="0.25">
      <c r="A3111" s="24">
        <v>3109</v>
      </c>
      <c r="B3111" s="26" t="s">
        <v>4685</v>
      </c>
      <c r="C3111" s="25">
        <v>530683</v>
      </c>
      <c r="D3111" s="25" t="s">
        <v>144</v>
      </c>
      <c r="E3111" s="27" t="s">
        <v>339</v>
      </c>
    </row>
    <row r="3112" spans="1:5" x14ac:dyDescent="0.25">
      <c r="A3112" s="24">
        <v>3110</v>
      </c>
      <c r="B3112" s="26" t="s">
        <v>4686</v>
      </c>
      <c r="C3112" s="25">
        <v>513519</v>
      </c>
      <c r="D3112" s="25" t="s">
        <v>4687</v>
      </c>
      <c r="E3112" s="27" t="s">
        <v>442</v>
      </c>
    </row>
    <row r="3113" spans="1:5" x14ac:dyDescent="0.25">
      <c r="A3113" s="24">
        <v>3111</v>
      </c>
      <c r="B3113" s="26" t="s">
        <v>4688</v>
      </c>
      <c r="C3113" s="25">
        <v>500333</v>
      </c>
      <c r="D3113" s="25" t="s">
        <v>144</v>
      </c>
      <c r="E3113" s="27" t="s">
        <v>624</v>
      </c>
    </row>
    <row r="3114" spans="1:5" x14ac:dyDescent="0.25">
      <c r="A3114" s="24">
        <v>3112</v>
      </c>
      <c r="B3114" s="26" t="s">
        <v>4689</v>
      </c>
      <c r="C3114" s="25">
        <v>523105</v>
      </c>
      <c r="D3114" s="25" t="s">
        <v>144</v>
      </c>
      <c r="E3114" s="27" t="s">
        <v>339</v>
      </c>
    </row>
    <row r="3115" spans="1:5" x14ac:dyDescent="0.25">
      <c r="A3115" s="24">
        <v>3113</v>
      </c>
      <c r="B3115" s="26" t="s">
        <v>4690</v>
      </c>
      <c r="C3115" s="25">
        <v>523648</v>
      </c>
      <c r="D3115" s="25" t="s">
        <v>4691</v>
      </c>
      <c r="E3115" s="27" t="s">
        <v>304</v>
      </c>
    </row>
    <row r="3116" spans="1:5" x14ac:dyDescent="0.25">
      <c r="A3116" s="24">
        <v>3114</v>
      </c>
      <c r="B3116" s="26" t="s">
        <v>4692</v>
      </c>
      <c r="C3116" s="25">
        <v>523648</v>
      </c>
      <c r="D3116" s="25" t="s">
        <v>4691</v>
      </c>
      <c r="E3116" s="27" t="s">
        <v>304</v>
      </c>
    </row>
    <row r="3117" spans="1:5" x14ac:dyDescent="0.25">
      <c r="A3117" s="24">
        <v>3115</v>
      </c>
      <c r="B3117" s="26" t="s">
        <v>4693</v>
      </c>
      <c r="C3117" s="25">
        <v>534060</v>
      </c>
      <c r="D3117" s="25" t="s">
        <v>144</v>
      </c>
      <c r="E3117" s="27" t="s">
        <v>161</v>
      </c>
    </row>
    <row r="3118" spans="1:5" x14ac:dyDescent="0.25">
      <c r="A3118" s="24">
        <v>3116</v>
      </c>
      <c r="B3118" s="26" t="s">
        <v>4694</v>
      </c>
      <c r="C3118" s="25">
        <v>532366</v>
      </c>
      <c r="D3118" s="25" t="s">
        <v>4695</v>
      </c>
      <c r="E3118" s="27" t="s">
        <v>161</v>
      </c>
    </row>
    <row r="3119" spans="1:5" x14ac:dyDescent="0.25">
      <c r="A3119" s="24">
        <v>3117</v>
      </c>
      <c r="B3119" s="26" t="s">
        <v>4696</v>
      </c>
      <c r="C3119" s="25">
        <v>540173</v>
      </c>
      <c r="D3119" s="25" t="s">
        <v>4697</v>
      </c>
      <c r="E3119" s="27" t="s">
        <v>202</v>
      </c>
    </row>
    <row r="3120" spans="1:5" x14ac:dyDescent="0.25">
      <c r="A3120" s="24">
        <v>3118</v>
      </c>
      <c r="B3120" s="26" t="s">
        <v>4698</v>
      </c>
      <c r="C3120" s="25">
        <v>539150</v>
      </c>
      <c r="D3120" s="25" t="s">
        <v>4699</v>
      </c>
      <c r="E3120" s="27" t="s">
        <v>739</v>
      </c>
    </row>
    <row r="3121" spans="1:5" x14ac:dyDescent="0.25">
      <c r="A3121" s="24">
        <v>3119</v>
      </c>
      <c r="B3121" s="26" t="s">
        <v>4700</v>
      </c>
      <c r="C3121" s="25">
        <v>532803</v>
      </c>
      <c r="D3121" s="25" t="s">
        <v>4701</v>
      </c>
      <c r="E3121" s="27" t="s">
        <v>342</v>
      </c>
    </row>
    <row r="3122" spans="1:5" x14ac:dyDescent="0.25">
      <c r="A3122" s="24">
        <v>3120</v>
      </c>
      <c r="B3122" s="26" t="s">
        <v>4702</v>
      </c>
      <c r="C3122" s="25">
        <v>539195</v>
      </c>
      <c r="D3122" s="25" t="s">
        <v>144</v>
      </c>
      <c r="E3122" s="27" t="s">
        <v>192</v>
      </c>
    </row>
    <row r="3123" spans="1:5" x14ac:dyDescent="0.25">
      <c r="A3123" s="24">
        <v>3121</v>
      </c>
      <c r="B3123" s="26" t="s">
        <v>4703</v>
      </c>
      <c r="C3123" s="25">
        <v>523628</v>
      </c>
      <c r="D3123" s="25" t="s">
        <v>4704</v>
      </c>
      <c r="E3123" s="27" t="s">
        <v>230</v>
      </c>
    </row>
    <row r="3124" spans="1:5" x14ac:dyDescent="0.25">
      <c r="A3124" s="24">
        <v>3122</v>
      </c>
      <c r="B3124" s="26" t="s">
        <v>4705</v>
      </c>
      <c r="C3124" s="25">
        <v>524570</v>
      </c>
      <c r="D3124" s="25" t="s">
        <v>4706</v>
      </c>
      <c r="E3124" s="27" t="s">
        <v>304</v>
      </c>
    </row>
    <row r="3125" spans="1:5" x14ac:dyDescent="0.25">
      <c r="A3125" s="24">
        <v>3123</v>
      </c>
      <c r="B3125" s="26" t="s">
        <v>4707</v>
      </c>
      <c r="C3125" s="25">
        <v>532486</v>
      </c>
      <c r="D3125" s="25" t="s">
        <v>4708</v>
      </c>
      <c r="E3125" s="27" t="s">
        <v>672</v>
      </c>
    </row>
    <row r="3126" spans="1:5" x14ac:dyDescent="0.25">
      <c r="A3126" s="24">
        <v>3124</v>
      </c>
      <c r="B3126" s="26" t="s">
        <v>4709</v>
      </c>
      <c r="C3126" s="25">
        <v>526687</v>
      </c>
      <c r="D3126" s="25" t="s">
        <v>144</v>
      </c>
      <c r="E3126" s="27" t="s">
        <v>345</v>
      </c>
    </row>
    <row r="3127" spans="1:5" x14ac:dyDescent="0.25">
      <c r="A3127" s="24">
        <v>3125</v>
      </c>
      <c r="B3127" s="26" t="s">
        <v>4710</v>
      </c>
      <c r="C3127" s="25">
        <v>540717</v>
      </c>
      <c r="D3127" s="25" t="s">
        <v>144</v>
      </c>
      <c r="E3127" s="27" t="s">
        <v>166</v>
      </c>
    </row>
    <row r="3128" spans="1:5" x14ac:dyDescent="0.25">
      <c r="A3128" s="24">
        <v>3126</v>
      </c>
      <c r="B3128" s="26" t="s">
        <v>4711</v>
      </c>
      <c r="C3128" s="25">
        <v>507645</v>
      </c>
      <c r="D3128" s="25" t="s">
        <v>144</v>
      </c>
      <c r="E3128" s="27" t="s">
        <v>304</v>
      </c>
    </row>
    <row r="3129" spans="1:5" x14ac:dyDescent="0.25">
      <c r="A3129" s="24">
        <v>3127</v>
      </c>
      <c r="B3129" s="26" t="s">
        <v>4712</v>
      </c>
      <c r="C3129" s="25">
        <v>531768</v>
      </c>
      <c r="D3129" s="25" t="s">
        <v>4713</v>
      </c>
      <c r="E3129" s="27" t="s">
        <v>1310</v>
      </c>
    </row>
    <row r="3130" spans="1:5" x14ac:dyDescent="0.25">
      <c r="A3130" s="24">
        <v>3128</v>
      </c>
      <c r="B3130" s="26" t="s">
        <v>4714</v>
      </c>
      <c r="C3130" s="25">
        <v>542652</v>
      </c>
      <c r="D3130" s="25" t="s">
        <v>4715</v>
      </c>
      <c r="E3130" s="27" t="s">
        <v>442</v>
      </c>
    </row>
    <row r="3131" spans="1:5" x14ac:dyDescent="0.25">
      <c r="A3131" s="24">
        <v>3129</v>
      </c>
      <c r="B3131" s="26" t="s">
        <v>4716</v>
      </c>
      <c r="C3131" s="25">
        <v>506605</v>
      </c>
      <c r="D3131" s="25" t="s">
        <v>144</v>
      </c>
      <c r="E3131" s="27" t="s">
        <v>192</v>
      </c>
    </row>
    <row r="3132" spans="1:5" x14ac:dyDescent="0.25">
      <c r="A3132" s="24">
        <v>3130</v>
      </c>
      <c r="B3132" s="26" t="s">
        <v>4717</v>
      </c>
      <c r="C3132" s="25">
        <v>531397</v>
      </c>
      <c r="D3132" s="25" t="s">
        <v>144</v>
      </c>
      <c r="E3132" s="27" t="s">
        <v>339</v>
      </c>
    </row>
    <row r="3133" spans="1:5" x14ac:dyDescent="0.25">
      <c r="A3133" s="24">
        <v>3131</v>
      </c>
      <c r="B3133" s="26" t="s">
        <v>4718</v>
      </c>
      <c r="C3133" s="25">
        <v>514486</v>
      </c>
      <c r="D3133" s="25" t="s">
        <v>144</v>
      </c>
      <c r="E3133" s="27" t="s">
        <v>159</v>
      </c>
    </row>
    <row r="3134" spans="1:5" x14ac:dyDescent="0.25">
      <c r="A3134" s="24">
        <v>3132</v>
      </c>
      <c r="B3134" s="26" t="s">
        <v>4719</v>
      </c>
      <c r="C3134" s="25">
        <v>531454</v>
      </c>
      <c r="D3134" s="25" t="s">
        <v>144</v>
      </c>
      <c r="E3134" s="27" t="s">
        <v>521</v>
      </c>
    </row>
    <row r="3135" spans="1:5" x14ac:dyDescent="0.25">
      <c r="A3135" s="24">
        <v>3133</v>
      </c>
      <c r="B3135" s="26" t="s">
        <v>4720</v>
      </c>
      <c r="C3135" s="25">
        <v>531454</v>
      </c>
      <c r="D3135" s="25" t="s">
        <v>144</v>
      </c>
      <c r="E3135" s="27" t="s">
        <v>521</v>
      </c>
    </row>
    <row r="3136" spans="1:5" x14ac:dyDescent="0.25">
      <c r="A3136" s="24">
        <v>3134</v>
      </c>
      <c r="B3136" s="26" t="s">
        <v>4721</v>
      </c>
      <c r="C3136" s="25">
        <v>537573</v>
      </c>
      <c r="D3136" s="25" t="s">
        <v>144</v>
      </c>
      <c r="E3136" s="27" t="s">
        <v>264</v>
      </c>
    </row>
    <row r="3137" spans="1:5" x14ac:dyDescent="0.25">
      <c r="A3137" s="24">
        <v>3135</v>
      </c>
      <c r="B3137" s="26" t="s">
        <v>4722</v>
      </c>
      <c r="C3137" s="25">
        <v>526043</v>
      </c>
      <c r="D3137" s="25" t="s">
        <v>144</v>
      </c>
      <c r="E3137" s="27" t="s">
        <v>152</v>
      </c>
    </row>
    <row r="3138" spans="1:5" x14ac:dyDescent="0.25">
      <c r="A3138" s="24">
        <v>3136</v>
      </c>
      <c r="B3138" s="26" t="s">
        <v>4723</v>
      </c>
      <c r="C3138" s="25">
        <v>524051</v>
      </c>
      <c r="D3138" s="25" t="s">
        <v>4724</v>
      </c>
      <c r="E3138" s="27" t="s">
        <v>192</v>
      </c>
    </row>
    <row r="3139" spans="1:5" x14ac:dyDescent="0.25">
      <c r="A3139" s="24">
        <v>3137</v>
      </c>
      <c r="B3139" s="26" t="s">
        <v>4725</v>
      </c>
      <c r="C3139" s="25">
        <v>539354</v>
      </c>
      <c r="D3139" s="25" t="s">
        <v>144</v>
      </c>
      <c r="E3139" s="27" t="s">
        <v>339</v>
      </c>
    </row>
    <row r="3140" spans="1:5" x14ac:dyDescent="0.25">
      <c r="A3140" s="24">
        <v>3138</v>
      </c>
      <c r="B3140" s="26" t="s">
        <v>4726</v>
      </c>
      <c r="C3140" s="25">
        <v>512481</v>
      </c>
      <c r="D3140" s="25" t="s">
        <v>144</v>
      </c>
      <c r="E3140" s="27" t="s">
        <v>161</v>
      </c>
    </row>
    <row r="3141" spans="1:5" x14ac:dyDescent="0.25">
      <c r="A3141" s="24">
        <v>3139</v>
      </c>
      <c r="B3141" s="26" t="s">
        <v>4727</v>
      </c>
      <c r="C3141" s="25">
        <v>512481</v>
      </c>
      <c r="D3141" s="25" t="s">
        <v>144</v>
      </c>
      <c r="E3141" s="27" t="s">
        <v>161</v>
      </c>
    </row>
    <row r="3142" spans="1:5" x14ac:dyDescent="0.25">
      <c r="A3142" s="24">
        <v>3140</v>
      </c>
      <c r="B3142" s="26" t="s">
        <v>4728</v>
      </c>
      <c r="C3142" s="25">
        <v>532626</v>
      </c>
      <c r="D3142" s="25" t="s">
        <v>144</v>
      </c>
      <c r="E3142" s="27" t="s">
        <v>2391</v>
      </c>
    </row>
    <row r="3143" spans="1:5" x14ac:dyDescent="0.25">
      <c r="A3143" s="24">
        <v>3141</v>
      </c>
      <c r="B3143" s="26" t="s">
        <v>4729</v>
      </c>
      <c r="C3143" s="25">
        <v>532460</v>
      </c>
      <c r="D3143" s="25" t="s">
        <v>4730</v>
      </c>
      <c r="E3143" s="27" t="s">
        <v>842</v>
      </c>
    </row>
    <row r="3144" spans="1:5" x14ac:dyDescent="0.25">
      <c r="A3144" s="24">
        <v>3142</v>
      </c>
      <c r="B3144" s="26" t="s">
        <v>4731</v>
      </c>
      <c r="C3144" s="25">
        <v>532011</v>
      </c>
      <c r="D3144" s="25" t="s">
        <v>144</v>
      </c>
      <c r="E3144" s="27" t="s">
        <v>147</v>
      </c>
    </row>
    <row r="3145" spans="1:5" x14ac:dyDescent="0.25">
      <c r="A3145" s="24">
        <v>3143</v>
      </c>
      <c r="B3145" s="26" t="s">
        <v>4732</v>
      </c>
      <c r="C3145" s="25">
        <v>540727</v>
      </c>
      <c r="D3145" s="25" t="s">
        <v>144</v>
      </c>
      <c r="E3145" s="27" t="s">
        <v>1063</v>
      </c>
    </row>
    <row r="3146" spans="1:5" x14ac:dyDescent="0.25">
      <c r="A3146" s="24">
        <v>3144</v>
      </c>
      <c r="B3146" s="26" t="s">
        <v>4733</v>
      </c>
      <c r="C3146" s="25">
        <v>519359</v>
      </c>
      <c r="D3146" s="25" t="s">
        <v>144</v>
      </c>
      <c r="E3146" s="27" t="s">
        <v>393</v>
      </c>
    </row>
    <row r="3147" spans="1:5" x14ac:dyDescent="0.25">
      <c r="A3147" s="24">
        <v>3145</v>
      </c>
      <c r="B3147" s="26" t="s">
        <v>4734</v>
      </c>
      <c r="C3147" s="25">
        <v>531870</v>
      </c>
      <c r="D3147" s="25" t="s">
        <v>144</v>
      </c>
      <c r="E3147" s="27" t="s">
        <v>542</v>
      </c>
    </row>
    <row r="3148" spans="1:5" x14ac:dyDescent="0.25">
      <c r="A3148" s="24">
        <v>3146</v>
      </c>
      <c r="B3148" s="26" t="s">
        <v>4735</v>
      </c>
      <c r="C3148" s="25">
        <v>532933</v>
      </c>
      <c r="D3148" s="25" t="s">
        <v>144</v>
      </c>
      <c r="E3148" s="27" t="s">
        <v>499</v>
      </c>
    </row>
    <row r="3149" spans="1:5" x14ac:dyDescent="0.25">
      <c r="A3149" s="24">
        <v>3147</v>
      </c>
      <c r="B3149" s="26" t="s">
        <v>4736</v>
      </c>
      <c r="C3149" s="25" t="s">
        <v>144</v>
      </c>
      <c r="D3149" s="25" t="s">
        <v>4737</v>
      </c>
      <c r="E3149" s="27" t="s">
        <v>155</v>
      </c>
    </row>
    <row r="3150" spans="1:5" x14ac:dyDescent="0.25">
      <c r="A3150" s="24">
        <v>3148</v>
      </c>
      <c r="B3150" s="26" t="s">
        <v>4738</v>
      </c>
      <c r="C3150" s="25">
        <v>532810</v>
      </c>
      <c r="D3150" s="25" t="s">
        <v>4739</v>
      </c>
      <c r="E3150" s="27" t="s">
        <v>161</v>
      </c>
    </row>
    <row r="3151" spans="1:5" x14ac:dyDescent="0.25">
      <c r="A3151" s="24">
        <v>3149</v>
      </c>
      <c r="B3151" s="26" t="s">
        <v>4740</v>
      </c>
      <c r="C3151" s="25">
        <v>532898</v>
      </c>
      <c r="D3151" s="25" t="s">
        <v>4741</v>
      </c>
      <c r="E3151" s="27" t="s">
        <v>283</v>
      </c>
    </row>
    <row r="3152" spans="1:5" x14ac:dyDescent="0.25">
      <c r="A3152" s="24">
        <v>3150</v>
      </c>
      <c r="B3152" s="26" t="s">
        <v>4742</v>
      </c>
      <c r="C3152" s="25">
        <v>532898</v>
      </c>
      <c r="D3152" s="25" t="s">
        <v>4741</v>
      </c>
      <c r="E3152" s="27" t="s">
        <v>283</v>
      </c>
    </row>
    <row r="3153" spans="1:5" x14ac:dyDescent="0.25">
      <c r="A3153" s="24">
        <v>3151</v>
      </c>
      <c r="B3153" s="26" t="s">
        <v>4743</v>
      </c>
      <c r="C3153" s="25">
        <v>539302</v>
      </c>
      <c r="D3153" s="25" t="s">
        <v>4744</v>
      </c>
      <c r="E3153" s="27" t="s">
        <v>542</v>
      </c>
    </row>
    <row r="3154" spans="1:5" x14ac:dyDescent="0.25">
      <c r="A3154" s="24">
        <v>3152</v>
      </c>
      <c r="B3154" s="26" t="s">
        <v>4745</v>
      </c>
      <c r="C3154" s="25" t="s">
        <v>144</v>
      </c>
      <c r="D3154" s="25" t="s">
        <v>4746</v>
      </c>
      <c r="E3154" s="27" t="s">
        <v>155</v>
      </c>
    </row>
    <row r="3155" spans="1:5" x14ac:dyDescent="0.25">
      <c r="A3155" s="24">
        <v>3153</v>
      </c>
      <c r="B3155" s="26" t="s">
        <v>4747</v>
      </c>
      <c r="C3155" s="25">
        <v>538731</v>
      </c>
      <c r="D3155" s="25" t="s">
        <v>144</v>
      </c>
      <c r="E3155" s="27" t="s">
        <v>322</v>
      </c>
    </row>
    <row r="3156" spans="1:5" x14ac:dyDescent="0.25">
      <c r="A3156" s="24">
        <v>3154</v>
      </c>
      <c r="B3156" s="26" t="s">
        <v>4748</v>
      </c>
      <c r="C3156" s="25">
        <v>532934</v>
      </c>
      <c r="D3156" s="25" t="s">
        <v>4749</v>
      </c>
      <c r="E3156" s="27" t="s">
        <v>499</v>
      </c>
    </row>
    <row r="3157" spans="1:5" x14ac:dyDescent="0.25">
      <c r="A3157" s="24">
        <v>3155</v>
      </c>
      <c r="B3157" s="26" t="s">
        <v>4750</v>
      </c>
      <c r="C3157" s="25">
        <v>539351</v>
      </c>
      <c r="D3157" s="25" t="s">
        <v>4751</v>
      </c>
      <c r="E3157" s="27" t="s">
        <v>204</v>
      </c>
    </row>
    <row r="3158" spans="1:5" x14ac:dyDescent="0.25">
      <c r="A3158" s="24">
        <v>3156</v>
      </c>
      <c r="B3158" s="26" t="s">
        <v>4752</v>
      </c>
      <c r="C3158" s="25">
        <v>540027</v>
      </c>
      <c r="D3158" s="25" t="s">
        <v>144</v>
      </c>
      <c r="E3158" s="27" t="s">
        <v>145</v>
      </c>
    </row>
    <row r="3159" spans="1:5" x14ac:dyDescent="0.25">
      <c r="A3159" s="24">
        <v>3157</v>
      </c>
      <c r="B3159" s="26" t="s">
        <v>4753</v>
      </c>
      <c r="C3159" s="25">
        <v>540027</v>
      </c>
      <c r="D3159" s="25" t="s">
        <v>144</v>
      </c>
      <c r="E3159" s="27" t="s">
        <v>145</v>
      </c>
    </row>
    <row r="3160" spans="1:5" x14ac:dyDescent="0.25">
      <c r="A3160" s="24">
        <v>3158</v>
      </c>
      <c r="B3160" s="26" t="s">
        <v>4754</v>
      </c>
      <c r="C3160" s="25">
        <v>531855</v>
      </c>
      <c r="D3160" s="25" t="s">
        <v>144</v>
      </c>
      <c r="E3160" s="27" t="s">
        <v>176</v>
      </c>
    </row>
    <row r="3161" spans="1:5" x14ac:dyDescent="0.25">
      <c r="A3161" s="24">
        <v>3159</v>
      </c>
      <c r="B3161" s="26" t="s">
        <v>4755</v>
      </c>
      <c r="C3161" s="25">
        <v>506042</v>
      </c>
      <c r="D3161" s="25" t="s">
        <v>144</v>
      </c>
      <c r="E3161" s="27" t="s">
        <v>176</v>
      </c>
    </row>
    <row r="3162" spans="1:5" x14ac:dyDescent="0.25">
      <c r="A3162" s="24">
        <v>3160</v>
      </c>
      <c r="B3162" s="26" t="s">
        <v>4756</v>
      </c>
      <c r="C3162" s="25">
        <v>513532</v>
      </c>
      <c r="D3162" s="25" t="s">
        <v>144</v>
      </c>
      <c r="E3162" s="27" t="s">
        <v>499</v>
      </c>
    </row>
    <row r="3163" spans="1:5" x14ac:dyDescent="0.25">
      <c r="A3163" s="24">
        <v>3161</v>
      </c>
      <c r="B3163" s="26" t="s">
        <v>4757</v>
      </c>
      <c r="C3163" s="25">
        <v>530095</v>
      </c>
      <c r="D3163" s="25" t="s">
        <v>144</v>
      </c>
      <c r="E3163" s="27" t="s">
        <v>176</v>
      </c>
    </row>
    <row r="3164" spans="1:5" x14ac:dyDescent="0.25">
      <c r="A3164" s="24">
        <v>3162</v>
      </c>
      <c r="B3164" s="26" t="s">
        <v>4758</v>
      </c>
      <c r="C3164" s="25">
        <v>533178</v>
      </c>
      <c r="D3164" s="25" t="s">
        <v>4759</v>
      </c>
      <c r="E3164" s="27" t="s">
        <v>159</v>
      </c>
    </row>
    <row r="3165" spans="1:5" x14ac:dyDescent="0.25">
      <c r="A3165" s="24">
        <v>3163</v>
      </c>
      <c r="B3165" s="26" t="s">
        <v>4760</v>
      </c>
      <c r="C3165" s="25">
        <v>500192</v>
      </c>
      <c r="D3165" s="25" t="s">
        <v>144</v>
      </c>
      <c r="E3165" s="27" t="s">
        <v>159</v>
      </c>
    </row>
    <row r="3166" spans="1:5" x14ac:dyDescent="0.25">
      <c r="A3166" s="24">
        <v>3164</v>
      </c>
      <c r="B3166" s="26" t="s">
        <v>4761</v>
      </c>
      <c r="C3166" s="25">
        <v>522205</v>
      </c>
      <c r="D3166" s="25" t="s">
        <v>4762</v>
      </c>
      <c r="E3166" s="27" t="s">
        <v>542</v>
      </c>
    </row>
    <row r="3167" spans="1:5" x14ac:dyDescent="0.25">
      <c r="A3167" s="24">
        <v>3165</v>
      </c>
      <c r="B3167" s="26" t="s">
        <v>4763</v>
      </c>
      <c r="C3167" s="25">
        <v>531746</v>
      </c>
      <c r="D3167" s="25" t="s">
        <v>4764</v>
      </c>
      <c r="E3167" s="27" t="s">
        <v>230</v>
      </c>
    </row>
    <row r="3168" spans="1:5" x14ac:dyDescent="0.25">
      <c r="A3168" s="24">
        <v>3166</v>
      </c>
      <c r="B3168" s="26" t="s">
        <v>4765</v>
      </c>
      <c r="C3168" s="25">
        <v>533605</v>
      </c>
      <c r="D3168" s="25" t="s">
        <v>4766</v>
      </c>
      <c r="E3168" s="27" t="s">
        <v>542</v>
      </c>
    </row>
    <row r="3169" spans="1:5" x14ac:dyDescent="0.25">
      <c r="A3169" s="24">
        <v>3167</v>
      </c>
      <c r="B3169" s="26" t="s">
        <v>4767</v>
      </c>
      <c r="C3169" s="25">
        <v>506022</v>
      </c>
      <c r="D3169" s="25" t="s">
        <v>4768</v>
      </c>
      <c r="E3169" s="27" t="s">
        <v>176</v>
      </c>
    </row>
    <row r="3170" spans="1:5" x14ac:dyDescent="0.25">
      <c r="A3170" s="24">
        <v>3168</v>
      </c>
      <c r="B3170" s="26" t="s">
        <v>4769</v>
      </c>
      <c r="C3170" s="25">
        <v>542684</v>
      </c>
      <c r="D3170" s="25" t="s">
        <v>4770</v>
      </c>
      <c r="E3170" s="27" t="s">
        <v>264</v>
      </c>
    </row>
    <row r="3171" spans="1:5" x14ac:dyDescent="0.25">
      <c r="A3171" s="24">
        <v>3169</v>
      </c>
      <c r="B3171" s="26" t="s">
        <v>4771</v>
      </c>
      <c r="C3171" s="25">
        <v>533239</v>
      </c>
      <c r="D3171" s="25" t="s">
        <v>4772</v>
      </c>
      <c r="E3171" s="27" t="s">
        <v>542</v>
      </c>
    </row>
    <row r="3172" spans="1:5" x14ac:dyDescent="0.25">
      <c r="A3172" s="24">
        <v>3170</v>
      </c>
      <c r="B3172" s="26" t="s">
        <v>4773</v>
      </c>
      <c r="C3172" s="25">
        <v>531437</v>
      </c>
      <c r="D3172" s="25" t="s">
        <v>144</v>
      </c>
      <c r="E3172" s="27" t="s">
        <v>159</v>
      </c>
    </row>
    <row r="3173" spans="1:5" x14ac:dyDescent="0.25">
      <c r="A3173" s="24">
        <v>3171</v>
      </c>
      <c r="B3173" s="26" t="s">
        <v>4774</v>
      </c>
      <c r="C3173" s="25">
        <v>531172</v>
      </c>
      <c r="D3173" s="25" t="s">
        <v>144</v>
      </c>
      <c r="E3173" s="27" t="s">
        <v>159</v>
      </c>
    </row>
    <row r="3174" spans="1:5" x14ac:dyDescent="0.25">
      <c r="A3174" s="24">
        <v>3172</v>
      </c>
      <c r="B3174" s="26" t="s">
        <v>4775</v>
      </c>
      <c r="C3174" s="25">
        <v>519014</v>
      </c>
      <c r="D3174" s="25" t="s">
        <v>144</v>
      </c>
      <c r="E3174" s="27" t="s">
        <v>159</v>
      </c>
    </row>
    <row r="3175" spans="1:5" x14ac:dyDescent="0.25">
      <c r="A3175" s="24">
        <v>3173</v>
      </c>
      <c r="B3175" s="26" t="s">
        <v>4776</v>
      </c>
      <c r="C3175" s="25">
        <v>519014</v>
      </c>
      <c r="D3175" s="25" t="s">
        <v>144</v>
      </c>
      <c r="E3175" s="27" t="s">
        <v>159</v>
      </c>
    </row>
    <row r="3176" spans="1:5" x14ac:dyDescent="0.25">
      <c r="A3176" s="24">
        <v>3174</v>
      </c>
      <c r="B3176" s="26" t="s">
        <v>4777</v>
      </c>
      <c r="C3176" s="25">
        <v>540724</v>
      </c>
      <c r="D3176" s="25" t="s">
        <v>4778</v>
      </c>
      <c r="E3176" s="27" t="s">
        <v>204</v>
      </c>
    </row>
    <row r="3177" spans="1:5" x14ac:dyDescent="0.25">
      <c r="A3177" s="24">
        <v>3175</v>
      </c>
      <c r="B3177" s="26" t="s">
        <v>4779</v>
      </c>
      <c r="C3177" s="25">
        <v>526490</v>
      </c>
      <c r="D3177" s="25" t="s">
        <v>144</v>
      </c>
      <c r="E3177" s="27" t="s">
        <v>639</v>
      </c>
    </row>
    <row r="3178" spans="1:5" x14ac:dyDescent="0.25">
      <c r="A3178" s="24">
        <v>3176</v>
      </c>
      <c r="B3178" s="26" t="s">
        <v>4780</v>
      </c>
      <c r="C3178" s="25">
        <v>531257</v>
      </c>
      <c r="D3178" s="25" t="s">
        <v>144</v>
      </c>
      <c r="E3178" s="27" t="s">
        <v>304</v>
      </c>
    </row>
    <row r="3179" spans="1:5" x14ac:dyDescent="0.25">
      <c r="A3179" s="24">
        <v>3177</v>
      </c>
      <c r="B3179" s="26" t="s">
        <v>4781</v>
      </c>
      <c r="C3179" s="25">
        <v>540901</v>
      </c>
      <c r="D3179" s="25" t="s">
        <v>4782</v>
      </c>
      <c r="E3179" s="27" t="s">
        <v>145</v>
      </c>
    </row>
    <row r="3180" spans="1:5" x14ac:dyDescent="0.25">
      <c r="A3180" s="24">
        <v>3178</v>
      </c>
      <c r="B3180" s="26" t="s">
        <v>4783</v>
      </c>
      <c r="C3180" s="25">
        <v>506107</v>
      </c>
      <c r="D3180" s="25" t="s">
        <v>144</v>
      </c>
      <c r="E3180" s="27" t="s">
        <v>565</v>
      </c>
    </row>
    <row r="3181" spans="1:5" x14ac:dyDescent="0.25">
      <c r="A3181" s="24">
        <v>3179</v>
      </c>
      <c r="B3181" s="26" t="s">
        <v>4784</v>
      </c>
      <c r="C3181" s="25">
        <v>539636</v>
      </c>
      <c r="D3181" s="25" t="s">
        <v>4785</v>
      </c>
      <c r="E3181" s="27" t="s">
        <v>499</v>
      </c>
    </row>
    <row r="3182" spans="1:5" x14ac:dyDescent="0.25">
      <c r="A3182" s="24">
        <v>3180</v>
      </c>
      <c r="B3182" s="26" t="s">
        <v>4786</v>
      </c>
      <c r="C3182" s="25">
        <v>523874</v>
      </c>
      <c r="D3182" s="25" t="s">
        <v>144</v>
      </c>
      <c r="E3182" s="27" t="s">
        <v>166</v>
      </c>
    </row>
    <row r="3183" spans="1:5" x14ac:dyDescent="0.25">
      <c r="A3183" s="24">
        <v>3181</v>
      </c>
      <c r="B3183" s="26" t="s">
        <v>4787</v>
      </c>
      <c r="C3183" s="25">
        <v>517258</v>
      </c>
      <c r="D3183" s="25" t="s">
        <v>144</v>
      </c>
      <c r="E3183" s="27" t="s">
        <v>686</v>
      </c>
    </row>
    <row r="3184" spans="1:5" x14ac:dyDescent="0.25">
      <c r="A3184" s="24">
        <v>3182</v>
      </c>
      <c r="B3184" s="26" t="s">
        <v>4788</v>
      </c>
      <c r="C3184" s="25">
        <v>523539</v>
      </c>
      <c r="D3184" s="25" t="s">
        <v>4789</v>
      </c>
      <c r="E3184" s="27" t="s">
        <v>1063</v>
      </c>
    </row>
    <row r="3185" spans="1:5" x14ac:dyDescent="0.25">
      <c r="A3185" s="24">
        <v>3183</v>
      </c>
      <c r="B3185" s="26" t="s">
        <v>4790</v>
      </c>
      <c r="C3185" s="25">
        <v>523539</v>
      </c>
      <c r="D3185" s="25" t="s">
        <v>4789</v>
      </c>
      <c r="E3185" s="27" t="s">
        <v>1063</v>
      </c>
    </row>
    <row r="3186" spans="1:5" x14ac:dyDescent="0.25">
      <c r="A3186" s="24">
        <v>3184</v>
      </c>
      <c r="B3186" s="26" t="s">
        <v>4791</v>
      </c>
      <c r="C3186" s="25" t="s">
        <v>144</v>
      </c>
      <c r="D3186" s="25" t="s">
        <v>4792</v>
      </c>
      <c r="E3186" s="27" t="s">
        <v>235</v>
      </c>
    </row>
    <row r="3187" spans="1:5" x14ac:dyDescent="0.25">
      <c r="A3187" s="24">
        <v>3185</v>
      </c>
      <c r="B3187" s="26" t="s">
        <v>4793</v>
      </c>
      <c r="C3187" s="25">
        <v>530669</v>
      </c>
      <c r="D3187" s="25" t="s">
        <v>144</v>
      </c>
      <c r="E3187" s="27" t="s">
        <v>127</v>
      </c>
    </row>
    <row r="3188" spans="1:5" x14ac:dyDescent="0.25">
      <c r="A3188" s="24">
        <v>3186</v>
      </c>
      <c r="B3188" s="26" t="s">
        <v>4794</v>
      </c>
      <c r="C3188" s="25">
        <v>530331</v>
      </c>
      <c r="D3188" s="25" t="s">
        <v>144</v>
      </c>
      <c r="E3188" s="27" t="s">
        <v>159</v>
      </c>
    </row>
    <row r="3189" spans="1:5" x14ac:dyDescent="0.25">
      <c r="A3189" s="24">
        <v>3187</v>
      </c>
      <c r="B3189" s="26" t="s">
        <v>4795</v>
      </c>
      <c r="C3189" s="25">
        <v>780007</v>
      </c>
      <c r="D3189" s="25" t="s">
        <v>144</v>
      </c>
      <c r="E3189" s="27" t="s">
        <v>235</v>
      </c>
    </row>
    <row r="3190" spans="1:5" x14ac:dyDescent="0.25">
      <c r="A3190" s="24">
        <v>3188</v>
      </c>
      <c r="B3190" s="26" t="s">
        <v>4796</v>
      </c>
      <c r="C3190" s="25">
        <v>526247</v>
      </c>
      <c r="D3190" s="25" t="s">
        <v>4797</v>
      </c>
      <c r="E3190" s="27" t="s">
        <v>304</v>
      </c>
    </row>
    <row r="3191" spans="1:5" x14ac:dyDescent="0.25">
      <c r="A3191" s="24">
        <v>3189</v>
      </c>
      <c r="B3191" s="26" t="s">
        <v>4798</v>
      </c>
      <c r="C3191" s="25">
        <v>500540</v>
      </c>
      <c r="D3191" s="25" t="s">
        <v>4799</v>
      </c>
      <c r="E3191" s="27" t="s">
        <v>152</v>
      </c>
    </row>
    <row r="3192" spans="1:5" x14ac:dyDescent="0.25">
      <c r="A3192" s="24">
        <v>3190</v>
      </c>
      <c r="B3192" s="26" t="s">
        <v>4800</v>
      </c>
      <c r="C3192" s="25">
        <v>513291</v>
      </c>
      <c r="D3192" s="25" t="s">
        <v>144</v>
      </c>
      <c r="E3192" s="27" t="s">
        <v>467</v>
      </c>
    </row>
    <row r="3193" spans="1:5" x14ac:dyDescent="0.25">
      <c r="A3193" s="24">
        <v>3191</v>
      </c>
      <c r="B3193" s="26" t="s">
        <v>4801</v>
      </c>
      <c r="C3193" s="25">
        <v>514354</v>
      </c>
      <c r="D3193" s="25" t="s">
        <v>4802</v>
      </c>
      <c r="E3193" s="27" t="s">
        <v>192</v>
      </c>
    </row>
    <row r="3194" spans="1:5" x14ac:dyDescent="0.25">
      <c r="A3194" s="24">
        <v>3192</v>
      </c>
      <c r="B3194" s="26" t="s">
        <v>4803</v>
      </c>
      <c r="C3194" s="25">
        <v>509835</v>
      </c>
      <c r="D3194" s="25" t="s">
        <v>144</v>
      </c>
      <c r="E3194" s="27" t="s">
        <v>159</v>
      </c>
    </row>
    <row r="3195" spans="1:5" x14ac:dyDescent="0.25">
      <c r="A3195" s="24">
        <v>3193</v>
      </c>
      <c r="B3195" s="26" t="s">
        <v>4804</v>
      </c>
      <c r="C3195" s="25">
        <v>531802</v>
      </c>
      <c r="D3195" s="25" t="s">
        <v>144</v>
      </c>
      <c r="E3195" s="27" t="s">
        <v>230</v>
      </c>
    </row>
    <row r="3196" spans="1:5" x14ac:dyDescent="0.25">
      <c r="A3196" s="24">
        <v>3194</v>
      </c>
      <c r="B3196" s="26" t="s">
        <v>4805</v>
      </c>
      <c r="C3196" s="25">
        <v>509077</v>
      </c>
      <c r="D3196" s="25" t="s">
        <v>4806</v>
      </c>
      <c r="E3196" s="27" t="s">
        <v>1746</v>
      </c>
    </row>
    <row r="3197" spans="1:5" x14ac:dyDescent="0.25">
      <c r="A3197" s="24">
        <v>3195</v>
      </c>
      <c r="B3197" s="26" t="s">
        <v>4807</v>
      </c>
      <c r="C3197" s="25">
        <v>533274</v>
      </c>
      <c r="D3197" s="25" t="s">
        <v>4808</v>
      </c>
      <c r="E3197" s="27" t="s">
        <v>230</v>
      </c>
    </row>
    <row r="3198" spans="1:5" x14ac:dyDescent="0.25">
      <c r="A3198" s="24">
        <v>3196</v>
      </c>
      <c r="B3198" s="26" t="s">
        <v>4809</v>
      </c>
      <c r="C3198" s="25">
        <v>540293</v>
      </c>
      <c r="D3198" s="25" t="s">
        <v>4810</v>
      </c>
      <c r="E3198" s="27" t="s">
        <v>499</v>
      </c>
    </row>
    <row r="3199" spans="1:5" x14ac:dyDescent="0.25">
      <c r="A3199" s="24">
        <v>3197</v>
      </c>
      <c r="B3199" s="26" t="s">
        <v>4811</v>
      </c>
      <c r="C3199" s="25">
        <v>519262</v>
      </c>
      <c r="D3199" s="25" t="s">
        <v>144</v>
      </c>
      <c r="E3199" s="27" t="s">
        <v>342</v>
      </c>
    </row>
    <row r="3200" spans="1:5" x14ac:dyDescent="0.25">
      <c r="A3200" s="24">
        <v>3198</v>
      </c>
      <c r="B3200" s="26" t="s">
        <v>4812</v>
      </c>
      <c r="C3200" s="25">
        <v>531246</v>
      </c>
      <c r="D3200" s="25" t="s">
        <v>144</v>
      </c>
      <c r="E3200" s="27" t="s">
        <v>393</v>
      </c>
    </row>
    <row r="3201" spans="1:5" x14ac:dyDescent="0.25">
      <c r="A3201" s="24">
        <v>3199</v>
      </c>
      <c r="B3201" s="26" t="s">
        <v>4813</v>
      </c>
      <c r="C3201" s="25">
        <v>530589</v>
      </c>
      <c r="D3201" s="25" t="s">
        <v>144</v>
      </c>
      <c r="E3201" s="27" t="s">
        <v>264</v>
      </c>
    </row>
    <row r="3202" spans="1:5" x14ac:dyDescent="0.25">
      <c r="A3202" s="24">
        <v>3200</v>
      </c>
      <c r="B3202" s="26" t="s">
        <v>4814</v>
      </c>
      <c r="C3202" s="25">
        <v>535514</v>
      </c>
      <c r="D3202" s="25" t="s">
        <v>144</v>
      </c>
      <c r="E3202" s="27" t="s">
        <v>161</v>
      </c>
    </row>
    <row r="3203" spans="1:5" x14ac:dyDescent="0.25">
      <c r="A3203" s="24">
        <v>3201</v>
      </c>
      <c r="B3203" s="26" t="s">
        <v>4815</v>
      </c>
      <c r="C3203" s="25">
        <v>540404</v>
      </c>
      <c r="D3203" s="25" t="s">
        <v>144</v>
      </c>
      <c r="E3203" s="27" t="s">
        <v>342</v>
      </c>
    </row>
    <row r="3204" spans="1:5" x14ac:dyDescent="0.25">
      <c r="A3204" s="24">
        <v>3202</v>
      </c>
      <c r="B3204" s="26" t="s">
        <v>4816</v>
      </c>
      <c r="C3204" s="25">
        <v>532748</v>
      </c>
      <c r="D3204" s="25" t="s">
        <v>4817</v>
      </c>
      <c r="E3204" s="27" t="s">
        <v>147</v>
      </c>
    </row>
    <row r="3205" spans="1:5" x14ac:dyDescent="0.25">
      <c r="A3205" s="24">
        <v>3203</v>
      </c>
      <c r="B3205" s="26" t="s">
        <v>4818</v>
      </c>
      <c r="C3205" s="25">
        <v>519299</v>
      </c>
      <c r="D3205" s="25" t="s">
        <v>144</v>
      </c>
      <c r="E3205" s="27" t="s">
        <v>393</v>
      </c>
    </row>
    <row r="3206" spans="1:5" x14ac:dyDescent="0.25">
      <c r="A3206" s="24">
        <v>3204</v>
      </c>
      <c r="B3206" s="26" t="s">
        <v>4819</v>
      </c>
      <c r="C3206" s="25">
        <v>530695</v>
      </c>
      <c r="D3206" s="25" t="s">
        <v>144</v>
      </c>
      <c r="E3206" s="27" t="s">
        <v>230</v>
      </c>
    </row>
    <row r="3207" spans="1:5" x14ac:dyDescent="0.25">
      <c r="A3207" s="24">
        <v>3205</v>
      </c>
      <c r="B3207" s="26" t="s">
        <v>4820</v>
      </c>
      <c r="C3207" s="25">
        <v>500337</v>
      </c>
      <c r="D3207" s="25" t="s">
        <v>4821</v>
      </c>
      <c r="E3207" s="27" t="s">
        <v>127</v>
      </c>
    </row>
    <row r="3208" spans="1:5" x14ac:dyDescent="0.25">
      <c r="A3208" s="24">
        <v>3206</v>
      </c>
      <c r="B3208" s="26" t="s">
        <v>4822</v>
      </c>
      <c r="C3208" s="25">
        <v>521149</v>
      </c>
      <c r="D3208" s="25" t="s">
        <v>144</v>
      </c>
      <c r="E3208" s="27" t="s">
        <v>230</v>
      </c>
    </row>
    <row r="3209" spans="1:5" x14ac:dyDescent="0.25">
      <c r="A3209" s="24">
        <v>3207</v>
      </c>
      <c r="B3209" s="26" t="s">
        <v>4823</v>
      </c>
      <c r="C3209" s="25">
        <v>521149</v>
      </c>
      <c r="D3209" s="25" t="s">
        <v>144</v>
      </c>
      <c r="E3209" s="27" t="s">
        <v>230</v>
      </c>
    </row>
    <row r="3210" spans="1:5" x14ac:dyDescent="0.25">
      <c r="A3210" s="24">
        <v>3208</v>
      </c>
      <c r="B3210" s="26" t="s">
        <v>4824</v>
      </c>
      <c r="C3210" s="25">
        <v>531735</v>
      </c>
      <c r="D3210" s="25" t="s">
        <v>144</v>
      </c>
      <c r="E3210" s="27" t="s">
        <v>161</v>
      </c>
    </row>
    <row r="3211" spans="1:5" x14ac:dyDescent="0.25">
      <c r="A3211" s="24">
        <v>3209</v>
      </c>
      <c r="B3211" s="26" t="s">
        <v>4825</v>
      </c>
      <c r="C3211" s="25">
        <v>500338</v>
      </c>
      <c r="D3211" s="25" t="s">
        <v>4826</v>
      </c>
      <c r="E3211" s="27" t="s">
        <v>157</v>
      </c>
    </row>
    <row r="3212" spans="1:5" x14ac:dyDescent="0.25">
      <c r="A3212" s="24">
        <v>3210</v>
      </c>
      <c r="B3212" s="26" t="s">
        <v>4827</v>
      </c>
      <c r="C3212" s="25">
        <v>512217</v>
      </c>
      <c r="D3212" s="25" t="s">
        <v>144</v>
      </c>
      <c r="E3212" s="27" t="s">
        <v>161</v>
      </c>
    </row>
    <row r="3213" spans="1:5" x14ac:dyDescent="0.25">
      <c r="A3213" s="24">
        <v>3211</v>
      </c>
      <c r="B3213" s="26" t="s">
        <v>4828</v>
      </c>
      <c r="C3213" s="25">
        <v>531688</v>
      </c>
      <c r="D3213" s="25" t="s">
        <v>144</v>
      </c>
      <c r="E3213" s="27" t="s">
        <v>237</v>
      </c>
    </row>
    <row r="3214" spans="1:5" x14ac:dyDescent="0.25">
      <c r="A3214" s="24">
        <v>3212</v>
      </c>
      <c r="B3214" s="26" t="s">
        <v>4829</v>
      </c>
      <c r="C3214" s="25">
        <v>531688</v>
      </c>
      <c r="D3214" s="25" t="s">
        <v>144</v>
      </c>
      <c r="E3214" s="27" t="s">
        <v>237</v>
      </c>
    </row>
    <row r="3215" spans="1:5" x14ac:dyDescent="0.25">
      <c r="A3215" s="24">
        <v>3213</v>
      </c>
      <c r="B3215" s="26" t="s">
        <v>4830</v>
      </c>
      <c r="C3215" s="25" t="s">
        <v>144</v>
      </c>
      <c r="D3215" s="25" t="s">
        <v>4831</v>
      </c>
      <c r="E3215" s="27" t="s">
        <v>155</v>
      </c>
    </row>
    <row r="3216" spans="1:5" x14ac:dyDescent="0.25">
      <c r="A3216" s="24">
        <v>3214</v>
      </c>
      <c r="B3216" s="26" t="s">
        <v>4832</v>
      </c>
      <c r="C3216" s="25">
        <v>539359</v>
      </c>
      <c r="D3216" s="25" t="s">
        <v>144</v>
      </c>
      <c r="E3216" s="27" t="s">
        <v>1063</v>
      </c>
    </row>
    <row r="3217" spans="1:5" x14ac:dyDescent="0.25">
      <c r="A3217" s="24">
        <v>3215</v>
      </c>
      <c r="B3217" s="26" t="s">
        <v>4833</v>
      </c>
      <c r="C3217" s="25">
        <v>532387</v>
      </c>
      <c r="D3217" s="25" t="s">
        <v>4834</v>
      </c>
      <c r="E3217" s="27" t="s">
        <v>147</v>
      </c>
    </row>
    <row r="3218" spans="1:5" x14ac:dyDescent="0.25">
      <c r="A3218" s="24">
        <v>3216</v>
      </c>
      <c r="B3218" s="26" t="s">
        <v>4835</v>
      </c>
      <c r="C3218" s="25">
        <v>524580</v>
      </c>
      <c r="D3218" s="25" t="s">
        <v>144</v>
      </c>
      <c r="E3218" s="27" t="s">
        <v>166</v>
      </c>
    </row>
    <row r="3219" spans="1:5" x14ac:dyDescent="0.25">
      <c r="A3219" s="24">
        <v>3217</v>
      </c>
      <c r="B3219" s="26" t="s">
        <v>4836</v>
      </c>
      <c r="C3219" s="25">
        <v>511557</v>
      </c>
      <c r="D3219" s="25" t="s">
        <v>144</v>
      </c>
      <c r="E3219" s="27" t="s">
        <v>565</v>
      </c>
    </row>
    <row r="3220" spans="1:5" x14ac:dyDescent="0.25">
      <c r="A3220" s="24">
        <v>3218</v>
      </c>
      <c r="B3220" s="26" t="s">
        <v>4837</v>
      </c>
      <c r="C3220" s="25">
        <v>512105</v>
      </c>
      <c r="D3220" s="25" t="s">
        <v>144</v>
      </c>
      <c r="E3220" s="27" t="s">
        <v>565</v>
      </c>
    </row>
    <row r="3221" spans="1:5" x14ac:dyDescent="0.25">
      <c r="A3221" s="24">
        <v>3219</v>
      </c>
      <c r="B3221" s="26" t="s">
        <v>4838</v>
      </c>
      <c r="C3221" s="25">
        <v>526009</v>
      </c>
      <c r="D3221" s="25" t="s">
        <v>144</v>
      </c>
      <c r="E3221" s="27" t="s">
        <v>166</v>
      </c>
    </row>
    <row r="3222" spans="1:5" x14ac:dyDescent="0.25">
      <c r="A3222" s="24">
        <v>3220</v>
      </c>
      <c r="B3222" s="26" t="s">
        <v>4839</v>
      </c>
      <c r="C3222" s="25">
        <v>526009</v>
      </c>
      <c r="D3222" s="25" t="s">
        <v>144</v>
      </c>
      <c r="E3222" s="27" t="s">
        <v>166</v>
      </c>
    </row>
    <row r="3223" spans="1:5" x14ac:dyDescent="0.25">
      <c r="A3223" s="24">
        <v>3221</v>
      </c>
      <c r="B3223" s="26" t="s">
        <v>4840</v>
      </c>
      <c r="C3223" s="25" t="s">
        <v>144</v>
      </c>
      <c r="D3223" s="25" t="s">
        <v>4841</v>
      </c>
      <c r="E3223" s="27" t="s">
        <v>166</v>
      </c>
    </row>
    <row r="3224" spans="1:5" x14ac:dyDescent="0.25">
      <c r="A3224" s="24">
        <v>3222</v>
      </c>
      <c r="B3224" s="26" t="s">
        <v>4842</v>
      </c>
      <c r="C3224" s="25">
        <v>500459</v>
      </c>
      <c r="D3224" s="25" t="s">
        <v>4843</v>
      </c>
      <c r="E3224" s="27" t="s">
        <v>326</v>
      </c>
    </row>
    <row r="3225" spans="1:5" x14ac:dyDescent="0.25">
      <c r="A3225" s="24">
        <v>3223</v>
      </c>
      <c r="B3225" s="26" t="s">
        <v>4844</v>
      </c>
      <c r="C3225" s="25">
        <v>531265</v>
      </c>
      <c r="D3225" s="25" t="s">
        <v>144</v>
      </c>
      <c r="E3225" s="27" t="s">
        <v>224</v>
      </c>
    </row>
    <row r="3226" spans="1:5" x14ac:dyDescent="0.25">
      <c r="A3226" s="24">
        <v>3224</v>
      </c>
      <c r="B3226" s="26" t="s">
        <v>4845</v>
      </c>
      <c r="C3226" s="25" t="s">
        <v>144</v>
      </c>
      <c r="D3226" s="25" t="s">
        <v>4846</v>
      </c>
      <c r="E3226" s="27" t="s">
        <v>155</v>
      </c>
    </row>
    <row r="3227" spans="1:5" x14ac:dyDescent="0.25">
      <c r="A3227" s="24">
        <v>3225</v>
      </c>
      <c r="B3227" s="26" t="s">
        <v>4847</v>
      </c>
      <c r="C3227" s="25">
        <v>526494</v>
      </c>
      <c r="D3227" s="25" t="s">
        <v>144</v>
      </c>
      <c r="E3227" s="27" t="s">
        <v>339</v>
      </c>
    </row>
    <row r="3228" spans="1:5" x14ac:dyDescent="0.25">
      <c r="A3228" s="24">
        <v>3226</v>
      </c>
      <c r="B3228" s="26" t="s">
        <v>4848</v>
      </c>
      <c r="C3228" s="25">
        <v>590057</v>
      </c>
      <c r="D3228" s="25" t="s">
        <v>4849</v>
      </c>
      <c r="E3228" s="27" t="s">
        <v>237</v>
      </c>
    </row>
    <row r="3229" spans="1:5" x14ac:dyDescent="0.25">
      <c r="A3229" s="24">
        <v>3227</v>
      </c>
      <c r="B3229" s="26" t="s">
        <v>4850</v>
      </c>
      <c r="C3229" s="25">
        <v>590057</v>
      </c>
      <c r="D3229" s="25" t="s">
        <v>4849</v>
      </c>
      <c r="E3229" s="27" t="s">
        <v>237</v>
      </c>
    </row>
    <row r="3230" spans="1:5" x14ac:dyDescent="0.25">
      <c r="A3230" s="24">
        <v>3228</v>
      </c>
      <c r="B3230" s="26" t="s">
        <v>4851</v>
      </c>
      <c r="C3230" s="25">
        <v>540703</v>
      </c>
      <c r="D3230" s="25" t="s">
        <v>144</v>
      </c>
      <c r="E3230" s="27" t="s">
        <v>228</v>
      </c>
    </row>
    <row r="3231" spans="1:5" x14ac:dyDescent="0.25">
      <c r="A3231" s="24">
        <v>3229</v>
      </c>
      <c r="B3231" s="26" t="s">
        <v>4852</v>
      </c>
      <c r="C3231" s="25">
        <v>532647</v>
      </c>
      <c r="D3231" s="25" t="s">
        <v>4853</v>
      </c>
      <c r="E3231" s="27" t="s">
        <v>258</v>
      </c>
    </row>
    <row r="3232" spans="1:5" x14ac:dyDescent="0.25">
      <c r="A3232" s="24">
        <v>3230</v>
      </c>
      <c r="B3232" s="26" t="s">
        <v>4854</v>
      </c>
      <c r="C3232" s="25">
        <v>532647</v>
      </c>
      <c r="D3232" s="25" t="s">
        <v>4853</v>
      </c>
      <c r="E3232" s="27" t="s">
        <v>258</v>
      </c>
    </row>
    <row r="3233" spans="1:5" x14ac:dyDescent="0.25">
      <c r="A3233" s="24">
        <v>3231</v>
      </c>
      <c r="B3233" s="26" t="s">
        <v>4855</v>
      </c>
      <c r="C3233" s="25">
        <v>534675</v>
      </c>
      <c r="D3233" s="25" t="s">
        <v>4856</v>
      </c>
      <c r="E3233" s="27" t="s">
        <v>230</v>
      </c>
    </row>
    <row r="3234" spans="1:5" x14ac:dyDescent="0.25">
      <c r="A3234" s="24">
        <v>3232</v>
      </c>
      <c r="B3234" s="26" t="s">
        <v>4857</v>
      </c>
      <c r="C3234" s="25">
        <v>505502</v>
      </c>
      <c r="D3234" s="25" t="s">
        <v>144</v>
      </c>
      <c r="E3234" s="27" t="s">
        <v>127</v>
      </c>
    </row>
    <row r="3235" spans="1:5" x14ac:dyDescent="0.25">
      <c r="A3235" s="24">
        <v>3233</v>
      </c>
      <c r="B3235" s="26" t="s">
        <v>4858</v>
      </c>
      <c r="C3235" s="25">
        <v>526801</v>
      </c>
      <c r="D3235" s="25" t="s">
        <v>4859</v>
      </c>
      <c r="E3235" s="27" t="s">
        <v>542</v>
      </c>
    </row>
    <row r="3236" spans="1:5" x14ac:dyDescent="0.25">
      <c r="A3236" s="24">
        <v>3234</v>
      </c>
      <c r="B3236" s="26" t="s">
        <v>4860</v>
      </c>
      <c r="C3236" s="25">
        <v>540544</v>
      </c>
      <c r="D3236" s="25" t="s">
        <v>4861</v>
      </c>
      <c r="E3236" s="27" t="s">
        <v>542</v>
      </c>
    </row>
    <row r="3237" spans="1:5" x14ac:dyDescent="0.25">
      <c r="A3237" s="24">
        <v>3235</v>
      </c>
      <c r="B3237" s="26" t="s">
        <v>4862</v>
      </c>
      <c r="C3237" s="25">
        <v>532524</v>
      </c>
      <c r="D3237" s="25" t="s">
        <v>4863</v>
      </c>
      <c r="E3237" s="27" t="s">
        <v>283</v>
      </c>
    </row>
    <row r="3238" spans="1:5" x14ac:dyDescent="0.25">
      <c r="A3238" s="24">
        <v>3236</v>
      </c>
      <c r="B3238" s="26" t="s">
        <v>4864</v>
      </c>
      <c r="C3238" s="25">
        <v>533344</v>
      </c>
      <c r="D3238" s="25" t="s">
        <v>4865</v>
      </c>
      <c r="E3238" s="27" t="s">
        <v>161</v>
      </c>
    </row>
    <row r="3239" spans="1:5" x14ac:dyDescent="0.25">
      <c r="A3239" s="24">
        <v>3237</v>
      </c>
      <c r="B3239" s="26" t="s">
        <v>4866</v>
      </c>
      <c r="C3239" s="25">
        <v>532524</v>
      </c>
      <c r="D3239" s="25" t="s">
        <v>4863</v>
      </c>
      <c r="E3239" s="27" t="s">
        <v>283</v>
      </c>
    </row>
    <row r="3240" spans="1:5" x14ac:dyDescent="0.25">
      <c r="A3240" s="24">
        <v>3238</v>
      </c>
      <c r="B3240" s="26" t="s">
        <v>4867</v>
      </c>
      <c r="C3240" s="25">
        <v>539006</v>
      </c>
      <c r="D3240" s="25" t="s">
        <v>144</v>
      </c>
      <c r="E3240" s="27" t="s">
        <v>1063</v>
      </c>
    </row>
    <row r="3241" spans="1:5" x14ac:dyDescent="0.25">
      <c r="A3241" s="24">
        <v>3239</v>
      </c>
      <c r="B3241" s="26" t="s">
        <v>4868</v>
      </c>
      <c r="C3241" s="25">
        <v>509220</v>
      </c>
      <c r="D3241" s="25" t="s">
        <v>4869</v>
      </c>
      <c r="E3241" s="27" t="s">
        <v>166</v>
      </c>
    </row>
    <row r="3242" spans="1:5" x14ac:dyDescent="0.25">
      <c r="A3242" s="24">
        <v>3240</v>
      </c>
      <c r="B3242" s="26" t="s">
        <v>4870</v>
      </c>
      <c r="C3242" s="25">
        <v>539785</v>
      </c>
      <c r="D3242" s="25" t="s">
        <v>4871</v>
      </c>
      <c r="E3242" s="27" t="s">
        <v>138</v>
      </c>
    </row>
    <row r="3243" spans="1:5" x14ac:dyDescent="0.25">
      <c r="A3243" s="24">
        <v>3241</v>
      </c>
      <c r="B3243" s="26" t="s">
        <v>4872</v>
      </c>
      <c r="C3243" s="25">
        <v>512591</v>
      </c>
      <c r="D3243" s="25" t="s">
        <v>144</v>
      </c>
      <c r="E3243" s="27" t="s">
        <v>166</v>
      </c>
    </row>
    <row r="3244" spans="1:5" x14ac:dyDescent="0.25">
      <c r="A3244" s="24">
        <v>3242</v>
      </c>
      <c r="B3244" s="26" t="s">
        <v>4873</v>
      </c>
      <c r="C3244" s="25" t="s">
        <v>144</v>
      </c>
      <c r="D3244" s="25" t="s">
        <v>4874</v>
      </c>
      <c r="E3244" s="27" t="s">
        <v>155</v>
      </c>
    </row>
    <row r="3245" spans="1:5" x14ac:dyDescent="0.25">
      <c r="A3245" s="24">
        <v>3243</v>
      </c>
      <c r="B3245" s="26" t="s">
        <v>4875</v>
      </c>
      <c r="C3245" s="25">
        <v>512461</v>
      </c>
      <c r="D3245" s="25" t="s">
        <v>144</v>
      </c>
      <c r="E3245" s="27" t="s">
        <v>166</v>
      </c>
    </row>
    <row r="3246" spans="1:5" x14ac:dyDescent="0.25">
      <c r="A3246" s="24">
        <v>3244</v>
      </c>
      <c r="B3246" s="26" t="s">
        <v>4876</v>
      </c>
      <c r="C3246" s="25">
        <v>512099</v>
      </c>
      <c r="D3246" s="25" t="s">
        <v>144</v>
      </c>
      <c r="E3246" s="27" t="s">
        <v>258</v>
      </c>
    </row>
    <row r="3247" spans="1:5" x14ac:dyDescent="0.25">
      <c r="A3247" s="24">
        <v>3245</v>
      </c>
      <c r="B3247" s="26" t="s">
        <v>4877</v>
      </c>
      <c r="C3247" s="25">
        <v>532693</v>
      </c>
      <c r="D3247" s="25" t="s">
        <v>4878</v>
      </c>
      <c r="E3247" s="27" t="s">
        <v>542</v>
      </c>
    </row>
    <row r="3248" spans="1:5" x14ac:dyDescent="0.25">
      <c r="A3248" s="24">
        <v>3246</v>
      </c>
      <c r="B3248" s="26" t="s">
        <v>4879</v>
      </c>
      <c r="C3248" s="25">
        <v>533295</v>
      </c>
      <c r="D3248" s="25" t="s">
        <v>4880</v>
      </c>
      <c r="E3248" s="27" t="s">
        <v>462</v>
      </c>
    </row>
    <row r="3249" spans="1:5" x14ac:dyDescent="0.25">
      <c r="A3249" s="24">
        <v>3247</v>
      </c>
      <c r="B3249" s="26" t="s">
        <v>4881</v>
      </c>
      <c r="C3249" s="25">
        <v>506852</v>
      </c>
      <c r="D3249" s="25" t="s">
        <v>144</v>
      </c>
      <c r="E3249" s="27" t="s">
        <v>192</v>
      </c>
    </row>
    <row r="3250" spans="1:5" x14ac:dyDescent="0.25">
      <c r="A3250" s="24">
        <v>3248</v>
      </c>
      <c r="B3250" s="26" t="s">
        <v>4882</v>
      </c>
      <c r="C3250" s="25">
        <v>506618</v>
      </c>
      <c r="D3250" s="25" t="s">
        <v>4883</v>
      </c>
      <c r="E3250" s="27" t="s">
        <v>288</v>
      </c>
    </row>
    <row r="3251" spans="1:5" x14ac:dyDescent="0.25">
      <c r="A3251" s="24">
        <v>3249</v>
      </c>
      <c r="B3251" s="26" t="s">
        <v>4884</v>
      </c>
      <c r="C3251" s="25">
        <v>500346</v>
      </c>
      <c r="D3251" s="25" t="s">
        <v>144</v>
      </c>
      <c r="E3251" s="27" t="s">
        <v>290</v>
      </c>
    </row>
    <row r="3252" spans="1:5" x14ac:dyDescent="0.25">
      <c r="A3252" s="24">
        <v>3250</v>
      </c>
      <c r="B3252" s="26" t="s">
        <v>4885</v>
      </c>
      <c r="C3252" s="25">
        <v>532461</v>
      </c>
      <c r="D3252" s="25" t="s">
        <v>4886</v>
      </c>
      <c r="E3252" s="27" t="s">
        <v>462</v>
      </c>
    </row>
    <row r="3253" spans="1:5" x14ac:dyDescent="0.25">
      <c r="A3253" s="24">
        <v>3251</v>
      </c>
      <c r="B3253" s="26" t="s">
        <v>4887</v>
      </c>
      <c r="C3253" s="25">
        <v>532891</v>
      </c>
      <c r="D3253" s="25" t="s">
        <v>4888</v>
      </c>
      <c r="E3253" s="27" t="s">
        <v>230</v>
      </c>
    </row>
    <row r="3254" spans="1:5" x14ac:dyDescent="0.25">
      <c r="A3254" s="24">
        <v>3252</v>
      </c>
      <c r="B3254" s="26" t="s">
        <v>4889</v>
      </c>
      <c r="C3254" s="25">
        <v>540492</v>
      </c>
      <c r="D3254" s="25" t="s">
        <v>144</v>
      </c>
      <c r="E3254" s="27" t="s">
        <v>166</v>
      </c>
    </row>
    <row r="3255" spans="1:5" x14ac:dyDescent="0.25">
      <c r="A3255" s="24">
        <v>3253</v>
      </c>
      <c r="B3255" s="26" t="s">
        <v>4890</v>
      </c>
      <c r="C3255" s="25">
        <v>523315</v>
      </c>
      <c r="D3255" s="25" t="s">
        <v>144</v>
      </c>
      <c r="E3255" s="27" t="s">
        <v>138</v>
      </c>
    </row>
    <row r="3256" spans="1:5" x14ac:dyDescent="0.25">
      <c r="A3256" s="24">
        <v>3254</v>
      </c>
      <c r="B3256" s="26" t="s">
        <v>4891</v>
      </c>
      <c r="C3256" s="25">
        <v>538993</v>
      </c>
      <c r="D3256" s="25" t="s">
        <v>144</v>
      </c>
      <c r="E3256" s="27" t="s">
        <v>230</v>
      </c>
    </row>
    <row r="3257" spans="1:5" x14ac:dyDescent="0.25">
      <c r="A3257" s="24">
        <v>3255</v>
      </c>
      <c r="B3257" s="26" t="s">
        <v>4892</v>
      </c>
      <c r="C3257" s="25">
        <v>540159</v>
      </c>
      <c r="D3257" s="25" t="s">
        <v>144</v>
      </c>
      <c r="E3257" s="27" t="s">
        <v>147</v>
      </c>
    </row>
    <row r="3258" spans="1:5" x14ac:dyDescent="0.25">
      <c r="A3258" s="24">
        <v>3256</v>
      </c>
      <c r="B3258" s="26" t="s">
        <v>4893</v>
      </c>
      <c r="C3258" s="25">
        <v>538647</v>
      </c>
      <c r="D3258" s="25" t="s">
        <v>144</v>
      </c>
      <c r="E3258" s="27" t="s">
        <v>161</v>
      </c>
    </row>
    <row r="3259" spans="1:5" x14ac:dyDescent="0.25">
      <c r="A3259" s="24">
        <v>3257</v>
      </c>
      <c r="B3259" s="26" t="s">
        <v>4894</v>
      </c>
      <c r="C3259" s="25" t="s">
        <v>144</v>
      </c>
      <c r="D3259" s="25" t="s">
        <v>4895</v>
      </c>
      <c r="E3259" s="27" t="s">
        <v>155</v>
      </c>
    </row>
    <row r="3260" spans="1:5" x14ac:dyDescent="0.25">
      <c r="A3260" s="24">
        <v>3258</v>
      </c>
      <c r="B3260" s="26" t="s">
        <v>4896</v>
      </c>
      <c r="C3260" s="25">
        <v>531562</v>
      </c>
      <c r="D3260" s="25" t="s">
        <v>144</v>
      </c>
      <c r="E3260" s="27" t="s">
        <v>159</v>
      </c>
    </row>
    <row r="3261" spans="1:5" x14ac:dyDescent="0.25">
      <c r="A3261" s="24">
        <v>3259</v>
      </c>
      <c r="B3261" s="26" t="s">
        <v>4897</v>
      </c>
      <c r="C3261" s="25">
        <v>517556</v>
      </c>
      <c r="D3261" s="25" t="s">
        <v>4898</v>
      </c>
      <c r="E3261" s="27" t="s">
        <v>230</v>
      </c>
    </row>
    <row r="3262" spans="1:5" x14ac:dyDescent="0.25">
      <c r="A3262" s="24">
        <v>3260</v>
      </c>
      <c r="B3262" s="26" t="s">
        <v>4899</v>
      </c>
      <c r="C3262" s="25">
        <v>532689</v>
      </c>
      <c r="D3262" s="25" t="s">
        <v>4900</v>
      </c>
      <c r="E3262" s="27" t="s">
        <v>145</v>
      </c>
    </row>
    <row r="3263" spans="1:5" x14ac:dyDescent="0.25">
      <c r="A3263" s="24">
        <v>3261</v>
      </c>
      <c r="B3263" s="26" t="s">
        <v>4901</v>
      </c>
      <c r="C3263" s="25">
        <v>536659</v>
      </c>
      <c r="D3263" s="25" t="s">
        <v>144</v>
      </c>
      <c r="E3263" s="27" t="s">
        <v>542</v>
      </c>
    </row>
    <row r="3264" spans="1:5" x14ac:dyDescent="0.25">
      <c r="A3264" s="24">
        <v>3262</v>
      </c>
      <c r="B3264" s="26" t="s">
        <v>4902</v>
      </c>
      <c r="C3264" s="25">
        <v>534109</v>
      </c>
      <c r="D3264" s="25" t="s">
        <v>144</v>
      </c>
      <c r="E3264" s="27" t="s">
        <v>161</v>
      </c>
    </row>
    <row r="3265" spans="1:5" x14ac:dyDescent="0.25">
      <c r="A3265" s="24">
        <v>3263</v>
      </c>
      <c r="B3265" s="26" t="s">
        <v>4903</v>
      </c>
      <c r="C3265" s="25">
        <v>511116</v>
      </c>
      <c r="D3265" s="25" t="s">
        <v>144</v>
      </c>
      <c r="E3265" s="27" t="s">
        <v>1087</v>
      </c>
    </row>
    <row r="3266" spans="1:5" x14ac:dyDescent="0.25">
      <c r="A3266" s="24">
        <v>3264</v>
      </c>
      <c r="B3266" s="26" t="s">
        <v>4904</v>
      </c>
      <c r="C3266" s="25">
        <v>538596</v>
      </c>
      <c r="D3266" s="25" t="s">
        <v>144</v>
      </c>
      <c r="E3266" s="27" t="s">
        <v>230</v>
      </c>
    </row>
    <row r="3267" spans="1:5" x14ac:dyDescent="0.25">
      <c r="A3267" s="24">
        <v>3265</v>
      </c>
      <c r="B3267" s="26" t="s">
        <v>4905</v>
      </c>
      <c r="C3267" s="25">
        <v>530281</v>
      </c>
      <c r="D3267" s="25" t="s">
        <v>144</v>
      </c>
      <c r="E3267" s="27" t="s">
        <v>339</v>
      </c>
    </row>
    <row r="3268" spans="1:5" x14ac:dyDescent="0.25">
      <c r="A3268" s="24">
        <v>3266</v>
      </c>
      <c r="B3268" s="26" t="s">
        <v>4906</v>
      </c>
      <c r="C3268" s="25">
        <v>530281</v>
      </c>
      <c r="D3268" s="25" t="s">
        <v>144</v>
      </c>
      <c r="E3268" s="27" t="s">
        <v>339</v>
      </c>
    </row>
    <row r="3269" spans="1:5" x14ac:dyDescent="0.25">
      <c r="A3269" s="24">
        <v>3267</v>
      </c>
      <c r="B3269" s="26" t="s">
        <v>4907</v>
      </c>
      <c r="C3269" s="25">
        <v>590099</v>
      </c>
      <c r="D3269" s="25" t="s">
        <v>4908</v>
      </c>
      <c r="E3269" s="27" t="s">
        <v>127</v>
      </c>
    </row>
    <row r="3270" spans="1:5" x14ac:dyDescent="0.25">
      <c r="A3270" s="24">
        <v>3268</v>
      </c>
      <c r="B3270" s="26" t="s">
        <v>4909</v>
      </c>
      <c r="C3270" s="25">
        <v>590110</v>
      </c>
      <c r="D3270" s="25" t="s">
        <v>4910</v>
      </c>
      <c r="E3270" s="27" t="s">
        <v>127</v>
      </c>
    </row>
    <row r="3271" spans="1:5" x14ac:dyDescent="0.25">
      <c r="A3271" s="24">
        <v>3269</v>
      </c>
      <c r="B3271" s="26" t="s">
        <v>4911</v>
      </c>
      <c r="C3271" s="25">
        <v>539978</v>
      </c>
      <c r="D3271" s="25" t="s">
        <v>4912</v>
      </c>
      <c r="E3271" s="27" t="s">
        <v>133</v>
      </c>
    </row>
    <row r="3272" spans="1:5" x14ac:dyDescent="0.25">
      <c r="A3272" s="24">
        <v>3270</v>
      </c>
      <c r="B3272" s="26" t="s">
        <v>4913</v>
      </c>
      <c r="C3272" s="25">
        <v>539962</v>
      </c>
      <c r="D3272" s="25" t="s">
        <v>144</v>
      </c>
      <c r="E3272" s="27" t="s">
        <v>161</v>
      </c>
    </row>
    <row r="3273" spans="1:5" x14ac:dyDescent="0.25">
      <c r="A3273" s="24">
        <v>3271</v>
      </c>
      <c r="B3273" s="26" t="s">
        <v>4914</v>
      </c>
      <c r="C3273" s="25">
        <v>535719</v>
      </c>
      <c r="D3273" s="25" t="s">
        <v>144</v>
      </c>
      <c r="E3273" s="27" t="s">
        <v>130</v>
      </c>
    </row>
    <row r="3274" spans="1:5" x14ac:dyDescent="0.25">
      <c r="A3274" s="24">
        <v>3272</v>
      </c>
      <c r="B3274" s="26" t="s">
        <v>4915</v>
      </c>
      <c r="C3274" s="25">
        <v>535719</v>
      </c>
      <c r="D3274" s="25" t="s">
        <v>144</v>
      </c>
      <c r="E3274" s="27" t="s">
        <v>130</v>
      </c>
    </row>
    <row r="3275" spans="1:5" x14ac:dyDescent="0.25">
      <c r="A3275" s="24">
        <v>3273</v>
      </c>
      <c r="B3275" s="26" t="s">
        <v>4916</v>
      </c>
      <c r="C3275" s="25">
        <v>539678</v>
      </c>
      <c r="D3275" s="25" t="s">
        <v>4917</v>
      </c>
      <c r="E3275" s="27" t="s">
        <v>237</v>
      </c>
    </row>
    <row r="3276" spans="1:5" x14ac:dyDescent="0.25">
      <c r="A3276" s="24">
        <v>3274</v>
      </c>
      <c r="B3276" s="26" t="s">
        <v>4918</v>
      </c>
      <c r="C3276" s="25">
        <v>532866</v>
      </c>
      <c r="D3276" s="25" t="s">
        <v>4919</v>
      </c>
      <c r="E3276" s="27" t="s">
        <v>130</v>
      </c>
    </row>
    <row r="3277" spans="1:5" x14ac:dyDescent="0.25">
      <c r="A3277" s="24">
        <v>3275</v>
      </c>
      <c r="B3277" s="26" t="s">
        <v>4920</v>
      </c>
      <c r="C3277" s="25">
        <v>532024</v>
      </c>
      <c r="D3277" s="25" t="s">
        <v>144</v>
      </c>
      <c r="E3277" s="27" t="s">
        <v>127</v>
      </c>
    </row>
    <row r="3278" spans="1:5" x14ac:dyDescent="0.25">
      <c r="A3278" s="24">
        <v>3276</v>
      </c>
      <c r="B3278" s="26" t="s">
        <v>4921</v>
      </c>
      <c r="C3278" s="25">
        <v>536456</v>
      </c>
      <c r="D3278" s="25" t="s">
        <v>144</v>
      </c>
      <c r="E3278" s="27" t="s">
        <v>342</v>
      </c>
    </row>
    <row r="3279" spans="1:5" x14ac:dyDescent="0.25">
      <c r="A3279" s="24">
        <v>3277</v>
      </c>
      <c r="B3279" s="26" t="s">
        <v>4922</v>
      </c>
      <c r="C3279" s="25">
        <v>509845</v>
      </c>
      <c r="D3279" s="25" t="s">
        <v>144</v>
      </c>
      <c r="E3279" s="27" t="s">
        <v>230</v>
      </c>
    </row>
    <row r="3280" spans="1:5" x14ac:dyDescent="0.25">
      <c r="A3280" s="24">
        <v>3278</v>
      </c>
      <c r="B3280" s="26" t="s">
        <v>4923</v>
      </c>
      <c r="C3280" s="25" t="s">
        <v>144</v>
      </c>
      <c r="D3280" s="25" t="s">
        <v>4924</v>
      </c>
      <c r="E3280" s="27" t="s">
        <v>155</v>
      </c>
    </row>
    <row r="3281" spans="1:5" x14ac:dyDescent="0.25">
      <c r="A3281" s="24">
        <v>3279</v>
      </c>
      <c r="B3281" s="26" t="s">
        <v>4925</v>
      </c>
      <c r="C3281" s="25">
        <v>533284</v>
      </c>
      <c r="D3281" s="25" t="s">
        <v>4926</v>
      </c>
      <c r="E3281" s="27" t="s">
        <v>542</v>
      </c>
    </row>
    <row r="3282" spans="1:5" x14ac:dyDescent="0.25">
      <c r="A3282" s="24">
        <v>3280</v>
      </c>
      <c r="B3282" s="26" t="s">
        <v>4927</v>
      </c>
      <c r="C3282" s="25">
        <v>530917</v>
      </c>
      <c r="D3282" s="25" t="s">
        <v>144</v>
      </c>
      <c r="E3282" s="27" t="s">
        <v>565</v>
      </c>
    </row>
    <row r="3283" spans="1:5" x14ac:dyDescent="0.25">
      <c r="A3283" s="24">
        <v>3281</v>
      </c>
      <c r="B3283" s="26" t="s">
        <v>4928</v>
      </c>
      <c r="C3283" s="25">
        <v>517447</v>
      </c>
      <c r="D3283" s="25" t="s">
        <v>4929</v>
      </c>
      <c r="E3283" s="27" t="s">
        <v>237</v>
      </c>
    </row>
    <row r="3284" spans="1:5" x14ac:dyDescent="0.25">
      <c r="A3284" s="24">
        <v>3282</v>
      </c>
      <c r="B3284" s="26" t="s">
        <v>4930</v>
      </c>
      <c r="C3284" s="25">
        <v>517447</v>
      </c>
      <c r="D3284" s="25" t="s">
        <v>4929</v>
      </c>
      <c r="E3284" s="27" t="s">
        <v>237</v>
      </c>
    </row>
    <row r="3285" spans="1:5" x14ac:dyDescent="0.25">
      <c r="A3285" s="24">
        <v>3283</v>
      </c>
      <c r="B3285" s="26" t="s">
        <v>4931</v>
      </c>
      <c r="C3285" s="25">
        <v>532735</v>
      </c>
      <c r="D3285" s="25" t="s">
        <v>4932</v>
      </c>
      <c r="E3285" s="27" t="s">
        <v>130</v>
      </c>
    </row>
    <row r="3286" spans="1:5" x14ac:dyDescent="0.25">
      <c r="A3286" s="24">
        <v>3284</v>
      </c>
      <c r="B3286" s="26" t="s">
        <v>4933</v>
      </c>
      <c r="C3286" s="25">
        <v>512565</v>
      </c>
      <c r="D3286" s="25" t="s">
        <v>144</v>
      </c>
      <c r="E3286" s="27" t="s">
        <v>342</v>
      </c>
    </row>
    <row r="3287" spans="1:5" x14ac:dyDescent="0.25">
      <c r="A3287" s="24">
        <v>3285</v>
      </c>
      <c r="B3287" s="26" t="s">
        <v>4934</v>
      </c>
      <c r="C3287" s="25">
        <v>538119</v>
      </c>
      <c r="D3287" s="25" t="s">
        <v>144</v>
      </c>
      <c r="E3287" s="27" t="s">
        <v>159</v>
      </c>
    </row>
    <row r="3288" spans="1:5" x14ac:dyDescent="0.25">
      <c r="A3288" s="24">
        <v>3286</v>
      </c>
      <c r="B3288" s="26" t="s">
        <v>4935</v>
      </c>
      <c r="C3288" s="25">
        <v>524502</v>
      </c>
      <c r="D3288" s="25" t="s">
        <v>144</v>
      </c>
      <c r="E3288" s="27" t="s">
        <v>1310</v>
      </c>
    </row>
    <row r="3289" spans="1:5" x14ac:dyDescent="0.25">
      <c r="A3289" s="24">
        <v>3287</v>
      </c>
      <c r="B3289" s="26" t="s">
        <v>4936</v>
      </c>
      <c r="C3289" s="25">
        <v>524502</v>
      </c>
      <c r="D3289" s="25" t="s">
        <v>144</v>
      </c>
      <c r="E3289" s="27" t="s">
        <v>1310</v>
      </c>
    </row>
    <row r="3290" spans="1:5" x14ac:dyDescent="0.25">
      <c r="A3290" s="24">
        <v>3288</v>
      </c>
      <c r="B3290" s="26" t="s">
        <v>4937</v>
      </c>
      <c r="C3290" s="25">
        <v>502271</v>
      </c>
      <c r="D3290" s="25" t="s">
        <v>144</v>
      </c>
      <c r="E3290" s="27" t="s">
        <v>329</v>
      </c>
    </row>
    <row r="3291" spans="1:5" x14ac:dyDescent="0.25">
      <c r="A3291" s="24">
        <v>3289</v>
      </c>
      <c r="B3291" s="26" t="s">
        <v>4938</v>
      </c>
      <c r="C3291" s="25">
        <v>520073</v>
      </c>
      <c r="D3291" s="25" t="s">
        <v>144</v>
      </c>
      <c r="E3291" s="27" t="s">
        <v>499</v>
      </c>
    </row>
    <row r="3292" spans="1:5" x14ac:dyDescent="0.25">
      <c r="A3292" s="24">
        <v>3290</v>
      </c>
      <c r="B3292" s="26" t="s">
        <v>4939</v>
      </c>
      <c r="C3292" s="25">
        <v>590070</v>
      </c>
      <c r="D3292" s="25" t="s">
        <v>4940</v>
      </c>
      <c r="E3292" s="27" t="s">
        <v>147</v>
      </c>
    </row>
    <row r="3293" spans="1:5" x14ac:dyDescent="0.25">
      <c r="A3293" s="24">
        <v>3291</v>
      </c>
      <c r="B3293" s="26" t="s">
        <v>4941</v>
      </c>
      <c r="C3293" s="25">
        <v>590070</v>
      </c>
      <c r="D3293" s="25" t="s">
        <v>4940</v>
      </c>
      <c r="E3293" s="27" t="s">
        <v>147</v>
      </c>
    </row>
    <row r="3294" spans="1:5" x14ac:dyDescent="0.25">
      <c r="A3294" s="24">
        <v>3292</v>
      </c>
      <c r="B3294" s="26" t="s">
        <v>4942</v>
      </c>
      <c r="C3294" s="25">
        <v>532692</v>
      </c>
      <c r="D3294" s="25" t="s">
        <v>4943</v>
      </c>
      <c r="E3294" s="27" t="s">
        <v>339</v>
      </c>
    </row>
    <row r="3295" spans="1:5" x14ac:dyDescent="0.25">
      <c r="A3295" s="24">
        <v>3293</v>
      </c>
      <c r="B3295" s="26" t="s">
        <v>4944</v>
      </c>
      <c r="C3295" s="25">
        <v>539673</v>
      </c>
      <c r="D3295" s="25" t="s">
        <v>144</v>
      </c>
      <c r="E3295" s="27" t="s">
        <v>178</v>
      </c>
    </row>
    <row r="3296" spans="1:5" x14ac:dyDescent="0.25">
      <c r="A3296" s="24">
        <v>3294</v>
      </c>
      <c r="B3296" s="26" t="s">
        <v>4945</v>
      </c>
      <c r="C3296" s="25">
        <v>531273</v>
      </c>
      <c r="D3296" s="25" t="s">
        <v>144</v>
      </c>
      <c r="E3296" s="27" t="s">
        <v>230</v>
      </c>
    </row>
    <row r="3297" spans="1:5" x14ac:dyDescent="0.25">
      <c r="A3297" s="24">
        <v>3295</v>
      </c>
      <c r="B3297" s="26" t="s">
        <v>4946</v>
      </c>
      <c r="C3297" s="25">
        <v>531273</v>
      </c>
      <c r="D3297" s="25" t="s">
        <v>144</v>
      </c>
      <c r="E3297" s="27" t="s">
        <v>230</v>
      </c>
    </row>
    <row r="3298" spans="1:5" x14ac:dyDescent="0.25">
      <c r="A3298" s="24">
        <v>3296</v>
      </c>
      <c r="B3298" s="26" t="s">
        <v>4947</v>
      </c>
      <c r="C3298" s="25">
        <v>539814</v>
      </c>
      <c r="D3298" s="25" t="s">
        <v>144</v>
      </c>
      <c r="E3298" s="27" t="s">
        <v>166</v>
      </c>
    </row>
    <row r="3299" spans="1:5" x14ac:dyDescent="0.25">
      <c r="A3299" s="24">
        <v>3297</v>
      </c>
      <c r="B3299" s="26" t="s">
        <v>4948</v>
      </c>
      <c r="C3299" s="25">
        <v>540125</v>
      </c>
      <c r="D3299" s="25" t="s">
        <v>144</v>
      </c>
      <c r="E3299" s="27" t="s">
        <v>258</v>
      </c>
    </row>
    <row r="3300" spans="1:5" x14ac:dyDescent="0.25">
      <c r="A3300" s="24">
        <v>3298</v>
      </c>
      <c r="B3300" s="26" t="s">
        <v>4949</v>
      </c>
      <c r="C3300" s="25">
        <v>532497</v>
      </c>
      <c r="D3300" s="25" t="s">
        <v>4950</v>
      </c>
      <c r="E3300" s="27" t="s">
        <v>775</v>
      </c>
    </row>
    <row r="3301" spans="1:5" x14ac:dyDescent="0.25">
      <c r="A3301" s="24">
        <v>3299</v>
      </c>
      <c r="B3301" s="26" t="s">
        <v>4951</v>
      </c>
      <c r="C3301" s="25">
        <v>531412</v>
      </c>
      <c r="D3301" s="25" t="s">
        <v>144</v>
      </c>
      <c r="E3301" s="27" t="s">
        <v>326</v>
      </c>
    </row>
    <row r="3302" spans="1:5" x14ac:dyDescent="0.25">
      <c r="A3302" s="24">
        <v>3300</v>
      </c>
      <c r="B3302" s="26" t="s">
        <v>4952</v>
      </c>
      <c r="C3302" s="25">
        <v>531412</v>
      </c>
      <c r="D3302" s="25" t="s">
        <v>144</v>
      </c>
      <c r="E3302" s="27" t="s">
        <v>326</v>
      </c>
    </row>
    <row r="3303" spans="1:5" x14ac:dyDescent="0.25">
      <c r="A3303" s="24">
        <v>3301</v>
      </c>
      <c r="B3303" s="26" t="s">
        <v>4953</v>
      </c>
      <c r="C3303" s="25">
        <v>539837</v>
      </c>
      <c r="D3303" s="25" t="s">
        <v>144</v>
      </c>
      <c r="E3303" s="27" t="s">
        <v>329</v>
      </c>
    </row>
    <row r="3304" spans="1:5" x14ac:dyDescent="0.25">
      <c r="A3304" s="24">
        <v>3302</v>
      </c>
      <c r="B3304" s="26" t="s">
        <v>4954</v>
      </c>
      <c r="C3304" s="25">
        <v>526813</v>
      </c>
      <c r="D3304" s="25" t="s">
        <v>144</v>
      </c>
      <c r="E3304" s="27" t="s">
        <v>2314</v>
      </c>
    </row>
    <row r="3305" spans="1:5" x14ac:dyDescent="0.25">
      <c r="A3305" s="24">
        <v>3303</v>
      </c>
      <c r="B3305" s="26" t="s">
        <v>4955</v>
      </c>
      <c r="C3305" s="25">
        <v>531552</v>
      </c>
      <c r="D3305" s="25" t="s">
        <v>144</v>
      </c>
      <c r="E3305" s="27" t="s">
        <v>230</v>
      </c>
    </row>
    <row r="3306" spans="1:5" x14ac:dyDescent="0.25">
      <c r="A3306" s="24">
        <v>3304</v>
      </c>
      <c r="B3306" s="26" t="s">
        <v>4956</v>
      </c>
      <c r="C3306" s="25">
        <v>538921</v>
      </c>
      <c r="D3306" s="25" t="s">
        <v>144</v>
      </c>
      <c r="E3306" s="27" t="s">
        <v>342</v>
      </c>
    </row>
    <row r="3307" spans="1:5" x14ac:dyDescent="0.25">
      <c r="A3307" s="24">
        <v>3305</v>
      </c>
      <c r="B3307" s="26" t="s">
        <v>4957</v>
      </c>
      <c r="C3307" s="25">
        <v>514316</v>
      </c>
      <c r="D3307" s="25" t="s">
        <v>144</v>
      </c>
      <c r="E3307" s="27" t="s">
        <v>159</v>
      </c>
    </row>
    <row r="3308" spans="1:5" x14ac:dyDescent="0.25">
      <c r="A3308" s="24">
        <v>3306</v>
      </c>
      <c r="B3308" s="26" t="s">
        <v>4958</v>
      </c>
      <c r="C3308" s="25">
        <v>531887</v>
      </c>
      <c r="D3308" s="25" t="s">
        <v>144</v>
      </c>
      <c r="E3308" s="27" t="s">
        <v>258</v>
      </c>
    </row>
    <row r="3309" spans="1:5" x14ac:dyDescent="0.25">
      <c r="A3309" s="24">
        <v>3307</v>
      </c>
      <c r="B3309" s="26" t="s">
        <v>4959</v>
      </c>
      <c r="C3309" s="25">
        <v>540270</v>
      </c>
      <c r="D3309" s="25" t="s">
        <v>144</v>
      </c>
      <c r="E3309" s="27" t="s">
        <v>166</v>
      </c>
    </row>
    <row r="3310" spans="1:5" x14ac:dyDescent="0.25">
      <c r="A3310" s="24">
        <v>3308</v>
      </c>
      <c r="B3310" s="26" t="s">
        <v>4960</v>
      </c>
      <c r="C3310" s="25">
        <v>542649</v>
      </c>
      <c r="D3310" s="25" t="s">
        <v>4961</v>
      </c>
      <c r="E3310" s="27" t="s">
        <v>4962</v>
      </c>
    </row>
    <row r="3311" spans="1:5" x14ac:dyDescent="0.25">
      <c r="A3311" s="24">
        <v>3309</v>
      </c>
      <c r="B3311" s="26" t="s">
        <v>4963</v>
      </c>
      <c r="C3311" s="25">
        <v>500339</v>
      </c>
      <c r="D3311" s="25" t="s">
        <v>4964</v>
      </c>
      <c r="E3311" s="27" t="s">
        <v>358</v>
      </c>
    </row>
    <row r="3312" spans="1:5" x14ac:dyDescent="0.25">
      <c r="A3312" s="24">
        <v>3310</v>
      </c>
      <c r="B3312" s="26" t="s">
        <v>4965</v>
      </c>
      <c r="C3312" s="25">
        <v>532441</v>
      </c>
      <c r="D3312" s="25" t="s">
        <v>144</v>
      </c>
      <c r="E3312" s="27" t="s">
        <v>159</v>
      </c>
    </row>
    <row r="3313" spans="1:5" x14ac:dyDescent="0.25">
      <c r="A3313" s="24">
        <v>3311</v>
      </c>
      <c r="B3313" s="26" t="s">
        <v>4966</v>
      </c>
      <c r="C3313" s="25">
        <v>531694</v>
      </c>
      <c r="D3313" s="25" t="s">
        <v>144</v>
      </c>
      <c r="E3313" s="27" t="s">
        <v>230</v>
      </c>
    </row>
    <row r="3314" spans="1:5" x14ac:dyDescent="0.25">
      <c r="A3314" s="24">
        <v>3312</v>
      </c>
      <c r="B3314" s="26" t="s">
        <v>4967</v>
      </c>
      <c r="C3314" s="25">
        <v>523523</v>
      </c>
      <c r="D3314" s="25" t="s">
        <v>4968</v>
      </c>
      <c r="E3314" s="27" t="s">
        <v>138</v>
      </c>
    </row>
    <row r="3315" spans="1:5" x14ac:dyDescent="0.25">
      <c r="A3315" s="24">
        <v>3313</v>
      </c>
      <c r="B3315" s="26" t="s">
        <v>4969</v>
      </c>
      <c r="C3315" s="25">
        <v>530111</v>
      </c>
      <c r="D3315" s="25" t="s">
        <v>144</v>
      </c>
      <c r="E3315" s="27" t="s">
        <v>339</v>
      </c>
    </row>
    <row r="3316" spans="1:5" x14ac:dyDescent="0.25">
      <c r="A3316" s="24">
        <v>3314</v>
      </c>
      <c r="B3316" s="26" t="s">
        <v>4970</v>
      </c>
      <c r="C3316" s="25">
        <v>530699</v>
      </c>
      <c r="D3316" s="25" t="s">
        <v>4971</v>
      </c>
      <c r="E3316" s="27" t="s">
        <v>159</v>
      </c>
    </row>
    <row r="3317" spans="1:5" x14ac:dyDescent="0.25">
      <c r="A3317" s="24">
        <v>3315</v>
      </c>
      <c r="B3317" s="26" t="s">
        <v>4972</v>
      </c>
      <c r="C3317" s="25">
        <v>532826</v>
      </c>
      <c r="D3317" s="25" t="s">
        <v>4973</v>
      </c>
      <c r="E3317" s="27" t="s">
        <v>882</v>
      </c>
    </row>
    <row r="3318" spans="1:5" x14ac:dyDescent="0.25">
      <c r="A3318" s="24">
        <v>3316</v>
      </c>
      <c r="B3318" s="26" t="s">
        <v>4974</v>
      </c>
      <c r="C3318" s="25">
        <v>503127</v>
      </c>
      <c r="D3318" s="25" t="s">
        <v>144</v>
      </c>
      <c r="E3318" s="27" t="s">
        <v>133</v>
      </c>
    </row>
    <row r="3319" spans="1:5" x14ac:dyDescent="0.25">
      <c r="A3319" s="24">
        <v>3317</v>
      </c>
      <c r="B3319" s="26" t="s">
        <v>4975</v>
      </c>
      <c r="C3319" s="25">
        <v>532503</v>
      </c>
      <c r="D3319" s="25" t="s">
        <v>144</v>
      </c>
      <c r="E3319" s="27" t="s">
        <v>159</v>
      </c>
    </row>
    <row r="3320" spans="1:5" x14ac:dyDescent="0.25">
      <c r="A3320" s="24">
        <v>3318</v>
      </c>
      <c r="B3320" s="26" t="s">
        <v>4976</v>
      </c>
      <c r="C3320" s="25">
        <v>538707</v>
      </c>
      <c r="D3320" s="25" t="s">
        <v>144</v>
      </c>
      <c r="E3320" s="27" t="s">
        <v>339</v>
      </c>
    </row>
    <row r="3321" spans="1:5" x14ac:dyDescent="0.25">
      <c r="A3321" s="24">
        <v>3319</v>
      </c>
      <c r="B3321" s="26" t="s">
        <v>4977</v>
      </c>
      <c r="C3321" s="25">
        <v>526873</v>
      </c>
      <c r="D3321" s="25" t="s">
        <v>144</v>
      </c>
      <c r="E3321" s="27" t="s">
        <v>354</v>
      </c>
    </row>
    <row r="3322" spans="1:5" x14ac:dyDescent="0.25">
      <c r="A3322" s="24">
        <v>3320</v>
      </c>
      <c r="B3322" s="26" t="s">
        <v>4978</v>
      </c>
      <c r="C3322" s="25">
        <v>530253</v>
      </c>
      <c r="D3322" s="25" t="s">
        <v>144</v>
      </c>
      <c r="E3322" s="27" t="s">
        <v>467</v>
      </c>
    </row>
    <row r="3323" spans="1:5" x14ac:dyDescent="0.25">
      <c r="A3323" s="24">
        <v>3321</v>
      </c>
      <c r="B3323" s="26" t="s">
        <v>4979</v>
      </c>
      <c r="C3323" s="25">
        <v>507962</v>
      </c>
      <c r="D3323" s="25" t="s">
        <v>144</v>
      </c>
      <c r="E3323" s="27" t="s">
        <v>161</v>
      </c>
    </row>
    <row r="3324" spans="1:5" x14ac:dyDescent="0.25">
      <c r="A3324" s="24">
        <v>3322</v>
      </c>
      <c r="B3324" s="26" t="s">
        <v>4980</v>
      </c>
      <c r="C3324" s="25">
        <v>526662</v>
      </c>
      <c r="D3324" s="25" t="s">
        <v>4981</v>
      </c>
      <c r="E3324" s="27" t="s">
        <v>542</v>
      </c>
    </row>
    <row r="3325" spans="1:5" x14ac:dyDescent="0.25">
      <c r="A3325" s="24">
        <v>3323</v>
      </c>
      <c r="B3325" s="26" t="s">
        <v>4982</v>
      </c>
      <c r="C3325" s="25">
        <v>531500</v>
      </c>
      <c r="D3325" s="25" t="s">
        <v>4983</v>
      </c>
      <c r="E3325" s="27" t="s">
        <v>258</v>
      </c>
    </row>
    <row r="3326" spans="1:5" x14ac:dyDescent="0.25">
      <c r="A3326" s="24">
        <v>3324</v>
      </c>
      <c r="B3326" s="26" t="s">
        <v>4984</v>
      </c>
      <c r="C3326" s="25">
        <v>526823</v>
      </c>
      <c r="D3326" s="25" t="s">
        <v>144</v>
      </c>
      <c r="E3326" s="27" t="s">
        <v>230</v>
      </c>
    </row>
    <row r="3327" spans="1:5" x14ac:dyDescent="0.25">
      <c r="A3327" s="24">
        <v>3325</v>
      </c>
      <c r="B3327" s="26" t="s">
        <v>4985</v>
      </c>
      <c r="C3327" s="25">
        <v>514028</v>
      </c>
      <c r="D3327" s="25" t="s">
        <v>144</v>
      </c>
      <c r="E3327" s="27" t="s">
        <v>159</v>
      </c>
    </row>
    <row r="3328" spans="1:5" x14ac:dyDescent="0.25">
      <c r="A3328" s="24">
        <v>3326</v>
      </c>
      <c r="B3328" s="26" t="s">
        <v>4986</v>
      </c>
      <c r="C3328" s="25">
        <v>539495</v>
      </c>
      <c r="D3328" s="25" t="s">
        <v>144</v>
      </c>
      <c r="E3328" s="27" t="s">
        <v>161</v>
      </c>
    </row>
    <row r="3329" spans="1:5" x14ac:dyDescent="0.25">
      <c r="A3329" s="24">
        <v>3327</v>
      </c>
      <c r="B3329" s="26" t="s">
        <v>4987</v>
      </c>
      <c r="C3329" s="25">
        <v>513369</v>
      </c>
      <c r="D3329" s="25" t="s">
        <v>144</v>
      </c>
      <c r="E3329" s="27" t="s">
        <v>1063</v>
      </c>
    </row>
    <row r="3330" spans="1:5" x14ac:dyDescent="0.25">
      <c r="A3330" s="24">
        <v>3328</v>
      </c>
      <c r="B3330" s="26" t="s">
        <v>4988</v>
      </c>
      <c r="C3330" s="25" t="s">
        <v>144</v>
      </c>
      <c r="D3330" s="25" t="s">
        <v>4989</v>
      </c>
      <c r="E3330" s="27" t="s">
        <v>155</v>
      </c>
    </row>
    <row r="3331" spans="1:5" x14ac:dyDescent="0.25">
      <c r="A3331" s="24">
        <v>3329</v>
      </c>
      <c r="B3331" s="26" t="s">
        <v>4990</v>
      </c>
      <c r="C3331" s="25">
        <v>541601</v>
      </c>
      <c r="D3331" s="25" t="s">
        <v>144</v>
      </c>
      <c r="E3331" s="27" t="s">
        <v>182</v>
      </c>
    </row>
    <row r="3332" spans="1:5" x14ac:dyDescent="0.25">
      <c r="A3332" s="24">
        <v>3330</v>
      </c>
      <c r="B3332" s="26" t="s">
        <v>4991</v>
      </c>
      <c r="C3332" s="25">
        <v>522257</v>
      </c>
      <c r="D3332" s="25" t="s">
        <v>144</v>
      </c>
      <c r="E3332" s="27" t="s">
        <v>152</v>
      </c>
    </row>
    <row r="3333" spans="1:5" x14ac:dyDescent="0.25">
      <c r="A3333" s="24">
        <v>3331</v>
      </c>
      <c r="B3333" s="26" t="s">
        <v>4992</v>
      </c>
      <c r="C3333" s="25">
        <v>517522</v>
      </c>
      <c r="D3333" s="25" t="s">
        <v>144</v>
      </c>
      <c r="E3333" s="27" t="s">
        <v>499</v>
      </c>
    </row>
    <row r="3334" spans="1:5" x14ac:dyDescent="0.25">
      <c r="A3334" s="24">
        <v>3332</v>
      </c>
      <c r="B3334" s="26" t="s">
        <v>4993</v>
      </c>
      <c r="C3334" s="25">
        <v>512409</v>
      </c>
      <c r="D3334" s="25" t="s">
        <v>144</v>
      </c>
      <c r="E3334" s="27" t="s">
        <v>161</v>
      </c>
    </row>
    <row r="3335" spans="1:5" x14ac:dyDescent="0.25">
      <c r="A3335" s="24">
        <v>3333</v>
      </c>
      <c r="B3335" s="26" t="s">
        <v>4994</v>
      </c>
      <c r="C3335" s="25" t="s">
        <v>144</v>
      </c>
      <c r="D3335" s="25" t="s">
        <v>4995</v>
      </c>
      <c r="E3335" s="27" t="s">
        <v>155</v>
      </c>
    </row>
    <row r="3336" spans="1:5" x14ac:dyDescent="0.25">
      <c r="A3336" s="24">
        <v>3334</v>
      </c>
      <c r="B3336" s="26" t="s">
        <v>4996</v>
      </c>
      <c r="C3336" s="25">
        <v>500354</v>
      </c>
      <c r="D3336" s="25" t="s">
        <v>4997</v>
      </c>
      <c r="E3336" s="27" t="s">
        <v>842</v>
      </c>
    </row>
    <row r="3337" spans="1:5" x14ac:dyDescent="0.25">
      <c r="A3337" s="24">
        <v>3335</v>
      </c>
      <c r="B3337" s="26" t="s">
        <v>4998</v>
      </c>
      <c r="C3337" s="25">
        <v>532665</v>
      </c>
      <c r="D3337" s="25" t="s">
        <v>4999</v>
      </c>
      <c r="E3337" s="27" t="s">
        <v>159</v>
      </c>
    </row>
    <row r="3338" spans="1:5" x14ac:dyDescent="0.25">
      <c r="A3338" s="24">
        <v>3336</v>
      </c>
      <c r="B3338" s="26" t="s">
        <v>5000</v>
      </c>
      <c r="C3338" s="25">
        <v>500355</v>
      </c>
      <c r="D3338" s="25" t="s">
        <v>5001</v>
      </c>
      <c r="E3338" s="27" t="s">
        <v>288</v>
      </c>
    </row>
    <row r="3339" spans="1:5" x14ac:dyDescent="0.25">
      <c r="A3339" s="24">
        <v>3337</v>
      </c>
      <c r="B3339" s="26" t="s">
        <v>5002</v>
      </c>
      <c r="C3339" s="25">
        <v>500355</v>
      </c>
      <c r="D3339" s="25" t="s">
        <v>5001</v>
      </c>
      <c r="E3339" s="27" t="s">
        <v>288</v>
      </c>
    </row>
    <row r="3340" spans="1:5" x14ac:dyDescent="0.25">
      <c r="A3340" s="24">
        <v>3338</v>
      </c>
      <c r="B3340" s="26" t="s">
        <v>5003</v>
      </c>
      <c r="C3340" s="25">
        <v>534734</v>
      </c>
      <c r="D3340" s="25" t="s">
        <v>144</v>
      </c>
      <c r="E3340" s="27" t="s">
        <v>304</v>
      </c>
    </row>
    <row r="3341" spans="1:5" x14ac:dyDescent="0.25">
      <c r="A3341" s="24">
        <v>3339</v>
      </c>
      <c r="B3341" s="26" t="s">
        <v>5004</v>
      </c>
      <c r="C3341" s="25">
        <v>522281</v>
      </c>
      <c r="D3341" s="25" t="s">
        <v>144</v>
      </c>
      <c r="E3341" s="27" t="s">
        <v>442</v>
      </c>
    </row>
    <row r="3342" spans="1:5" x14ac:dyDescent="0.25">
      <c r="A3342" s="24">
        <v>3340</v>
      </c>
      <c r="B3342" s="26" t="s">
        <v>5005</v>
      </c>
      <c r="C3342" s="25">
        <v>500357</v>
      </c>
      <c r="D3342" s="25" t="s">
        <v>144</v>
      </c>
      <c r="E3342" s="27" t="s">
        <v>138</v>
      </c>
    </row>
    <row r="3343" spans="1:5" x14ac:dyDescent="0.25">
      <c r="A3343" s="24">
        <v>3341</v>
      </c>
      <c r="B3343" s="26" t="s">
        <v>5006</v>
      </c>
      <c r="C3343" s="25">
        <v>500358</v>
      </c>
      <c r="D3343" s="25" t="s">
        <v>144</v>
      </c>
      <c r="E3343" s="27" t="s">
        <v>161</v>
      </c>
    </row>
    <row r="3344" spans="1:5" x14ac:dyDescent="0.25">
      <c r="A3344" s="24">
        <v>3342</v>
      </c>
      <c r="B3344" s="26" t="s">
        <v>5007</v>
      </c>
      <c r="C3344" s="25">
        <v>524037</v>
      </c>
      <c r="D3344" s="25" t="s">
        <v>144</v>
      </c>
      <c r="E3344" s="27" t="s">
        <v>652</v>
      </c>
    </row>
    <row r="3345" spans="1:5" x14ac:dyDescent="0.25">
      <c r="A3345" s="24">
        <v>3343</v>
      </c>
      <c r="B3345" s="26" t="s">
        <v>5008</v>
      </c>
      <c r="C3345" s="25">
        <v>502587</v>
      </c>
      <c r="D3345" s="25" t="s">
        <v>144</v>
      </c>
      <c r="E3345" s="27" t="s">
        <v>138</v>
      </c>
    </row>
    <row r="3346" spans="1:5" x14ac:dyDescent="0.25">
      <c r="A3346" s="24">
        <v>3344</v>
      </c>
      <c r="B3346" s="26" t="s">
        <v>5009</v>
      </c>
      <c r="C3346" s="25">
        <v>539309</v>
      </c>
      <c r="D3346" s="25" t="s">
        <v>5010</v>
      </c>
      <c r="E3346" s="27" t="s">
        <v>467</v>
      </c>
    </row>
    <row r="3347" spans="1:5" x14ac:dyDescent="0.25">
      <c r="A3347" s="24">
        <v>3345</v>
      </c>
      <c r="B3347" s="26" t="s">
        <v>5011</v>
      </c>
      <c r="C3347" s="25">
        <v>523289</v>
      </c>
      <c r="D3347" s="25" t="s">
        <v>144</v>
      </c>
      <c r="E3347" s="27" t="s">
        <v>166</v>
      </c>
    </row>
    <row r="3348" spans="1:5" x14ac:dyDescent="0.25">
      <c r="A3348" s="24">
        <v>3346</v>
      </c>
      <c r="B3348" s="26" t="s">
        <v>5012</v>
      </c>
      <c r="C3348" s="25">
        <v>515127</v>
      </c>
      <c r="D3348" s="25" t="s">
        <v>144</v>
      </c>
      <c r="E3348" s="27" t="s">
        <v>166</v>
      </c>
    </row>
    <row r="3349" spans="1:5" x14ac:dyDescent="0.25">
      <c r="A3349" s="24">
        <v>3347</v>
      </c>
      <c r="B3349" s="26" t="s">
        <v>5013</v>
      </c>
      <c r="C3349" s="25">
        <v>538540</v>
      </c>
      <c r="D3349" s="25" t="s">
        <v>144</v>
      </c>
      <c r="E3349" s="27" t="s">
        <v>161</v>
      </c>
    </row>
    <row r="3350" spans="1:5" x14ac:dyDescent="0.25">
      <c r="A3350" s="24">
        <v>3348</v>
      </c>
      <c r="B3350" s="26" t="s">
        <v>5014</v>
      </c>
      <c r="C3350" s="25">
        <v>532369</v>
      </c>
      <c r="D3350" s="25" t="s">
        <v>5015</v>
      </c>
      <c r="E3350" s="27" t="s">
        <v>672</v>
      </c>
    </row>
    <row r="3351" spans="1:5" x14ac:dyDescent="0.25">
      <c r="A3351" s="24">
        <v>3349</v>
      </c>
      <c r="B3351" s="26" t="s">
        <v>5016</v>
      </c>
      <c r="C3351" s="25">
        <v>532370</v>
      </c>
      <c r="D3351" s="25" t="s">
        <v>5017</v>
      </c>
      <c r="E3351" s="27" t="s">
        <v>130</v>
      </c>
    </row>
    <row r="3352" spans="1:5" x14ac:dyDescent="0.25">
      <c r="A3352" s="24">
        <v>3350</v>
      </c>
      <c r="B3352" s="26" t="s">
        <v>5018</v>
      </c>
      <c r="C3352" s="25">
        <v>514223</v>
      </c>
      <c r="D3352" s="25" t="s">
        <v>5019</v>
      </c>
      <c r="E3352" s="27" t="s">
        <v>166</v>
      </c>
    </row>
    <row r="3353" spans="1:5" x14ac:dyDescent="0.25">
      <c r="A3353" s="24">
        <v>3351</v>
      </c>
      <c r="B3353" s="26" t="s">
        <v>5020</v>
      </c>
      <c r="C3353" s="25">
        <v>530951</v>
      </c>
      <c r="D3353" s="25" t="s">
        <v>144</v>
      </c>
      <c r="E3353" s="27" t="s">
        <v>237</v>
      </c>
    </row>
    <row r="3354" spans="1:5" x14ac:dyDescent="0.25">
      <c r="A3354" s="24">
        <v>3352</v>
      </c>
      <c r="B3354" s="26" t="s">
        <v>5021</v>
      </c>
      <c r="C3354" s="25">
        <v>532527</v>
      </c>
      <c r="D3354" s="25" t="s">
        <v>5022</v>
      </c>
      <c r="E3354" s="27" t="s">
        <v>1063</v>
      </c>
    </row>
    <row r="3355" spans="1:5" x14ac:dyDescent="0.25">
      <c r="A3355" s="24">
        <v>3353</v>
      </c>
      <c r="B3355" s="26" t="s">
        <v>5023</v>
      </c>
      <c r="C3355" s="25">
        <v>533262</v>
      </c>
      <c r="D3355" s="25" t="s">
        <v>5024</v>
      </c>
      <c r="E3355" s="27" t="s">
        <v>542</v>
      </c>
    </row>
    <row r="3356" spans="1:5" x14ac:dyDescent="0.25">
      <c r="A3356" s="24">
        <v>3354</v>
      </c>
      <c r="B3356" s="26" t="s">
        <v>5025</v>
      </c>
      <c r="C3356" s="25">
        <v>532690</v>
      </c>
      <c r="D3356" s="25" t="s">
        <v>5026</v>
      </c>
      <c r="E3356" s="27" t="s">
        <v>176</v>
      </c>
    </row>
    <row r="3357" spans="1:5" x14ac:dyDescent="0.25">
      <c r="A3357" s="24">
        <v>3355</v>
      </c>
      <c r="B3357" s="26" t="s">
        <v>5027</v>
      </c>
      <c r="C3357" s="25">
        <v>530925</v>
      </c>
      <c r="D3357" s="25" t="s">
        <v>144</v>
      </c>
      <c r="E3357" s="27" t="s">
        <v>161</v>
      </c>
    </row>
    <row r="3358" spans="1:5" x14ac:dyDescent="0.25">
      <c r="A3358" s="24">
        <v>3356</v>
      </c>
      <c r="B3358" s="26" t="s">
        <v>5028</v>
      </c>
      <c r="C3358" s="25">
        <v>507490</v>
      </c>
      <c r="D3358" s="25" t="s">
        <v>5029</v>
      </c>
      <c r="E3358" s="27" t="s">
        <v>842</v>
      </c>
    </row>
    <row r="3359" spans="1:5" x14ac:dyDescent="0.25">
      <c r="A3359" s="24">
        <v>3357</v>
      </c>
      <c r="B3359" s="26" t="s">
        <v>5030</v>
      </c>
      <c r="C3359" s="25">
        <v>531228</v>
      </c>
      <c r="D3359" s="25" t="s">
        <v>144</v>
      </c>
      <c r="E3359" s="27" t="s">
        <v>161</v>
      </c>
    </row>
    <row r="3360" spans="1:5" x14ac:dyDescent="0.25">
      <c r="A3360" s="24">
        <v>3358</v>
      </c>
      <c r="B3360" s="26" t="s">
        <v>5031</v>
      </c>
      <c r="C3360" s="25">
        <v>532987</v>
      </c>
      <c r="D3360" s="25" t="s">
        <v>5032</v>
      </c>
      <c r="E3360" s="27" t="s">
        <v>499</v>
      </c>
    </row>
    <row r="3361" spans="1:5" x14ac:dyDescent="0.25">
      <c r="A3361" s="24">
        <v>3359</v>
      </c>
      <c r="B3361" s="26" t="s">
        <v>5033</v>
      </c>
      <c r="C3361" s="25">
        <v>532988</v>
      </c>
      <c r="D3361" s="25" t="s">
        <v>5034</v>
      </c>
      <c r="E3361" s="27" t="s">
        <v>499</v>
      </c>
    </row>
    <row r="3362" spans="1:5" x14ac:dyDescent="0.25">
      <c r="A3362" s="24">
        <v>3360</v>
      </c>
      <c r="B3362" s="26" t="s">
        <v>5035</v>
      </c>
      <c r="C3362" s="25">
        <v>505800</v>
      </c>
      <c r="D3362" s="25" t="s">
        <v>5036</v>
      </c>
      <c r="E3362" s="27" t="s">
        <v>499</v>
      </c>
    </row>
    <row r="3363" spans="1:5" x14ac:dyDescent="0.25">
      <c r="A3363" s="24">
        <v>3361</v>
      </c>
      <c r="B3363" s="26" t="s">
        <v>5037</v>
      </c>
      <c r="C3363" s="25">
        <v>532661</v>
      </c>
      <c r="D3363" s="25" t="s">
        <v>5038</v>
      </c>
      <c r="E3363" s="27" t="s">
        <v>499</v>
      </c>
    </row>
    <row r="3364" spans="1:5" x14ac:dyDescent="0.25">
      <c r="A3364" s="24">
        <v>3362</v>
      </c>
      <c r="B3364" s="26" t="s">
        <v>5039</v>
      </c>
      <c r="C3364" s="25">
        <v>541945</v>
      </c>
      <c r="D3364" s="25" t="s">
        <v>144</v>
      </c>
      <c r="E3364" s="27" t="s">
        <v>542</v>
      </c>
    </row>
    <row r="3365" spans="1:5" x14ac:dyDescent="0.25">
      <c r="A3365" s="24">
        <v>3363</v>
      </c>
      <c r="B3365" s="26" t="s">
        <v>5040</v>
      </c>
      <c r="C3365" s="25">
        <v>531583</v>
      </c>
      <c r="D3365" s="25" t="s">
        <v>144</v>
      </c>
      <c r="E3365" s="27" t="s">
        <v>161</v>
      </c>
    </row>
    <row r="3366" spans="1:5" x14ac:dyDescent="0.25">
      <c r="A3366" s="24">
        <v>3364</v>
      </c>
      <c r="B3366" s="26" t="s">
        <v>5041</v>
      </c>
      <c r="C3366" s="25">
        <v>500360</v>
      </c>
      <c r="D3366" s="25" t="s">
        <v>144</v>
      </c>
      <c r="E3366" s="27" t="s">
        <v>152</v>
      </c>
    </row>
    <row r="3367" spans="1:5" x14ac:dyDescent="0.25">
      <c r="A3367" s="24">
        <v>3365</v>
      </c>
      <c r="B3367" s="26" t="s">
        <v>5042</v>
      </c>
      <c r="C3367" s="25">
        <v>501351</v>
      </c>
      <c r="D3367" s="25" t="s">
        <v>144</v>
      </c>
      <c r="E3367" s="27" t="s">
        <v>565</v>
      </c>
    </row>
    <row r="3368" spans="1:5" x14ac:dyDescent="0.25">
      <c r="A3368" s="24">
        <v>3366</v>
      </c>
      <c r="B3368" s="26" t="s">
        <v>5043</v>
      </c>
      <c r="C3368" s="25">
        <v>507966</v>
      </c>
      <c r="D3368" s="25" t="s">
        <v>144</v>
      </c>
      <c r="E3368" s="27" t="s">
        <v>345</v>
      </c>
    </row>
    <row r="3369" spans="1:5" x14ac:dyDescent="0.25">
      <c r="A3369" s="24">
        <v>3367</v>
      </c>
      <c r="B3369" s="26" t="s">
        <v>5044</v>
      </c>
      <c r="C3369" s="25">
        <v>522207</v>
      </c>
      <c r="D3369" s="25" t="s">
        <v>144</v>
      </c>
      <c r="E3369" s="27" t="s">
        <v>499</v>
      </c>
    </row>
    <row r="3370" spans="1:5" x14ac:dyDescent="0.25">
      <c r="A3370" s="24">
        <v>3368</v>
      </c>
      <c r="B3370" s="26" t="s">
        <v>5045</v>
      </c>
      <c r="C3370" s="25">
        <v>522207</v>
      </c>
      <c r="D3370" s="25" t="s">
        <v>144</v>
      </c>
      <c r="E3370" s="27" t="s">
        <v>499</v>
      </c>
    </row>
    <row r="3371" spans="1:5" x14ac:dyDescent="0.25">
      <c r="A3371" s="24">
        <v>3369</v>
      </c>
      <c r="B3371" s="26" t="s">
        <v>5046</v>
      </c>
      <c r="C3371" s="25">
        <v>524230</v>
      </c>
      <c r="D3371" s="25" t="s">
        <v>5047</v>
      </c>
      <c r="E3371" s="27" t="s">
        <v>652</v>
      </c>
    </row>
    <row r="3372" spans="1:5" x14ac:dyDescent="0.25">
      <c r="A3372" s="24">
        <v>3370</v>
      </c>
      <c r="B3372" s="26" t="s">
        <v>5048</v>
      </c>
      <c r="C3372" s="25">
        <v>531233</v>
      </c>
      <c r="D3372" s="25" t="s">
        <v>144</v>
      </c>
      <c r="E3372" s="27" t="s">
        <v>329</v>
      </c>
    </row>
    <row r="3373" spans="1:5" x14ac:dyDescent="0.25">
      <c r="A3373" s="24">
        <v>3371</v>
      </c>
      <c r="B3373" s="26" t="s">
        <v>5049</v>
      </c>
      <c r="C3373" s="25">
        <v>507649</v>
      </c>
      <c r="D3373" s="25" t="s">
        <v>144</v>
      </c>
      <c r="E3373" s="27" t="s">
        <v>393</v>
      </c>
    </row>
    <row r="3374" spans="1:5" x14ac:dyDescent="0.25">
      <c r="A3374" s="24">
        <v>3372</v>
      </c>
      <c r="B3374" s="26" t="s">
        <v>5050</v>
      </c>
      <c r="C3374" s="25">
        <v>532918</v>
      </c>
      <c r="D3374" s="25" t="s">
        <v>144</v>
      </c>
      <c r="E3374" s="27" t="s">
        <v>467</v>
      </c>
    </row>
    <row r="3375" spans="1:5" x14ac:dyDescent="0.25">
      <c r="A3375" s="24">
        <v>3373</v>
      </c>
      <c r="B3375" s="26" t="s">
        <v>5051</v>
      </c>
      <c r="C3375" s="25">
        <v>524610</v>
      </c>
      <c r="D3375" s="25" t="s">
        <v>144</v>
      </c>
      <c r="E3375" s="27" t="s">
        <v>304</v>
      </c>
    </row>
    <row r="3376" spans="1:5" x14ac:dyDescent="0.25">
      <c r="A3376" s="24">
        <v>3374</v>
      </c>
      <c r="B3376" s="26" t="s">
        <v>5052</v>
      </c>
      <c r="C3376" s="25">
        <v>540796</v>
      </c>
      <c r="D3376" s="25" t="s">
        <v>144</v>
      </c>
      <c r="E3376" s="27" t="s">
        <v>230</v>
      </c>
    </row>
    <row r="3377" spans="1:5" x14ac:dyDescent="0.25">
      <c r="A3377" s="24">
        <v>3375</v>
      </c>
      <c r="B3377" s="26" t="s">
        <v>5053</v>
      </c>
      <c r="C3377" s="25">
        <v>520111</v>
      </c>
      <c r="D3377" s="25" t="s">
        <v>5054</v>
      </c>
      <c r="E3377" s="27" t="s">
        <v>542</v>
      </c>
    </row>
    <row r="3378" spans="1:5" x14ac:dyDescent="0.25">
      <c r="A3378" s="24">
        <v>3376</v>
      </c>
      <c r="B3378" s="26" t="s">
        <v>5055</v>
      </c>
      <c r="C3378" s="25">
        <v>534597</v>
      </c>
      <c r="D3378" s="25" t="s">
        <v>5056</v>
      </c>
      <c r="E3378" s="27" t="s">
        <v>283</v>
      </c>
    </row>
    <row r="3379" spans="1:5" x14ac:dyDescent="0.25">
      <c r="A3379" s="24">
        <v>3377</v>
      </c>
      <c r="B3379" s="26" t="s">
        <v>5057</v>
      </c>
      <c r="C3379" s="25">
        <v>533122</v>
      </c>
      <c r="D3379" s="25" t="s">
        <v>5058</v>
      </c>
      <c r="E3379" s="27" t="s">
        <v>283</v>
      </c>
    </row>
    <row r="3380" spans="1:5" x14ac:dyDescent="0.25">
      <c r="A3380" s="24">
        <v>3378</v>
      </c>
      <c r="B3380" s="26" t="s">
        <v>5059</v>
      </c>
      <c r="C3380" s="25">
        <v>537840</v>
      </c>
      <c r="D3380" s="25" t="s">
        <v>144</v>
      </c>
      <c r="E3380" s="27" t="s">
        <v>542</v>
      </c>
    </row>
    <row r="3381" spans="1:5" x14ac:dyDescent="0.25">
      <c r="A3381" s="24">
        <v>3379</v>
      </c>
      <c r="B3381" s="26" t="s">
        <v>5060</v>
      </c>
      <c r="C3381" s="25">
        <v>507300</v>
      </c>
      <c r="D3381" s="25" t="s">
        <v>144</v>
      </c>
      <c r="E3381" s="27" t="s">
        <v>842</v>
      </c>
    </row>
    <row r="3382" spans="1:5" x14ac:dyDescent="0.25">
      <c r="A3382" s="24">
        <v>3380</v>
      </c>
      <c r="B3382" s="26" t="s">
        <v>5061</v>
      </c>
      <c r="C3382" s="25">
        <v>533294</v>
      </c>
      <c r="D3382" s="25" t="s">
        <v>5062</v>
      </c>
      <c r="E3382" s="27" t="s">
        <v>775</v>
      </c>
    </row>
    <row r="3383" spans="1:5" x14ac:dyDescent="0.25">
      <c r="A3383" s="24">
        <v>3381</v>
      </c>
      <c r="B3383" s="26" t="s">
        <v>5063</v>
      </c>
      <c r="C3383" s="25">
        <v>526095</v>
      </c>
      <c r="D3383" s="25" t="s">
        <v>144</v>
      </c>
      <c r="E3383" s="27" t="s">
        <v>672</v>
      </c>
    </row>
    <row r="3384" spans="1:5" x14ac:dyDescent="0.25">
      <c r="A3384" s="24">
        <v>3382</v>
      </c>
      <c r="B3384" s="26" t="s">
        <v>5064</v>
      </c>
      <c r="C3384" s="25">
        <v>504341</v>
      </c>
      <c r="D3384" s="25" t="s">
        <v>144</v>
      </c>
      <c r="E3384" s="27" t="s">
        <v>127</v>
      </c>
    </row>
    <row r="3385" spans="1:5" x14ac:dyDescent="0.25">
      <c r="A3385" s="24">
        <v>3383</v>
      </c>
      <c r="B3385" s="26" t="s">
        <v>5065</v>
      </c>
      <c r="C3385" s="25">
        <v>541634</v>
      </c>
      <c r="D3385" s="25" t="s">
        <v>144</v>
      </c>
      <c r="E3385" s="27" t="s">
        <v>672</v>
      </c>
    </row>
    <row r="3386" spans="1:5" x14ac:dyDescent="0.25">
      <c r="A3386" s="24">
        <v>3384</v>
      </c>
      <c r="B3386" s="26" t="s">
        <v>5066</v>
      </c>
      <c r="C3386" s="25">
        <v>531207</v>
      </c>
      <c r="D3386" s="25" t="s">
        <v>144</v>
      </c>
      <c r="E3386" s="27" t="s">
        <v>182</v>
      </c>
    </row>
    <row r="3387" spans="1:5" x14ac:dyDescent="0.25">
      <c r="A3387" s="24">
        <v>3385</v>
      </c>
      <c r="B3387" s="26" t="s">
        <v>5067</v>
      </c>
      <c r="C3387" s="25">
        <v>500330</v>
      </c>
      <c r="D3387" s="25" t="s">
        <v>5068</v>
      </c>
      <c r="E3387" s="27" t="s">
        <v>159</v>
      </c>
    </row>
    <row r="3388" spans="1:5" x14ac:dyDescent="0.25">
      <c r="A3388" s="24">
        <v>3386</v>
      </c>
      <c r="B3388" s="26" t="s">
        <v>5069</v>
      </c>
      <c r="C3388" s="25">
        <v>540065</v>
      </c>
      <c r="D3388" s="25" t="s">
        <v>5070</v>
      </c>
      <c r="E3388" s="27" t="s">
        <v>462</v>
      </c>
    </row>
    <row r="3389" spans="1:5" x14ac:dyDescent="0.25">
      <c r="A3389" s="24">
        <v>3387</v>
      </c>
      <c r="B3389" s="26" t="s">
        <v>5071</v>
      </c>
      <c r="C3389" s="25">
        <v>531825</v>
      </c>
      <c r="D3389" s="25" t="s">
        <v>144</v>
      </c>
      <c r="E3389" s="27" t="s">
        <v>130</v>
      </c>
    </row>
    <row r="3390" spans="1:5" x14ac:dyDescent="0.25">
      <c r="A3390" s="24">
        <v>3388</v>
      </c>
      <c r="B3390" s="26" t="s">
        <v>5072</v>
      </c>
      <c r="C3390" s="25">
        <v>537254</v>
      </c>
      <c r="D3390" s="25" t="s">
        <v>144</v>
      </c>
      <c r="E3390" s="27" t="s">
        <v>166</v>
      </c>
    </row>
    <row r="3391" spans="1:5" x14ac:dyDescent="0.25">
      <c r="A3391" s="24">
        <v>3389</v>
      </c>
      <c r="B3391" s="26" t="s">
        <v>5073</v>
      </c>
      <c r="C3391" s="25">
        <v>534708</v>
      </c>
      <c r="D3391" s="25" t="s">
        <v>144</v>
      </c>
      <c r="E3391" s="27" t="s">
        <v>313</v>
      </c>
    </row>
    <row r="3392" spans="1:5" x14ac:dyDescent="0.25">
      <c r="A3392" s="24">
        <v>3390</v>
      </c>
      <c r="B3392" s="26" t="s">
        <v>5074</v>
      </c>
      <c r="C3392" s="25">
        <v>533608</v>
      </c>
      <c r="D3392" s="25" t="s">
        <v>144</v>
      </c>
      <c r="E3392" s="27" t="s">
        <v>264</v>
      </c>
    </row>
    <row r="3393" spans="1:5" x14ac:dyDescent="0.25">
      <c r="A3393" s="24">
        <v>3391</v>
      </c>
      <c r="B3393" s="26" t="s">
        <v>5075</v>
      </c>
      <c r="C3393" s="25">
        <v>533285</v>
      </c>
      <c r="D3393" s="25" t="s">
        <v>144</v>
      </c>
      <c r="E3393" s="27" t="s">
        <v>230</v>
      </c>
    </row>
    <row r="3394" spans="1:5" x14ac:dyDescent="0.25">
      <c r="A3394" s="24">
        <v>3392</v>
      </c>
      <c r="B3394" s="26" t="s">
        <v>5076</v>
      </c>
      <c r="C3394" s="25">
        <v>539691</v>
      </c>
      <c r="D3394" s="25" t="s">
        <v>144</v>
      </c>
      <c r="E3394" s="27" t="s">
        <v>166</v>
      </c>
    </row>
    <row r="3395" spans="1:5" x14ac:dyDescent="0.25">
      <c r="A3395" s="24">
        <v>3393</v>
      </c>
      <c r="B3395" s="26" t="s">
        <v>5077</v>
      </c>
      <c r="C3395" s="25">
        <v>530053</v>
      </c>
      <c r="D3395" s="25" t="s">
        <v>144</v>
      </c>
      <c r="E3395" s="27" t="s">
        <v>230</v>
      </c>
    </row>
    <row r="3396" spans="1:5" x14ac:dyDescent="0.25">
      <c r="A3396" s="24">
        <v>3394</v>
      </c>
      <c r="B3396" s="26" t="s">
        <v>5078</v>
      </c>
      <c r="C3396" s="25">
        <v>513558</v>
      </c>
      <c r="D3396" s="25" t="s">
        <v>144</v>
      </c>
      <c r="E3396" s="27" t="s">
        <v>176</v>
      </c>
    </row>
    <row r="3397" spans="1:5" x14ac:dyDescent="0.25">
      <c r="A3397" s="24">
        <v>3395</v>
      </c>
      <c r="B3397" s="26" t="s">
        <v>5079</v>
      </c>
      <c r="C3397" s="25">
        <v>538611</v>
      </c>
      <c r="D3397" s="25" t="s">
        <v>144</v>
      </c>
      <c r="E3397" s="27" t="s">
        <v>127</v>
      </c>
    </row>
    <row r="3398" spans="1:5" x14ac:dyDescent="0.25">
      <c r="A3398" s="24">
        <v>3396</v>
      </c>
      <c r="B3398" s="26" t="s">
        <v>5080</v>
      </c>
      <c r="C3398" s="25">
        <v>532955</v>
      </c>
      <c r="D3398" s="25" t="s">
        <v>5081</v>
      </c>
      <c r="E3398" s="27" t="s">
        <v>161</v>
      </c>
    </row>
    <row r="3399" spans="1:5" x14ac:dyDescent="0.25">
      <c r="A3399" s="24">
        <v>3397</v>
      </c>
      <c r="B3399" s="26" t="s">
        <v>5082</v>
      </c>
      <c r="C3399" s="25">
        <v>523650</v>
      </c>
      <c r="D3399" s="25" t="s">
        <v>144</v>
      </c>
      <c r="E3399" s="27" t="s">
        <v>152</v>
      </c>
    </row>
    <row r="3400" spans="1:5" x14ac:dyDescent="0.25">
      <c r="A3400" s="24">
        <v>3398</v>
      </c>
      <c r="B3400" s="26" t="s">
        <v>5083</v>
      </c>
      <c r="C3400" s="25">
        <v>532805</v>
      </c>
      <c r="D3400" s="25" t="s">
        <v>5084</v>
      </c>
      <c r="E3400" s="27" t="s">
        <v>166</v>
      </c>
    </row>
    <row r="3401" spans="1:5" x14ac:dyDescent="0.25">
      <c r="A3401" s="24">
        <v>3399</v>
      </c>
      <c r="B3401" s="26" t="s">
        <v>5085</v>
      </c>
      <c r="C3401" s="25">
        <v>532805</v>
      </c>
      <c r="D3401" s="25" t="s">
        <v>5084</v>
      </c>
      <c r="E3401" s="27" t="s">
        <v>166</v>
      </c>
    </row>
    <row r="3402" spans="1:5" x14ac:dyDescent="0.25">
      <c r="A3402" s="24">
        <v>3400</v>
      </c>
      <c r="B3402" s="26" t="s">
        <v>5086</v>
      </c>
      <c r="C3402" s="25">
        <v>532884</v>
      </c>
      <c r="D3402" s="25" t="s">
        <v>5087</v>
      </c>
      <c r="E3402" s="27" t="s">
        <v>1179</v>
      </c>
    </row>
    <row r="3403" spans="1:5" x14ac:dyDescent="0.25">
      <c r="A3403" s="24">
        <v>3401</v>
      </c>
      <c r="B3403" s="26" t="s">
        <v>5088</v>
      </c>
      <c r="C3403" s="25">
        <v>530815</v>
      </c>
      <c r="D3403" s="25" t="s">
        <v>144</v>
      </c>
      <c r="E3403" s="27" t="s">
        <v>192</v>
      </c>
    </row>
    <row r="3404" spans="1:5" x14ac:dyDescent="0.25">
      <c r="A3404" s="24">
        <v>3402</v>
      </c>
      <c r="B3404" s="26" t="s">
        <v>5089</v>
      </c>
      <c r="C3404" s="25">
        <v>531033</v>
      </c>
      <c r="D3404" s="25" t="s">
        <v>144</v>
      </c>
      <c r="E3404" s="27" t="s">
        <v>161</v>
      </c>
    </row>
    <row r="3405" spans="1:5" x14ac:dyDescent="0.25">
      <c r="A3405" s="24">
        <v>3403</v>
      </c>
      <c r="B3405" s="26" t="s">
        <v>5090</v>
      </c>
      <c r="C3405" s="25">
        <v>530807</v>
      </c>
      <c r="D3405" s="25" t="s">
        <v>144</v>
      </c>
      <c r="E3405" s="27" t="s">
        <v>230</v>
      </c>
    </row>
    <row r="3406" spans="1:5" x14ac:dyDescent="0.25">
      <c r="A3406" s="24">
        <v>3404</v>
      </c>
      <c r="B3406" s="26" t="s">
        <v>5091</v>
      </c>
      <c r="C3406" s="25">
        <v>515018</v>
      </c>
      <c r="D3406" s="25" t="s">
        <v>5092</v>
      </c>
      <c r="E3406" s="27" t="s">
        <v>421</v>
      </c>
    </row>
    <row r="3407" spans="1:5" x14ac:dyDescent="0.25">
      <c r="A3407" s="24">
        <v>3405</v>
      </c>
      <c r="B3407" s="26" t="s">
        <v>5093</v>
      </c>
      <c r="C3407" s="25">
        <v>540175</v>
      </c>
      <c r="D3407" s="25" t="s">
        <v>144</v>
      </c>
      <c r="E3407" s="27" t="s">
        <v>127</v>
      </c>
    </row>
    <row r="3408" spans="1:5" x14ac:dyDescent="0.25">
      <c r="A3408" s="24">
        <v>3406</v>
      </c>
      <c r="B3408" s="26" t="s">
        <v>5094</v>
      </c>
      <c r="C3408" s="25">
        <v>511585</v>
      </c>
      <c r="D3408" s="25" t="s">
        <v>144</v>
      </c>
      <c r="E3408" s="27" t="s">
        <v>161</v>
      </c>
    </row>
    <row r="3409" spans="1:5" x14ac:dyDescent="0.25">
      <c r="A3409" s="24">
        <v>3407</v>
      </c>
      <c r="B3409" s="26" t="s">
        <v>5095</v>
      </c>
      <c r="C3409" s="25">
        <v>512624</v>
      </c>
      <c r="D3409" s="25" t="s">
        <v>144</v>
      </c>
      <c r="E3409" s="27" t="s">
        <v>166</v>
      </c>
    </row>
    <row r="3410" spans="1:5" x14ac:dyDescent="0.25">
      <c r="A3410" s="24">
        <v>3408</v>
      </c>
      <c r="B3410" s="26" t="s">
        <v>5096</v>
      </c>
      <c r="C3410" s="25">
        <v>505817</v>
      </c>
      <c r="D3410" s="25" t="s">
        <v>144</v>
      </c>
      <c r="E3410" s="27" t="s">
        <v>499</v>
      </c>
    </row>
    <row r="3411" spans="1:5" x14ac:dyDescent="0.25">
      <c r="A3411" s="24">
        <v>3409</v>
      </c>
      <c r="B3411" s="26" t="s">
        <v>5097</v>
      </c>
      <c r="C3411" s="25">
        <v>505817</v>
      </c>
      <c r="D3411" s="25" t="s">
        <v>144</v>
      </c>
      <c r="E3411" s="27" t="s">
        <v>499</v>
      </c>
    </row>
    <row r="3412" spans="1:5" x14ac:dyDescent="0.25">
      <c r="A3412" s="24">
        <v>3410</v>
      </c>
      <c r="B3412" s="26" t="s">
        <v>5098</v>
      </c>
      <c r="C3412" s="25">
        <v>526075</v>
      </c>
      <c r="D3412" s="25" t="s">
        <v>144</v>
      </c>
      <c r="E3412" s="27" t="s">
        <v>182</v>
      </c>
    </row>
    <row r="3413" spans="1:5" x14ac:dyDescent="0.25">
      <c r="A3413" s="24">
        <v>3411</v>
      </c>
      <c r="B3413" s="26" t="s">
        <v>5099</v>
      </c>
      <c r="C3413" s="25">
        <v>530517</v>
      </c>
      <c r="D3413" s="25" t="s">
        <v>5100</v>
      </c>
      <c r="E3413" s="27" t="s">
        <v>570</v>
      </c>
    </row>
    <row r="3414" spans="1:5" x14ac:dyDescent="0.25">
      <c r="A3414" s="24">
        <v>3412</v>
      </c>
      <c r="B3414" s="26" t="s">
        <v>5101</v>
      </c>
      <c r="C3414" s="25" t="s">
        <v>144</v>
      </c>
      <c r="D3414" s="25" t="s">
        <v>5102</v>
      </c>
      <c r="E3414" s="27" t="s">
        <v>155</v>
      </c>
    </row>
    <row r="3415" spans="1:5" x14ac:dyDescent="0.25">
      <c r="A3415" s="24">
        <v>3413</v>
      </c>
      <c r="B3415" s="26" t="s">
        <v>5103</v>
      </c>
      <c r="C3415" s="25">
        <v>532124</v>
      </c>
      <c r="D3415" s="25" t="s">
        <v>144</v>
      </c>
      <c r="E3415" s="27" t="s">
        <v>345</v>
      </c>
    </row>
    <row r="3416" spans="1:5" x14ac:dyDescent="0.25">
      <c r="A3416" s="24">
        <v>3414</v>
      </c>
      <c r="B3416" s="26" t="s">
        <v>5104</v>
      </c>
      <c r="C3416" s="25">
        <v>532124</v>
      </c>
      <c r="D3416" s="25" t="s">
        <v>144</v>
      </c>
      <c r="E3416" s="27" t="s">
        <v>345</v>
      </c>
    </row>
    <row r="3417" spans="1:5" x14ac:dyDescent="0.25">
      <c r="A3417" s="24">
        <v>3415</v>
      </c>
      <c r="B3417" s="26" t="s">
        <v>5105</v>
      </c>
      <c r="C3417" s="25">
        <v>500111</v>
      </c>
      <c r="D3417" s="25" t="s">
        <v>5106</v>
      </c>
      <c r="E3417" s="27" t="s">
        <v>161</v>
      </c>
    </row>
    <row r="3418" spans="1:5" x14ac:dyDescent="0.25">
      <c r="A3418" s="24">
        <v>3416</v>
      </c>
      <c r="B3418" s="26" t="s">
        <v>5107</v>
      </c>
      <c r="C3418" s="25">
        <v>503162</v>
      </c>
      <c r="D3418" s="25" t="s">
        <v>144</v>
      </c>
      <c r="E3418" s="27" t="s">
        <v>159</v>
      </c>
    </row>
    <row r="3419" spans="1:5" x14ac:dyDescent="0.25">
      <c r="A3419" s="24">
        <v>3417</v>
      </c>
      <c r="B3419" s="26" t="s">
        <v>5108</v>
      </c>
      <c r="C3419" s="25">
        <v>532712</v>
      </c>
      <c r="D3419" s="25" t="s">
        <v>5109</v>
      </c>
      <c r="E3419" s="27" t="s">
        <v>1087</v>
      </c>
    </row>
    <row r="3420" spans="1:5" x14ac:dyDescent="0.25">
      <c r="A3420" s="24">
        <v>3418</v>
      </c>
      <c r="B3420" s="26" t="s">
        <v>5110</v>
      </c>
      <c r="C3420" s="25">
        <v>590106</v>
      </c>
      <c r="D3420" s="25" t="s">
        <v>5111</v>
      </c>
      <c r="E3420" s="27" t="s">
        <v>127</v>
      </c>
    </row>
    <row r="3421" spans="1:5" x14ac:dyDescent="0.25">
      <c r="A3421" s="24">
        <v>3419</v>
      </c>
      <c r="B3421" s="26" t="s">
        <v>5112</v>
      </c>
      <c r="C3421" s="25">
        <v>590095</v>
      </c>
      <c r="D3421" s="25" t="s">
        <v>5113</v>
      </c>
      <c r="E3421" s="27" t="s">
        <v>127</v>
      </c>
    </row>
    <row r="3422" spans="1:5" x14ac:dyDescent="0.25">
      <c r="A3422" s="24">
        <v>3420</v>
      </c>
      <c r="B3422" s="26" t="s">
        <v>5114</v>
      </c>
      <c r="C3422" s="25">
        <v>590113</v>
      </c>
      <c r="D3422" s="25" t="s">
        <v>5115</v>
      </c>
      <c r="E3422" s="27" t="s">
        <v>127</v>
      </c>
    </row>
    <row r="3423" spans="1:5" x14ac:dyDescent="0.25">
      <c r="A3423" s="24">
        <v>3421</v>
      </c>
      <c r="B3423" s="26" t="s">
        <v>5116</v>
      </c>
      <c r="C3423" s="25">
        <v>590104</v>
      </c>
      <c r="D3423" s="25" t="s">
        <v>5117</v>
      </c>
      <c r="E3423" s="27" t="s">
        <v>127</v>
      </c>
    </row>
    <row r="3424" spans="1:5" x14ac:dyDescent="0.25">
      <c r="A3424" s="24">
        <v>3422</v>
      </c>
      <c r="B3424" s="26" t="s">
        <v>5118</v>
      </c>
      <c r="C3424" s="25">
        <v>590103</v>
      </c>
      <c r="D3424" s="25" t="s">
        <v>5119</v>
      </c>
      <c r="E3424" s="27" t="s">
        <v>127</v>
      </c>
    </row>
    <row r="3425" spans="1:5" x14ac:dyDescent="0.25">
      <c r="A3425" s="24">
        <v>3423</v>
      </c>
      <c r="B3425" s="26" t="s">
        <v>5120</v>
      </c>
      <c r="C3425" s="25">
        <v>590108</v>
      </c>
      <c r="D3425" s="25" t="s">
        <v>5121</v>
      </c>
      <c r="E3425" s="27" t="s">
        <v>127</v>
      </c>
    </row>
    <row r="3426" spans="1:5" x14ac:dyDescent="0.25">
      <c r="A3426" s="24">
        <v>3424</v>
      </c>
      <c r="B3426" s="26" t="s">
        <v>5122</v>
      </c>
      <c r="C3426" s="25">
        <v>590109</v>
      </c>
      <c r="D3426" s="25" t="s">
        <v>5123</v>
      </c>
      <c r="E3426" s="27" t="s">
        <v>127</v>
      </c>
    </row>
    <row r="3427" spans="1:5" x14ac:dyDescent="0.25">
      <c r="A3427" s="24">
        <v>3425</v>
      </c>
      <c r="B3427" s="26" t="s">
        <v>5124</v>
      </c>
      <c r="C3427" s="25">
        <v>540709</v>
      </c>
      <c r="D3427" s="25" t="s">
        <v>5125</v>
      </c>
      <c r="E3427" s="27" t="s">
        <v>202</v>
      </c>
    </row>
    <row r="3428" spans="1:5" x14ac:dyDescent="0.25">
      <c r="A3428" s="24">
        <v>3426</v>
      </c>
      <c r="B3428" s="26" t="s">
        <v>5126</v>
      </c>
      <c r="C3428" s="25">
        <v>523445</v>
      </c>
      <c r="D3428" s="25" t="s">
        <v>5127</v>
      </c>
      <c r="E3428" s="27" t="s">
        <v>542</v>
      </c>
    </row>
    <row r="3429" spans="1:5" x14ac:dyDescent="0.25">
      <c r="A3429" s="24">
        <v>3427</v>
      </c>
      <c r="B3429" s="26" t="s">
        <v>5128</v>
      </c>
      <c r="C3429" s="25">
        <v>500325</v>
      </c>
      <c r="D3429" s="25" t="s">
        <v>5129</v>
      </c>
      <c r="E3429" s="27" t="s">
        <v>275</v>
      </c>
    </row>
    <row r="3430" spans="1:5" x14ac:dyDescent="0.25">
      <c r="A3430" s="24">
        <v>3428</v>
      </c>
      <c r="B3430" s="26" t="s">
        <v>5130</v>
      </c>
      <c r="C3430" s="25">
        <v>500390</v>
      </c>
      <c r="D3430" s="25" t="s">
        <v>5131</v>
      </c>
      <c r="E3430" s="27" t="s">
        <v>283</v>
      </c>
    </row>
    <row r="3431" spans="1:5" x14ac:dyDescent="0.25">
      <c r="A3431" s="24">
        <v>3429</v>
      </c>
      <c r="B3431" s="26" t="s">
        <v>5132</v>
      </c>
      <c r="C3431" s="25">
        <v>533107</v>
      </c>
      <c r="D3431" s="25" t="s">
        <v>5133</v>
      </c>
      <c r="E3431" s="27" t="s">
        <v>617</v>
      </c>
    </row>
    <row r="3432" spans="1:5" x14ac:dyDescent="0.25">
      <c r="A3432" s="24">
        <v>3430</v>
      </c>
      <c r="B3432" s="26" t="s">
        <v>5134</v>
      </c>
      <c r="C3432" s="25">
        <v>540767</v>
      </c>
      <c r="D3432" s="25" t="s">
        <v>5135</v>
      </c>
      <c r="E3432" s="27" t="s">
        <v>2549</v>
      </c>
    </row>
    <row r="3433" spans="1:5" x14ac:dyDescent="0.25">
      <c r="A3433" s="24">
        <v>3431</v>
      </c>
      <c r="B3433" s="26" t="s">
        <v>5136</v>
      </c>
      <c r="C3433" s="25">
        <v>532939</v>
      </c>
      <c r="D3433" s="25" t="s">
        <v>5137</v>
      </c>
      <c r="E3433" s="27" t="s">
        <v>283</v>
      </c>
    </row>
    <row r="3434" spans="1:5" x14ac:dyDescent="0.25">
      <c r="A3434" s="24">
        <v>3432</v>
      </c>
      <c r="B3434" s="26" t="s">
        <v>5138</v>
      </c>
      <c r="C3434" s="25">
        <v>511712</v>
      </c>
      <c r="D3434" s="25" t="s">
        <v>144</v>
      </c>
      <c r="E3434" s="27" t="s">
        <v>127</v>
      </c>
    </row>
    <row r="3435" spans="1:5" x14ac:dyDescent="0.25">
      <c r="A3435" s="24">
        <v>3433</v>
      </c>
      <c r="B3435" s="26" t="s">
        <v>5139</v>
      </c>
      <c r="C3435" s="25">
        <v>539760</v>
      </c>
      <c r="D3435" s="25" t="s">
        <v>144</v>
      </c>
      <c r="E3435" s="27" t="s">
        <v>442</v>
      </c>
    </row>
    <row r="3436" spans="1:5" x14ac:dyDescent="0.25">
      <c r="A3436" s="24">
        <v>3434</v>
      </c>
      <c r="B3436" s="26" t="s">
        <v>5140</v>
      </c>
      <c r="C3436" s="25">
        <v>532915</v>
      </c>
      <c r="D3436" s="25" t="s">
        <v>5141</v>
      </c>
      <c r="E3436" s="27" t="s">
        <v>127</v>
      </c>
    </row>
    <row r="3437" spans="1:5" x14ac:dyDescent="0.25">
      <c r="A3437" s="24">
        <v>3435</v>
      </c>
      <c r="B3437" s="26" t="s">
        <v>5142</v>
      </c>
      <c r="C3437" s="25">
        <v>540426</v>
      </c>
      <c r="D3437" s="25" t="s">
        <v>144</v>
      </c>
      <c r="E3437" s="27" t="s">
        <v>230</v>
      </c>
    </row>
    <row r="3438" spans="1:5" x14ac:dyDescent="0.25">
      <c r="A3438" s="24">
        <v>3436</v>
      </c>
      <c r="B3438" s="26" t="s">
        <v>5143</v>
      </c>
      <c r="C3438" s="25">
        <v>513043</v>
      </c>
      <c r="D3438" s="25" t="s">
        <v>144</v>
      </c>
      <c r="E3438" s="27" t="s">
        <v>467</v>
      </c>
    </row>
    <row r="3439" spans="1:5" x14ac:dyDescent="0.25">
      <c r="A3439" s="24">
        <v>3437</v>
      </c>
      <c r="B3439" s="26" t="s">
        <v>5144</v>
      </c>
      <c r="C3439" s="25">
        <v>512487</v>
      </c>
      <c r="D3439" s="25" t="s">
        <v>144</v>
      </c>
      <c r="E3439" s="27" t="s">
        <v>166</v>
      </c>
    </row>
    <row r="3440" spans="1:5" x14ac:dyDescent="0.25">
      <c r="A3440" s="24">
        <v>3438</v>
      </c>
      <c r="B3440" s="26" t="s">
        <v>5145</v>
      </c>
      <c r="C3440" s="25">
        <v>505658</v>
      </c>
      <c r="D3440" s="25" t="s">
        <v>144</v>
      </c>
      <c r="E3440" s="27" t="s">
        <v>152</v>
      </c>
    </row>
    <row r="3441" spans="1:5" x14ac:dyDescent="0.25">
      <c r="A3441" s="24">
        <v>3439</v>
      </c>
      <c r="B3441" s="26" t="s">
        <v>5146</v>
      </c>
      <c r="C3441" s="25">
        <v>504360</v>
      </c>
      <c r="D3441" s="25" t="s">
        <v>144</v>
      </c>
      <c r="E3441" s="27" t="s">
        <v>166</v>
      </c>
    </row>
    <row r="3442" spans="1:5" x14ac:dyDescent="0.25">
      <c r="A3442" s="24">
        <v>3440</v>
      </c>
      <c r="B3442" s="26" t="s">
        <v>5147</v>
      </c>
      <c r="C3442" s="25">
        <v>511149</v>
      </c>
      <c r="D3442" s="25" t="s">
        <v>144</v>
      </c>
      <c r="E3442" s="27" t="s">
        <v>565</v>
      </c>
    </row>
    <row r="3443" spans="1:5" x14ac:dyDescent="0.25">
      <c r="A3443" s="24">
        <v>3441</v>
      </c>
      <c r="B3443" s="26" t="s">
        <v>5148</v>
      </c>
      <c r="C3443" s="25">
        <v>530919</v>
      </c>
      <c r="D3443" s="25" t="s">
        <v>5149</v>
      </c>
      <c r="E3443" s="27" t="s">
        <v>3483</v>
      </c>
    </row>
    <row r="3444" spans="1:5" x14ac:dyDescent="0.25">
      <c r="A3444" s="24">
        <v>3442</v>
      </c>
      <c r="B3444" s="26" t="s">
        <v>5150</v>
      </c>
      <c r="C3444" s="25" t="s">
        <v>144</v>
      </c>
      <c r="D3444" s="25" t="s">
        <v>5151</v>
      </c>
      <c r="E3444" s="27" t="s">
        <v>3483</v>
      </c>
    </row>
    <row r="3445" spans="1:5" x14ac:dyDescent="0.25">
      <c r="A3445" s="24">
        <v>3443</v>
      </c>
      <c r="B3445" s="26" t="s">
        <v>5152</v>
      </c>
      <c r="C3445" s="25">
        <v>532923</v>
      </c>
      <c r="D3445" s="25" t="s">
        <v>5153</v>
      </c>
      <c r="E3445" s="27" t="s">
        <v>258</v>
      </c>
    </row>
    <row r="3446" spans="1:5" x14ac:dyDescent="0.25">
      <c r="A3446" s="24">
        <v>3444</v>
      </c>
      <c r="B3446" s="26" t="s">
        <v>5154</v>
      </c>
      <c r="C3446" s="25">
        <v>535322</v>
      </c>
      <c r="D3446" s="25" t="s">
        <v>5155</v>
      </c>
      <c r="E3446" s="27" t="s">
        <v>202</v>
      </c>
    </row>
    <row r="3447" spans="1:5" x14ac:dyDescent="0.25">
      <c r="A3447" s="24">
        <v>3445</v>
      </c>
      <c r="B3447" s="26" t="s">
        <v>5156</v>
      </c>
      <c r="C3447" s="25">
        <v>532687</v>
      </c>
      <c r="D3447" s="25" t="s">
        <v>5157</v>
      </c>
      <c r="E3447" s="27" t="s">
        <v>2136</v>
      </c>
    </row>
    <row r="3448" spans="1:5" x14ac:dyDescent="0.25">
      <c r="A3448" s="24">
        <v>3446</v>
      </c>
      <c r="B3448" s="26" t="s">
        <v>5158</v>
      </c>
      <c r="C3448" s="25">
        <v>532687</v>
      </c>
      <c r="D3448" s="25" t="s">
        <v>5157</v>
      </c>
      <c r="E3448" s="27" t="s">
        <v>2136</v>
      </c>
    </row>
    <row r="3449" spans="1:5" x14ac:dyDescent="0.25">
      <c r="A3449" s="24">
        <v>3447</v>
      </c>
      <c r="B3449" s="26" t="s">
        <v>5159</v>
      </c>
      <c r="C3449" s="25">
        <v>524218</v>
      </c>
      <c r="D3449" s="25" t="s">
        <v>144</v>
      </c>
      <c r="E3449" s="27" t="s">
        <v>182</v>
      </c>
    </row>
    <row r="3450" spans="1:5" x14ac:dyDescent="0.25">
      <c r="A3450" s="24">
        <v>3448</v>
      </c>
      <c r="B3450" s="26" t="s">
        <v>5160</v>
      </c>
      <c r="C3450" s="25">
        <v>505509</v>
      </c>
      <c r="D3450" s="25" t="s">
        <v>5161</v>
      </c>
      <c r="E3450" s="27" t="s">
        <v>264</v>
      </c>
    </row>
    <row r="3451" spans="1:5" x14ac:dyDescent="0.25">
      <c r="A3451" s="24">
        <v>3449</v>
      </c>
      <c r="B3451" s="26" t="s">
        <v>5162</v>
      </c>
      <c r="C3451" s="25">
        <v>515085</v>
      </c>
      <c r="D3451" s="25" t="s">
        <v>144</v>
      </c>
      <c r="E3451" s="27" t="s">
        <v>421</v>
      </c>
    </row>
    <row r="3452" spans="1:5" x14ac:dyDescent="0.25">
      <c r="A3452" s="24">
        <v>3450</v>
      </c>
      <c r="B3452" s="26" t="s">
        <v>5163</v>
      </c>
      <c r="C3452" s="25">
        <v>519191</v>
      </c>
      <c r="D3452" s="25" t="s">
        <v>5164</v>
      </c>
      <c r="E3452" s="27" t="s">
        <v>5165</v>
      </c>
    </row>
    <row r="3453" spans="1:5" x14ac:dyDescent="0.25">
      <c r="A3453" s="24">
        <v>3451</v>
      </c>
      <c r="B3453" s="26" t="s">
        <v>5166</v>
      </c>
      <c r="C3453" s="25">
        <v>505368</v>
      </c>
      <c r="D3453" s="25" t="s">
        <v>5167</v>
      </c>
      <c r="E3453" s="27" t="s">
        <v>152</v>
      </c>
    </row>
    <row r="3454" spans="1:5" x14ac:dyDescent="0.25">
      <c r="A3454" s="24">
        <v>3452</v>
      </c>
      <c r="B3454" s="26" t="s">
        <v>5168</v>
      </c>
      <c r="C3454" s="25">
        <v>531888</v>
      </c>
      <c r="D3454" s="25" t="s">
        <v>144</v>
      </c>
      <c r="E3454" s="27" t="s">
        <v>152</v>
      </c>
    </row>
    <row r="3455" spans="1:5" x14ac:dyDescent="0.25">
      <c r="A3455" s="24">
        <v>3453</v>
      </c>
      <c r="B3455" s="26" t="s">
        <v>5169</v>
      </c>
      <c r="C3455" s="25">
        <v>539669</v>
      </c>
      <c r="D3455" s="25" t="s">
        <v>144</v>
      </c>
      <c r="E3455" s="27" t="s">
        <v>161</v>
      </c>
    </row>
    <row r="3456" spans="1:5" x14ac:dyDescent="0.25">
      <c r="A3456" s="24">
        <v>3454</v>
      </c>
      <c r="B3456" s="26" t="s">
        <v>5170</v>
      </c>
      <c r="C3456" s="25">
        <v>531952</v>
      </c>
      <c r="D3456" s="25" t="s">
        <v>144</v>
      </c>
      <c r="E3456" s="27" t="s">
        <v>159</v>
      </c>
    </row>
    <row r="3457" spans="1:5" x14ac:dyDescent="0.25">
      <c r="A3457" s="24">
        <v>3455</v>
      </c>
      <c r="B3457" s="26" t="s">
        <v>5171</v>
      </c>
      <c r="C3457" s="25">
        <v>530271</v>
      </c>
      <c r="D3457" s="25" t="s">
        <v>144</v>
      </c>
      <c r="E3457" s="27" t="s">
        <v>161</v>
      </c>
    </row>
    <row r="3458" spans="1:5" x14ac:dyDescent="0.25">
      <c r="A3458" s="24">
        <v>3456</v>
      </c>
      <c r="B3458" s="26" t="s">
        <v>5172</v>
      </c>
      <c r="C3458" s="25">
        <v>532766</v>
      </c>
      <c r="D3458" s="25" t="s">
        <v>144</v>
      </c>
      <c r="E3458" s="27" t="s">
        <v>542</v>
      </c>
    </row>
    <row r="3459" spans="1:5" x14ac:dyDescent="0.25">
      <c r="A3459" s="24">
        <v>3457</v>
      </c>
      <c r="B3459" s="26" t="s">
        <v>5173</v>
      </c>
      <c r="C3459" s="25">
        <v>539435</v>
      </c>
      <c r="D3459" s="25" t="s">
        <v>144</v>
      </c>
      <c r="E3459" s="27" t="s">
        <v>127</v>
      </c>
    </row>
    <row r="3460" spans="1:5" x14ac:dyDescent="0.25">
      <c r="A3460" s="24">
        <v>3458</v>
      </c>
      <c r="B3460" s="26" t="s">
        <v>5174</v>
      </c>
      <c r="C3460" s="25">
        <v>519230</v>
      </c>
      <c r="D3460" s="25" t="s">
        <v>144</v>
      </c>
      <c r="E3460" s="27" t="s">
        <v>166</v>
      </c>
    </row>
    <row r="3461" spans="1:5" x14ac:dyDescent="0.25">
      <c r="A3461" s="24">
        <v>3459</v>
      </c>
      <c r="B3461" s="26" t="s">
        <v>5175</v>
      </c>
      <c r="C3461" s="25">
        <v>520008</v>
      </c>
      <c r="D3461" s="25" t="s">
        <v>5176</v>
      </c>
      <c r="E3461" s="27" t="s">
        <v>499</v>
      </c>
    </row>
    <row r="3462" spans="1:5" x14ac:dyDescent="0.25">
      <c r="A3462" s="24">
        <v>3460</v>
      </c>
      <c r="B3462" s="26" t="s">
        <v>5177</v>
      </c>
      <c r="C3462" s="25">
        <v>540590</v>
      </c>
      <c r="D3462" s="25" t="s">
        <v>144</v>
      </c>
      <c r="E3462" s="27" t="s">
        <v>474</v>
      </c>
    </row>
    <row r="3463" spans="1:5" x14ac:dyDescent="0.25">
      <c r="A3463" s="24">
        <v>3461</v>
      </c>
      <c r="B3463" s="26" t="s">
        <v>5178</v>
      </c>
      <c r="C3463" s="25">
        <v>524480</v>
      </c>
      <c r="D3463" s="25" t="s">
        <v>144</v>
      </c>
      <c r="E3463" s="27" t="s">
        <v>192</v>
      </c>
    </row>
    <row r="3464" spans="1:5" x14ac:dyDescent="0.25">
      <c r="A3464" s="24">
        <v>3462</v>
      </c>
      <c r="B3464" s="26" t="s">
        <v>5179</v>
      </c>
      <c r="C3464" s="25">
        <v>540082</v>
      </c>
      <c r="D3464" s="25" t="s">
        <v>144</v>
      </c>
      <c r="E3464" s="27" t="s">
        <v>467</v>
      </c>
    </row>
    <row r="3465" spans="1:5" x14ac:dyDescent="0.25">
      <c r="A3465" s="24">
        <v>3463</v>
      </c>
      <c r="B3465" s="26" t="s">
        <v>5180</v>
      </c>
      <c r="C3465" s="25">
        <v>504365</v>
      </c>
      <c r="D3465" s="25" t="s">
        <v>144</v>
      </c>
      <c r="E3465" s="27" t="s">
        <v>127</v>
      </c>
    </row>
    <row r="3466" spans="1:5" x14ac:dyDescent="0.25">
      <c r="A3466" s="24">
        <v>3464</v>
      </c>
      <c r="B3466" s="26" t="s">
        <v>5181</v>
      </c>
      <c r="C3466" s="25">
        <v>541151</v>
      </c>
      <c r="D3466" s="25" t="s">
        <v>144</v>
      </c>
      <c r="E3466" s="27" t="s">
        <v>228</v>
      </c>
    </row>
    <row r="3467" spans="1:5" x14ac:dyDescent="0.25">
      <c r="A3467" s="24">
        <v>3465</v>
      </c>
      <c r="B3467" s="26" t="s">
        <v>5182</v>
      </c>
      <c r="C3467" s="25">
        <v>541151</v>
      </c>
      <c r="D3467" s="25" t="s">
        <v>144</v>
      </c>
      <c r="E3467" s="27" t="s">
        <v>228</v>
      </c>
    </row>
    <row r="3468" spans="1:5" x14ac:dyDescent="0.25">
      <c r="A3468" s="24">
        <v>3466</v>
      </c>
      <c r="B3468" s="26" t="s">
        <v>5183</v>
      </c>
      <c r="C3468" s="25">
        <v>507508</v>
      </c>
      <c r="D3468" s="25" t="s">
        <v>144</v>
      </c>
      <c r="E3468" s="27" t="s">
        <v>842</v>
      </c>
    </row>
    <row r="3469" spans="1:5" x14ac:dyDescent="0.25">
      <c r="A3469" s="24">
        <v>3467</v>
      </c>
      <c r="B3469" s="26" t="s">
        <v>5184</v>
      </c>
      <c r="C3469" s="25">
        <v>530251</v>
      </c>
      <c r="D3469" s="25" t="s">
        <v>144</v>
      </c>
      <c r="E3469" s="27" t="s">
        <v>166</v>
      </c>
    </row>
    <row r="3470" spans="1:5" x14ac:dyDescent="0.25">
      <c r="A3470" s="24">
        <v>3468</v>
      </c>
      <c r="B3470" s="26" t="s">
        <v>5185</v>
      </c>
      <c r="C3470" s="25">
        <v>514177</v>
      </c>
      <c r="D3470" s="25" t="s">
        <v>144</v>
      </c>
      <c r="E3470" s="27" t="s">
        <v>159</v>
      </c>
    </row>
    <row r="3471" spans="1:5" x14ac:dyDescent="0.25">
      <c r="A3471" s="24">
        <v>3469</v>
      </c>
      <c r="B3471" s="26" t="s">
        <v>5186</v>
      </c>
      <c r="C3471" s="25">
        <v>531539</v>
      </c>
      <c r="D3471" s="25" t="s">
        <v>144</v>
      </c>
      <c r="E3471" s="27" t="s">
        <v>176</v>
      </c>
    </row>
    <row r="3472" spans="1:5" x14ac:dyDescent="0.25">
      <c r="A3472" s="24">
        <v>3470</v>
      </c>
      <c r="B3472" s="26" t="s">
        <v>5187</v>
      </c>
      <c r="C3472" s="25">
        <v>526861</v>
      </c>
      <c r="D3472" s="25" t="s">
        <v>144</v>
      </c>
      <c r="E3472" s="27" t="s">
        <v>152</v>
      </c>
    </row>
    <row r="3473" spans="1:5" x14ac:dyDescent="0.25">
      <c r="A3473" s="24">
        <v>3471</v>
      </c>
      <c r="B3473" s="26" t="s">
        <v>5188</v>
      </c>
      <c r="C3473" s="25">
        <v>523021</v>
      </c>
      <c r="D3473" s="25" t="s">
        <v>144</v>
      </c>
      <c r="E3473" s="27" t="s">
        <v>339</v>
      </c>
    </row>
    <row r="3474" spans="1:5" x14ac:dyDescent="0.25">
      <c r="A3474" s="24">
        <v>3472</v>
      </c>
      <c r="B3474" s="26" t="s">
        <v>5189</v>
      </c>
      <c r="C3474" s="25">
        <v>526492</v>
      </c>
      <c r="D3474" s="25" t="s">
        <v>144</v>
      </c>
      <c r="E3474" s="27" t="s">
        <v>1063</v>
      </c>
    </row>
    <row r="3475" spans="1:5" x14ac:dyDescent="0.25">
      <c r="A3475" s="24">
        <v>3473</v>
      </c>
      <c r="B3475" s="26" t="s">
        <v>5190</v>
      </c>
      <c r="C3475" s="25">
        <v>542383</v>
      </c>
      <c r="D3475" s="25" t="s">
        <v>5191</v>
      </c>
      <c r="E3475" s="27" t="s">
        <v>465</v>
      </c>
    </row>
    <row r="3476" spans="1:5" x14ac:dyDescent="0.25">
      <c r="A3476" s="24">
        <v>3474</v>
      </c>
      <c r="B3476" s="26" t="s">
        <v>5192</v>
      </c>
      <c r="C3476" s="25">
        <v>541556</v>
      </c>
      <c r="D3476" s="25" t="s">
        <v>5193</v>
      </c>
      <c r="E3476" s="27" t="s">
        <v>542</v>
      </c>
    </row>
    <row r="3477" spans="1:5" x14ac:dyDescent="0.25">
      <c r="A3477" s="24">
        <v>3475</v>
      </c>
      <c r="B3477" s="26" t="s">
        <v>5194</v>
      </c>
      <c r="C3477" s="25">
        <v>519097</v>
      </c>
      <c r="D3477" s="25" t="s">
        <v>144</v>
      </c>
      <c r="E3477" s="27" t="s">
        <v>192</v>
      </c>
    </row>
    <row r="3478" spans="1:5" x14ac:dyDescent="0.25">
      <c r="A3478" s="24">
        <v>3476</v>
      </c>
      <c r="B3478" s="26" t="s">
        <v>5195</v>
      </c>
      <c r="C3478" s="25">
        <v>526407</v>
      </c>
      <c r="D3478" s="25" t="s">
        <v>144</v>
      </c>
      <c r="E3478" s="27" t="s">
        <v>258</v>
      </c>
    </row>
    <row r="3479" spans="1:5" x14ac:dyDescent="0.25">
      <c r="A3479" s="24">
        <v>3477</v>
      </c>
      <c r="B3479" s="26" t="s">
        <v>5196</v>
      </c>
      <c r="C3479" s="25">
        <v>540843</v>
      </c>
      <c r="D3479" s="25" t="s">
        <v>144</v>
      </c>
      <c r="E3479" s="27" t="s">
        <v>2924</v>
      </c>
    </row>
    <row r="3480" spans="1:5" x14ac:dyDescent="0.25">
      <c r="A3480" s="24">
        <v>3478</v>
      </c>
      <c r="B3480" s="26" t="s">
        <v>5197</v>
      </c>
      <c r="C3480" s="25" t="s">
        <v>144</v>
      </c>
      <c r="D3480" s="25" t="s">
        <v>5198</v>
      </c>
      <c r="E3480" s="27" t="s">
        <v>155</v>
      </c>
    </row>
    <row r="3481" spans="1:5" x14ac:dyDescent="0.25">
      <c r="A3481" s="24">
        <v>3479</v>
      </c>
      <c r="B3481" s="26" t="s">
        <v>5199</v>
      </c>
      <c r="C3481" s="25">
        <v>512618</v>
      </c>
      <c r="D3481" s="25" t="s">
        <v>144</v>
      </c>
      <c r="E3481" s="27" t="s">
        <v>159</v>
      </c>
    </row>
    <row r="3482" spans="1:5" x14ac:dyDescent="0.25">
      <c r="A3482" s="24">
        <v>3480</v>
      </c>
      <c r="B3482" s="26" t="s">
        <v>5200</v>
      </c>
      <c r="C3482" s="25">
        <v>540358</v>
      </c>
      <c r="D3482" s="25" t="s">
        <v>144</v>
      </c>
      <c r="E3482" s="27" t="s">
        <v>442</v>
      </c>
    </row>
    <row r="3483" spans="1:5" x14ac:dyDescent="0.25">
      <c r="A3483" s="24">
        <v>3481</v>
      </c>
      <c r="B3483" s="26" t="s">
        <v>5201</v>
      </c>
      <c r="C3483" s="25">
        <v>500365</v>
      </c>
      <c r="D3483" s="25" t="s">
        <v>144</v>
      </c>
      <c r="E3483" s="27" t="s">
        <v>176</v>
      </c>
    </row>
    <row r="3484" spans="1:5" x14ac:dyDescent="0.25">
      <c r="A3484" s="24">
        <v>3482</v>
      </c>
      <c r="B3484" s="26" t="s">
        <v>5202</v>
      </c>
      <c r="C3484" s="25">
        <v>531447</v>
      </c>
      <c r="D3484" s="25" t="s">
        <v>144</v>
      </c>
      <c r="E3484" s="27" t="s">
        <v>166</v>
      </c>
    </row>
    <row r="3485" spans="1:5" x14ac:dyDescent="0.25">
      <c r="A3485" s="24">
        <v>3483</v>
      </c>
      <c r="B3485" s="26" t="s">
        <v>5203</v>
      </c>
      <c r="C3485" s="25">
        <v>531822</v>
      </c>
      <c r="D3485" s="25" t="s">
        <v>144</v>
      </c>
      <c r="E3485" s="27" t="s">
        <v>230</v>
      </c>
    </row>
    <row r="3486" spans="1:5" x14ac:dyDescent="0.25">
      <c r="A3486" s="24">
        <v>3484</v>
      </c>
      <c r="B3486" s="26" t="s">
        <v>5204</v>
      </c>
      <c r="C3486" s="25">
        <v>532731</v>
      </c>
      <c r="D3486" s="25" t="s">
        <v>5205</v>
      </c>
      <c r="E3486" s="27" t="s">
        <v>176</v>
      </c>
    </row>
    <row r="3487" spans="1:5" x14ac:dyDescent="0.25">
      <c r="A3487" s="24">
        <v>3485</v>
      </c>
      <c r="B3487" s="26" t="s">
        <v>5206</v>
      </c>
      <c r="C3487" s="25">
        <v>505807</v>
      </c>
      <c r="D3487" s="25" t="s">
        <v>144</v>
      </c>
      <c r="E3487" s="27" t="s">
        <v>1063</v>
      </c>
    </row>
    <row r="3488" spans="1:5" x14ac:dyDescent="0.25">
      <c r="A3488" s="24">
        <v>3486</v>
      </c>
      <c r="B3488" s="26" t="s">
        <v>5207</v>
      </c>
      <c r="C3488" s="25">
        <v>502448</v>
      </c>
      <c r="D3488" s="25" t="s">
        <v>5208</v>
      </c>
      <c r="E3488" s="27" t="s">
        <v>339</v>
      </c>
    </row>
    <row r="3489" spans="1:5" x14ac:dyDescent="0.25">
      <c r="A3489" s="24">
        <v>3487</v>
      </c>
      <c r="B3489" s="26" t="s">
        <v>5209</v>
      </c>
      <c r="C3489" s="25">
        <v>500366</v>
      </c>
      <c r="D3489" s="25" t="s">
        <v>5210</v>
      </c>
      <c r="E3489" s="27" t="s">
        <v>150</v>
      </c>
    </row>
    <row r="3490" spans="1:5" x14ac:dyDescent="0.25">
      <c r="A3490" s="24">
        <v>3488</v>
      </c>
      <c r="B3490" s="26" t="s">
        <v>5211</v>
      </c>
      <c r="C3490" s="25">
        <v>500366</v>
      </c>
      <c r="D3490" s="25" t="s">
        <v>5210</v>
      </c>
      <c r="E3490" s="27" t="s">
        <v>150</v>
      </c>
    </row>
    <row r="3491" spans="1:5" x14ac:dyDescent="0.25">
      <c r="A3491" s="24">
        <v>3489</v>
      </c>
      <c r="B3491" s="26" t="s">
        <v>5212</v>
      </c>
      <c r="C3491" s="25">
        <v>542145</v>
      </c>
      <c r="D3491" s="25" t="s">
        <v>144</v>
      </c>
      <c r="E3491" s="27" t="s">
        <v>166</v>
      </c>
    </row>
    <row r="3492" spans="1:5" x14ac:dyDescent="0.25">
      <c r="A3492" s="24">
        <v>3490</v>
      </c>
      <c r="B3492" s="26" t="s">
        <v>5213</v>
      </c>
      <c r="C3492" s="25">
        <v>530991</v>
      </c>
      <c r="D3492" s="25" t="s">
        <v>144</v>
      </c>
      <c r="E3492" s="27" t="s">
        <v>182</v>
      </c>
    </row>
    <row r="3493" spans="1:5" x14ac:dyDescent="0.25">
      <c r="A3493" s="24">
        <v>3491</v>
      </c>
      <c r="B3493" s="26" t="s">
        <v>5214</v>
      </c>
      <c r="C3493" s="25">
        <v>542599</v>
      </c>
      <c r="D3493" s="25" t="s">
        <v>5215</v>
      </c>
      <c r="E3493" s="27" t="s">
        <v>345</v>
      </c>
    </row>
    <row r="3494" spans="1:5" x14ac:dyDescent="0.25">
      <c r="A3494" s="24">
        <v>3492</v>
      </c>
      <c r="B3494" s="26" t="s">
        <v>5216</v>
      </c>
      <c r="C3494" s="25">
        <v>531324</v>
      </c>
      <c r="D3494" s="25" t="s">
        <v>144</v>
      </c>
      <c r="E3494" s="27" t="s">
        <v>127</v>
      </c>
    </row>
    <row r="3495" spans="1:5" x14ac:dyDescent="0.25">
      <c r="A3495" s="24">
        <v>3493</v>
      </c>
      <c r="B3495" s="26" t="s">
        <v>5217</v>
      </c>
      <c r="C3495" s="25">
        <v>533168</v>
      </c>
      <c r="D3495" s="25" t="s">
        <v>5218</v>
      </c>
      <c r="E3495" s="27" t="s">
        <v>551</v>
      </c>
    </row>
    <row r="3496" spans="1:5" x14ac:dyDescent="0.25">
      <c r="A3496" s="24">
        <v>3494</v>
      </c>
      <c r="B3496" s="26" t="s">
        <v>5219</v>
      </c>
      <c r="C3496" s="25">
        <v>533168</v>
      </c>
      <c r="D3496" s="25" t="s">
        <v>5218</v>
      </c>
      <c r="E3496" s="27" t="s">
        <v>551</v>
      </c>
    </row>
    <row r="3497" spans="1:5" x14ac:dyDescent="0.25">
      <c r="A3497" s="24">
        <v>3495</v>
      </c>
      <c r="B3497" s="26" t="s">
        <v>5220</v>
      </c>
      <c r="C3497" s="25">
        <v>517500</v>
      </c>
      <c r="D3497" s="25" t="s">
        <v>144</v>
      </c>
      <c r="E3497" s="27" t="s">
        <v>152</v>
      </c>
    </row>
    <row r="3498" spans="1:5" x14ac:dyDescent="0.25">
      <c r="A3498" s="24">
        <v>3496</v>
      </c>
      <c r="B3498" s="26" t="s">
        <v>5221</v>
      </c>
      <c r="C3498" s="25">
        <v>539922</v>
      </c>
      <c r="D3498" s="25" t="s">
        <v>144</v>
      </c>
      <c r="E3498" s="27" t="s">
        <v>166</v>
      </c>
    </row>
    <row r="3499" spans="1:5" x14ac:dyDescent="0.25">
      <c r="A3499" s="24">
        <v>3497</v>
      </c>
      <c r="B3499" s="26" t="s">
        <v>5222</v>
      </c>
      <c r="C3499" s="25">
        <v>539922</v>
      </c>
      <c r="D3499" s="25" t="s">
        <v>144</v>
      </c>
      <c r="E3499" s="27" t="s">
        <v>166</v>
      </c>
    </row>
    <row r="3500" spans="1:5" x14ac:dyDescent="0.25">
      <c r="A3500" s="24">
        <v>3498</v>
      </c>
      <c r="B3500" s="26" t="s">
        <v>5223</v>
      </c>
      <c r="C3500" s="25">
        <v>526193</v>
      </c>
      <c r="D3500" s="25" t="s">
        <v>144</v>
      </c>
      <c r="E3500" s="27" t="s">
        <v>421</v>
      </c>
    </row>
    <row r="3501" spans="1:5" x14ac:dyDescent="0.25">
      <c r="A3501" s="24">
        <v>3499</v>
      </c>
      <c r="B3501" s="26" t="s">
        <v>5224</v>
      </c>
      <c r="C3501" s="25">
        <v>512047</v>
      </c>
      <c r="D3501" s="25" t="s">
        <v>144</v>
      </c>
      <c r="E3501" s="27" t="s">
        <v>258</v>
      </c>
    </row>
    <row r="3502" spans="1:5" x14ac:dyDescent="0.25">
      <c r="A3502" s="24">
        <v>3500</v>
      </c>
      <c r="B3502" s="26" t="s">
        <v>5225</v>
      </c>
      <c r="C3502" s="25">
        <v>532699</v>
      </c>
      <c r="D3502" s="25" t="s">
        <v>5226</v>
      </c>
      <c r="E3502" s="27" t="s">
        <v>345</v>
      </c>
    </row>
    <row r="3503" spans="1:5" x14ac:dyDescent="0.25">
      <c r="A3503" s="24">
        <v>3501</v>
      </c>
      <c r="B3503" s="26" t="s">
        <v>5227</v>
      </c>
      <c r="C3503" s="25">
        <v>526640</v>
      </c>
      <c r="D3503" s="25" t="s">
        <v>144</v>
      </c>
      <c r="E3503" s="27" t="s">
        <v>345</v>
      </c>
    </row>
    <row r="3504" spans="1:5" x14ac:dyDescent="0.25">
      <c r="A3504" s="24">
        <v>3502</v>
      </c>
      <c r="B3504" s="26" t="s">
        <v>5228</v>
      </c>
      <c r="C3504" s="25">
        <v>532983</v>
      </c>
      <c r="D3504" s="25" t="s">
        <v>5229</v>
      </c>
      <c r="E3504" s="27" t="s">
        <v>182</v>
      </c>
    </row>
    <row r="3505" spans="1:5" x14ac:dyDescent="0.25">
      <c r="A3505" s="24">
        <v>3503</v>
      </c>
      <c r="B3505" s="26" t="s">
        <v>5230</v>
      </c>
      <c r="C3505" s="25">
        <v>511626</v>
      </c>
      <c r="D3505" s="25" t="s">
        <v>144</v>
      </c>
      <c r="E3505" s="27" t="s">
        <v>161</v>
      </c>
    </row>
    <row r="3506" spans="1:5" x14ac:dyDescent="0.25">
      <c r="A3506" s="24">
        <v>3504</v>
      </c>
      <c r="B3506" s="26" t="s">
        <v>5231</v>
      </c>
      <c r="C3506" s="25">
        <v>530179</v>
      </c>
      <c r="D3506" s="25" t="s">
        <v>144</v>
      </c>
      <c r="E3506" s="27" t="s">
        <v>159</v>
      </c>
    </row>
    <row r="3507" spans="1:5" x14ac:dyDescent="0.25">
      <c r="A3507" s="24">
        <v>3505</v>
      </c>
      <c r="B3507" s="26" t="s">
        <v>5232</v>
      </c>
      <c r="C3507" s="25">
        <v>539875</v>
      </c>
      <c r="D3507" s="25" t="s">
        <v>144</v>
      </c>
      <c r="E3507" s="27" t="s">
        <v>164</v>
      </c>
    </row>
    <row r="3508" spans="1:5" x14ac:dyDescent="0.25">
      <c r="A3508" s="24">
        <v>3506</v>
      </c>
      <c r="B3508" s="26" t="s">
        <v>5233</v>
      </c>
      <c r="C3508" s="25">
        <v>500350</v>
      </c>
      <c r="D3508" s="25" t="s">
        <v>5234</v>
      </c>
      <c r="E3508" s="27" t="s">
        <v>159</v>
      </c>
    </row>
    <row r="3509" spans="1:5" x14ac:dyDescent="0.25">
      <c r="A3509" s="24">
        <v>3507</v>
      </c>
      <c r="B3509" s="26" t="s">
        <v>5235</v>
      </c>
      <c r="C3509" s="25">
        <v>531215</v>
      </c>
      <c r="D3509" s="25" t="s">
        <v>144</v>
      </c>
      <c r="E3509" s="27" t="s">
        <v>442</v>
      </c>
    </row>
    <row r="3510" spans="1:5" x14ac:dyDescent="0.25">
      <c r="A3510" s="24">
        <v>3508</v>
      </c>
      <c r="B3510" s="26" t="s">
        <v>5236</v>
      </c>
      <c r="C3510" s="25">
        <v>500367</v>
      </c>
      <c r="D3510" s="25" t="s">
        <v>144</v>
      </c>
      <c r="E3510" s="27" t="s">
        <v>624</v>
      </c>
    </row>
    <row r="3511" spans="1:5" x14ac:dyDescent="0.25">
      <c r="A3511" s="24">
        <v>3509</v>
      </c>
      <c r="B3511" s="26" t="s">
        <v>5237</v>
      </c>
      <c r="C3511" s="25">
        <v>531099</v>
      </c>
      <c r="D3511" s="25" t="s">
        <v>144</v>
      </c>
      <c r="E3511" s="27" t="s">
        <v>182</v>
      </c>
    </row>
    <row r="3512" spans="1:5" x14ac:dyDescent="0.25">
      <c r="A3512" s="24">
        <v>3510</v>
      </c>
      <c r="B3512" s="26" t="s">
        <v>5238</v>
      </c>
      <c r="C3512" s="25">
        <v>509020</v>
      </c>
      <c r="D3512" s="25" t="s">
        <v>5239</v>
      </c>
      <c r="E3512" s="27" t="s">
        <v>393</v>
      </c>
    </row>
    <row r="3513" spans="1:5" x14ac:dyDescent="0.25">
      <c r="A3513" s="24">
        <v>3511</v>
      </c>
      <c r="B3513" s="26" t="s">
        <v>5240</v>
      </c>
      <c r="C3513" s="25">
        <v>500368</v>
      </c>
      <c r="D3513" s="25" t="s">
        <v>5241</v>
      </c>
      <c r="E3513" s="27" t="s">
        <v>393</v>
      </c>
    </row>
    <row r="3514" spans="1:5" x14ac:dyDescent="0.25">
      <c r="A3514" s="24">
        <v>3512</v>
      </c>
      <c r="B3514" s="26" t="s">
        <v>5242</v>
      </c>
      <c r="C3514" s="25">
        <v>540696</v>
      </c>
      <c r="D3514" s="25" t="s">
        <v>144</v>
      </c>
      <c r="E3514" s="27" t="s">
        <v>166</v>
      </c>
    </row>
    <row r="3515" spans="1:5" x14ac:dyDescent="0.25">
      <c r="A3515" s="24">
        <v>3513</v>
      </c>
      <c r="B3515" s="26" t="s">
        <v>5243</v>
      </c>
      <c r="C3515" s="25">
        <v>540696</v>
      </c>
      <c r="D3515" s="25" t="s">
        <v>144</v>
      </c>
      <c r="E3515" s="27" t="s">
        <v>166</v>
      </c>
    </row>
    <row r="3516" spans="1:5" x14ac:dyDescent="0.25">
      <c r="A3516" s="24">
        <v>3514</v>
      </c>
      <c r="B3516" s="26" t="s">
        <v>5244</v>
      </c>
      <c r="C3516" s="25">
        <v>532785</v>
      </c>
      <c r="D3516" s="25" t="s">
        <v>5245</v>
      </c>
      <c r="E3516" s="27" t="s">
        <v>138</v>
      </c>
    </row>
    <row r="3517" spans="1:5" x14ac:dyDescent="0.25">
      <c r="A3517" s="24">
        <v>3515</v>
      </c>
      <c r="B3517" s="26" t="s">
        <v>5246</v>
      </c>
      <c r="C3517" s="25">
        <v>539226</v>
      </c>
      <c r="D3517" s="25" t="s">
        <v>144</v>
      </c>
      <c r="E3517" s="27" t="s">
        <v>176</v>
      </c>
    </row>
    <row r="3518" spans="1:5" x14ac:dyDescent="0.25">
      <c r="A3518" s="24">
        <v>3516</v>
      </c>
      <c r="B3518" s="26" t="s">
        <v>5247</v>
      </c>
      <c r="C3518" s="25" t="s">
        <v>144</v>
      </c>
      <c r="D3518" s="25" t="s">
        <v>5248</v>
      </c>
      <c r="E3518" s="27" t="s">
        <v>155</v>
      </c>
    </row>
    <row r="3519" spans="1:5" x14ac:dyDescent="0.25">
      <c r="A3519" s="24">
        <v>3517</v>
      </c>
      <c r="B3519" s="26" t="s">
        <v>5249</v>
      </c>
      <c r="C3519" s="25">
        <v>519413</v>
      </c>
      <c r="D3519" s="25" t="s">
        <v>144</v>
      </c>
      <c r="E3519" s="27" t="s">
        <v>166</v>
      </c>
    </row>
    <row r="3520" spans="1:5" x14ac:dyDescent="0.25">
      <c r="A3520" s="24">
        <v>3518</v>
      </c>
      <c r="B3520" s="26" t="s">
        <v>5250</v>
      </c>
      <c r="C3520" s="25">
        <v>530449</v>
      </c>
      <c r="D3520" s="25" t="s">
        <v>144</v>
      </c>
      <c r="E3520" s="27" t="s">
        <v>264</v>
      </c>
    </row>
    <row r="3521" spans="1:5" x14ac:dyDescent="0.25">
      <c r="A3521" s="24">
        <v>3519</v>
      </c>
      <c r="B3521" s="26" t="s">
        <v>5251</v>
      </c>
      <c r="C3521" s="25">
        <v>533552</v>
      </c>
      <c r="D3521" s="25" t="s">
        <v>5252</v>
      </c>
      <c r="E3521" s="27" t="s">
        <v>258</v>
      </c>
    </row>
    <row r="3522" spans="1:5" x14ac:dyDescent="0.25">
      <c r="A3522" s="24">
        <v>3520</v>
      </c>
      <c r="B3522" s="26" t="s">
        <v>5253</v>
      </c>
      <c r="C3522" s="25">
        <v>533470</v>
      </c>
      <c r="D3522" s="25" t="s">
        <v>5254</v>
      </c>
      <c r="E3522" s="27" t="s">
        <v>639</v>
      </c>
    </row>
    <row r="3523" spans="1:5" x14ac:dyDescent="0.25">
      <c r="A3523" s="24">
        <v>3521</v>
      </c>
      <c r="B3523" s="26" t="s">
        <v>5255</v>
      </c>
      <c r="C3523" s="25">
        <v>504335</v>
      </c>
      <c r="D3523" s="25" t="s">
        <v>144</v>
      </c>
      <c r="E3523" s="27" t="s">
        <v>166</v>
      </c>
    </row>
    <row r="3524" spans="1:5" x14ac:dyDescent="0.25">
      <c r="A3524" s="24">
        <v>3522</v>
      </c>
      <c r="B3524" s="26" t="s">
        <v>5256</v>
      </c>
      <c r="C3524" s="25">
        <v>517035</v>
      </c>
      <c r="D3524" s="25" t="s">
        <v>144</v>
      </c>
      <c r="E3524" s="27" t="s">
        <v>686</v>
      </c>
    </row>
    <row r="3525" spans="1:5" x14ac:dyDescent="0.25">
      <c r="A3525" s="24">
        <v>3523</v>
      </c>
      <c r="B3525" s="26" t="s">
        <v>5257</v>
      </c>
      <c r="C3525" s="25">
        <v>542034</v>
      </c>
      <c r="D3525" s="25" t="s">
        <v>144</v>
      </c>
      <c r="E3525" s="27" t="s">
        <v>258</v>
      </c>
    </row>
    <row r="3526" spans="1:5" x14ac:dyDescent="0.25">
      <c r="A3526" s="24">
        <v>3524</v>
      </c>
      <c r="B3526" s="26" t="s">
        <v>5258</v>
      </c>
      <c r="C3526" s="25">
        <v>532604</v>
      </c>
      <c r="D3526" s="25" t="s">
        <v>5259</v>
      </c>
      <c r="E3526" s="27" t="s">
        <v>176</v>
      </c>
    </row>
    <row r="3527" spans="1:5" x14ac:dyDescent="0.25">
      <c r="A3527" s="24">
        <v>3525</v>
      </c>
      <c r="B3527" s="26" t="s">
        <v>5260</v>
      </c>
      <c r="C3527" s="25">
        <v>540497</v>
      </c>
      <c r="D3527" s="25" t="s">
        <v>5261</v>
      </c>
      <c r="E3527" s="27" t="s">
        <v>668</v>
      </c>
    </row>
    <row r="3528" spans="1:5" x14ac:dyDescent="0.25">
      <c r="A3528" s="24">
        <v>3526</v>
      </c>
      <c r="B3528" s="26" t="s">
        <v>5262</v>
      </c>
      <c r="C3528" s="25">
        <v>534598</v>
      </c>
      <c r="D3528" s="25" t="s">
        <v>5263</v>
      </c>
      <c r="E3528" s="27" t="s">
        <v>283</v>
      </c>
    </row>
    <row r="3529" spans="1:5" x14ac:dyDescent="0.25">
      <c r="A3529" s="24">
        <v>3527</v>
      </c>
      <c r="B3529" s="26" t="s">
        <v>5264</v>
      </c>
      <c r="C3529" s="25">
        <v>539450</v>
      </c>
      <c r="D3529" s="25" t="s">
        <v>5265</v>
      </c>
      <c r="E3529" s="27" t="s">
        <v>326</v>
      </c>
    </row>
    <row r="3530" spans="1:5" x14ac:dyDescent="0.25">
      <c r="A3530" s="24">
        <v>3528</v>
      </c>
      <c r="B3530" s="26" t="s">
        <v>5266</v>
      </c>
      <c r="C3530" s="25">
        <v>532316</v>
      </c>
      <c r="D3530" s="25" t="s">
        <v>5267</v>
      </c>
      <c r="E3530" s="27" t="s">
        <v>5268</v>
      </c>
    </row>
    <row r="3531" spans="1:5" x14ac:dyDescent="0.25">
      <c r="A3531" s="24">
        <v>3529</v>
      </c>
      <c r="B3531" s="26" t="s">
        <v>5269</v>
      </c>
      <c r="C3531" s="25">
        <v>540048</v>
      </c>
      <c r="D3531" s="25" t="s">
        <v>5270</v>
      </c>
      <c r="E3531" s="27" t="s">
        <v>258</v>
      </c>
    </row>
    <row r="3532" spans="1:5" x14ac:dyDescent="0.25">
      <c r="A3532" s="24">
        <v>3530</v>
      </c>
      <c r="B3532" s="26" t="s">
        <v>5271</v>
      </c>
      <c r="C3532" s="25">
        <v>536710</v>
      </c>
      <c r="D3532" s="25" t="s">
        <v>144</v>
      </c>
      <c r="E3532" s="27" t="s">
        <v>161</v>
      </c>
    </row>
    <row r="3533" spans="1:5" x14ac:dyDescent="0.25">
      <c r="A3533" s="24">
        <v>3531</v>
      </c>
      <c r="B3533" s="26" t="s">
        <v>5272</v>
      </c>
      <c r="C3533" s="25">
        <v>513515</v>
      </c>
      <c r="D3533" s="25" t="s">
        <v>144</v>
      </c>
      <c r="E3533" s="27" t="s">
        <v>159</v>
      </c>
    </row>
    <row r="3534" spans="1:5" x14ac:dyDescent="0.25">
      <c r="A3534" s="24">
        <v>3532</v>
      </c>
      <c r="B3534" s="26" t="s">
        <v>5273</v>
      </c>
      <c r="C3534" s="25">
        <v>531307</v>
      </c>
      <c r="D3534" s="25" t="s">
        <v>144</v>
      </c>
      <c r="E3534" s="27" t="s">
        <v>159</v>
      </c>
    </row>
    <row r="3535" spans="1:5" x14ac:dyDescent="0.25">
      <c r="A3535" s="24">
        <v>3533</v>
      </c>
      <c r="B3535" s="26" t="s">
        <v>5274</v>
      </c>
      <c r="C3535" s="25" t="s">
        <v>144</v>
      </c>
      <c r="D3535" s="25" t="s">
        <v>5275</v>
      </c>
      <c r="E3535" s="27" t="s">
        <v>155</v>
      </c>
    </row>
    <row r="3536" spans="1:5" x14ac:dyDescent="0.25">
      <c r="A3536" s="24">
        <v>3534</v>
      </c>
      <c r="B3536" s="26" t="s">
        <v>5276</v>
      </c>
      <c r="C3536" s="25">
        <v>538876</v>
      </c>
      <c r="D3536" s="25" t="s">
        <v>144</v>
      </c>
      <c r="E3536" s="27" t="s">
        <v>161</v>
      </c>
    </row>
    <row r="3537" spans="1:5" x14ac:dyDescent="0.25">
      <c r="A3537" s="24">
        <v>3535</v>
      </c>
      <c r="B3537" s="26" t="s">
        <v>5277</v>
      </c>
      <c r="C3537" s="25">
        <v>535621</v>
      </c>
      <c r="D3537" s="25" t="s">
        <v>144</v>
      </c>
      <c r="E3537" s="27" t="s">
        <v>230</v>
      </c>
    </row>
    <row r="3538" spans="1:5" x14ac:dyDescent="0.25">
      <c r="A3538" s="24">
        <v>3536</v>
      </c>
      <c r="B3538" s="26" t="s">
        <v>5278</v>
      </c>
      <c r="C3538" s="25">
        <v>503622</v>
      </c>
      <c r="D3538" s="25" t="s">
        <v>144</v>
      </c>
      <c r="E3538" s="27" t="s">
        <v>127</v>
      </c>
    </row>
    <row r="3539" spans="1:5" x14ac:dyDescent="0.25">
      <c r="A3539" s="24">
        <v>3537</v>
      </c>
      <c r="B3539" s="26" t="s">
        <v>5279</v>
      </c>
      <c r="C3539" s="25">
        <v>514197</v>
      </c>
      <c r="D3539" s="25" t="s">
        <v>144</v>
      </c>
      <c r="E3539" s="27" t="s">
        <v>159</v>
      </c>
    </row>
    <row r="3540" spans="1:5" x14ac:dyDescent="0.25">
      <c r="A3540" s="24">
        <v>3538</v>
      </c>
      <c r="B3540" s="26" t="s">
        <v>5280</v>
      </c>
      <c r="C3540" s="25">
        <v>540081</v>
      </c>
      <c r="D3540" s="25" t="s">
        <v>5281</v>
      </c>
      <c r="E3540" s="27" t="s">
        <v>668</v>
      </c>
    </row>
    <row r="3541" spans="1:5" x14ac:dyDescent="0.25">
      <c r="A3541" s="24">
        <v>3539</v>
      </c>
      <c r="B3541" s="26" t="s">
        <v>5282</v>
      </c>
      <c r="C3541" s="25">
        <v>539112</v>
      </c>
      <c r="D3541" s="25" t="s">
        <v>144</v>
      </c>
      <c r="E3541" s="27" t="s">
        <v>230</v>
      </c>
    </row>
    <row r="3542" spans="1:5" x14ac:dyDescent="0.25">
      <c r="A3542" s="24">
        <v>3540</v>
      </c>
      <c r="B3542" s="26" t="s">
        <v>5283</v>
      </c>
      <c r="C3542" s="25">
        <v>530267</v>
      </c>
      <c r="D3542" s="25" t="s">
        <v>144</v>
      </c>
      <c r="E3542" s="27" t="s">
        <v>152</v>
      </c>
    </row>
    <row r="3543" spans="1:5" x14ac:dyDescent="0.25">
      <c r="A3543" s="24">
        <v>3541</v>
      </c>
      <c r="B3543" s="26" t="s">
        <v>5284</v>
      </c>
      <c r="C3543" s="25">
        <v>530461</v>
      </c>
      <c r="D3543" s="25" t="s">
        <v>144</v>
      </c>
      <c r="E3543" s="27" t="s">
        <v>224</v>
      </c>
    </row>
    <row r="3544" spans="1:5" x14ac:dyDescent="0.25">
      <c r="A3544" s="24">
        <v>3542</v>
      </c>
      <c r="B3544" s="26" t="s">
        <v>5285</v>
      </c>
      <c r="C3544" s="25">
        <v>540132</v>
      </c>
      <c r="D3544" s="25" t="s">
        <v>144</v>
      </c>
      <c r="E3544" s="27" t="s">
        <v>166</v>
      </c>
    </row>
    <row r="3545" spans="1:5" x14ac:dyDescent="0.25">
      <c r="A3545" s="24">
        <v>3543</v>
      </c>
      <c r="B3545" s="26" t="s">
        <v>5286</v>
      </c>
      <c r="C3545" s="25">
        <v>540132</v>
      </c>
      <c r="D3545" s="25" t="s">
        <v>144</v>
      </c>
      <c r="E3545" s="27" t="s">
        <v>166</v>
      </c>
    </row>
    <row r="3546" spans="1:5" x14ac:dyDescent="0.25">
      <c r="A3546" s="24">
        <v>3544</v>
      </c>
      <c r="B3546" s="26" t="s">
        <v>5287</v>
      </c>
      <c r="C3546" s="25">
        <v>531869</v>
      </c>
      <c r="D3546" s="25" t="s">
        <v>144</v>
      </c>
      <c r="E3546" s="27" t="s">
        <v>449</v>
      </c>
    </row>
    <row r="3547" spans="1:5" x14ac:dyDescent="0.25">
      <c r="A3547" s="24">
        <v>3545</v>
      </c>
      <c r="B3547" s="26" t="s">
        <v>5288</v>
      </c>
      <c r="C3547" s="25">
        <v>532710</v>
      </c>
      <c r="D3547" s="25" t="s">
        <v>5289</v>
      </c>
      <c r="E3547" s="27" t="s">
        <v>542</v>
      </c>
    </row>
    <row r="3548" spans="1:5" x14ac:dyDescent="0.25">
      <c r="A3548" s="24">
        <v>3546</v>
      </c>
      <c r="B3548" s="26" t="s">
        <v>5290</v>
      </c>
      <c r="C3548" s="25">
        <v>539346</v>
      </c>
      <c r="D3548" s="25" t="s">
        <v>5291</v>
      </c>
      <c r="E3548" s="27" t="s">
        <v>739</v>
      </c>
    </row>
    <row r="3549" spans="1:5" x14ac:dyDescent="0.25">
      <c r="A3549" s="24">
        <v>3547</v>
      </c>
      <c r="B3549" s="26" t="s">
        <v>5292</v>
      </c>
      <c r="C3549" s="25">
        <v>506642</v>
      </c>
      <c r="D3549" s="25" t="s">
        <v>144</v>
      </c>
      <c r="E3549" s="27" t="s">
        <v>192</v>
      </c>
    </row>
    <row r="3550" spans="1:5" x14ac:dyDescent="0.25">
      <c r="A3550" s="24">
        <v>3548</v>
      </c>
      <c r="B3550" s="26" t="s">
        <v>5293</v>
      </c>
      <c r="C3550" s="25">
        <v>540821</v>
      </c>
      <c r="D3550" s="25" t="s">
        <v>144</v>
      </c>
      <c r="E3550" s="27" t="s">
        <v>882</v>
      </c>
    </row>
    <row r="3551" spans="1:5" x14ac:dyDescent="0.25">
      <c r="A3551" s="24">
        <v>3549</v>
      </c>
      <c r="B3551" s="26" t="s">
        <v>5294</v>
      </c>
      <c r="C3551" s="25">
        <v>532034</v>
      </c>
      <c r="D3551" s="25" t="s">
        <v>144</v>
      </c>
      <c r="E3551" s="27" t="s">
        <v>326</v>
      </c>
    </row>
    <row r="3552" spans="1:5" x14ac:dyDescent="0.25">
      <c r="A3552" s="24">
        <v>3550</v>
      </c>
      <c r="B3552" s="26" t="s">
        <v>5295</v>
      </c>
      <c r="C3552" s="25">
        <v>531448</v>
      </c>
      <c r="D3552" s="25" t="s">
        <v>144</v>
      </c>
      <c r="E3552" s="27" t="s">
        <v>565</v>
      </c>
    </row>
    <row r="3553" spans="1:5" x14ac:dyDescent="0.25">
      <c r="A3553" s="24">
        <v>3551</v>
      </c>
      <c r="B3553" s="26" t="s">
        <v>5296</v>
      </c>
      <c r="C3553" s="25">
        <v>523025</v>
      </c>
      <c r="D3553" s="25" t="s">
        <v>144</v>
      </c>
      <c r="E3553" s="27" t="s">
        <v>258</v>
      </c>
    </row>
    <row r="3554" spans="1:5" x14ac:dyDescent="0.25">
      <c r="A3554" s="24">
        <v>3552</v>
      </c>
      <c r="B3554" s="26" t="s">
        <v>5297</v>
      </c>
      <c r="C3554" s="25">
        <v>523025</v>
      </c>
      <c r="D3554" s="25" t="s">
        <v>144</v>
      </c>
      <c r="E3554" s="27" t="s">
        <v>258</v>
      </c>
    </row>
    <row r="3555" spans="1:5" x14ac:dyDescent="0.25">
      <c r="A3555" s="24">
        <v>3553</v>
      </c>
      <c r="B3555" s="26" t="s">
        <v>5298</v>
      </c>
      <c r="C3555" s="25">
        <v>502090</v>
      </c>
      <c r="D3555" s="25" t="s">
        <v>5299</v>
      </c>
      <c r="E3555" s="27" t="s">
        <v>157</v>
      </c>
    </row>
    <row r="3556" spans="1:5" x14ac:dyDescent="0.25">
      <c r="A3556" s="24">
        <v>3554</v>
      </c>
      <c r="B3556" s="26" t="s">
        <v>5300</v>
      </c>
      <c r="C3556" s="25">
        <v>540715</v>
      </c>
      <c r="D3556" s="25" t="s">
        <v>144</v>
      </c>
      <c r="E3556" s="27" t="s">
        <v>258</v>
      </c>
    </row>
    <row r="3557" spans="1:5" x14ac:dyDescent="0.25">
      <c r="A3557" s="24">
        <v>3555</v>
      </c>
      <c r="B3557" s="26" t="s">
        <v>5301</v>
      </c>
      <c r="C3557" s="25">
        <v>532092</v>
      </c>
      <c r="D3557" s="25" t="s">
        <v>144</v>
      </c>
      <c r="E3557" s="27" t="s">
        <v>161</v>
      </c>
    </row>
    <row r="3558" spans="1:5" x14ac:dyDescent="0.25">
      <c r="A3558" s="24">
        <v>3556</v>
      </c>
      <c r="B3558" s="26" t="s">
        <v>5302</v>
      </c>
      <c r="C3558" s="25">
        <v>507663</v>
      </c>
      <c r="D3558" s="25" t="s">
        <v>144</v>
      </c>
      <c r="E3558" s="27" t="s">
        <v>393</v>
      </c>
    </row>
    <row r="3559" spans="1:5" x14ac:dyDescent="0.25">
      <c r="A3559" s="24">
        <v>3557</v>
      </c>
      <c r="B3559" s="26" t="s">
        <v>5303</v>
      </c>
      <c r="C3559" s="25">
        <v>511254</v>
      </c>
      <c r="D3559" s="25" t="s">
        <v>144</v>
      </c>
      <c r="E3559" s="27" t="s">
        <v>161</v>
      </c>
    </row>
    <row r="3560" spans="1:5" x14ac:dyDescent="0.25">
      <c r="A3560" s="24">
        <v>3558</v>
      </c>
      <c r="B3560" s="26" t="s">
        <v>5304</v>
      </c>
      <c r="C3560" s="25">
        <v>526085</v>
      </c>
      <c r="D3560" s="25" t="s">
        <v>144</v>
      </c>
      <c r="E3560" s="27" t="s">
        <v>345</v>
      </c>
    </row>
    <row r="3561" spans="1:5" x14ac:dyDescent="0.25">
      <c r="A3561" s="24">
        <v>3559</v>
      </c>
      <c r="B3561" s="26" t="s">
        <v>5305</v>
      </c>
      <c r="C3561" s="25" t="s">
        <v>144</v>
      </c>
      <c r="D3561" s="25" t="s">
        <v>5306</v>
      </c>
      <c r="E3561" s="27" t="s">
        <v>155</v>
      </c>
    </row>
    <row r="3562" spans="1:5" x14ac:dyDescent="0.25">
      <c r="A3562" s="24">
        <v>3560</v>
      </c>
      <c r="B3562" s="26" t="s">
        <v>5307</v>
      </c>
      <c r="C3562" s="25">
        <v>540143</v>
      </c>
      <c r="D3562" s="25" t="s">
        <v>144</v>
      </c>
      <c r="E3562" s="27" t="s">
        <v>130</v>
      </c>
    </row>
    <row r="3563" spans="1:5" x14ac:dyDescent="0.25">
      <c r="A3563" s="24">
        <v>3561</v>
      </c>
      <c r="B3563" s="26" t="s">
        <v>5308</v>
      </c>
      <c r="C3563" s="25">
        <v>540143</v>
      </c>
      <c r="D3563" s="25" t="s">
        <v>144</v>
      </c>
      <c r="E3563" s="27" t="s">
        <v>130</v>
      </c>
    </row>
    <row r="3564" spans="1:5" x14ac:dyDescent="0.25">
      <c r="A3564" s="24">
        <v>3562</v>
      </c>
      <c r="B3564" s="26" t="s">
        <v>5309</v>
      </c>
      <c r="C3564" s="25">
        <v>511533</v>
      </c>
      <c r="D3564" s="25" t="s">
        <v>144</v>
      </c>
      <c r="E3564" s="27" t="s">
        <v>202</v>
      </c>
    </row>
    <row r="3565" spans="1:5" x14ac:dyDescent="0.25">
      <c r="A3565" s="24">
        <v>3563</v>
      </c>
      <c r="B3565" s="26" t="s">
        <v>5310</v>
      </c>
      <c r="C3565" s="25">
        <v>503691</v>
      </c>
      <c r="D3565" s="25" t="s">
        <v>144</v>
      </c>
      <c r="E3565" s="27" t="s">
        <v>882</v>
      </c>
    </row>
    <row r="3566" spans="1:5" x14ac:dyDescent="0.25">
      <c r="A3566" s="24">
        <v>3564</v>
      </c>
      <c r="B3566" s="26" t="s">
        <v>5311</v>
      </c>
      <c r="C3566" s="25">
        <v>532841</v>
      </c>
      <c r="D3566" s="25" t="s">
        <v>144</v>
      </c>
      <c r="E3566" s="27" t="s">
        <v>157</v>
      </c>
    </row>
    <row r="3567" spans="1:5" x14ac:dyDescent="0.25">
      <c r="A3567" s="24">
        <v>3565</v>
      </c>
      <c r="B3567" s="26" t="s">
        <v>5312</v>
      </c>
      <c r="C3567" s="25">
        <v>539660</v>
      </c>
      <c r="D3567" s="25" t="s">
        <v>144</v>
      </c>
      <c r="E3567" s="27" t="s">
        <v>127</v>
      </c>
    </row>
    <row r="3568" spans="1:5" x14ac:dyDescent="0.25">
      <c r="A3568" s="24">
        <v>3566</v>
      </c>
      <c r="B3568" s="26" t="s">
        <v>5313</v>
      </c>
      <c r="C3568" s="25">
        <v>538557</v>
      </c>
      <c r="D3568" s="25" t="s">
        <v>144</v>
      </c>
      <c r="E3568" s="27" t="s">
        <v>166</v>
      </c>
    </row>
    <row r="3569" spans="1:5" x14ac:dyDescent="0.25">
      <c r="A3569" s="24">
        <v>3567</v>
      </c>
      <c r="B3569" s="26" t="s">
        <v>5314</v>
      </c>
      <c r="C3569" s="25">
        <v>531931</v>
      </c>
      <c r="D3569" s="25" t="s">
        <v>144</v>
      </c>
      <c r="E3569" s="27" t="s">
        <v>565</v>
      </c>
    </row>
    <row r="3570" spans="1:5" x14ac:dyDescent="0.25">
      <c r="A3570" s="24">
        <v>3568</v>
      </c>
      <c r="B3570" s="26" t="s">
        <v>5315</v>
      </c>
      <c r="C3570" s="25">
        <v>530905</v>
      </c>
      <c r="D3570" s="25" t="s">
        <v>144</v>
      </c>
      <c r="E3570" s="27" t="s">
        <v>161</v>
      </c>
    </row>
    <row r="3571" spans="1:5" x14ac:dyDescent="0.25">
      <c r="A3571" s="24">
        <v>3569</v>
      </c>
      <c r="B3571" s="26" t="s">
        <v>5316</v>
      </c>
      <c r="C3571" s="25">
        <v>540066</v>
      </c>
      <c r="D3571" s="25" t="s">
        <v>144</v>
      </c>
      <c r="E3571" s="27" t="s">
        <v>499</v>
      </c>
    </row>
    <row r="3572" spans="1:5" x14ac:dyDescent="0.25">
      <c r="A3572" s="24">
        <v>3570</v>
      </c>
      <c r="B3572" s="26" t="s">
        <v>5317</v>
      </c>
      <c r="C3572" s="25">
        <v>530265</v>
      </c>
      <c r="D3572" s="25" t="s">
        <v>144</v>
      </c>
      <c r="E3572" s="27" t="s">
        <v>157</v>
      </c>
    </row>
    <row r="3573" spans="1:5" x14ac:dyDescent="0.25">
      <c r="A3573" s="24">
        <v>3571</v>
      </c>
      <c r="B3573" s="26" t="s">
        <v>5318</v>
      </c>
      <c r="C3573" s="25">
        <v>515043</v>
      </c>
      <c r="D3573" s="25" t="s">
        <v>144</v>
      </c>
      <c r="E3573" s="27" t="s">
        <v>421</v>
      </c>
    </row>
    <row r="3574" spans="1:5" x14ac:dyDescent="0.25">
      <c r="A3574" s="24">
        <v>3572</v>
      </c>
      <c r="B3574" s="26" t="s">
        <v>5319</v>
      </c>
      <c r="C3574" s="25">
        <v>515043</v>
      </c>
      <c r="D3574" s="25" t="s">
        <v>144</v>
      </c>
      <c r="E3574" s="27" t="s">
        <v>421</v>
      </c>
    </row>
    <row r="3575" spans="1:5" x14ac:dyDescent="0.25">
      <c r="A3575" s="24">
        <v>3573</v>
      </c>
      <c r="B3575" s="26" t="s">
        <v>5320</v>
      </c>
      <c r="C3575" s="25" t="s">
        <v>144</v>
      </c>
      <c r="D3575" s="25" t="s">
        <v>5321</v>
      </c>
      <c r="E3575" s="27" t="s">
        <v>155</v>
      </c>
    </row>
    <row r="3576" spans="1:5" x14ac:dyDescent="0.25">
      <c r="A3576" s="24">
        <v>3574</v>
      </c>
      <c r="B3576" s="26" t="s">
        <v>5322</v>
      </c>
      <c r="C3576" s="25" t="s">
        <v>144</v>
      </c>
      <c r="D3576" s="25" t="s">
        <v>5323</v>
      </c>
      <c r="E3576" s="27" t="s">
        <v>155</v>
      </c>
    </row>
    <row r="3577" spans="1:5" x14ac:dyDescent="0.25">
      <c r="A3577" s="24">
        <v>3575</v>
      </c>
      <c r="B3577" s="26" t="s">
        <v>5324</v>
      </c>
      <c r="C3577" s="25">
        <v>590051</v>
      </c>
      <c r="D3577" s="25" t="s">
        <v>5325</v>
      </c>
      <c r="E3577" s="27" t="s">
        <v>237</v>
      </c>
    </row>
    <row r="3578" spans="1:5" x14ac:dyDescent="0.25">
      <c r="A3578" s="24">
        <v>3576</v>
      </c>
      <c r="B3578" s="26" t="s">
        <v>5326</v>
      </c>
      <c r="C3578" s="25">
        <v>511066</v>
      </c>
      <c r="D3578" s="25" t="s">
        <v>144</v>
      </c>
      <c r="E3578" s="27" t="s">
        <v>161</v>
      </c>
    </row>
    <row r="3579" spans="1:5" x14ac:dyDescent="0.25">
      <c r="A3579" s="24">
        <v>3577</v>
      </c>
      <c r="B3579" s="26" t="s">
        <v>5327</v>
      </c>
      <c r="C3579" s="25">
        <v>507315</v>
      </c>
      <c r="D3579" s="25" t="s">
        <v>5328</v>
      </c>
      <c r="E3579" s="27" t="s">
        <v>842</v>
      </c>
    </row>
    <row r="3580" spans="1:5" x14ac:dyDescent="0.25">
      <c r="A3580" s="24">
        <v>3578</v>
      </c>
      <c r="B3580" s="26" t="s">
        <v>5329</v>
      </c>
      <c r="C3580" s="25">
        <v>532713</v>
      </c>
      <c r="D3580" s="25" t="s">
        <v>5330</v>
      </c>
      <c r="E3580" s="27" t="s">
        <v>166</v>
      </c>
    </row>
    <row r="3581" spans="1:5" x14ac:dyDescent="0.25">
      <c r="A3581" s="24">
        <v>3579</v>
      </c>
      <c r="B3581" s="26" t="s">
        <v>5331</v>
      </c>
      <c r="C3581" s="25">
        <v>540642</v>
      </c>
      <c r="D3581" s="25" t="s">
        <v>5332</v>
      </c>
      <c r="E3581" s="27" t="s">
        <v>542</v>
      </c>
    </row>
    <row r="3582" spans="1:5" x14ac:dyDescent="0.25">
      <c r="A3582" s="24">
        <v>3580</v>
      </c>
      <c r="B3582" s="26" t="s">
        <v>5333</v>
      </c>
      <c r="C3582" s="25">
        <v>540181</v>
      </c>
      <c r="D3582" s="25" t="s">
        <v>144</v>
      </c>
      <c r="E3582" s="27" t="s">
        <v>161</v>
      </c>
    </row>
    <row r="3583" spans="1:5" x14ac:dyDescent="0.25">
      <c r="A3583" s="24">
        <v>3581</v>
      </c>
      <c r="B3583" s="26" t="s">
        <v>5334</v>
      </c>
      <c r="C3583" s="25">
        <v>526554</v>
      </c>
      <c r="D3583" s="25" t="s">
        <v>144</v>
      </c>
      <c r="E3583" s="27" t="s">
        <v>339</v>
      </c>
    </row>
    <row r="3584" spans="1:5" x14ac:dyDescent="0.25">
      <c r="A3584" s="24">
        <v>3582</v>
      </c>
      <c r="B3584" s="26" t="s">
        <v>5335</v>
      </c>
      <c r="C3584" s="25">
        <v>590056</v>
      </c>
      <c r="D3584" s="25" t="s">
        <v>5336</v>
      </c>
      <c r="E3584" s="27" t="s">
        <v>159</v>
      </c>
    </row>
    <row r="3585" spans="1:5" x14ac:dyDescent="0.25">
      <c r="A3585" s="24">
        <v>3583</v>
      </c>
      <c r="B3585" s="26" t="s">
        <v>5337</v>
      </c>
      <c r="C3585" s="25">
        <v>500370</v>
      </c>
      <c r="D3585" s="25" t="s">
        <v>5338</v>
      </c>
      <c r="E3585" s="27" t="s">
        <v>166</v>
      </c>
    </row>
    <row r="3586" spans="1:5" x14ac:dyDescent="0.25">
      <c r="A3586" s="24">
        <v>3584</v>
      </c>
      <c r="B3586" s="26" t="s">
        <v>5339</v>
      </c>
      <c r="C3586" s="25">
        <v>517059</v>
      </c>
      <c r="D3586" s="25" t="s">
        <v>5340</v>
      </c>
      <c r="E3586" s="27" t="s">
        <v>442</v>
      </c>
    </row>
    <row r="3587" spans="1:5" x14ac:dyDescent="0.25">
      <c r="A3587" s="24">
        <v>3585</v>
      </c>
      <c r="B3587" s="26" t="s">
        <v>5341</v>
      </c>
      <c r="C3587" s="25">
        <v>532005</v>
      </c>
      <c r="D3587" s="25" t="s">
        <v>144</v>
      </c>
      <c r="E3587" s="27" t="s">
        <v>329</v>
      </c>
    </row>
    <row r="3588" spans="1:5" x14ac:dyDescent="0.25">
      <c r="A3588" s="24">
        <v>3586</v>
      </c>
      <c r="B3588" s="26" t="s">
        <v>5342</v>
      </c>
      <c r="C3588" s="25">
        <v>521240</v>
      </c>
      <c r="D3588" s="25" t="s">
        <v>144</v>
      </c>
      <c r="E3588" s="27" t="s">
        <v>159</v>
      </c>
    </row>
    <row r="3589" spans="1:5" x14ac:dyDescent="0.25">
      <c r="A3589" s="24">
        <v>3587</v>
      </c>
      <c r="B3589" s="26" t="s">
        <v>5343</v>
      </c>
      <c r="C3589" s="25">
        <v>511630</v>
      </c>
      <c r="D3589" s="25" t="s">
        <v>5344</v>
      </c>
      <c r="E3589" s="27" t="s">
        <v>668</v>
      </c>
    </row>
    <row r="3590" spans="1:5" x14ac:dyDescent="0.25">
      <c r="A3590" s="24">
        <v>3588</v>
      </c>
      <c r="B3590" s="26" t="s">
        <v>5345</v>
      </c>
      <c r="C3590" s="25">
        <v>520075</v>
      </c>
      <c r="D3590" s="25" t="s">
        <v>144</v>
      </c>
      <c r="E3590" s="27" t="s">
        <v>499</v>
      </c>
    </row>
    <row r="3591" spans="1:5" x14ac:dyDescent="0.25">
      <c r="A3591" s="24">
        <v>3589</v>
      </c>
      <c r="B3591" s="26" t="s">
        <v>5346</v>
      </c>
      <c r="C3591" s="25">
        <v>530617</v>
      </c>
      <c r="D3591" s="25" t="s">
        <v>144</v>
      </c>
      <c r="E3591" s="27" t="s">
        <v>204</v>
      </c>
    </row>
    <row r="3592" spans="1:5" x14ac:dyDescent="0.25">
      <c r="A3592" s="24">
        <v>3590</v>
      </c>
      <c r="B3592" s="26" t="s">
        <v>5347</v>
      </c>
      <c r="C3592" s="25">
        <v>530125</v>
      </c>
      <c r="D3592" s="25" t="s">
        <v>144</v>
      </c>
      <c r="E3592" s="27" t="s">
        <v>182</v>
      </c>
    </row>
    <row r="3593" spans="1:5" x14ac:dyDescent="0.25">
      <c r="A3593" s="24">
        <v>3591</v>
      </c>
      <c r="B3593" s="26" t="s">
        <v>5348</v>
      </c>
      <c r="C3593" s="25">
        <v>500371</v>
      </c>
      <c r="D3593" s="25" t="s">
        <v>144</v>
      </c>
      <c r="E3593" s="27" t="s">
        <v>513</v>
      </c>
    </row>
    <row r="3594" spans="1:5" x14ac:dyDescent="0.25">
      <c r="A3594" s="24">
        <v>3592</v>
      </c>
      <c r="B3594" s="26" t="s">
        <v>5349</v>
      </c>
      <c r="C3594" s="25">
        <v>500371</v>
      </c>
      <c r="D3594" s="25" t="s">
        <v>144</v>
      </c>
      <c r="E3594" s="27" t="s">
        <v>513</v>
      </c>
    </row>
    <row r="3595" spans="1:5" x14ac:dyDescent="0.25">
      <c r="A3595" s="24">
        <v>3593</v>
      </c>
      <c r="B3595" s="26" t="s">
        <v>5350</v>
      </c>
      <c r="C3595" s="25">
        <v>521206</v>
      </c>
      <c r="D3595" s="25" t="s">
        <v>144</v>
      </c>
      <c r="E3595" s="27" t="s">
        <v>258</v>
      </c>
    </row>
    <row r="3596" spans="1:5" x14ac:dyDescent="0.25">
      <c r="A3596" s="24">
        <v>3594</v>
      </c>
      <c r="B3596" s="26" t="s">
        <v>5351</v>
      </c>
      <c r="C3596" s="25">
        <v>530025</v>
      </c>
      <c r="D3596" s="25" t="s">
        <v>144</v>
      </c>
      <c r="E3596" s="27" t="s">
        <v>565</v>
      </c>
    </row>
    <row r="3597" spans="1:5" x14ac:dyDescent="0.25">
      <c r="A3597" s="24">
        <v>3595</v>
      </c>
      <c r="B3597" s="26" t="s">
        <v>5352</v>
      </c>
      <c r="C3597" s="25">
        <v>780015</v>
      </c>
      <c r="D3597" s="25" t="s">
        <v>144</v>
      </c>
      <c r="E3597" s="27" t="s">
        <v>235</v>
      </c>
    </row>
    <row r="3598" spans="1:5" x14ac:dyDescent="0.25">
      <c r="A3598" s="24">
        <v>3596</v>
      </c>
      <c r="B3598" s="26" t="s">
        <v>5353</v>
      </c>
      <c r="C3598" s="25">
        <v>509423</v>
      </c>
      <c r="D3598" s="25" t="s">
        <v>144</v>
      </c>
      <c r="E3598" s="27" t="s">
        <v>192</v>
      </c>
    </row>
    <row r="3599" spans="1:5" x14ac:dyDescent="0.25">
      <c r="A3599" s="24">
        <v>3597</v>
      </c>
      <c r="B3599" s="26" t="s">
        <v>5354</v>
      </c>
      <c r="C3599" s="25">
        <v>521222</v>
      </c>
      <c r="D3599" s="25" t="s">
        <v>144</v>
      </c>
      <c r="E3599" s="27" t="s">
        <v>258</v>
      </c>
    </row>
    <row r="3600" spans="1:5" x14ac:dyDescent="0.25">
      <c r="A3600" s="24">
        <v>3598</v>
      </c>
      <c r="B3600" s="26" t="s">
        <v>5355</v>
      </c>
      <c r="C3600" s="25" t="s">
        <v>144</v>
      </c>
      <c r="D3600" s="25" t="s">
        <v>5356</v>
      </c>
      <c r="E3600" s="27" t="s">
        <v>235</v>
      </c>
    </row>
    <row r="3601" spans="1:5" x14ac:dyDescent="0.25">
      <c r="A3601" s="24">
        <v>3599</v>
      </c>
      <c r="B3601" s="26" t="s">
        <v>5357</v>
      </c>
      <c r="C3601" s="25">
        <v>523116</v>
      </c>
      <c r="D3601" s="25" t="s">
        <v>144</v>
      </c>
      <c r="E3601" s="27" t="s">
        <v>267</v>
      </c>
    </row>
    <row r="3602" spans="1:5" x14ac:dyDescent="0.25">
      <c r="A3602" s="24">
        <v>3600</v>
      </c>
      <c r="B3602" s="26" t="s">
        <v>5358</v>
      </c>
      <c r="C3602" s="25">
        <v>541163</v>
      </c>
      <c r="D3602" s="25" t="s">
        <v>5359</v>
      </c>
      <c r="E3602" s="27" t="s">
        <v>499</v>
      </c>
    </row>
    <row r="3603" spans="1:5" x14ac:dyDescent="0.25">
      <c r="A3603" s="24">
        <v>3601</v>
      </c>
      <c r="B3603" s="26" t="s">
        <v>5360</v>
      </c>
      <c r="C3603" s="25">
        <v>524703</v>
      </c>
      <c r="D3603" s="25" t="s">
        <v>144</v>
      </c>
      <c r="E3603" s="27" t="s">
        <v>182</v>
      </c>
    </row>
    <row r="3604" spans="1:5" x14ac:dyDescent="0.25">
      <c r="A3604" s="24">
        <v>3602</v>
      </c>
      <c r="B3604" s="26" t="s">
        <v>5361</v>
      </c>
      <c r="C3604" s="25">
        <v>504918</v>
      </c>
      <c r="D3604" s="25" t="s">
        <v>144</v>
      </c>
      <c r="E3604" s="27" t="s">
        <v>124</v>
      </c>
    </row>
    <row r="3605" spans="1:5" x14ac:dyDescent="0.25">
      <c r="A3605" s="24">
        <v>3603</v>
      </c>
      <c r="B3605" s="26" t="s">
        <v>5362</v>
      </c>
      <c r="C3605" s="25">
        <v>539392</v>
      </c>
      <c r="D3605" s="25" t="s">
        <v>144</v>
      </c>
      <c r="E3605" s="27" t="s">
        <v>166</v>
      </c>
    </row>
    <row r="3606" spans="1:5" x14ac:dyDescent="0.25">
      <c r="A3606" s="24">
        <v>3604</v>
      </c>
      <c r="B3606" s="26" t="s">
        <v>5363</v>
      </c>
      <c r="C3606" s="25">
        <v>539392</v>
      </c>
      <c r="D3606" s="25" t="s">
        <v>144</v>
      </c>
      <c r="E3606" s="27" t="s">
        <v>166</v>
      </c>
    </row>
    <row r="3607" spans="1:5" x14ac:dyDescent="0.25">
      <c r="A3607" s="24">
        <v>3605</v>
      </c>
      <c r="B3607" s="26" t="s">
        <v>5364</v>
      </c>
      <c r="C3607" s="25">
        <v>516096</v>
      </c>
      <c r="D3607" s="25" t="s">
        <v>144</v>
      </c>
      <c r="E3607" s="27" t="s">
        <v>138</v>
      </c>
    </row>
    <row r="3608" spans="1:5" x14ac:dyDescent="0.25">
      <c r="A3608" s="24">
        <v>3606</v>
      </c>
      <c r="B3608" s="26" t="s">
        <v>5365</v>
      </c>
      <c r="C3608" s="25">
        <v>514234</v>
      </c>
      <c r="D3608" s="25" t="s">
        <v>5366</v>
      </c>
      <c r="E3608" s="27" t="s">
        <v>159</v>
      </c>
    </row>
    <row r="3609" spans="1:5" x14ac:dyDescent="0.25">
      <c r="A3609" s="24">
        <v>3607</v>
      </c>
      <c r="B3609" s="26" t="s">
        <v>5367</v>
      </c>
      <c r="C3609" s="25">
        <v>514234</v>
      </c>
      <c r="D3609" s="25" t="s">
        <v>5366</v>
      </c>
      <c r="E3609" s="27" t="s">
        <v>159</v>
      </c>
    </row>
    <row r="3610" spans="1:5" x14ac:dyDescent="0.25">
      <c r="A3610" s="24">
        <v>3608</v>
      </c>
      <c r="B3610" s="26" t="s">
        <v>5368</v>
      </c>
      <c r="C3610" s="25">
        <v>534618</v>
      </c>
      <c r="D3610" s="25" t="s">
        <v>144</v>
      </c>
      <c r="E3610" s="27" t="s">
        <v>283</v>
      </c>
    </row>
    <row r="3611" spans="1:5" x14ac:dyDescent="0.25">
      <c r="A3611" s="24">
        <v>3609</v>
      </c>
      <c r="B3611" s="26" t="s">
        <v>5369</v>
      </c>
      <c r="C3611" s="25">
        <v>511640</v>
      </c>
      <c r="D3611" s="25" t="s">
        <v>144</v>
      </c>
      <c r="E3611" s="27" t="s">
        <v>161</v>
      </c>
    </row>
    <row r="3612" spans="1:5" x14ac:dyDescent="0.25">
      <c r="A3612" s="24">
        <v>3610</v>
      </c>
      <c r="B3612" s="26" t="s">
        <v>5370</v>
      </c>
      <c r="C3612" s="25">
        <v>526521</v>
      </c>
      <c r="D3612" s="25" t="s">
        <v>5371</v>
      </c>
      <c r="E3612" s="27" t="s">
        <v>157</v>
      </c>
    </row>
    <row r="3613" spans="1:5" x14ac:dyDescent="0.25">
      <c r="A3613" s="24">
        <v>3611</v>
      </c>
      <c r="B3613" s="26" t="s">
        <v>5372</v>
      </c>
      <c r="C3613" s="25">
        <v>540782</v>
      </c>
      <c r="D3613" s="25" t="s">
        <v>144</v>
      </c>
      <c r="E3613" s="27" t="s">
        <v>345</v>
      </c>
    </row>
    <row r="3614" spans="1:5" x14ac:dyDescent="0.25">
      <c r="A3614" s="24">
        <v>3612</v>
      </c>
      <c r="B3614" s="26" t="s">
        <v>5373</v>
      </c>
      <c r="C3614" s="25">
        <v>533411</v>
      </c>
      <c r="D3614" s="25" t="s">
        <v>5374</v>
      </c>
      <c r="E3614" s="27" t="s">
        <v>1063</v>
      </c>
    </row>
    <row r="3615" spans="1:5" x14ac:dyDescent="0.25">
      <c r="A3615" s="24">
        <v>3613</v>
      </c>
      <c r="B3615" s="26" t="s">
        <v>5375</v>
      </c>
      <c r="C3615" s="25">
        <v>530073</v>
      </c>
      <c r="D3615" s="25" t="s">
        <v>5376</v>
      </c>
      <c r="E3615" s="27" t="s">
        <v>267</v>
      </c>
    </row>
    <row r="3616" spans="1:5" x14ac:dyDescent="0.25">
      <c r="A3616" s="24">
        <v>3614</v>
      </c>
      <c r="B3616" s="26" t="s">
        <v>5377</v>
      </c>
      <c r="C3616" s="25" t="s">
        <v>144</v>
      </c>
      <c r="D3616" s="25" t="s">
        <v>5378</v>
      </c>
      <c r="E3616" s="27" t="s">
        <v>155</v>
      </c>
    </row>
    <row r="3617" spans="1:5" x14ac:dyDescent="0.25">
      <c r="A3617" s="24">
        <v>3615</v>
      </c>
      <c r="B3617" s="26" t="s">
        <v>5379</v>
      </c>
      <c r="C3617" s="25">
        <v>531898</v>
      </c>
      <c r="D3617" s="25" t="s">
        <v>144</v>
      </c>
      <c r="E3617" s="27" t="s">
        <v>147</v>
      </c>
    </row>
    <row r="3618" spans="1:5" x14ac:dyDescent="0.25">
      <c r="A3618" s="24">
        <v>3616</v>
      </c>
      <c r="B3618" s="26" t="s">
        <v>5380</v>
      </c>
      <c r="C3618" s="25">
        <v>531569</v>
      </c>
      <c r="D3618" s="25" t="s">
        <v>144</v>
      </c>
      <c r="E3618" s="27" t="s">
        <v>182</v>
      </c>
    </row>
    <row r="3619" spans="1:5" x14ac:dyDescent="0.25">
      <c r="A3619" s="24">
        <v>3617</v>
      </c>
      <c r="B3619" s="26" t="s">
        <v>5381</v>
      </c>
      <c r="C3619" s="25">
        <v>532972</v>
      </c>
      <c r="D3619" s="25" t="s">
        <v>144</v>
      </c>
      <c r="E3619" s="27" t="s">
        <v>237</v>
      </c>
    </row>
    <row r="3620" spans="1:5" x14ac:dyDescent="0.25">
      <c r="A3620" s="24">
        <v>3618</v>
      </c>
      <c r="B3620" s="26" t="s">
        <v>5382</v>
      </c>
      <c r="C3620" s="25">
        <v>532435</v>
      </c>
      <c r="D3620" s="25" t="s">
        <v>144</v>
      </c>
      <c r="E3620" s="27" t="s">
        <v>230</v>
      </c>
    </row>
    <row r="3621" spans="1:5" x14ac:dyDescent="0.25">
      <c r="A3621" s="24">
        <v>3619</v>
      </c>
      <c r="B3621" s="26" t="s">
        <v>5383</v>
      </c>
      <c r="C3621" s="25">
        <v>512062</v>
      </c>
      <c r="D3621" s="25" t="s">
        <v>144</v>
      </c>
      <c r="E3621" s="27" t="s">
        <v>565</v>
      </c>
    </row>
    <row r="3622" spans="1:5" x14ac:dyDescent="0.25">
      <c r="A3622" s="24">
        <v>3620</v>
      </c>
      <c r="B3622" s="26" t="s">
        <v>5384</v>
      </c>
      <c r="C3622" s="25">
        <v>500674</v>
      </c>
      <c r="D3622" s="25" t="s">
        <v>5385</v>
      </c>
      <c r="E3622" s="27" t="s">
        <v>182</v>
      </c>
    </row>
    <row r="3623" spans="1:5" x14ac:dyDescent="0.25">
      <c r="A3623" s="24">
        <v>3621</v>
      </c>
      <c r="B3623" s="26" t="s">
        <v>5386</v>
      </c>
      <c r="C3623" s="25">
        <v>500674</v>
      </c>
      <c r="D3623" s="25" t="s">
        <v>5385</v>
      </c>
      <c r="E3623" s="27" t="s">
        <v>182</v>
      </c>
    </row>
    <row r="3624" spans="1:5" x14ac:dyDescent="0.25">
      <c r="A3624" s="24">
        <v>3622</v>
      </c>
      <c r="B3624" s="26" t="s">
        <v>5387</v>
      </c>
      <c r="C3624" s="25">
        <v>514280</v>
      </c>
      <c r="D3624" s="25" t="s">
        <v>144</v>
      </c>
      <c r="E3624" s="27" t="s">
        <v>159</v>
      </c>
    </row>
    <row r="3625" spans="1:5" x14ac:dyDescent="0.25">
      <c r="A3625" s="24">
        <v>3623</v>
      </c>
      <c r="B3625" s="26" t="s">
        <v>5388</v>
      </c>
      <c r="C3625" s="25">
        <v>530035</v>
      </c>
      <c r="D3625" s="25" t="s">
        <v>144</v>
      </c>
      <c r="E3625" s="27" t="s">
        <v>159</v>
      </c>
    </row>
    <row r="3626" spans="1:5" x14ac:dyDescent="0.25">
      <c r="A3626" s="24">
        <v>3624</v>
      </c>
      <c r="B3626" s="26" t="s">
        <v>5389</v>
      </c>
      <c r="C3626" s="25">
        <v>540822</v>
      </c>
      <c r="D3626" s="25" t="s">
        <v>144</v>
      </c>
      <c r="E3626" s="27" t="s">
        <v>161</v>
      </c>
    </row>
    <row r="3627" spans="1:5" x14ac:dyDescent="0.25">
      <c r="A3627" s="24">
        <v>3625</v>
      </c>
      <c r="B3627" s="26" t="s">
        <v>5390</v>
      </c>
      <c r="C3627" s="25">
        <v>519260</v>
      </c>
      <c r="D3627" s="25" t="s">
        <v>5391</v>
      </c>
      <c r="E3627" s="27" t="s">
        <v>393</v>
      </c>
    </row>
    <row r="3628" spans="1:5" x14ac:dyDescent="0.25">
      <c r="A3628" s="24">
        <v>3626</v>
      </c>
      <c r="B3628" s="26" t="s">
        <v>5392</v>
      </c>
      <c r="C3628" s="25">
        <v>506906</v>
      </c>
      <c r="D3628" s="25" t="s">
        <v>144</v>
      </c>
      <c r="E3628" s="27" t="s">
        <v>166</v>
      </c>
    </row>
    <row r="3629" spans="1:5" x14ac:dyDescent="0.25">
      <c r="A3629" s="24">
        <v>3627</v>
      </c>
      <c r="B3629" s="26" t="s">
        <v>5393</v>
      </c>
      <c r="C3629" s="25">
        <v>519238</v>
      </c>
      <c r="D3629" s="25" t="s">
        <v>144</v>
      </c>
      <c r="E3629" s="27" t="s">
        <v>342</v>
      </c>
    </row>
    <row r="3630" spans="1:5" x14ac:dyDescent="0.25">
      <c r="A3630" s="24">
        <v>3628</v>
      </c>
      <c r="B3630" s="26" t="s">
        <v>5394</v>
      </c>
      <c r="C3630" s="25">
        <v>538992</v>
      </c>
      <c r="D3630" s="25" t="s">
        <v>144</v>
      </c>
      <c r="E3630" s="27" t="s">
        <v>499</v>
      </c>
    </row>
    <row r="3631" spans="1:5" x14ac:dyDescent="0.25">
      <c r="A3631" s="24">
        <v>3629</v>
      </c>
      <c r="B3631" s="26" t="s">
        <v>5395</v>
      </c>
      <c r="C3631" s="25">
        <v>512020</v>
      </c>
      <c r="D3631" s="25" t="s">
        <v>144</v>
      </c>
      <c r="E3631" s="27" t="s">
        <v>161</v>
      </c>
    </row>
    <row r="3632" spans="1:5" x14ac:dyDescent="0.25">
      <c r="A3632" s="24">
        <v>3630</v>
      </c>
      <c r="B3632" s="26" t="s">
        <v>5396</v>
      </c>
      <c r="C3632" s="25">
        <v>512020</v>
      </c>
      <c r="D3632" s="25" t="s">
        <v>144</v>
      </c>
      <c r="E3632" s="27" t="s">
        <v>161</v>
      </c>
    </row>
    <row r="3633" spans="1:5" x14ac:dyDescent="0.25">
      <c r="A3633" s="24">
        <v>3631</v>
      </c>
      <c r="B3633" s="26" t="s">
        <v>5397</v>
      </c>
      <c r="C3633" s="25">
        <v>504614</v>
      </c>
      <c r="D3633" s="25" t="s">
        <v>5398</v>
      </c>
      <c r="E3633" s="27" t="s">
        <v>176</v>
      </c>
    </row>
    <row r="3634" spans="1:5" x14ac:dyDescent="0.25">
      <c r="A3634" s="24">
        <v>3632</v>
      </c>
      <c r="B3634" s="26" t="s">
        <v>5399</v>
      </c>
      <c r="C3634" s="25">
        <v>516032</v>
      </c>
      <c r="D3634" s="25" t="s">
        <v>144</v>
      </c>
      <c r="E3634" s="27" t="s">
        <v>138</v>
      </c>
    </row>
    <row r="3635" spans="1:5" x14ac:dyDescent="0.25">
      <c r="A3635" s="24">
        <v>3633</v>
      </c>
      <c r="B3635" s="26" t="s">
        <v>5400</v>
      </c>
      <c r="C3635" s="25">
        <v>516003</v>
      </c>
      <c r="D3635" s="25" t="s">
        <v>144</v>
      </c>
      <c r="E3635" s="27" t="s">
        <v>639</v>
      </c>
    </row>
    <row r="3636" spans="1:5" x14ac:dyDescent="0.25">
      <c r="A3636" s="24">
        <v>3634</v>
      </c>
      <c r="B3636" s="26" t="s">
        <v>5401</v>
      </c>
      <c r="C3636" s="25">
        <v>519242</v>
      </c>
      <c r="D3636" s="25" t="s">
        <v>144</v>
      </c>
      <c r="E3636" s="27" t="s">
        <v>393</v>
      </c>
    </row>
    <row r="3637" spans="1:5" x14ac:dyDescent="0.25">
      <c r="A3637" s="24">
        <v>3635</v>
      </c>
      <c r="B3637" s="26" t="s">
        <v>5402</v>
      </c>
      <c r="C3637" s="25">
        <v>532163</v>
      </c>
      <c r="D3637" s="25" t="s">
        <v>5403</v>
      </c>
      <c r="E3637" s="27" t="s">
        <v>147</v>
      </c>
    </row>
    <row r="3638" spans="1:5" x14ac:dyDescent="0.25">
      <c r="A3638" s="24">
        <v>3636</v>
      </c>
      <c r="B3638" s="26" t="s">
        <v>5404</v>
      </c>
      <c r="C3638" s="25">
        <v>532163</v>
      </c>
      <c r="D3638" s="25" t="s">
        <v>5403</v>
      </c>
      <c r="E3638" s="27" t="s">
        <v>147</v>
      </c>
    </row>
    <row r="3639" spans="1:5" x14ac:dyDescent="0.25">
      <c r="A3639" s="24">
        <v>3637</v>
      </c>
      <c r="B3639" s="26" t="s">
        <v>5405</v>
      </c>
      <c r="C3639" s="25">
        <v>526885</v>
      </c>
      <c r="D3639" s="25" t="s">
        <v>5406</v>
      </c>
      <c r="E3639" s="27" t="s">
        <v>159</v>
      </c>
    </row>
    <row r="3640" spans="1:5" x14ac:dyDescent="0.25">
      <c r="A3640" s="24">
        <v>3638</v>
      </c>
      <c r="B3640" s="26" t="s">
        <v>5407</v>
      </c>
      <c r="C3640" s="25">
        <v>530993</v>
      </c>
      <c r="D3640" s="25" t="s">
        <v>144</v>
      </c>
      <c r="E3640" s="27" t="s">
        <v>166</v>
      </c>
    </row>
    <row r="3641" spans="1:5" x14ac:dyDescent="0.25">
      <c r="A3641" s="24">
        <v>3639</v>
      </c>
      <c r="B3641" s="26" t="s">
        <v>5408</v>
      </c>
      <c r="C3641" s="25">
        <v>531930</v>
      </c>
      <c r="D3641" s="25" t="s">
        <v>144</v>
      </c>
      <c r="E3641" s="27" t="s">
        <v>1063</v>
      </c>
    </row>
    <row r="3642" spans="1:5" x14ac:dyDescent="0.25">
      <c r="A3642" s="24">
        <v>3640</v>
      </c>
      <c r="B3642" s="26" t="s">
        <v>5409</v>
      </c>
      <c r="C3642" s="25">
        <v>540393</v>
      </c>
      <c r="D3642" s="25" t="s">
        <v>144</v>
      </c>
      <c r="E3642" s="27" t="s">
        <v>467</v>
      </c>
    </row>
    <row r="3643" spans="1:5" x14ac:dyDescent="0.25">
      <c r="A3643" s="24">
        <v>3641</v>
      </c>
      <c r="B3643" s="26" t="s">
        <v>5410</v>
      </c>
      <c r="C3643" s="25">
        <v>514412</v>
      </c>
      <c r="D3643" s="25" t="s">
        <v>144</v>
      </c>
      <c r="E3643" s="27" t="s">
        <v>258</v>
      </c>
    </row>
    <row r="3644" spans="1:5" x14ac:dyDescent="0.25">
      <c r="A3644" s="24">
        <v>3642</v>
      </c>
      <c r="B3644" s="26" t="s">
        <v>5411</v>
      </c>
      <c r="C3644" s="25">
        <v>506190</v>
      </c>
      <c r="D3644" s="25" t="s">
        <v>144</v>
      </c>
      <c r="E3644" s="27" t="s">
        <v>565</v>
      </c>
    </row>
    <row r="3645" spans="1:5" x14ac:dyDescent="0.25">
      <c r="A3645" s="24">
        <v>3643</v>
      </c>
      <c r="B3645" s="26" t="s">
        <v>5412</v>
      </c>
      <c r="C3645" s="25" t="s">
        <v>144</v>
      </c>
      <c r="D3645" s="25" t="s">
        <v>5413</v>
      </c>
      <c r="E3645" s="27" t="s">
        <v>155</v>
      </c>
    </row>
    <row r="3646" spans="1:5" x14ac:dyDescent="0.25">
      <c r="A3646" s="24">
        <v>3644</v>
      </c>
      <c r="B3646" s="26" t="s">
        <v>5414</v>
      </c>
      <c r="C3646" s="25">
        <v>539124</v>
      </c>
      <c r="D3646" s="25" t="s">
        <v>144</v>
      </c>
      <c r="E3646" s="27" t="s">
        <v>161</v>
      </c>
    </row>
    <row r="3647" spans="1:5" x14ac:dyDescent="0.25">
      <c r="A3647" s="24">
        <v>3645</v>
      </c>
      <c r="B3647" s="26" t="s">
        <v>5415</v>
      </c>
      <c r="C3647" s="25">
        <v>506313</v>
      </c>
      <c r="D3647" s="25" t="s">
        <v>144</v>
      </c>
      <c r="E3647" s="27" t="s">
        <v>672</v>
      </c>
    </row>
    <row r="3648" spans="1:5" x14ac:dyDescent="0.25">
      <c r="A3648" s="24">
        <v>3646</v>
      </c>
      <c r="B3648" s="26" t="s">
        <v>5416</v>
      </c>
      <c r="C3648" s="25">
        <v>532663</v>
      </c>
      <c r="D3648" s="25" t="s">
        <v>5417</v>
      </c>
      <c r="E3648" s="27" t="s">
        <v>130</v>
      </c>
    </row>
    <row r="3649" spans="1:5" x14ac:dyDescent="0.25">
      <c r="A3649" s="24">
        <v>3647</v>
      </c>
      <c r="B3649" s="26" t="s">
        <v>5418</v>
      </c>
      <c r="C3649" s="25">
        <v>533259</v>
      </c>
      <c r="D3649" s="25" t="s">
        <v>5419</v>
      </c>
      <c r="E3649" s="27" t="s">
        <v>333</v>
      </c>
    </row>
    <row r="3650" spans="1:5" x14ac:dyDescent="0.25">
      <c r="A3650" s="24">
        <v>3648</v>
      </c>
      <c r="B3650" s="26" t="s">
        <v>5420</v>
      </c>
      <c r="C3650" s="25">
        <v>511076</v>
      </c>
      <c r="D3650" s="25" t="s">
        <v>144</v>
      </c>
      <c r="E3650" s="27" t="s">
        <v>166</v>
      </c>
    </row>
    <row r="3651" spans="1:5" x14ac:dyDescent="0.25">
      <c r="A3651" s="24">
        <v>3649</v>
      </c>
      <c r="B3651" s="26" t="s">
        <v>5421</v>
      </c>
      <c r="C3651" s="25">
        <v>526093</v>
      </c>
      <c r="D3651" s="25" t="s">
        <v>5422</v>
      </c>
      <c r="E3651" s="27" t="s">
        <v>176</v>
      </c>
    </row>
    <row r="3652" spans="1:5" x14ac:dyDescent="0.25">
      <c r="A3652" s="24">
        <v>3650</v>
      </c>
      <c r="B3652" s="26" t="s">
        <v>5423</v>
      </c>
      <c r="C3652" s="25">
        <v>539201</v>
      </c>
      <c r="D3652" s="25" t="s">
        <v>144</v>
      </c>
      <c r="E3652" s="27" t="s">
        <v>138</v>
      </c>
    </row>
    <row r="3653" spans="1:5" x14ac:dyDescent="0.25">
      <c r="A3653" s="24">
        <v>3651</v>
      </c>
      <c r="B3653" s="26" t="s">
        <v>5424</v>
      </c>
      <c r="C3653" s="25">
        <v>539404</v>
      </c>
      <c r="D3653" s="25" t="s">
        <v>5425</v>
      </c>
      <c r="E3653" s="27" t="s">
        <v>161</v>
      </c>
    </row>
    <row r="3654" spans="1:5" x14ac:dyDescent="0.25">
      <c r="A3654" s="24">
        <v>3652</v>
      </c>
      <c r="B3654" s="26" t="s">
        <v>5426</v>
      </c>
      <c r="C3654" s="25">
        <v>536592</v>
      </c>
      <c r="D3654" s="25" t="s">
        <v>144</v>
      </c>
      <c r="E3654" s="27" t="s">
        <v>161</v>
      </c>
    </row>
    <row r="3655" spans="1:5" x14ac:dyDescent="0.25">
      <c r="A3655" s="24">
        <v>3653</v>
      </c>
      <c r="B3655" s="26" t="s">
        <v>5427</v>
      </c>
      <c r="C3655" s="25">
        <v>508996</v>
      </c>
      <c r="D3655" s="25" t="s">
        <v>5428</v>
      </c>
      <c r="E3655" s="27" t="s">
        <v>230</v>
      </c>
    </row>
    <row r="3656" spans="1:5" x14ac:dyDescent="0.25">
      <c r="A3656" s="24">
        <v>3654</v>
      </c>
      <c r="B3656" s="26" t="s">
        <v>5429</v>
      </c>
      <c r="C3656" s="25">
        <v>503893</v>
      </c>
      <c r="D3656" s="25" t="s">
        <v>144</v>
      </c>
      <c r="E3656" s="27" t="s">
        <v>127</v>
      </c>
    </row>
    <row r="3657" spans="1:5" x14ac:dyDescent="0.25">
      <c r="A3657" s="24">
        <v>3655</v>
      </c>
      <c r="B3657" s="26" t="s">
        <v>5430</v>
      </c>
      <c r="C3657" s="25">
        <v>539218</v>
      </c>
      <c r="D3657" s="25" t="s">
        <v>144</v>
      </c>
      <c r="E3657" s="27" t="s">
        <v>161</v>
      </c>
    </row>
    <row r="3658" spans="1:5" x14ac:dyDescent="0.25">
      <c r="A3658" s="24">
        <v>3656</v>
      </c>
      <c r="B3658" s="26" t="s">
        <v>5431</v>
      </c>
      <c r="C3658" s="25">
        <v>502175</v>
      </c>
      <c r="D3658" s="25" t="s">
        <v>144</v>
      </c>
      <c r="E3658" s="27" t="s">
        <v>157</v>
      </c>
    </row>
    <row r="3659" spans="1:5" x14ac:dyDescent="0.25">
      <c r="A3659" s="24">
        <v>3657</v>
      </c>
      <c r="B3659" s="26" t="s">
        <v>5432</v>
      </c>
      <c r="C3659" s="25">
        <v>511577</v>
      </c>
      <c r="D3659" s="25" t="s">
        <v>144</v>
      </c>
      <c r="E3659" s="27" t="s">
        <v>161</v>
      </c>
    </row>
    <row r="3660" spans="1:5" x14ac:dyDescent="0.25">
      <c r="A3660" s="24">
        <v>3658</v>
      </c>
      <c r="B3660" s="26" t="s">
        <v>5433</v>
      </c>
      <c r="C3660" s="25">
        <v>517320</v>
      </c>
      <c r="D3660" s="25" t="s">
        <v>144</v>
      </c>
      <c r="E3660" s="27" t="s">
        <v>442</v>
      </c>
    </row>
    <row r="3661" spans="1:5" x14ac:dyDescent="0.25">
      <c r="A3661" s="24">
        <v>3659</v>
      </c>
      <c r="B3661" s="26" t="s">
        <v>5434</v>
      </c>
      <c r="C3661" s="25">
        <v>532404</v>
      </c>
      <c r="D3661" s="25" t="s">
        <v>144</v>
      </c>
      <c r="E3661" s="27" t="s">
        <v>237</v>
      </c>
    </row>
    <row r="3662" spans="1:5" x14ac:dyDescent="0.25">
      <c r="A3662" s="24">
        <v>3660</v>
      </c>
      <c r="B3662" s="26" t="s">
        <v>5435</v>
      </c>
      <c r="C3662" s="25">
        <v>512634</v>
      </c>
      <c r="D3662" s="25" t="s">
        <v>144</v>
      </c>
      <c r="E3662" s="27" t="s">
        <v>345</v>
      </c>
    </row>
    <row r="3663" spans="1:5" x14ac:dyDescent="0.25">
      <c r="A3663" s="24">
        <v>3661</v>
      </c>
      <c r="B3663" s="26" t="s">
        <v>5436</v>
      </c>
      <c r="C3663" s="25">
        <v>524667</v>
      </c>
      <c r="D3663" s="25" t="s">
        <v>5437</v>
      </c>
      <c r="E3663" s="27" t="s">
        <v>1072</v>
      </c>
    </row>
    <row r="3664" spans="1:5" x14ac:dyDescent="0.25">
      <c r="A3664" s="24">
        <v>3662</v>
      </c>
      <c r="B3664" s="26" t="s">
        <v>5438</v>
      </c>
      <c r="C3664" s="25">
        <v>531893</v>
      </c>
      <c r="D3664" s="25" t="s">
        <v>144</v>
      </c>
      <c r="E3664" s="27" t="s">
        <v>565</v>
      </c>
    </row>
    <row r="3665" spans="1:5" x14ac:dyDescent="0.25">
      <c r="A3665" s="24">
        <v>3663</v>
      </c>
      <c r="B3665" s="26" t="s">
        <v>5439</v>
      </c>
      <c r="C3665" s="25">
        <v>523710</v>
      </c>
      <c r="D3665" s="25" t="s">
        <v>144</v>
      </c>
      <c r="E3665" s="27" t="s">
        <v>345</v>
      </c>
    </row>
    <row r="3666" spans="1:5" x14ac:dyDescent="0.25">
      <c r="A3666" s="24">
        <v>3664</v>
      </c>
      <c r="B3666" s="26" t="s">
        <v>5440</v>
      </c>
      <c r="C3666" s="25">
        <v>540728</v>
      </c>
      <c r="D3666" s="25" t="s">
        <v>144</v>
      </c>
      <c r="E3666" s="27" t="s">
        <v>133</v>
      </c>
    </row>
    <row r="3667" spans="1:5" x14ac:dyDescent="0.25">
      <c r="A3667" s="24">
        <v>3665</v>
      </c>
      <c r="B3667" s="26" t="s">
        <v>5441</v>
      </c>
      <c r="C3667" s="25">
        <v>532102</v>
      </c>
      <c r="D3667" s="25" t="s">
        <v>144</v>
      </c>
      <c r="E3667" s="27" t="s">
        <v>842</v>
      </c>
    </row>
    <row r="3668" spans="1:5" x14ac:dyDescent="0.25">
      <c r="A3668" s="24">
        <v>3666</v>
      </c>
      <c r="B3668" s="26" t="s">
        <v>5442</v>
      </c>
      <c r="C3668" s="25">
        <v>540719</v>
      </c>
      <c r="D3668" s="25" t="s">
        <v>5443</v>
      </c>
      <c r="E3668" s="27" t="s">
        <v>2556</v>
      </c>
    </row>
    <row r="3669" spans="1:5" x14ac:dyDescent="0.25">
      <c r="A3669" s="24">
        <v>3667</v>
      </c>
      <c r="B3669" s="26" t="s">
        <v>5444</v>
      </c>
      <c r="C3669" s="25">
        <v>590098</v>
      </c>
      <c r="D3669" s="25" t="s">
        <v>5445</v>
      </c>
      <c r="E3669" s="27" t="s">
        <v>127</v>
      </c>
    </row>
    <row r="3670" spans="1:5" x14ac:dyDescent="0.25">
      <c r="A3670" s="24">
        <v>3668</v>
      </c>
      <c r="B3670" s="26" t="s">
        <v>5446</v>
      </c>
      <c r="C3670" s="25">
        <v>526081</v>
      </c>
      <c r="D3670" s="25" t="s">
        <v>5447</v>
      </c>
      <c r="E3670" s="27" t="s">
        <v>204</v>
      </c>
    </row>
    <row r="3671" spans="1:5" x14ac:dyDescent="0.25">
      <c r="A3671" s="24">
        <v>3669</v>
      </c>
      <c r="B3671" s="26" t="s">
        <v>5448</v>
      </c>
      <c r="C3671" s="25">
        <v>531797</v>
      </c>
      <c r="D3671" s="25" t="s">
        <v>144</v>
      </c>
      <c r="E3671" s="27" t="s">
        <v>157</v>
      </c>
    </row>
    <row r="3672" spans="1:5" x14ac:dyDescent="0.25">
      <c r="A3672" s="24">
        <v>3670</v>
      </c>
      <c r="B3672" s="26" t="s">
        <v>5449</v>
      </c>
      <c r="C3672" s="25">
        <v>511672</v>
      </c>
      <c r="D3672" s="25" t="s">
        <v>144</v>
      </c>
      <c r="E3672" s="27" t="s">
        <v>176</v>
      </c>
    </row>
    <row r="3673" spans="1:5" x14ac:dyDescent="0.25">
      <c r="A3673" s="24">
        <v>3671</v>
      </c>
      <c r="B3673" s="26" t="s">
        <v>5450</v>
      </c>
      <c r="C3673" s="25">
        <v>516110</v>
      </c>
      <c r="D3673" s="25" t="s">
        <v>5451</v>
      </c>
      <c r="E3673" s="27" t="s">
        <v>333</v>
      </c>
    </row>
    <row r="3674" spans="1:5" x14ac:dyDescent="0.25">
      <c r="A3674" s="24">
        <v>3672</v>
      </c>
      <c r="B3674" s="26" t="s">
        <v>5452</v>
      </c>
      <c r="C3674" s="25">
        <v>526544</v>
      </c>
      <c r="D3674" s="25" t="s">
        <v>144</v>
      </c>
      <c r="E3674" s="27" t="s">
        <v>150</v>
      </c>
    </row>
    <row r="3675" spans="1:5" x14ac:dyDescent="0.25">
      <c r="A3675" s="24">
        <v>3673</v>
      </c>
      <c r="B3675" s="26" t="s">
        <v>5453</v>
      </c>
      <c r="C3675" s="25">
        <v>507894</v>
      </c>
      <c r="D3675" s="25" t="s">
        <v>144</v>
      </c>
      <c r="E3675" s="27" t="s">
        <v>421</v>
      </c>
    </row>
    <row r="3676" spans="1:5" x14ac:dyDescent="0.25">
      <c r="A3676" s="24">
        <v>3674</v>
      </c>
      <c r="B3676" s="26" t="s">
        <v>5454</v>
      </c>
      <c r="C3676" s="25">
        <v>507894</v>
      </c>
      <c r="D3676" s="25" t="s">
        <v>144</v>
      </c>
      <c r="E3676" s="27" t="s">
        <v>421</v>
      </c>
    </row>
    <row r="3677" spans="1:5" x14ac:dyDescent="0.25">
      <c r="A3677" s="24">
        <v>3675</v>
      </c>
      <c r="B3677" s="26" t="s">
        <v>5455</v>
      </c>
      <c r="C3677" s="25">
        <v>505790</v>
      </c>
      <c r="D3677" s="25" t="s">
        <v>5456</v>
      </c>
      <c r="E3677" s="27" t="s">
        <v>152</v>
      </c>
    </row>
    <row r="3678" spans="1:5" x14ac:dyDescent="0.25">
      <c r="A3678" s="24">
        <v>3676</v>
      </c>
      <c r="B3678" s="26" t="s">
        <v>5457</v>
      </c>
      <c r="C3678" s="25">
        <v>505790</v>
      </c>
      <c r="D3678" s="25" t="s">
        <v>5456</v>
      </c>
      <c r="E3678" s="27" t="s">
        <v>152</v>
      </c>
    </row>
    <row r="3679" spans="1:5" x14ac:dyDescent="0.25">
      <c r="A3679" s="24">
        <v>3677</v>
      </c>
      <c r="B3679" s="26" t="s">
        <v>5458</v>
      </c>
      <c r="C3679" s="25">
        <v>534139</v>
      </c>
      <c r="D3679" s="25" t="s">
        <v>5459</v>
      </c>
      <c r="E3679" s="27" t="s">
        <v>187</v>
      </c>
    </row>
    <row r="3680" spans="1:5" x14ac:dyDescent="0.25">
      <c r="A3680" s="24">
        <v>3678</v>
      </c>
      <c r="B3680" s="26" t="s">
        <v>5460</v>
      </c>
      <c r="C3680" s="25">
        <v>538857</v>
      </c>
      <c r="D3680" s="25" t="s">
        <v>144</v>
      </c>
      <c r="E3680" s="27" t="s">
        <v>161</v>
      </c>
    </row>
    <row r="3681" spans="1:5" x14ac:dyDescent="0.25">
      <c r="A3681" s="24">
        <v>3679</v>
      </c>
      <c r="B3681" s="26" t="s">
        <v>5461</v>
      </c>
      <c r="C3681" s="25">
        <v>505141</v>
      </c>
      <c r="D3681" s="25" t="s">
        <v>144</v>
      </c>
      <c r="E3681" s="27" t="s">
        <v>801</v>
      </c>
    </row>
    <row r="3682" spans="1:5" x14ac:dyDescent="0.25">
      <c r="A3682" s="24">
        <v>3680</v>
      </c>
      <c r="B3682" s="26" t="s">
        <v>5462</v>
      </c>
      <c r="C3682" s="25">
        <v>505141</v>
      </c>
      <c r="D3682" s="25" t="s">
        <v>144</v>
      </c>
      <c r="E3682" s="27" t="s">
        <v>801</v>
      </c>
    </row>
    <row r="3683" spans="1:5" x14ac:dyDescent="0.25">
      <c r="A3683" s="24">
        <v>3681</v>
      </c>
      <c r="B3683" s="26" t="s">
        <v>5463</v>
      </c>
      <c r="C3683" s="25">
        <v>530361</v>
      </c>
      <c r="D3683" s="25" t="s">
        <v>144</v>
      </c>
      <c r="E3683" s="27" t="s">
        <v>204</v>
      </c>
    </row>
    <row r="3684" spans="1:5" x14ac:dyDescent="0.25">
      <c r="A3684" s="24">
        <v>3682</v>
      </c>
      <c r="B3684" s="26" t="s">
        <v>5464</v>
      </c>
      <c r="C3684" s="25">
        <v>533268</v>
      </c>
      <c r="D3684" s="25" t="s">
        <v>144</v>
      </c>
      <c r="E3684" s="27" t="s">
        <v>882</v>
      </c>
    </row>
    <row r="3685" spans="1:5" x14ac:dyDescent="0.25">
      <c r="A3685" s="24">
        <v>3683</v>
      </c>
      <c r="B3685" s="26" t="s">
        <v>5465</v>
      </c>
      <c r="C3685" s="25">
        <v>526807</v>
      </c>
      <c r="D3685" s="25" t="s">
        <v>5466</v>
      </c>
      <c r="E3685" s="27" t="s">
        <v>1391</v>
      </c>
    </row>
    <row r="3686" spans="1:5" x14ac:dyDescent="0.25">
      <c r="A3686" s="24">
        <v>3684</v>
      </c>
      <c r="B3686" s="26" t="s">
        <v>5467</v>
      </c>
      <c r="C3686" s="25">
        <v>521182</v>
      </c>
      <c r="D3686" s="25" t="s">
        <v>144</v>
      </c>
      <c r="E3686" s="27" t="s">
        <v>166</v>
      </c>
    </row>
    <row r="3687" spans="1:5" x14ac:dyDescent="0.25">
      <c r="A3687" s="24">
        <v>3685</v>
      </c>
      <c r="B3687" s="26" t="s">
        <v>5468</v>
      </c>
      <c r="C3687" s="25">
        <v>514264</v>
      </c>
      <c r="D3687" s="25" t="s">
        <v>144</v>
      </c>
      <c r="E3687" s="27" t="s">
        <v>159</v>
      </c>
    </row>
    <row r="3688" spans="1:5" x14ac:dyDescent="0.25">
      <c r="A3688" s="24">
        <v>3686</v>
      </c>
      <c r="B3688" s="26" t="s">
        <v>5469</v>
      </c>
      <c r="C3688" s="25" t="s">
        <v>144</v>
      </c>
      <c r="D3688" s="25" t="s">
        <v>5470</v>
      </c>
      <c r="E3688" s="27" t="s">
        <v>155</v>
      </c>
    </row>
    <row r="3689" spans="1:5" x14ac:dyDescent="0.25">
      <c r="A3689" s="24">
        <v>3687</v>
      </c>
      <c r="B3689" s="26" t="s">
        <v>5471</v>
      </c>
      <c r="C3689" s="25">
        <v>540673</v>
      </c>
      <c r="D3689" s="25" t="s">
        <v>5472</v>
      </c>
      <c r="E3689" s="27" t="s">
        <v>2924</v>
      </c>
    </row>
    <row r="3690" spans="1:5" x14ac:dyDescent="0.25">
      <c r="A3690" s="24">
        <v>3688</v>
      </c>
      <c r="B3690" s="26" t="s">
        <v>5473</v>
      </c>
      <c r="C3690" s="25">
        <v>540673</v>
      </c>
      <c r="D3690" s="25" t="s">
        <v>5472</v>
      </c>
      <c r="E3690" s="27" t="s">
        <v>2924</v>
      </c>
    </row>
    <row r="3691" spans="1:5" x14ac:dyDescent="0.25">
      <c r="A3691" s="24">
        <v>3689</v>
      </c>
      <c r="B3691" s="26" t="s">
        <v>5474</v>
      </c>
      <c r="C3691" s="25">
        <v>532886</v>
      </c>
      <c r="D3691" s="25" t="s">
        <v>5475</v>
      </c>
      <c r="E3691" s="27" t="s">
        <v>159</v>
      </c>
    </row>
    <row r="3692" spans="1:5" x14ac:dyDescent="0.25">
      <c r="A3692" s="24">
        <v>3690</v>
      </c>
      <c r="B3692" s="26" t="s">
        <v>5476</v>
      </c>
      <c r="C3692" s="25">
        <v>530075</v>
      </c>
      <c r="D3692" s="25" t="s">
        <v>5477</v>
      </c>
      <c r="E3692" s="27" t="s">
        <v>207</v>
      </c>
    </row>
    <row r="3693" spans="1:5" x14ac:dyDescent="0.25">
      <c r="A3693" s="24">
        <v>3691</v>
      </c>
      <c r="B3693" s="26" t="s">
        <v>5478</v>
      </c>
      <c r="C3693" s="25">
        <v>538875</v>
      </c>
      <c r="D3693" s="25" t="s">
        <v>144</v>
      </c>
      <c r="E3693" s="27" t="s">
        <v>565</v>
      </c>
    </row>
    <row r="3694" spans="1:5" x14ac:dyDescent="0.25">
      <c r="A3694" s="24">
        <v>3692</v>
      </c>
      <c r="B3694" s="26" t="s">
        <v>5479</v>
      </c>
      <c r="C3694" s="25">
        <v>532021</v>
      </c>
      <c r="D3694" s="25" t="s">
        <v>144</v>
      </c>
      <c r="E3694" s="27" t="s">
        <v>182</v>
      </c>
    </row>
    <row r="3695" spans="1:5" x14ac:dyDescent="0.25">
      <c r="A3695" s="24">
        <v>3693</v>
      </c>
      <c r="B3695" s="26" t="s">
        <v>5480</v>
      </c>
      <c r="C3695" s="25">
        <v>531980</v>
      </c>
      <c r="D3695" s="25" t="s">
        <v>144</v>
      </c>
      <c r="E3695" s="27" t="s">
        <v>130</v>
      </c>
    </row>
    <row r="3696" spans="1:5" x14ac:dyDescent="0.25">
      <c r="A3696" s="24">
        <v>3694</v>
      </c>
      <c r="B3696" s="26" t="s">
        <v>5481</v>
      </c>
      <c r="C3696" s="25">
        <v>512529</v>
      </c>
      <c r="D3696" s="25" t="s">
        <v>5482</v>
      </c>
      <c r="E3696" s="27" t="s">
        <v>182</v>
      </c>
    </row>
    <row r="3697" spans="1:5" x14ac:dyDescent="0.25">
      <c r="A3697" s="24">
        <v>3695</v>
      </c>
      <c r="B3697" s="26" t="s">
        <v>5483</v>
      </c>
      <c r="C3697" s="25" t="s">
        <v>144</v>
      </c>
      <c r="D3697" s="25" t="s">
        <v>5484</v>
      </c>
      <c r="E3697" s="27" t="s">
        <v>155</v>
      </c>
    </row>
    <row r="3698" spans="1:5" x14ac:dyDescent="0.25">
      <c r="A3698" s="24">
        <v>3696</v>
      </c>
      <c r="B3698" s="26" t="s">
        <v>5485</v>
      </c>
      <c r="C3698" s="25">
        <v>502450</v>
      </c>
      <c r="D3698" s="25" t="s">
        <v>5486</v>
      </c>
      <c r="E3698" s="27" t="s">
        <v>138</v>
      </c>
    </row>
    <row r="3699" spans="1:5" x14ac:dyDescent="0.25">
      <c r="A3699" s="24">
        <v>3697</v>
      </c>
      <c r="B3699" s="26" t="s">
        <v>5487</v>
      </c>
      <c r="C3699" s="25">
        <v>505075</v>
      </c>
      <c r="D3699" s="25" t="s">
        <v>5488</v>
      </c>
      <c r="E3699" s="27" t="s">
        <v>499</v>
      </c>
    </row>
    <row r="3700" spans="1:5" x14ac:dyDescent="0.25">
      <c r="A3700" s="24">
        <v>3698</v>
      </c>
      <c r="B3700" s="26" t="s">
        <v>5489</v>
      </c>
      <c r="C3700" s="25">
        <v>511760</v>
      </c>
      <c r="D3700" s="25" t="s">
        <v>144</v>
      </c>
      <c r="E3700" s="27" t="s">
        <v>161</v>
      </c>
    </row>
    <row r="3701" spans="1:5" x14ac:dyDescent="0.25">
      <c r="A3701" s="24">
        <v>3699</v>
      </c>
      <c r="B3701" s="26" t="s">
        <v>5490</v>
      </c>
      <c r="C3701" s="25">
        <v>524324</v>
      </c>
      <c r="D3701" s="25" t="s">
        <v>144</v>
      </c>
      <c r="E3701" s="27" t="s">
        <v>304</v>
      </c>
    </row>
    <row r="3702" spans="1:5" x14ac:dyDescent="0.25">
      <c r="A3702" s="24">
        <v>3700</v>
      </c>
      <c r="B3702" s="26" t="s">
        <v>5491</v>
      </c>
      <c r="C3702" s="25">
        <v>532993</v>
      </c>
      <c r="D3702" s="25" t="s">
        <v>5492</v>
      </c>
      <c r="E3702" s="27" t="s">
        <v>672</v>
      </c>
    </row>
    <row r="3703" spans="1:5" x14ac:dyDescent="0.25">
      <c r="A3703" s="24">
        <v>3701</v>
      </c>
      <c r="B3703" s="26" t="s">
        <v>5493</v>
      </c>
      <c r="C3703" s="25">
        <v>530867</v>
      </c>
      <c r="D3703" s="25" t="s">
        <v>144</v>
      </c>
      <c r="E3703" s="27" t="s">
        <v>127</v>
      </c>
    </row>
    <row r="3704" spans="1:5" x14ac:dyDescent="0.25">
      <c r="A3704" s="24">
        <v>3702</v>
      </c>
      <c r="B3704" s="26" t="s">
        <v>5494</v>
      </c>
      <c r="C3704" s="25">
        <v>524546</v>
      </c>
      <c r="D3704" s="25" t="s">
        <v>144</v>
      </c>
      <c r="E3704" s="27" t="s">
        <v>182</v>
      </c>
    </row>
    <row r="3705" spans="1:5" x14ac:dyDescent="0.25">
      <c r="A3705" s="24">
        <v>3703</v>
      </c>
      <c r="B3705" s="26" t="s">
        <v>5495</v>
      </c>
      <c r="C3705" s="25">
        <v>513436</v>
      </c>
      <c r="D3705" s="25" t="s">
        <v>5496</v>
      </c>
      <c r="E3705" s="27" t="s">
        <v>176</v>
      </c>
    </row>
    <row r="3706" spans="1:5" x14ac:dyDescent="0.25">
      <c r="A3706" s="24">
        <v>3704</v>
      </c>
      <c r="B3706" s="26" t="s">
        <v>5497</v>
      </c>
      <c r="C3706" s="25">
        <v>509870</v>
      </c>
      <c r="D3706" s="25" t="s">
        <v>144</v>
      </c>
      <c r="E3706" s="27" t="s">
        <v>230</v>
      </c>
    </row>
    <row r="3707" spans="1:5" x14ac:dyDescent="0.25">
      <c r="A3707" s="24">
        <v>3705</v>
      </c>
      <c r="B3707" s="26" t="s">
        <v>5498</v>
      </c>
      <c r="C3707" s="25">
        <v>519031</v>
      </c>
      <c r="D3707" s="25" t="s">
        <v>144</v>
      </c>
      <c r="E3707" s="27" t="s">
        <v>204</v>
      </c>
    </row>
    <row r="3708" spans="1:5" x14ac:dyDescent="0.25">
      <c r="A3708" s="24">
        <v>3706</v>
      </c>
      <c r="B3708" s="26" t="s">
        <v>5499</v>
      </c>
      <c r="C3708" s="25">
        <v>526508</v>
      </c>
      <c r="D3708" s="25" t="s">
        <v>144</v>
      </c>
      <c r="E3708" s="27" t="s">
        <v>1391</v>
      </c>
    </row>
    <row r="3709" spans="1:5" x14ac:dyDescent="0.25">
      <c r="A3709" s="24">
        <v>3707</v>
      </c>
      <c r="B3709" s="26" t="s">
        <v>5500</v>
      </c>
      <c r="C3709" s="25">
        <v>539520</v>
      </c>
      <c r="D3709" s="25" t="s">
        <v>144</v>
      </c>
      <c r="E3709" s="27" t="s">
        <v>166</v>
      </c>
    </row>
    <row r="3710" spans="1:5" x14ac:dyDescent="0.25">
      <c r="A3710" s="24">
        <v>3708</v>
      </c>
      <c r="B3710" s="26" t="s">
        <v>5501</v>
      </c>
      <c r="C3710" s="25">
        <v>501423</v>
      </c>
      <c r="D3710" s="25" t="s">
        <v>144</v>
      </c>
      <c r="E3710" s="27" t="s">
        <v>264</v>
      </c>
    </row>
    <row r="3711" spans="1:5" x14ac:dyDescent="0.25">
      <c r="A3711" s="24">
        <v>3709</v>
      </c>
      <c r="B3711" s="26" t="s">
        <v>5502</v>
      </c>
      <c r="C3711" s="25" t="s">
        <v>144</v>
      </c>
      <c r="D3711" s="25" t="s">
        <v>5503</v>
      </c>
      <c r="E3711" s="27" t="s">
        <v>155</v>
      </c>
    </row>
    <row r="3712" spans="1:5" x14ac:dyDescent="0.25">
      <c r="A3712" s="24">
        <v>3710</v>
      </c>
      <c r="B3712" s="26" t="s">
        <v>5504</v>
      </c>
      <c r="C3712" s="25">
        <v>531431</v>
      </c>
      <c r="D3712" s="25" t="s">
        <v>5505</v>
      </c>
      <c r="E3712" s="27" t="s">
        <v>152</v>
      </c>
    </row>
    <row r="3713" spans="1:5" x14ac:dyDescent="0.25">
      <c r="A3713" s="24">
        <v>3711</v>
      </c>
      <c r="B3713" s="26" t="s">
        <v>5506</v>
      </c>
      <c r="C3713" s="25">
        <v>531431</v>
      </c>
      <c r="D3713" s="25" t="s">
        <v>5505</v>
      </c>
      <c r="E3713" s="27" t="s">
        <v>152</v>
      </c>
    </row>
    <row r="3714" spans="1:5" x14ac:dyDescent="0.25">
      <c r="A3714" s="24">
        <v>3712</v>
      </c>
      <c r="B3714" s="26" t="s">
        <v>5507</v>
      </c>
      <c r="C3714" s="25">
        <v>540797</v>
      </c>
      <c r="D3714" s="25" t="s">
        <v>5508</v>
      </c>
      <c r="E3714" s="27" t="s">
        <v>614</v>
      </c>
    </row>
    <row r="3715" spans="1:5" x14ac:dyDescent="0.25">
      <c r="A3715" s="24">
        <v>3713</v>
      </c>
      <c r="B3715" s="26" t="s">
        <v>5509</v>
      </c>
      <c r="C3715" s="25">
        <v>511754</v>
      </c>
      <c r="D3715" s="25" t="s">
        <v>144</v>
      </c>
      <c r="E3715" s="27" t="s">
        <v>161</v>
      </c>
    </row>
    <row r="3716" spans="1:5" x14ac:dyDescent="0.25">
      <c r="A3716" s="24">
        <v>3714</v>
      </c>
      <c r="B3716" s="26" t="s">
        <v>5510</v>
      </c>
      <c r="C3716" s="25">
        <v>539895</v>
      </c>
      <c r="D3716" s="25" t="s">
        <v>144</v>
      </c>
      <c r="E3716" s="27" t="s">
        <v>127</v>
      </c>
    </row>
    <row r="3717" spans="1:5" x14ac:dyDescent="0.25">
      <c r="A3717" s="24">
        <v>3715</v>
      </c>
      <c r="B3717" s="26" t="s">
        <v>5511</v>
      </c>
      <c r="C3717" s="25">
        <v>509874</v>
      </c>
      <c r="D3717" s="25" t="s">
        <v>5512</v>
      </c>
      <c r="E3717" s="27" t="s">
        <v>421</v>
      </c>
    </row>
    <row r="3718" spans="1:5" x14ac:dyDescent="0.25">
      <c r="A3718" s="24">
        <v>3716</v>
      </c>
      <c r="B3718" s="26" t="s">
        <v>5513</v>
      </c>
      <c r="C3718" s="25">
        <v>512499</v>
      </c>
      <c r="D3718" s="25" t="s">
        <v>144</v>
      </c>
      <c r="E3718" s="27" t="s">
        <v>127</v>
      </c>
    </row>
    <row r="3719" spans="1:5" x14ac:dyDescent="0.25">
      <c r="A3719" s="24">
        <v>3717</v>
      </c>
      <c r="B3719" s="26" t="s">
        <v>5514</v>
      </c>
      <c r="C3719" s="25">
        <v>532455</v>
      </c>
      <c r="D3719" s="25" t="s">
        <v>144</v>
      </c>
      <c r="E3719" s="27" t="s">
        <v>218</v>
      </c>
    </row>
    <row r="3720" spans="1:5" x14ac:dyDescent="0.25">
      <c r="A3720" s="24">
        <v>3718</v>
      </c>
      <c r="B3720" s="26" t="s">
        <v>5515</v>
      </c>
      <c r="C3720" s="25">
        <v>540259</v>
      </c>
      <c r="D3720" s="25" t="s">
        <v>144</v>
      </c>
      <c r="E3720" s="27" t="s">
        <v>2924</v>
      </c>
    </row>
    <row r="3721" spans="1:5" x14ac:dyDescent="0.25">
      <c r="A3721" s="24">
        <v>3719</v>
      </c>
      <c r="B3721" s="26" t="s">
        <v>5516</v>
      </c>
      <c r="C3721" s="25">
        <v>542232</v>
      </c>
      <c r="D3721" s="25" t="s">
        <v>5517</v>
      </c>
      <c r="E3721" s="27" t="s">
        <v>510</v>
      </c>
    </row>
    <row r="3722" spans="1:5" x14ac:dyDescent="0.25">
      <c r="A3722" s="24">
        <v>3720</v>
      </c>
      <c r="B3722" s="26" t="s">
        <v>5518</v>
      </c>
      <c r="C3722" s="25">
        <v>540425</v>
      </c>
      <c r="D3722" s="25" t="s">
        <v>5519</v>
      </c>
      <c r="E3722" s="27" t="s">
        <v>467</v>
      </c>
    </row>
    <row r="3723" spans="1:5" x14ac:dyDescent="0.25">
      <c r="A3723" s="24">
        <v>3721</v>
      </c>
      <c r="B3723" s="26" t="s">
        <v>5520</v>
      </c>
      <c r="C3723" s="25">
        <v>512297</v>
      </c>
      <c r="D3723" s="25" t="s">
        <v>144</v>
      </c>
      <c r="E3723" s="27" t="s">
        <v>152</v>
      </c>
    </row>
    <row r="3724" spans="1:5" x14ac:dyDescent="0.25">
      <c r="A3724" s="24">
        <v>3722</v>
      </c>
      <c r="B3724" s="26" t="s">
        <v>5521</v>
      </c>
      <c r="C3724" s="25">
        <v>531925</v>
      </c>
      <c r="D3724" s="25" t="s">
        <v>144</v>
      </c>
      <c r="E3724" s="27" t="s">
        <v>204</v>
      </c>
    </row>
    <row r="3725" spans="1:5" x14ac:dyDescent="0.25">
      <c r="A3725" s="24">
        <v>3723</v>
      </c>
      <c r="B3725" s="26" t="s">
        <v>5522</v>
      </c>
      <c r="C3725" s="25">
        <v>522034</v>
      </c>
      <c r="D3725" s="25" t="s">
        <v>5523</v>
      </c>
      <c r="E3725" s="27" t="s">
        <v>499</v>
      </c>
    </row>
    <row r="3726" spans="1:5" x14ac:dyDescent="0.25">
      <c r="A3726" s="24">
        <v>3724</v>
      </c>
      <c r="B3726" s="26" t="s">
        <v>5524</v>
      </c>
      <c r="C3726" s="25">
        <v>539921</v>
      </c>
      <c r="D3726" s="25" t="s">
        <v>144</v>
      </c>
      <c r="E3726" s="27" t="s">
        <v>249</v>
      </c>
    </row>
    <row r="3727" spans="1:5" x14ac:dyDescent="0.25">
      <c r="A3727" s="24">
        <v>3725</v>
      </c>
      <c r="B3727" s="26" t="s">
        <v>5525</v>
      </c>
      <c r="C3727" s="25" t="s">
        <v>144</v>
      </c>
      <c r="D3727" s="25" t="s">
        <v>5526</v>
      </c>
      <c r="E3727" s="27" t="s">
        <v>155</v>
      </c>
    </row>
    <row r="3728" spans="1:5" x14ac:dyDescent="0.25">
      <c r="A3728" s="24">
        <v>3726</v>
      </c>
      <c r="B3728" s="26" t="s">
        <v>5527</v>
      </c>
      <c r="C3728" s="25" t="s">
        <v>144</v>
      </c>
      <c r="D3728" s="25" t="s">
        <v>5526</v>
      </c>
      <c r="E3728" s="27" t="s">
        <v>155</v>
      </c>
    </row>
    <row r="3729" spans="1:5" x14ac:dyDescent="0.25">
      <c r="A3729" s="24">
        <v>3727</v>
      </c>
      <c r="B3729" s="26" t="s">
        <v>5528</v>
      </c>
      <c r="C3729" s="25">
        <v>514402</v>
      </c>
      <c r="D3729" s="25" t="s">
        <v>144</v>
      </c>
      <c r="E3729" s="27" t="s">
        <v>159</v>
      </c>
    </row>
    <row r="3730" spans="1:5" x14ac:dyDescent="0.25">
      <c r="A3730" s="24">
        <v>3728</v>
      </c>
      <c r="B3730" s="26" t="s">
        <v>5529</v>
      </c>
      <c r="C3730" s="25">
        <v>539584</v>
      </c>
      <c r="D3730" s="25" t="s">
        <v>144</v>
      </c>
      <c r="E3730" s="27" t="s">
        <v>166</v>
      </c>
    </row>
    <row r="3731" spans="1:5" x14ac:dyDescent="0.25">
      <c r="A3731" s="24">
        <v>3729</v>
      </c>
      <c r="B3731" s="26" t="s">
        <v>5530</v>
      </c>
      <c r="C3731" s="25">
        <v>538666</v>
      </c>
      <c r="D3731" s="25" t="s">
        <v>5531</v>
      </c>
      <c r="E3731" s="27" t="s">
        <v>288</v>
      </c>
    </row>
    <row r="3732" spans="1:5" x14ac:dyDescent="0.25">
      <c r="A3732" s="24">
        <v>3730</v>
      </c>
      <c r="B3732" s="26" t="s">
        <v>5532</v>
      </c>
      <c r="C3732" s="25">
        <v>513548</v>
      </c>
      <c r="D3732" s="25" t="s">
        <v>144</v>
      </c>
      <c r="E3732" s="27" t="s">
        <v>176</v>
      </c>
    </row>
    <row r="3733" spans="1:5" x14ac:dyDescent="0.25">
      <c r="A3733" s="24">
        <v>3731</v>
      </c>
      <c r="B3733" s="26" t="s">
        <v>5533</v>
      </c>
      <c r="C3733" s="25">
        <v>535602</v>
      </c>
      <c r="D3733" s="25" t="s">
        <v>5534</v>
      </c>
      <c r="E3733" s="27" t="s">
        <v>499</v>
      </c>
    </row>
    <row r="3734" spans="1:5" x14ac:dyDescent="0.25">
      <c r="A3734" s="24">
        <v>3732</v>
      </c>
      <c r="B3734" s="26" t="s">
        <v>5535</v>
      </c>
      <c r="C3734" s="25">
        <v>512393</v>
      </c>
      <c r="D3734" s="25" t="s">
        <v>144</v>
      </c>
      <c r="E3734" s="27" t="s">
        <v>127</v>
      </c>
    </row>
    <row r="3735" spans="1:5" x14ac:dyDescent="0.25">
      <c r="A3735" s="24">
        <v>3733</v>
      </c>
      <c r="B3735" s="26" t="s">
        <v>5536</v>
      </c>
      <c r="C3735" s="25">
        <v>540725</v>
      </c>
      <c r="D3735" s="25" t="s">
        <v>144</v>
      </c>
      <c r="E3735" s="27" t="s">
        <v>127</v>
      </c>
    </row>
    <row r="3736" spans="1:5" x14ac:dyDescent="0.25">
      <c r="A3736" s="24">
        <v>3734</v>
      </c>
      <c r="B3736" s="26" t="s">
        <v>5537</v>
      </c>
      <c r="C3736" s="25">
        <v>540786</v>
      </c>
      <c r="D3736" s="25" t="s">
        <v>144</v>
      </c>
      <c r="E3736" s="27" t="s">
        <v>442</v>
      </c>
    </row>
    <row r="3737" spans="1:5" x14ac:dyDescent="0.25">
      <c r="A3737" s="24">
        <v>3735</v>
      </c>
      <c r="B3737" s="26" t="s">
        <v>5538</v>
      </c>
      <c r="C3737" s="25">
        <v>532908</v>
      </c>
      <c r="D3737" s="25" t="s">
        <v>5539</v>
      </c>
      <c r="E3737" s="27" t="s">
        <v>182</v>
      </c>
    </row>
    <row r="3738" spans="1:5" x14ac:dyDescent="0.25">
      <c r="A3738" s="24">
        <v>3736</v>
      </c>
      <c r="B3738" s="26" t="s">
        <v>5540</v>
      </c>
      <c r="C3738" s="25">
        <v>523449</v>
      </c>
      <c r="D3738" s="25" t="s">
        <v>144</v>
      </c>
      <c r="E3738" s="27" t="s">
        <v>513</v>
      </c>
    </row>
    <row r="3739" spans="1:5" x14ac:dyDescent="0.25">
      <c r="A3739" s="24">
        <v>3737</v>
      </c>
      <c r="B3739" s="26" t="s">
        <v>5541</v>
      </c>
      <c r="C3739" s="25">
        <v>523449</v>
      </c>
      <c r="D3739" s="25" t="s">
        <v>144</v>
      </c>
      <c r="E3739" s="27" t="s">
        <v>513</v>
      </c>
    </row>
    <row r="3740" spans="1:5" x14ac:dyDescent="0.25">
      <c r="A3740" s="24">
        <v>3738</v>
      </c>
      <c r="B3740" s="26" t="s">
        <v>5542</v>
      </c>
      <c r="C3740" s="25">
        <v>538212</v>
      </c>
      <c r="D3740" s="25" t="s">
        <v>144</v>
      </c>
      <c r="E3740" s="27" t="s">
        <v>161</v>
      </c>
    </row>
    <row r="3741" spans="1:5" x14ac:dyDescent="0.25">
      <c r="A3741" s="24">
        <v>3739</v>
      </c>
      <c r="B3741" s="26" t="s">
        <v>5543</v>
      </c>
      <c r="C3741" s="25">
        <v>540221</v>
      </c>
      <c r="D3741" s="25" t="s">
        <v>144</v>
      </c>
      <c r="E3741" s="27" t="s">
        <v>166</v>
      </c>
    </row>
    <row r="3742" spans="1:5" x14ac:dyDescent="0.25">
      <c r="A3742" s="24">
        <v>3740</v>
      </c>
      <c r="B3742" s="26" t="s">
        <v>5544</v>
      </c>
      <c r="C3742" s="25">
        <v>540147</v>
      </c>
      <c r="D3742" s="25" t="s">
        <v>144</v>
      </c>
      <c r="E3742" s="27" t="s">
        <v>542</v>
      </c>
    </row>
    <row r="3743" spans="1:5" x14ac:dyDescent="0.25">
      <c r="A3743" s="24">
        <v>3741</v>
      </c>
      <c r="B3743" s="26" t="s">
        <v>5545</v>
      </c>
      <c r="C3743" s="25">
        <v>540203</v>
      </c>
      <c r="D3743" s="25" t="s">
        <v>5546</v>
      </c>
      <c r="E3743" s="27" t="s">
        <v>421</v>
      </c>
    </row>
    <row r="3744" spans="1:5" x14ac:dyDescent="0.25">
      <c r="A3744" s="24">
        <v>3742</v>
      </c>
      <c r="B3744" s="26" t="s">
        <v>5547</v>
      </c>
      <c r="C3744" s="25">
        <v>540757</v>
      </c>
      <c r="D3744" s="25" t="s">
        <v>144</v>
      </c>
      <c r="E3744" s="27" t="s">
        <v>204</v>
      </c>
    </row>
    <row r="3745" spans="1:5" x14ac:dyDescent="0.25">
      <c r="A3745" s="24">
        <v>3743</v>
      </c>
      <c r="B3745" s="26" t="s">
        <v>5548</v>
      </c>
      <c r="C3745" s="25">
        <v>530525</v>
      </c>
      <c r="D3745" s="25" t="s">
        <v>144</v>
      </c>
      <c r="E3745" s="27" t="s">
        <v>258</v>
      </c>
    </row>
    <row r="3746" spans="1:5" x14ac:dyDescent="0.25">
      <c r="A3746" s="24">
        <v>3744</v>
      </c>
      <c r="B3746" s="26" t="s">
        <v>5549</v>
      </c>
      <c r="C3746" s="25">
        <v>533301</v>
      </c>
      <c r="D3746" s="25" t="s">
        <v>5550</v>
      </c>
      <c r="E3746" s="27" t="s">
        <v>159</v>
      </c>
    </row>
    <row r="3747" spans="1:5" x14ac:dyDescent="0.25">
      <c r="A3747" s="24">
        <v>3745</v>
      </c>
      <c r="B3747" s="26" t="s">
        <v>5551</v>
      </c>
      <c r="C3747" s="25">
        <v>526839</v>
      </c>
      <c r="D3747" s="25" t="s">
        <v>144</v>
      </c>
      <c r="E3747" s="27" t="s">
        <v>542</v>
      </c>
    </row>
    <row r="3748" spans="1:5" x14ac:dyDescent="0.25">
      <c r="A3748" s="24">
        <v>3746</v>
      </c>
      <c r="B3748" s="26" t="s">
        <v>5552</v>
      </c>
      <c r="C3748" s="25">
        <v>538685</v>
      </c>
      <c r="D3748" s="25" t="s">
        <v>5553</v>
      </c>
      <c r="E3748" s="27" t="s">
        <v>147</v>
      </c>
    </row>
    <row r="3749" spans="1:5" x14ac:dyDescent="0.25">
      <c r="A3749" s="24">
        <v>3747</v>
      </c>
      <c r="B3749" s="26" t="s">
        <v>5554</v>
      </c>
      <c r="C3749" s="25">
        <v>512367</v>
      </c>
      <c r="D3749" s="25" t="s">
        <v>144</v>
      </c>
      <c r="E3749" s="27" t="s">
        <v>127</v>
      </c>
    </row>
    <row r="3750" spans="1:5" x14ac:dyDescent="0.25">
      <c r="A3750" s="24">
        <v>3748</v>
      </c>
      <c r="B3750" s="26" t="s">
        <v>5555</v>
      </c>
      <c r="C3750" s="25">
        <v>526117</v>
      </c>
      <c r="D3750" s="25" t="s">
        <v>144</v>
      </c>
      <c r="E3750" s="27" t="s">
        <v>690</v>
      </c>
    </row>
    <row r="3751" spans="1:5" x14ac:dyDescent="0.25">
      <c r="A3751" s="24">
        <v>3749</v>
      </c>
      <c r="B3751" s="26" t="s">
        <v>5556</v>
      </c>
      <c r="C3751" s="25">
        <v>539111</v>
      </c>
      <c r="D3751" s="25" t="s">
        <v>144</v>
      </c>
      <c r="E3751" s="27" t="s">
        <v>159</v>
      </c>
    </row>
    <row r="3752" spans="1:5" x14ac:dyDescent="0.25">
      <c r="A3752" s="24">
        <v>3750</v>
      </c>
      <c r="B3752" s="26" t="s">
        <v>5557</v>
      </c>
      <c r="C3752" s="25">
        <v>526137</v>
      </c>
      <c r="D3752" s="25" t="s">
        <v>144</v>
      </c>
      <c r="E3752" s="27" t="s">
        <v>339</v>
      </c>
    </row>
    <row r="3753" spans="1:5" x14ac:dyDescent="0.25">
      <c r="A3753" s="24">
        <v>3751</v>
      </c>
      <c r="B3753" s="26" t="s">
        <v>5558</v>
      </c>
      <c r="C3753" s="25">
        <v>507952</v>
      </c>
      <c r="D3753" s="25" t="s">
        <v>144</v>
      </c>
      <c r="E3753" s="27" t="s">
        <v>161</v>
      </c>
    </row>
    <row r="3754" spans="1:5" x14ac:dyDescent="0.25">
      <c r="A3754" s="24">
        <v>3752</v>
      </c>
      <c r="B3754" s="26" t="s">
        <v>5559</v>
      </c>
      <c r="C3754" s="25">
        <v>531201</v>
      </c>
      <c r="D3754" s="25" t="s">
        <v>144</v>
      </c>
      <c r="E3754" s="27" t="s">
        <v>442</v>
      </c>
    </row>
    <row r="3755" spans="1:5" x14ac:dyDescent="0.25">
      <c r="A3755" s="24">
        <v>3753</v>
      </c>
      <c r="B3755" s="26" t="s">
        <v>5560</v>
      </c>
      <c r="C3755" s="25">
        <v>513709</v>
      </c>
      <c r="D3755" s="25" t="s">
        <v>144</v>
      </c>
      <c r="E3755" s="27" t="s">
        <v>152</v>
      </c>
    </row>
    <row r="3756" spans="1:5" x14ac:dyDescent="0.25">
      <c r="A3756" s="24">
        <v>3754</v>
      </c>
      <c r="B3756" s="26" t="s">
        <v>5561</v>
      </c>
      <c r="C3756" s="25">
        <v>530549</v>
      </c>
      <c r="D3756" s="25" t="s">
        <v>5562</v>
      </c>
      <c r="E3756" s="27" t="s">
        <v>182</v>
      </c>
    </row>
    <row r="3757" spans="1:5" x14ac:dyDescent="0.25">
      <c r="A3757" s="24">
        <v>3755</v>
      </c>
      <c r="B3757" s="26" t="s">
        <v>5563</v>
      </c>
      <c r="C3757" s="25">
        <v>533389</v>
      </c>
      <c r="D3757" s="25" t="s">
        <v>5564</v>
      </c>
      <c r="E3757" s="27" t="s">
        <v>442</v>
      </c>
    </row>
    <row r="3758" spans="1:5" x14ac:dyDescent="0.25">
      <c r="A3758" s="24">
        <v>3756</v>
      </c>
      <c r="B3758" s="26" t="s">
        <v>5565</v>
      </c>
      <c r="C3758" s="25">
        <v>523598</v>
      </c>
      <c r="D3758" s="25" t="s">
        <v>5566</v>
      </c>
      <c r="E3758" s="27" t="s">
        <v>1391</v>
      </c>
    </row>
    <row r="3759" spans="1:5" x14ac:dyDescent="0.25">
      <c r="A3759" s="24">
        <v>3757</v>
      </c>
      <c r="B3759" s="26" t="s">
        <v>5567</v>
      </c>
      <c r="C3759" s="25">
        <v>523598</v>
      </c>
      <c r="D3759" s="25" t="s">
        <v>5566</v>
      </c>
      <c r="E3759" s="27" t="s">
        <v>1391</v>
      </c>
    </row>
    <row r="3760" spans="1:5" x14ac:dyDescent="0.25">
      <c r="A3760" s="24">
        <v>3758</v>
      </c>
      <c r="B3760" s="26" t="s">
        <v>5568</v>
      </c>
      <c r="C3760" s="25">
        <v>512289</v>
      </c>
      <c r="D3760" s="25" t="s">
        <v>5569</v>
      </c>
      <c r="E3760" s="27" t="s">
        <v>2391</v>
      </c>
    </row>
    <row r="3761" spans="1:5" x14ac:dyDescent="0.25">
      <c r="A3761" s="24">
        <v>3759</v>
      </c>
      <c r="B3761" s="26" t="s">
        <v>5570</v>
      </c>
      <c r="C3761" s="25">
        <v>540693</v>
      </c>
      <c r="D3761" s="25" t="s">
        <v>144</v>
      </c>
      <c r="E3761" s="27" t="s">
        <v>264</v>
      </c>
    </row>
    <row r="3762" spans="1:5" x14ac:dyDescent="0.25">
      <c r="A3762" s="24">
        <v>3760</v>
      </c>
      <c r="B3762" s="26" t="s">
        <v>5571</v>
      </c>
      <c r="C3762" s="25">
        <v>532323</v>
      </c>
      <c r="D3762" s="25" t="s">
        <v>144</v>
      </c>
      <c r="E3762" s="27" t="s">
        <v>157</v>
      </c>
    </row>
    <row r="3763" spans="1:5" x14ac:dyDescent="0.25">
      <c r="A3763" s="24">
        <v>3761</v>
      </c>
      <c r="B3763" s="26" t="s">
        <v>5572</v>
      </c>
      <c r="C3763" s="25">
        <v>530433</v>
      </c>
      <c r="D3763" s="25" t="s">
        <v>144</v>
      </c>
      <c r="E3763" s="27" t="s">
        <v>652</v>
      </c>
    </row>
    <row r="3764" spans="1:5" x14ac:dyDescent="0.25">
      <c r="A3764" s="24">
        <v>3762</v>
      </c>
      <c r="B3764" s="26" t="s">
        <v>5573</v>
      </c>
      <c r="C3764" s="25">
        <v>540072</v>
      </c>
      <c r="D3764" s="25" t="s">
        <v>144</v>
      </c>
      <c r="E3764" s="27" t="s">
        <v>672</v>
      </c>
    </row>
    <row r="3765" spans="1:5" x14ac:dyDescent="0.25">
      <c r="A3765" s="24">
        <v>3763</v>
      </c>
      <c r="B3765" s="26" t="s">
        <v>5574</v>
      </c>
      <c r="C3765" s="25">
        <v>524602</v>
      </c>
      <c r="D3765" s="25" t="s">
        <v>5575</v>
      </c>
      <c r="E3765" s="27" t="s">
        <v>333</v>
      </c>
    </row>
    <row r="3766" spans="1:5" x14ac:dyDescent="0.25">
      <c r="A3766" s="24">
        <v>3764</v>
      </c>
      <c r="B3766" s="26" t="s">
        <v>5576</v>
      </c>
      <c r="C3766" s="25">
        <v>540961</v>
      </c>
      <c r="D3766" s="25" t="s">
        <v>5577</v>
      </c>
      <c r="E3766" s="27" t="s">
        <v>159</v>
      </c>
    </row>
    <row r="3767" spans="1:5" x14ac:dyDescent="0.25">
      <c r="A3767" s="24">
        <v>3765</v>
      </c>
      <c r="B3767" s="26" t="s">
        <v>5578</v>
      </c>
      <c r="C3767" s="25">
        <v>521003</v>
      </c>
      <c r="D3767" s="25" t="s">
        <v>144</v>
      </c>
      <c r="E3767" s="27" t="s">
        <v>166</v>
      </c>
    </row>
    <row r="3768" spans="1:5" x14ac:dyDescent="0.25">
      <c r="A3768" s="24">
        <v>3766</v>
      </c>
      <c r="B3768" s="26" t="s">
        <v>5579</v>
      </c>
      <c r="C3768" s="25">
        <v>511108</v>
      </c>
      <c r="D3768" s="25" t="s">
        <v>5580</v>
      </c>
      <c r="E3768" s="27" t="s">
        <v>159</v>
      </c>
    </row>
    <row r="3769" spans="1:5" x14ac:dyDescent="0.25">
      <c r="A3769" s="24">
        <v>3767</v>
      </c>
      <c r="B3769" s="26" t="s">
        <v>5581</v>
      </c>
      <c r="C3769" s="25">
        <v>522237</v>
      </c>
      <c r="D3769" s="25" t="s">
        <v>144</v>
      </c>
      <c r="E3769" s="27" t="s">
        <v>152</v>
      </c>
    </row>
    <row r="3770" spans="1:5" x14ac:dyDescent="0.25">
      <c r="A3770" s="24">
        <v>3768</v>
      </c>
      <c r="B3770" s="26" t="s">
        <v>5582</v>
      </c>
      <c r="C3770" s="25">
        <v>513097</v>
      </c>
      <c r="D3770" s="25" t="s">
        <v>144</v>
      </c>
      <c r="E3770" s="27" t="s">
        <v>686</v>
      </c>
    </row>
    <row r="3771" spans="1:5" x14ac:dyDescent="0.25">
      <c r="A3771" s="24">
        <v>3769</v>
      </c>
      <c r="B3771" s="26" t="s">
        <v>5583</v>
      </c>
      <c r="C3771" s="25">
        <v>539148</v>
      </c>
      <c r="D3771" s="25" t="s">
        <v>144</v>
      </c>
      <c r="E3771" s="27" t="s">
        <v>288</v>
      </c>
    </row>
    <row r="3772" spans="1:5" x14ac:dyDescent="0.25">
      <c r="A3772" s="24">
        <v>3770</v>
      </c>
      <c r="B3772" s="26" t="s">
        <v>5584</v>
      </c>
      <c r="C3772" s="25">
        <v>532776</v>
      </c>
      <c r="D3772" s="25" t="s">
        <v>5585</v>
      </c>
      <c r="E3772" s="27" t="s">
        <v>499</v>
      </c>
    </row>
    <row r="3773" spans="1:5" x14ac:dyDescent="0.25">
      <c r="A3773" s="24">
        <v>3771</v>
      </c>
      <c r="B3773" s="26" t="s">
        <v>5586</v>
      </c>
      <c r="C3773" s="25">
        <v>539593</v>
      </c>
      <c r="D3773" s="25" t="s">
        <v>144</v>
      </c>
      <c r="E3773" s="27" t="s">
        <v>127</v>
      </c>
    </row>
    <row r="3774" spans="1:5" x14ac:dyDescent="0.25">
      <c r="A3774" s="24">
        <v>3772</v>
      </c>
      <c r="B3774" s="26" t="s">
        <v>5587</v>
      </c>
      <c r="C3774" s="25">
        <v>539683</v>
      </c>
      <c r="D3774" s="25" t="s">
        <v>144</v>
      </c>
      <c r="E3774" s="27" t="s">
        <v>161</v>
      </c>
    </row>
    <row r="3775" spans="1:5" x14ac:dyDescent="0.25">
      <c r="A3775" s="24">
        <v>3773</v>
      </c>
      <c r="B3775" s="26" t="s">
        <v>5588</v>
      </c>
      <c r="C3775" s="25">
        <v>539833</v>
      </c>
      <c r="D3775" s="25" t="s">
        <v>144</v>
      </c>
      <c r="E3775" s="27" t="s">
        <v>161</v>
      </c>
    </row>
    <row r="3776" spans="1:5" x14ac:dyDescent="0.25">
      <c r="A3776" s="24">
        <v>3774</v>
      </c>
      <c r="B3776" s="26" t="s">
        <v>5589</v>
      </c>
      <c r="C3776" s="25">
        <v>532638</v>
      </c>
      <c r="D3776" s="25" t="s">
        <v>5590</v>
      </c>
      <c r="E3776" s="27" t="s">
        <v>313</v>
      </c>
    </row>
    <row r="3777" spans="1:5" x14ac:dyDescent="0.25">
      <c r="A3777" s="24">
        <v>3775</v>
      </c>
      <c r="B3777" s="26" t="s">
        <v>5591</v>
      </c>
      <c r="C3777" s="25" t="s">
        <v>144</v>
      </c>
      <c r="D3777" s="25" t="s">
        <v>5592</v>
      </c>
      <c r="E3777" s="27" t="s">
        <v>155</v>
      </c>
    </row>
    <row r="3778" spans="1:5" x14ac:dyDescent="0.25">
      <c r="A3778" s="24">
        <v>3776</v>
      </c>
      <c r="B3778" s="26" t="s">
        <v>5593</v>
      </c>
      <c r="C3778" s="25">
        <v>538795</v>
      </c>
      <c r="D3778" s="25" t="s">
        <v>144</v>
      </c>
      <c r="E3778" s="27" t="s">
        <v>138</v>
      </c>
    </row>
    <row r="3779" spans="1:5" x14ac:dyDescent="0.25">
      <c r="A3779" s="24">
        <v>3777</v>
      </c>
      <c r="B3779" s="26" t="s">
        <v>5594</v>
      </c>
      <c r="C3779" s="25">
        <v>521131</v>
      </c>
      <c r="D3779" s="25" t="s">
        <v>144</v>
      </c>
      <c r="E3779" s="27" t="s">
        <v>159</v>
      </c>
    </row>
    <row r="3780" spans="1:5" x14ac:dyDescent="0.25">
      <c r="A3780" s="24">
        <v>3778</v>
      </c>
      <c r="B3780" s="26" t="s">
        <v>5595</v>
      </c>
      <c r="C3780" s="25">
        <v>502563</v>
      </c>
      <c r="D3780" s="25" t="s">
        <v>144</v>
      </c>
      <c r="E3780" s="27" t="s">
        <v>138</v>
      </c>
    </row>
    <row r="3781" spans="1:5" x14ac:dyDescent="0.25">
      <c r="A3781" s="24">
        <v>3779</v>
      </c>
      <c r="B3781" s="26" t="s">
        <v>5596</v>
      </c>
      <c r="C3781" s="25">
        <v>500387</v>
      </c>
      <c r="D3781" s="25" t="s">
        <v>5597</v>
      </c>
      <c r="E3781" s="27" t="s">
        <v>157</v>
      </c>
    </row>
    <row r="3782" spans="1:5" x14ac:dyDescent="0.25">
      <c r="A3782" s="24">
        <v>3780</v>
      </c>
      <c r="B3782" s="26" t="s">
        <v>5598</v>
      </c>
      <c r="C3782" s="25">
        <v>502180</v>
      </c>
      <c r="D3782" s="25" t="s">
        <v>144</v>
      </c>
      <c r="E3782" s="27" t="s">
        <v>157</v>
      </c>
    </row>
    <row r="3783" spans="1:5" x14ac:dyDescent="0.25">
      <c r="A3783" s="24">
        <v>3781</v>
      </c>
      <c r="B3783" s="26" t="s">
        <v>5599</v>
      </c>
      <c r="C3783" s="25">
        <v>539470</v>
      </c>
      <c r="D3783" s="25" t="s">
        <v>144</v>
      </c>
      <c r="E3783" s="27" t="s">
        <v>482</v>
      </c>
    </row>
    <row r="3784" spans="1:5" x14ac:dyDescent="0.25">
      <c r="A3784" s="24">
        <v>3782</v>
      </c>
      <c r="B3784" s="26" t="s">
        <v>5600</v>
      </c>
      <c r="C3784" s="25">
        <v>539470</v>
      </c>
      <c r="D3784" s="25" t="s">
        <v>144</v>
      </c>
      <c r="E3784" s="27" t="s">
        <v>482</v>
      </c>
    </row>
    <row r="3785" spans="1:5" x14ac:dyDescent="0.25">
      <c r="A3785" s="24">
        <v>3783</v>
      </c>
      <c r="B3785" s="26" t="s">
        <v>5601</v>
      </c>
      <c r="C3785" s="25">
        <v>530797</v>
      </c>
      <c r="D3785" s="25" t="s">
        <v>144</v>
      </c>
      <c r="E3785" s="27" t="s">
        <v>166</v>
      </c>
    </row>
    <row r="3786" spans="1:5" x14ac:dyDescent="0.25">
      <c r="A3786" s="24">
        <v>3784</v>
      </c>
      <c r="B3786" s="26" t="s">
        <v>5602</v>
      </c>
      <c r="C3786" s="25">
        <v>532643</v>
      </c>
      <c r="D3786" s="25" t="s">
        <v>5603</v>
      </c>
      <c r="E3786" s="27" t="s">
        <v>1063</v>
      </c>
    </row>
    <row r="3787" spans="1:5" x14ac:dyDescent="0.25">
      <c r="A3787" s="24">
        <v>3785</v>
      </c>
      <c r="B3787" s="26" t="s">
        <v>5604</v>
      </c>
      <c r="C3787" s="25">
        <v>540737</v>
      </c>
      <c r="D3787" s="25" t="s">
        <v>144</v>
      </c>
      <c r="E3787" s="27" t="s">
        <v>182</v>
      </c>
    </row>
    <row r="3788" spans="1:5" x14ac:dyDescent="0.25">
      <c r="A3788" s="24">
        <v>3786</v>
      </c>
      <c r="B3788" s="26" t="s">
        <v>5605</v>
      </c>
      <c r="C3788" s="25">
        <v>512463</v>
      </c>
      <c r="D3788" s="25" t="s">
        <v>144</v>
      </c>
      <c r="E3788" s="27" t="s">
        <v>161</v>
      </c>
    </row>
    <row r="3789" spans="1:5" x14ac:dyDescent="0.25">
      <c r="A3789" s="24">
        <v>3787</v>
      </c>
      <c r="B3789" s="26" t="s">
        <v>5606</v>
      </c>
      <c r="C3789" s="25">
        <v>524336</v>
      </c>
      <c r="D3789" s="25" t="s">
        <v>144</v>
      </c>
      <c r="E3789" s="27" t="s">
        <v>192</v>
      </c>
    </row>
    <row r="3790" spans="1:5" x14ac:dyDescent="0.25">
      <c r="A3790" s="24">
        <v>3788</v>
      </c>
      <c r="B3790" s="26" t="s">
        <v>5607</v>
      </c>
      <c r="C3790" s="25">
        <v>516106</v>
      </c>
      <c r="D3790" s="25" t="s">
        <v>144</v>
      </c>
      <c r="E3790" s="27" t="s">
        <v>138</v>
      </c>
    </row>
    <row r="3791" spans="1:5" x14ac:dyDescent="0.25">
      <c r="A3791" s="24">
        <v>3789</v>
      </c>
      <c r="B3791" s="26" t="s">
        <v>5608</v>
      </c>
      <c r="C3791" s="25">
        <v>542146</v>
      </c>
      <c r="D3791" s="25" t="s">
        <v>144</v>
      </c>
      <c r="E3791" s="27" t="s">
        <v>230</v>
      </c>
    </row>
    <row r="3792" spans="1:5" x14ac:dyDescent="0.25">
      <c r="A3792" s="24">
        <v>3790</v>
      </c>
      <c r="B3792" s="26" t="s">
        <v>5609</v>
      </c>
      <c r="C3792" s="25">
        <v>500388</v>
      </c>
      <c r="D3792" s="25" t="s">
        <v>144</v>
      </c>
      <c r="E3792" s="27" t="s">
        <v>138</v>
      </c>
    </row>
    <row r="3793" spans="1:5" x14ac:dyDescent="0.25">
      <c r="A3793" s="24">
        <v>3791</v>
      </c>
      <c r="B3793" s="26" t="s">
        <v>5610</v>
      </c>
      <c r="C3793" s="25">
        <v>503863</v>
      </c>
      <c r="D3793" s="25" t="s">
        <v>144</v>
      </c>
      <c r="E3793" s="27" t="s">
        <v>159</v>
      </c>
    </row>
    <row r="3794" spans="1:5" x14ac:dyDescent="0.25">
      <c r="A3794" s="24">
        <v>3792</v>
      </c>
      <c r="B3794" s="26" t="s">
        <v>5611</v>
      </c>
      <c r="C3794" s="25">
        <v>531962</v>
      </c>
      <c r="D3794" s="25" t="s">
        <v>144</v>
      </c>
      <c r="E3794" s="27" t="s">
        <v>161</v>
      </c>
    </row>
    <row r="3795" spans="1:5" x14ac:dyDescent="0.25">
      <c r="A3795" s="24">
        <v>3793</v>
      </c>
      <c r="B3795" s="26" t="s">
        <v>5612</v>
      </c>
      <c r="C3795" s="25">
        <v>540253</v>
      </c>
      <c r="D3795" s="25" t="s">
        <v>144</v>
      </c>
      <c r="E3795" s="27" t="s">
        <v>127</v>
      </c>
    </row>
    <row r="3796" spans="1:5" x14ac:dyDescent="0.25">
      <c r="A3796" s="24">
        <v>3794</v>
      </c>
      <c r="B3796" s="26" t="s">
        <v>5613</v>
      </c>
      <c r="C3796" s="25">
        <v>506180</v>
      </c>
      <c r="D3796" s="25" t="s">
        <v>144</v>
      </c>
      <c r="E3796" s="27" t="s">
        <v>166</v>
      </c>
    </row>
    <row r="3797" spans="1:5" x14ac:dyDescent="0.25">
      <c r="A3797" s="24">
        <v>3795</v>
      </c>
      <c r="B3797" s="26" t="s">
        <v>5614</v>
      </c>
      <c r="C3797" s="25">
        <v>527005</v>
      </c>
      <c r="D3797" s="25" t="s">
        <v>144</v>
      </c>
      <c r="E3797" s="27" t="s">
        <v>1108</v>
      </c>
    </row>
    <row r="3798" spans="1:5" x14ac:dyDescent="0.25">
      <c r="A3798" s="24">
        <v>3796</v>
      </c>
      <c r="B3798" s="26" t="s">
        <v>5615</v>
      </c>
      <c r="C3798" s="25">
        <v>533110</v>
      </c>
      <c r="D3798" s="25" t="s">
        <v>144</v>
      </c>
      <c r="E3798" s="27" t="s">
        <v>467</v>
      </c>
    </row>
    <row r="3799" spans="1:5" x14ac:dyDescent="0.25">
      <c r="A3799" s="24">
        <v>3797</v>
      </c>
      <c r="B3799" s="26" t="s">
        <v>5616</v>
      </c>
      <c r="C3799" s="25">
        <v>539334</v>
      </c>
      <c r="D3799" s="25" t="s">
        <v>5617</v>
      </c>
      <c r="E3799" s="27" t="s">
        <v>304</v>
      </c>
    </row>
    <row r="3800" spans="1:5" x14ac:dyDescent="0.25">
      <c r="A3800" s="24">
        <v>3798</v>
      </c>
      <c r="B3800" s="26" t="s">
        <v>5618</v>
      </c>
      <c r="C3800" s="25">
        <v>503837</v>
      </c>
      <c r="D3800" s="25" t="s">
        <v>144</v>
      </c>
      <c r="E3800" s="27" t="s">
        <v>159</v>
      </c>
    </row>
    <row r="3801" spans="1:5" x14ac:dyDescent="0.25">
      <c r="A3801" s="24">
        <v>3799</v>
      </c>
      <c r="B3801" s="26" t="s">
        <v>5619</v>
      </c>
      <c r="C3801" s="25">
        <v>516086</v>
      </c>
      <c r="D3801" s="25" t="s">
        <v>144</v>
      </c>
      <c r="E3801" s="27" t="s">
        <v>138</v>
      </c>
    </row>
    <row r="3802" spans="1:5" x14ac:dyDescent="0.25">
      <c r="A3802" s="24">
        <v>3800</v>
      </c>
      <c r="B3802" s="26" t="s">
        <v>5620</v>
      </c>
      <c r="C3802" s="25" t="s">
        <v>144</v>
      </c>
      <c r="D3802" s="25" t="s">
        <v>5621</v>
      </c>
      <c r="E3802" s="27" t="s">
        <v>155</v>
      </c>
    </row>
    <row r="3803" spans="1:5" x14ac:dyDescent="0.25">
      <c r="A3803" s="24">
        <v>3801</v>
      </c>
      <c r="B3803" s="26" t="s">
        <v>5622</v>
      </c>
      <c r="C3803" s="25">
        <v>532310</v>
      </c>
      <c r="D3803" s="25" t="s">
        <v>5623</v>
      </c>
      <c r="E3803" s="27" t="s">
        <v>339</v>
      </c>
    </row>
    <row r="3804" spans="1:5" x14ac:dyDescent="0.25">
      <c r="A3804" s="24">
        <v>3802</v>
      </c>
      <c r="B3804" s="26" t="s">
        <v>5624</v>
      </c>
      <c r="C3804" s="25">
        <v>500356</v>
      </c>
      <c r="D3804" s="25" t="s">
        <v>5625</v>
      </c>
      <c r="E3804" s="27" t="s">
        <v>138</v>
      </c>
    </row>
    <row r="3805" spans="1:5" x14ac:dyDescent="0.25">
      <c r="A3805" s="24">
        <v>3803</v>
      </c>
      <c r="B3805" s="26" t="s">
        <v>5626</v>
      </c>
      <c r="C3805" s="25">
        <v>532670</v>
      </c>
      <c r="D3805" s="25" t="s">
        <v>5627</v>
      </c>
      <c r="E3805" s="27" t="s">
        <v>842</v>
      </c>
    </row>
    <row r="3806" spans="1:5" x14ac:dyDescent="0.25">
      <c r="A3806" s="24">
        <v>3804</v>
      </c>
      <c r="B3806" s="26" t="s">
        <v>5628</v>
      </c>
      <c r="C3806" s="25">
        <v>503635</v>
      </c>
      <c r="D3806" s="25" t="s">
        <v>144</v>
      </c>
      <c r="E3806" s="27" t="s">
        <v>127</v>
      </c>
    </row>
    <row r="3807" spans="1:5" x14ac:dyDescent="0.25">
      <c r="A3807" s="24">
        <v>3805</v>
      </c>
      <c r="B3807" s="26" t="s">
        <v>5629</v>
      </c>
      <c r="C3807" s="25">
        <v>538975</v>
      </c>
      <c r="D3807" s="25" t="s">
        <v>144</v>
      </c>
      <c r="E3807" s="27" t="s">
        <v>161</v>
      </c>
    </row>
    <row r="3808" spans="1:5" x14ac:dyDescent="0.25">
      <c r="A3808" s="24">
        <v>3806</v>
      </c>
      <c r="B3808" s="26" t="s">
        <v>5630</v>
      </c>
      <c r="C3808" s="25">
        <v>513488</v>
      </c>
      <c r="D3808" s="25" t="s">
        <v>144</v>
      </c>
      <c r="E3808" s="27" t="s">
        <v>467</v>
      </c>
    </row>
    <row r="3809" spans="1:5" x14ac:dyDescent="0.25">
      <c r="A3809" s="24">
        <v>3807</v>
      </c>
      <c r="B3809" s="26" t="s">
        <v>5631</v>
      </c>
      <c r="C3809" s="25">
        <v>531667</v>
      </c>
      <c r="D3809" s="25" t="s">
        <v>144</v>
      </c>
      <c r="E3809" s="27" t="s">
        <v>166</v>
      </c>
    </row>
    <row r="3810" spans="1:5" x14ac:dyDescent="0.25">
      <c r="A3810" s="24">
        <v>3808</v>
      </c>
      <c r="B3810" s="26" t="s">
        <v>5632</v>
      </c>
      <c r="C3810" s="25" t="s">
        <v>144</v>
      </c>
      <c r="D3810" s="25" t="s">
        <v>5633</v>
      </c>
      <c r="E3810" s="27" t="s">
        <v>155</v>
      </c>
    </row>
    <row r="3811" spans="1:5" x14ac:dyDescent="0.25">
      <c r="A3811" s="24">
        <v>3809</v>
      </c>
      <c r="B3811" s="26" t="s">
        <v>5634</v>
      </c>
      <c r="C3811" s="25">
        <v>590128</v>
      </c>
      <c r="D3811" s="25" t="s">
        <v>144</v>
      </c>
      <c r="E3811" s="27" t="s">
        <v>130</v>
      </c>
    </row>
    <row r="3812" spans="1:5" x14ac:dyDescent="0.25">
      <c r="A3812" s="24">
        <v>3810</v>
      </c>
      <c r="B3812" s="26" t="s">
        <v>5635</v>
      </c>
      <c r="C3812" s="25" t="s">
        <v>144</v>
      </c>
      <c r="D3812" s="25" t="s">
        <v>5636</v>
      </c>
      <c r="E3812" s="27" t="s">
        <v>155</v>
      </c>
    </row>
    <row r="3813" spans="1:5" x14ac:dyDescent="0.25">
      <c r="A3813" s="24">
        <v>3811</v>
      </c>
      <c r="B3813" s="26" t="s">
        <v>5637</v>
      </c>
      <c r="C3813" s="25">
        <v>541358</v>
      </c>
      <c r="D3813" s="25" t="s">
        <v>144</v>
      </c>
      <c r="E3813" s="27" t="s">
        <v>161</v>
      </c>
    </row>
    <row r="3814" spans="1:5" x14ac:dyDescent="0.25">
      <c r="A3814" s="24">
        <v>3812</v>
      </c>
      <c r="B3814" s="26" t="s">
        <v>5638</v>
      </c>
      <c r="C3814" s="25">
        <v>540738</v>
      </c>
      <c r="D3814" s="25" t="s">
        <v>144</v>
      </c>
      <c r="E3814" s="27" t="s">
        <v>465</v>
      </c>
    </row>
    <row r="3815" spans="1:5" x14ac:dyDescent="0.25">
      <c r="A3815" s="24">
        <v>3813</v>
      </c>
      <c r="B3815" s="26" t="s">
        <v>5639</v>
      </c>
      <c r="C3815" s="25">
        <v>503696</v>
      </c>
      <c r="D3815" s="25" t="s">
        <v>144</v>
      </c>
      <c r="E3815" s="27" t="s">
        <v>565</v>
      </c>
    </row>
    <row r="3816" spans="1:5" x14ac:dyDescent="0.25">
      <c r="A3816" s="24">
        <v>3814</v>
      </c>
      <c r="B3816" s="26" t="s">
        <v>5640</v>
      </c>
      <c r="C3816" s="25" t="s">
        <v>144</v>
      </c>
      <c r="D3816" s="25" t="s">
        <v>5641</v>
      </c>
      <c r="E3816" s="27" t="s">
        <v>155</v>
      </c>
    </row>
    <row r="3817" spans="1:5" x14ac:dyDescent="0.25">
      <c r="A3817" s="24">
        <v>3815</v>
      </c>
      <c r="B3817" s="26" t="s">
        <v>5642</v>
      </c>
      <c r="C3817" s="25">
        <v>541112</v>
      </c>
      <c r="D3817" s="25" t="s">
        <v>144</v>
      </c>
      <c r="E3817" s="27" t="s">
        <v>542</v>
      </c>
    </row>
    <row r="3818" spans="1:5" x14ac:dyDescent="0.25">
      <c r="A3818" s="24">
        <v>3816</v>
      </c>
      <c r="B3818" s="26" t="s">
        <v>5643</v>
      </c>
      <c r="C3818" s="25">
        <v>532007</v>
      </c>
      <c r="D3818" s="25" t="s">
        <v>144</v>
      </c>
      <c r="E3818" s="27" t="s">
        <v>565</v>
      </c>
    </row>
    <row r="3819" spans="1:5" x14ac:dyDescent="0.25">
      <c r="A3819" s="24">
        <v>3817</v>
      </c>
      <c r="B3819" s="26" t="s">
        <v>5644</v>
      </c>
      <c r="C3819" s="25" t="s">
        <v>144</v>
      </c>
      <c r="D3819" s="25" t="s">
        <v>5645</v>
      </c>
      <c r="E3819" s="27" t="s">
        <v>155</v>
      </c>
    </row>
    <row r="3820" spans="1:5" x14ac:dyDescent="0.25">
      <c r="A3820" s="24">
        <v>3818</v>
      </c>
      <c r="B3820" s="26" t="s">
        <v>5646</v>
      </c>
      <c r="C3820" s="25">
        <v>516016</v>
      </c>
      <c r="D3820" s="25" t="s">
        <v>5647</v>
      </c>
      <c r="E3820" s="27" t="s">
        <v>138</v>
      </c>
    </row>
    <row r="3821" spans="1:5" x14ac:dyDescent="0.25">
      <c r="A3821" s="24">
        <v>3819</v>
      </c>
      <c r="B3821" s="26" t="s">
        <v>5648</v>
      </c>
      <c r="C3821" s="25">
        <v>526335</v>
      </c>
      <c r="D3821" s="25" t="s">
        <v>144</v>
      </c>
      <c r="E3821" s="27" t="s">
        <v>192</v>
      </c>
    </row>
    <row r="3822" spans="1:5" x14ac:dyDescent="0.25">
      <c r="A3822" s="24">
        <v>3820</v>
      </c>
      <c r="B3822" s="26" t="s">
        <v>5649</v>
      </c>
      <c r="C3822" s="25">
        <v>520151</v>
      </c>
      <c r="D3822" s="25" t="s">
        <v>5650</v>
      </c>
      <c r="E3822" s="27" t="s">
        <v>1391</v>
      </c>
    </row>
    <row r="3823" spans="1:5" x14ac:dyDescent="0.25">
      <c r="A3823" s="24">
        <v>3821</v>
      </c>
      <c r="B3823" s="26" t="s">
        <v>5651</v>
      </c>
      <c r="C3823" s="25">
        <v>526981</v>
      </c>
      <c r="D3823" s="25" t="s">
        <v>144</v>
      </c>
      <c r="E3823" s="27" t="s">
        <v>467</v>
      </c>
    </row>
    <row r="3824" spans="1:5" x14ac:dyDescent="0.25">
      <c r="A3824" s="24">
        <v>3822</v>
      </c>
      <c r="B3824" s="26" t="s">
        <v>5652</v>
      </c>
      <c r="C3824" s="25">
        <v>530841</v>
      </c>
      <c r="D3824" s="25" t="s">
        <v>144</v>
      </c>
      <c r="E3824" s="27" t="s">
        <v>421</v>
      </c>
    </row>
    <row r="3825" spans="1:5" x14ac:dyDescent="0.25">
      <c r="A3825" s="24">
        <v>3823</v>
      </c>
      <c r="B3825" s="26" t="s">
        <v>5653</v>
      </c>
      <c r="C3825" s="25">
        <v>503804</v>
      </c>
      <c r="D3825" s="25" t="s">
        <v>144</v>
      </c>
      <c r="E3825" s="27" t="s">
        <v>159</v>
      </c>
    </row>
    <row r="3826" spans="1:5" x14ac:dyDescent="0.25">
      <c r="A3826" s="24">
        <v>3824</v>
      </c>
      <c r="B3826" s="26" t="s">
        <v>5654</v>
      </c>
      <c r="C3826" s="25">
        <v>512453</v>
      </c>
      <c r="D3826" s="25" t="s">
        <v>144</v>
      </c>
      <c r="E3826" s="27" t="s">
        <v>339</v>
      </c>
    </row>
    <row r="3827" spans="1:5" x14ac:dyDescent="0.25">
      <c r="A3827" s="24">
        <v>3825</v>
      </c>
      <c r="B3827" s="26" t="s">
        <v>5655</v>
      </c>
      <c r="C3827" s="25">
        <v>532083</v>
      </c>
      <c r="D3827" s="25" t="s">
        <v>144</v>
      </c>
      <c r="E3827" s="27" t="s">
        <v>565</v>
      </c>
    </row>
    <row r="3828" spans="1:5" x14ac:dyDescent="0.25">
      <c r="A3828" s="24">
        <v>3826</v>
      </c>
      <c r="B3828" s="26" t="s">
        <v>5656</v>
      </c>
      <c r="C3828" s="25">
        <v>530977</v>
      </c>
      <c r="D3828" s="25" t="s">
        <v>144</v>
      </c>
      <c r="E3828" s="27" t="s">
        <v>157</v>
      </c>
    </row>
    <row r="3829" spans="1:5" x14ac:dyDescent="0.25">
      <c r="A3829" s="24">
        <v>3827</v>
      </c>
      <c r="B3829" s="26" t="s">
        <v>5657</v>
      </c>
      <c r="C3829" s="25">
        <v>531080</v>
      </c>
      <c r="D3829" s="25" t="s">
        <v>144</v>
      </c>
      <c r="E3829" s="27" t="s">
        <v>230</v>
      </c>
    </row>
    <row r="3830" spans="1:5" x14ac:dyDescent="0.25">
      <c r="A3830" s="24">
        <v>3828</v>
      </c>
      <c r="B3830" s="26" t="s">
        <v>5658</v>
      </c>
      <c r="C3830" s="25">
        <v>538897</v>
      </c>
      <c r="D3830" s="25" t="s">
        <v>144</v>
      </c>
      <c r="E3830" s="27" t="s">
        <v>161</v>
      </c>
    </row>
    <row r="3831" spans="1:5" x14ac:dyDescent="0.25">
      <c r="A3831" s="24">
        <v>3829</v>
      </c>
      <c r="B3831" s="26" t="s">
        <v>5659</v>
      </c>
      <c r="C3831" s="25" t="s">
        <v>144</v>
      </c>
      <c r="D3831" s="25" t="s">
        <v>5660</v>
      </c>
      <c r="E3831" s="27" t="s">
        <v>155</v>
      </c>
    </row>
    <row r="3832" spans="1:5" x14ac:dyDescent="0.25">
      <c r="A3832" s="24">
        <v>3830</v>
      </c>
      <c r="B3832" s="26" t="s">
        <v>5661</v>
      </c>
      <c r="C3832" s="25">
        <v>508961</v>
      </c>
      <c r="D3832" s="25" t="s">
        <v>144</v>
      </c>
      <c r="E3832" s="27" t="s">
        <v>161</v>
      </c>
    </row>
    <row r="3833" spans="1:5" x14ac:dyDescent="0.25">
      <c r="A3833" s="24">
        <v>3831</v>
      </c>
      <c r="B3833" s="26" t="s">
        <v>5662</v>
      </c>
      <c r="C3833" s="25">
        <v>531359</v>
      </c>
      <c r="D3833" s="25" t="s">
        <v>144</v>
      </c>
      <c r="E3833" s="27" t="s">
        <v>2549</v>
      </c>
    </row>
    <row r="3834" spans="1:5" x14ac:dyDescent="0.25">
      <c r="A3834" s="24">
        <v>3832</v>
      </c>
      <c r="B3834" s="26" t="s">
        <v>5663</v>
      </c>
      <c r="C3834" s="25">
        <v>532498</v>
      </c>
      <c r="D3834" s="25" t="s">
        <v>5664</v>
      </c>
      <c r="E3834" s="27" t="s">
        <v>161</v>
      </c>
    </row>
    <row r="3835" spans="1:5" x14ac:dyDescent="0.25">
      <c r="A3835" s="24">
        <v>3833</v>
      </c>
      <c r="B3835" s="26" t="s">
        <v>5665</v>
      </c>
      <c r="C3835" s="25">
        <v>532945</v>
      </c>
      <c r="D3835" s="25" t="s">
        <v>5666</v>
      </c>
      <c r="E3835" s="27" t="s">
        <v>542</v>
      </c>
    </row>
    <row r="3836" spans="1:5" x14ac:dyDescent="0.25">
      <c r="A3836" s="24">
        <v>3834</v>
      </c>
      <c r="B3836" s="26" t="s">
        <v>5667</v>
      </c>
      <c r="C3836" s="25" t="s">
        <v>144</v>
      </c>
      <c r="D3836" s="25" t="s">
        <v>5668</v>
      </c>
      <c r="E3836" s="27" t="s">
        <v>235</v>
      </c>
    </row>
    <row r="3837" spans="1:5" x14ac:dyDescent="0.25">
      <c r="A3837" s="24">
        <v>3835</v>
      </c>
      <c r="B3837" s="26" t="s">
        <v>5669</v>
      </c>
      <c r="C3837" s="25">
        <v>511218</v>
      </c>
      <c r="D3837" s="25" t="s">
        <v>5670</v>
      </c>
      <c r="E3837" s="27" t="s">
        <v>161</v>
      </c>
    </row>
    <row r="3838" spans="1:5" x14ac:dyDescent="0.25">
      <c r="A3838" s="24">
        <v>3836</v>
      </c>
      <c r="B3838" s="26" t="s">
        <v>5671</v>
      </c>
      <c r="C3838" s="25">
        <v>511411</v>
      </c>
      <c r="D3838" s="25" t="s">
        <v>144</v>
      </c>
      <c r="E3838" s="27" t="s">
        <v>542</v>
      </c>
    </row>
    <row r="3839" spans="1:5" x14ac:dyDescent="0.25">
      <c r="A3839" s="24">
        <v>3837</v>
      </c>
      <c r="B3839" s="26" t="s">
        <v>5672</v>
      </c>
      <c r="C3839" s="25">
        <v>542019</v>
      </c>
      <c r="D3839" s="25" t="s">
        <v>144</v>
      </c>
      <c r="E3839" s="27" t="s">
        <v>159</v>
      </c>
    </row>
    <row r="3840" spans="1:5" x14ac:dyDescent="0.25">
      <c r="A3840" s="24">
        <v>3838</v>
      </c>
      <c r="B3840" s="26" t="s">
        <v>5673</v>
      </c>
      <c r="C3840" s="25" t="s">
        <v>144</v>
      </c>
      <c r="D3840" s="25" t="s">
        <v>5674</v>
      </c>
      <c r="E3840" s="27" t="s">
        <v>155</v>
      </c>
    </row>
    <row r="3841" spans="1:5" x14ac:dyDescent="0.25">
      <c r="A3841" s="24">
        <v>3839</v>
      </c>
      <c r="B3841" s="26" t="s">
        <v>5675</v>
      </c>
      <c r="C3841" s="25">
        <v>531506</v>
      </c>
      <c r="D3841" s="25" t="s">
        <v>5676</v>
      </c>
      <c r="E3841" s="27" t="s">
        <v>565</v>
      </c>
    </row>
    <row r="3842" spans="1:5" x14ac:dyDescent="0.25">
      <c r="A3842" s="24">
        <v>3840</v>
      </c>
      <c r="B3842" s="26" t="s">
        <v>5677</v>
      </c>
      <c r="C3842" s="25">
        <v>523790</v>
      </c>
      <c r="D3842" s="25" t="s">
        <v>144</v>
      </c>
      <c r="E3842" s="27" t="s">
        <v>258</v>
      </c>
    </row>
    <row r="3843" spans="1:5" x14ac:dyDescent="0.25">
      <c r="A3843" s="24">
        <v>3841</v>
      </c>
      <c r="B3843" s="26" t="s">
        <v>5678</v>
      </c>
      <c r="C3843" s="25">
        <v>524632</v>
      </c>
      <c r="D3843" s="25" t="s">
        <v>144</v>
      </c>
      <c r="E3843" s="27" t="s">
        <v>182</v>
      </c>
    </row>
    <row r="3844" spans="1:5" x14ac:dyDescent="0.25">
      <c r="A3844" s="24">
        <v>3842</v>
      </c>
      <c r="B3844" s="26" t="s">
        <v>5679</v>
      </c>
      <c r="C3844" s="25">
        <v>539252</v>
      </c>
      <c r="D3844" s="25" t="s">
        <v>5680</v>
      </c>
      <c r="E3844" s="27" t="s">
        <v>176</v>
      </c>
    </row>
    <row r="3845" spans="1:5" x14ac:dyDescent="0.25">
      <c r="A3845" s="24">
        <v>3843</v>
      </c>
      <c r="B3845" s="26" t="s">
        <v>5681</v>
      </c>
      <c r="C3845" s="25">
        <v>517411</v>
      </c>
      <c r="D3845" s="25" t="s">
        <v>5682</v>
      </c>
      <c r="E3845" s="27" t="s">
        <v>290</v>
      </c>
    </row>
    <row r="3846" spans="1:5" x14ac:dyDescent="0.25">
      <c r="A3846" s="24">
        <v>3844</v>
      </c>
      <c r="B3846" s="26" t="s">
        <v>5683</v>
      </c>
      <c r="C3846" s="25">
        <v>531219</v>
      </c>
      <c r="D3846" s="25" t="s">
        <v>144</v>
      </c>
      <c r="E3846" s="27" t="s">
        <v>182</v>
      </c>
    </row>
    <row r="3847" spans="1:5" x14ac:dyDescent="0.25">
      <c r="A3847" s="24">
        <v>3845</v>
      </c>
      <c r="B3847" s="26" t="s">
        <v>5684</v>
      </c>
      <c r="C3847" s="25">
        <v>505515</v>
      </c>
      <c r="D3847" s="25" t="s">
        <v>144</v>
      </c>
      <c r="E3847" s="27" t="s">
        <v>127</v>
      </c>
    </row>
    <row r="3848" spans="1:5" x14ac:dyDescent="0.25">
      <c r="A3848" s="24">
        <v>3846</v>
      </c>
      <c r="B3848" s="26" t="s">
        <v>5685</v>
      </c>
      <c r="C3848" s="25">
        <v>530907</v>
      </c>
      <c r="D3848" s="25" t="s">
        <v>144</v>
      </c>
      <c r="E3848" s="27" t="s">
        <v>565</v>
      </c>
    </row>
    <row r="3849" spans="1:5" x14ac:dyDescent="0.25">
      <c r="A3849" s="24">
        <v>3847</v>
      </c>
      <c r="B3849" s="26" t="s">
        <v>5686</v>
      </c>
      <c r="C3849" s="25">
        <v>520141</v>
      </c>
      <c r="D3849" s="25" t="s">
        <v>144</v>
      </c>
      <c r="E3849" s="27" t="s">
        <v>499</v>
      </c>
    </row>
    <row r="3850" spans="1:5" x14ac:dyDescent="0.25">
      <c r="A3850" s="24">
        <v>3848</v>
      </c>
      <c r="B3850" s="26" t="s">
        <v>5687</v>
      </c>
      <c r="C3850" s="25">
        <v>533014</v>
      </c>
      <c r="D3850" s="25" t="s">
        <v>5688</v>
      </c>
      <c r="E3850" s="27" t="s">
        <v>166</v>
      </c>
    </row>
    <row r="3851" spans="1:5" x14ac:dyDescent="0.25">
      <c r="A3851" s="24">
        <v>3849</v>
      </c>
      <c r="B3851" s="26" t="s">
        <v>5689</v>
      </c>
      <c r="C3851" s="25">
        <v>533014</v>
      </c>
      <c r="D3851" s="25" t="s">
        <v>5688</v>
      </c>
      <c r="E3851" s="27" t="s">
        <v>166</v>
      </c>
    </row>
    <row r="3852" spans="1:5" x14ac:dyDescent="0.25">
      <c r="A3852" s="24">
        <v>3850</v>
      </c>
      <c r="B3852" s="26" t="s">
        <v>5690</v>
      </c>
      <c r="C3852" s="25">
        <v>520086</v>
      </c>
      <c r="D3852" s="25" t="s">
        <v>5691</v>
      </c>
      <c r="E3852" s="27" t="s">
        <v>465</v>
      </c>
    </row>
    <row r="3853" spans="1:5" x14ac:dyDescent="0.25">
      <c r="A3853" s="24">
        <v>3851</v>
      </c>
      <c r="B3853" s="26" t="s">
        <v>5692</v>
      </c>
      <c r="C3853" s="25">
        <v>540736</v>
      </c>
      <c r="D3853" s="25" t="s">
        <v>144</v>
      </c>
      <c r="E3853" s="27" t="s">
        <v>249</v>
      </c>
    </row>
    <row r="3854" spans="1:5" x14ac:dyDescent="0.25">
      <c r="A3854" s="24">
        <v>3852</v>
      </c>
      <c r="B3854" s="26" t="s">
        <v>5693</v>
      </c>
      <c r="C3854" s="25">
        <v>539983</v>
      </c>
      <c r="D3854" s="25" t="s">
        <v>144</v>
      </c>
      <c r="E3854" s="27" t="s">
        <v>127</v>
      </c>
    </row>
    <row r="3855" spans="1:5" x14ac:dyDescent="0.25">
      <c r="A3855" s="24">
        <v>3853</v>
      </c>
      <c r="B3855" s="26" t="s">
        <v>5694</v>
      </c>
      <c r="C3855" s="25">
        <v>532217</v>
      </c>
      <c r="D3855" s="25" t="s">
        <v>144</v>
      </c>
      <c r="E3855" s="27" t="s">
        <v>127</v>
      </c>
    </row>
    <row r="3856" spans="1:5" x14ac:dyDescent="0.25">
      <c r="A3856" s="24">
        <v>3854</v>
      </c>
      <c r="B3856" s="26" t="s">
        <v>5695</v>
      </c>
      <c r="C3856" s="25">
        <v>500550</v>
      </c>
      <c r="D3856" s="25" t="s">
        <v>5696</v>
      </c>
      <c r="E3856" s="27" t="s">
        <v>187</v>
      </c>
    </row>
    <row r="3857" spans="1:5" x14ac:dyDescent="0.25">
      <c r="A3857" s="24">
        <v>3855</v>
      </c>
      <c r="B3857" s="26" t="s">
        <v>5697</v>
      </c>
      <c r="C3857" s="25">
        <v>512131</v>
      </c>
      <c r="D3857" s="25" t="s">
        <v>5698</v>
      </c>
      <c r="E3857" s="27" t="s">
        <v>264</v>
      </c>
    </row>
    <row r="3858" spans="1:5" x14ac:dyDescent="0.25">
      <c r="A3858" s="24">
        <v>3856</v>
      </c>
      <c r="B3858" s="26" t="s">
        <v>5699</v>
      </c>
      <c r="C3858" s="25">
        <v>523606</v>
      </c>
      <c r="D3858" s="25" t="s">
        <v>144</v>
      </c>
      <c r="E3858" s="27" t="s">
        <v>617</v>
      </c>
    </row>
    <row r="3859" spans="1:5" x14ac:dyDescent="0.25">
      <c r="A3859" s="24">
        <v>3857</v>
      </c>
      <c r="B3859" s="26" t="s">
        <v>5700</v>
      </c>
      <c r="C3859" s="25" t="s">
        <v>144</v>
      </c>
      <c r="D3859" s="25" t="s">
        <v>5701</v>
      </c>
      <c r="E3859" s="27" t="s">
        <v>155</v>
      </c>
    </row>
    <row r="3860" spans="1:5" x14ac:dyDescent="0.25">
      <c r="A3860" s="24">
        <v>3858</v>
      </c>
      <c r="B3860" s="26" t="s">
        <v>5702</v>
      </c>
      <c r="C3860" s="25">
        <v>524642</v>
      </c>
      <c r="D3860" s="25" t="s">
        <v>144</v>
      </c>
      <c r="E3860" s="27" t="s">
        <v>230</v>
      </c>
    </row>
    <row r="3861" spans="1:5" x14ac:dyDescent="0.25">
      <c r="A3861" s="24">
        <v>3859</v>
      </c>
      <c r="B3861" s="26" t="s">
        <v>5703</v>
      </c>
      <c r="C3861" s="25">
        <v>521194</v>
      </c>
      <c r="D3861" s="25" t="s">
        <v>5704</v>
      </c>
      <c r="E3861" s="27" t="s">
        <v>127</v>
      </c>
    </row>
    <row r="3862" spans="1:5" x14ac:dyDescent="0.25">
      <c r="A3862" s="24">
        <v>3860</v>
      </c>
      <c r="B3862" s="26" t="s">
        <v>5705</v>
      </c>
      <c r="C3862" s="25" t="s">
        <v>144</v>
      </c>
      <c r="D3862" s="25" t="s">
        <v>5706</v>
      </c>
      <c r="E3862" s="27" t="s">
        <v>155</v>
      </c>
    </row>
    <row r="3863" spans="1:5" x14ac:dyDescent="0.25">
      <c r="A3863" s="24">
        <v>3861</v>
      </c>
      <c r="B3863" s="26" t="s">
        <v>5707</v>
      </c>
      <c r="C3863" s="25" t="s">
        <v>144</v>
      </c>
      <c r="D3863" s="25" t="s">
        <v>5708</v>
      </c>
      <c r="E3863" s="27" t="s">
        <v>155</v>
      </c>
    </row>
    <row r="3864" spans="1:5" x14ac:dyDescent="0.25">
      <c r="A3864" s="24">
        <v>3862</v>
      </c>
      <c r="B3864" s="26" t="s">
        <v>5709</v>
      </c>
      <c r="C3864" s="25">
        <v>531635</v>
      </c>
      <c r="D3864" s="25" t="s">
        <v>144</v>
      </c>
      <c r="E3864" s="27" t="s">
        <v>775</v>
      </c>
    </row>
    <row r="3865" spans="1:5" x14ac:dyDescent="0.25">
      <c r="A3865" s="24">
        <v>3863</v>
      </c>
      <c r="B3865" s="26" t="s">
        <v>5710</v>
      </c>
      <c r="C3865" s="25">
        <v>512197</v>
      </c>
      <c r="D3865" s="25" t="s">
        <v>144</v>
      </c>
      <c r="E3865" s="27" t="s">
        <v>161</v>
      </c>
    </row>
    <row r="3866" spans="1:5" x14ac:dyDescent="0.25">
      <c r="A3866" s="24">
        <v>3864</v>
      </c>
      <c r="B3866" s="26" t="s">
        <v>5711</v>
      </c>
      <c r="C3866" s="25">
        <v>531635</v>
      </c>
      <c r="D3866" s="25" t="s">
        <v>144</v>
      </c>
      <c r="E3866" s="27" t="s">
        <v>775</v>
      </c>
    </row>
    <row r="3867" spans="1:5" x14ac:dyDescent="0.25">
      <c r="A3867" s="24">
        <v>3865</v>
      </c>
      <c r="B3867" s="26" t="s">
        <v>5712</v>
      </c>
      <c r="C3867" s="25" t="s">
        <v>144</v>
      </c>
      <c r="D3867" s="25" t="s">
        <v>5713</v>
      </c>
      <c r="E3867" s="27" t="s">
        <v>155</v>
      </c>
    </row>
    <row r="3868" spans="1:5" x14ac:dyDescent="0.25">
      <c r="A3868" s="24">
        <v>3866</v>
      </c>
      <c r="B3868" s="26" t="s">
        <v>5714</v>
      </c>
      <c r="C3868" s="25">
        <v>536073</v>
      </c>
      <c r="D3868" s="25" t="s">
        <v>144</v>
      </c>
      <c r="E3868" s="27" t="s">
        <v>542</v>
      </c>
    </row>
    <row r="3869" spans="1:5" x14ac:dyDescent="0.25">
      <c r="A3869" s="24">
        <v>3867</v>
      </c>
      <c r="B3869" s="26" t="s">
        <v>5715</v>
      </c>
      <c r="C3869" s="25">
        <v>539742</v>
      </c>
      <c r="D3869" s="25" t="s">
        <v>5716</v>
      </c>
      <c r="E3869" s="27" t="s">
        <v>842</v>
      </c>
    </row>
    <row r="3870" spans="1:5" x14ac:dyDescent="0.25">
      <c r="A3870" s="24">
        <v>3868</v>
      </c>
      <c r="B3870" s="26" t="s">
        <v>5717</v>
      </c>
      <c r="C3870" s="25">
        <v>507998</v>
      </c>
      <c r="D3870" s="25" t="s">
        <v>144</v>
      </c>
      <c r="E3870" s="27" t="s">
        <v>499</v>
      </c>
    </row>
    <row r="3871" spans="1:5" x14ac:dyDescent="0.25">
      <c r="A3871" s="24">
        <v>3869</v>
      </c>
      <c r="B3871" s="26" t="s">
        <v>5718</v>
      </c>
      <c r="C3871" s="25">
        <v>513472</v>
      </c>
      <c r="D3871" s="25" t="s">
        <v>144</v>
      </c>
      <c r="E3871" s="27" t="s">
        <v>1063</v>
      </c>
    </row>
    <row r="3872" spans="1:5" x14ac:dyDescent="0.25">
      <c r="A3872" s="24">
        <v>3870</v>
      </c>
      <c r="B3872" s="26" t="s">
        <v>5719</v>
      </c>
      <c r="C3872" s="25">
        <v>523838</v>
      </c>
      <c r="D3872" s="25" t="s">
        <v>5720</v>
      </c>
      <c r="E3872" s="27" t="s">
        <v>542</v>
      </c>
    </row>
    <row r="3873" spans="1:5" x14ac:dyDescent="0.25">
      <c r="A3873" s="24">
        <v>3871</v>
      </c>
      <c r="B3873" s="26" t="s">
        <v>5721</v>
      </c>
      <c r="C3873" s="25">
        <v>533018</v>
      </c>
      <c r="D3873" s="25" t="s">
        <v>144</v>
      </c>
      <c r="E3873" s="27" t="s">
        <v>159</v>
      </c>
    </row>
    <row r="3874" spans="1:5" x14ac:dyDescent="0.25">
      <c r="A3874" s="24">
        <v>3872</v>
      </c>
      <c r="B3874" s="26" t="s">
        <v>5722</v>
      </c>
      <c r="C3874" s="25">
        <v>533019</v>
      </c>
      <c r="D3874" s="25" t="s">
        <v>144</v>
      </c>
      <c r="E3874" s="27" t="s">
        <v>138</v>
      </c>
    </row>
    <row r="3875" spans="1:5" x14ac:dyDescent="0.25">
      <c r="A3875" s="24">
        <v>3873</v>
      </c>
      <c r="B3875" s="26" t="s">
        <v>5723</v>
      </c>
      <c r="C3875" s="25">
        <v>503229</v>
      </c>
      <c r="D3875" s="25" t="s">
        <v>144</v>
      </c>
      <c r="E3875" s="27" t="s">
        <v>230</v>
      </c>
    </row>
    <row r="3876" spans="1:5" x14ac:dyDescent="0.25">
      <c r="A3876" s="24">
        <v>3874</v>
      </c>
      <c r="B3876" s="26" t="s">
        <v>5724</v>
      </c>
      <c r="C3876" s="25">
        <v>519566</v>
      </c>
      <c r="D3876" s="25" t="s">
        <v>144</v>
      </c>
      <c r="E3876" s="27" t="s">
        <v>204</v>
      </c>
    </row>
    <row r="3877" spans="1:5" x14ac:dyDescent="0.25">
      <c r="A3877" s="24">
        <v>3875</v>
      </c>
      <c r="B3877" s="26" t="s">
        <v>5725</v>
      </c>
      <c r="C3877" s="25">
        <v>523023</v>
      </c>
      <c r="D3877" s="25" t="s">
        <v>144</v>
      </c>
      <c r="E3877" s="27" t="s">
        <v>345</v>
      </c>
    </row>
    <row r="3878" spans="1:5" x14ac:dyDescent="0.25">
      <c r="A3878" s="24">
        <v>3876</v>
      </c>
      <c r="B3878" s="26" t="s">
        <v>5726</v>
      </c>
      <c r="C3878" s="25">
        <v>532029</v>
      </c>
      <c r="D3878" s="25" t="s">
        <v>144</v>
      </c>
      <c r="E3878" s="27" t="s">
        <v>565</v>
      </c>
    </row>
    <row r="3879" spans="1:5" x14ac:dyDescent="0.25">
      <c r="A3879" s="24">
        <v>3877</v>
      </c>
      <c r="B3879" s="26" t="s">
        <v>5727</v>
      </c>
      <c r="C3879" s="25">
        <v>505504</v>
      </c>
      <c r="D3879" s="25" t="s">
        <v>144</v>
      </c>
      <c r="E3879" s="27" t="s">
        <v>130</v>
      </c>
    </row>
    <row r="3880" spans="1:5" x14ac:dyDescent="0.25">
      <c r="A3880" s="24">
        <v>3878</v>
      </c>
      <c r="B3880" s="26" t="s">
        <v>5728</v>
      </c>
      <c r="C3880" s="25">
        <v>505729</v>
      </c>
      <c r="D3880" s="25" t="s">
        <v>144</v>
      </c>
      <c r="E3880" s="27" t="s">
        <v>152</v>
      </c>
    </row>
    <row r="3881" spans="1:5" x14ac:dyDescent="0.25">
      <c r="A3881" s="24">
        <v>3879</v>
      </c>
      <c r="B3881" s="26" t="s">
        <v>5729</v>
      </c>
      <c r="C3881" s="25">
        <v>505729</v>
      </c>
      <c r="D3881" s="25" t="s">
        <v>144</v>
      </c>
      <c r="E3881" s="27" t="s">
        <v>152</v>
      </c>
    </row>
    <row r="3882" spans="1:5" x14ac:dyDescent="0.25">
      <c r="A3882" s="24">
        <v>3880</v>
      </c>
      <c r="B3882" s="26" t="s">
        <v>5730</v>
      </c>
      <c r="C3882" s="25">
        <v>509887</v>
      </c>
      <c r="D3882" s="25" t="s">
        <v>144</v>
      </c>
      <c r="E3882" s="27" t="s">
        <v>2314</v>
      </c>
    </row>
    <row r="3883" spans="1:5" x14ac:dyDescent="0.25">
      <c r="A3883" s="24">
        <v>3881</v>
      </c>
      <c r="B3883" s="26" t="s">
        <v>5731</v>
      </c>
      <c r="C3883" s="25">
        <v>539410</v>
      </c>
      <c r="D3883" s="25" t="s">
        <v>144</v>
      </c>
      <c r="E3883" s="27" t="s">
        <v>166</v>
      </c>
    </row>
    <row r="3884" spans="1:5" x14ac:dyDescent="0.25">
      <c r="A3884" s="24">
        <v>3882</v>
      </c>
      <c r="B3884" s="26" t="s">
        <v>5732</v>
      </c>
      <c r="C3884" s="25">
        <v>539410</v>
      </c>
      <c r="D3884" s="25" t="s">
        <v>144</v>
      </c>
      <c r="E3884" s="27" t="s">
        <v>166</v>
      </c>
    </row>
    <row r="3885" spans="1:5" x14ac:dyDescent="0.25">
      <c r="A3885" s="24">
        <v>3883</v>
      </c>
      <c r="B3885" s="26" t="s">
        <v>5733</v>
      </c>
      <c r="C3885" s="25" t="s">
        <v>144</v>
      </c>
      <c r="D3885" s="25" t="s">
        <v>5734</v>
      </c>
      <c r="E3885" s="27" t="s">
        <v>155</v>
      </c>
    </row>
    <row r="3886" spans="1:5" x14ac:dyDescent="0.25">
      <c r="A3886" s="24">
        <v>3884</v>
      </c>
      <c r="B3886" s="26" t="s">
        <v>5735</v>
      </c>
      <c r="C3886" s="25" t="s">
        <v>144</v>
      </c>
      <c r="D3886" s="25" t="s">
        <v>5734</v>
      </c>
      <c r="E3886" s="27" t="s">
        <v>155</v>
      </c>
    </row>
    <row r="3887" spans="1:5" x14ac:dyDescent="0.25">
      <c r="A3887" s="24">
        <v>3885</v>
      </c>
      <c r="B3887" s="26" t="s">
        <v>5736</v>
      </c>
      <c r="C3887" s="25">
        <v>502742</v>
      </c>
      <c r="D3887" s="25" t="s">
        <v>5737</v>
      </c>
      <c r="E3887" s="27" t="s">
        <v>159</v>
      </c>
    </row>
    <row r="3888" spans="1:5" x14ac:dyDescent="0.25">
      <c r="A3888" s="24">
        <v>3886</v>
      </c>
      <c r="B3888" s="26" t="s">
        <v>5738</v>
      </c>
      <c r="C3888" s="25">
        <v>540653</v>
      </c>
      <c r="D3888" s="25" t="s">
        <v>5739</v>
      </c>
      <c r="E3888" s="27" t="s">
        <v>264</v>
      </c>
    </row>
    <row r="3889" spans="1:5" x14ac:dyDescent="0.25">
      <c r="A3889" s="24">
        <v>3887</v>
      </c>
      <c r="B3889" s="26" t="s">
        <v>5740</v>
      </c>
      <c r="C3889" s="25">
        <v>523164</v>
      </c>
      <c r="D3889" s="25" t="s">
        <v>144</v>
      </c>
      <c r="E3889" s="27" t="s">
        <v>342</v>
      </c>
    </row>
    <row r="3890" spans="1:5" x14ac:dyDescent="0.25">
      <c r="A3890" s="24">
        <v>3888</v>
      </c>
      <c r="B3890" s="26" t="s">
        <v>5741</v>
      </c>
      <c r="C3890" s="25">
        <v>532879</v>
      </c>
      <c r="D3890" s="25" t="s">
        <v>144</v>
      </c>
      <c r="E3890" s="27" t="s">
        <v>842</v>
      </c>
    </row>
    <row r="3891" spans="1:5" x14ac:dyDescent="0.25">
      <c r="A3891" s="24">
        <v>3889</v>
      </c>
      <c r="B3891" s="26" t="s">
        <v>5742</v>
      </c>
      <c r="C3891" s="25" t="s">
        <v>144</v>
      </c>
      <c r="D3891" s="25" t="s">
        <v>5743</v>
      </c>
      <c r="E3891" s="27" t="s">
        <v>155</v>
      </c>
    </row>
    <row r="3892" spans="1:5" x14ac:dyDescent="0.25">
      <c r="A3892" s="24">
        <v>3890</v>
      </c>
      <c r="B3892" s="26" t="s">
        <v>5744</v>
      </c>
      <c r="C3892" s="25" t="s">
        <v>144</v>
      </c>
      <c r="D3892" s="25" t="s">
        <v>5743</v>
      </c>
      <c r="E3892" s="27" t="s">
        <v>155</v>
      </c>
    </row>
    <row r="3893" spans="1:5" x14ac:dyDescent="0.25">
      <c r="A3893" s="24">
        <v>3891</v>
      </c>
      <c r="B3893" s="26" t="s">
        <v>5745</v>
      </c>
      <c r="C3893" s="25">
        <v>538667</v>
      </c>
      <c r="D3893" s="25" t="s">
        <v>144</v>
      </c>
      <c r="E3893" s="27" t="s">
        <v>166</v>
      </c>
    </row>
    <row r="3894" spans="1:5" x14ac:dyDescent="0.25">
      <c r="A3894" s="24">
        <v>3892</v>
      </c>
      <c r="B3894" s="26" t="s">
        <v>5746</v>
      </c>
      <c r="C3894" s="25">
        <v>512589</v>
      </c>
      <c r="D3894" s="25" t="s">
        <v>144</v>
      </c>
      <c r="E3894" s="27" t="s">
        <v>166</v>
      </c>
    </row>
    <row r="3895" spans="1:5" x14ac:dyDescent="0.25">
      <c r="A3895" s="24">
        <v>3893</v>
      </c>
      <c r="B3895" s="26" t="s">
        <v>5747</v>
      </c>
      <c r="C3895" s="25">
        <v>532961</v>
      </c>
      <c r="D3895" s="25" t="s">
        <v>5748</v>
      </c>
      <c r="E3895" s="27" t="s">
        <v>224</v>
      </c>
    </row>
    <row r="3896" spans="1:5" x14ac:dyDescent="0.25">
      <c r="A3896" s="24">
        <v>3894</v>
      </c>
      <c r="B3896" s="26" t="s">
        <v>5749</v>
      </c>
      <c r="C3896" s="25">
        <v>532795</v>
      </c>
      <c r="D3896" s="25" t="s">
        <v>5750</v>
      </c>
      <c r="E3896" s="27" t="s">
        <v>882</v>
      </c>
    </row>
    <row r="3897" spans="1:5" x14ac:dyDescent="0.25">
      <c r="A3897" s="24">
        <v>3895</v>
      </c>
      <c r="B3897" s="26" t="s">
        <v>5751</v>
      </c>
      <c r="C3897" s="25">
        <v>503811</v>
      </c>
      <c r="D3897" s="25" t="s">
        <v>5752</v>
      </c>
      <c r="E3897" s="27" t="s">
        <v>159</v>
      </c>
    </row>
    <row r="3898" spans="1:5" x14ac:dyDescent="0.25">
      <c r="A3898" s="24">
        <v>3896</v>
      </c>
      <c r="B3898" s="26" t="s">
        <v>5753</v>
      </c>
      <c r="C3898" s="25">
        <v>504398</v>
      </c>
      <c r="D3898" s="25" t="s">
        <v>144</v>
      </c>
      <c r="E3898" s="27" t="s">
        <v>258</v>
      </c>
    </row>
    <row r="3899" spans="1:5" x14ac:dyDescent="0.25">
      <c r="A3899" s="24">
        <v>3897</v>
      </c>
      <c r="B3899" s="26" t="s">
        <v>5754</v>
      </c>
      <c r="C3899" s="25">
        <v>533206</v>
      </c>
      <c r="D3899" s="25" t="s">
        <v>5755</v>
      </c>
      <c r="E3899" s="27" t="s">
        <v>283</v>
      </c>
    </row>
    <row r="3900" spans="1:5" x14ac:dyDescent="0.25">
      <c r="A3900" s="24">
        <v>3898</v>
      </c>
      <c r="B3900" s="26" t="s">
        <v>5756</v>
      </c>
      <c r="C3900" s="25">
        <v>500472</v>
      </c>
      <c r="D3900" s="25" t="s">
        <v>5757</v>
      </c>
      <c r="E3900" s="27" t="s">
        <v>329</v>
      </c>
    </row>
    <row r="3901" spans="1:5" x14ac:dyDescent="0.25">
      <c r="A3901" s="24">
        <v>3899</v>
      </c>
      <c r="B3901" s="26" t="s">
        <v>5758</v>
      </c>
      <c r="C3901" s="25">
        <v>500472</v>
      </c>
      <c r="D3901" s="25" t="s">
        <v>5759</v>
      </c>
      <c r="E3901" s="27" t="s">
        <v>329</v>
      </c>
    </row>
    <row r="3902" spans="1:5" x14ac:dyDescent="0.25">
      <c r="A3902" s="24">
        <v>3900</v>
      </c>
      <c r="B3902" s="26" t="s">
        <v>5760</v>
      </c>
      <c r="C3902" s="25">
        <v>539861</v>
      </c>
      <c r="D3902" s="25" t="s">
        <v>5761</v>
      </c>
      <c r="E3902" s="27" t="s">
        <v>542</v>
      </c>
    </row>
    <row r="3903" spans="1:5" x14ac:dyDescent="0.25">
      <c r="A3903" s="24">
        <v>3901</v>
      </c>
      <c r="B3903" s="26" t="s">
        <v>5762</v>
      </c>
      <c r="C3903" s="25">
        <v>538562</v>
      </c>
      <c r="D3903" s="25" t="s">
        <v>5763</v>
      </c>
      <c r="E3903" s="27" t="s">
        <v>542</v>
      </c>
    </row>
    <row r="3904" spans="1:5" x14ac:dyDescent="0.25">
      <c r="A3904" s="24">
        <v>3902</v>
      </c>
      <c r="B3904" s="26" t="s">
        <v>5764</v>
      </c>
      <c r="C3904" s="25">
        <v>532143</v>
      </c>
      <c r="D3904" s="25" t="s">
        <v>5765</v>
      </c>
      <c r="E3904" s="27" t="s">
        <v>224</v>
      </c>
    </row>
    <row r="3905" spans="1:5" x14ac:dyDescent="0.25">
      <c r="A3905" s="24">
        <v>3903</v>
      </c>
      <c r="B3905" s="26" t="s">
        <v>5766</v>
      </c>
      <c r="C3905" s="25">
        <v>532143</v>
      </c>
      <c r="D3905" s="25" t="s">
        <v>5765</v>
      </c>
      <c r="E3905" s="27" t="s">
        <v>224</v>
      </c>
    </row>
    <row r="3906" spans="1:5" x14ac:dyDescent="0.25">
      <c r="A3906" s="24">
        <v>3904</v>
      </c>
      <c r="B3906" s="26" t="s">
        <v>5767</v>
      </c>
      <c r="C3906" s="25">
        <v>531169</v>
      </c>
      <c r="D3906" s="25" t="s">
        <v>144</v>
      </c>
      <c r="E3906" s="27" t="s">
        <v>161</v>
      </c>
    </row>
    <row r="3907" spans="1:5" x14ac:dyDescent="0.25">
      <c r="A3907" s="24">
        <v>3905</v>
      </c>
      <c r="B3907" s="26" t="s">
        <v>5768</v>
      </c>
      <c r="C3907" s="25" t="s">
        <v>144</v>
      </c>
      <c r="D3907" s="25" t="s">
        <v>5769</v>
      </c>
      <c r="E3907" s="27" t="s">
        <v>155</v>
      </c>
    </row>
    <row r="3908" spans="1:5" x14ac:dyDescent="0.25">
      <c r="A3908" s="24">
        <v>3906</v>
      </c>
      <c r="B3908" s="26" t="s">
        <v>5770</v>
      </c>
      <c r="C3908" s="25">
        <v>541967</v>
      </c>
      <c r="D3908" s="25" t="s">
        <v>144</v>
      </c>
      <c r="E3908" s="27" t="s">
        <v>258</v>
      </c>
    </row>
    <row r="3909" spans="1:5" x14ac:dyDescent="0.25">
      <c r="A3909" s="24">
        <v>3907</v>
      </c>
      <c r="B3909" s="26" t="s">
        <v>5771</v>
      </c>
      <c r="C3909" s="25">
        <v>526479</v>
      </c>
      <c r="D3909" s="25" t="s">
        <v>144</v>
      </c>
      <c r="E3909" s="27" t="s">
        <v>159</v>
      </c>
    </row>
    <row r="3910" spans="1:5" x14ac:dyDescent="0.25">
      <c r="A3910" s="24">
        <v>3908</v>
      </c>
      <c r="B3910" s="26" t="s">
        <v>5772</v>
      </c>
      <c r="C3910" s="25">
        <v>505650</v>
      </c>
      <c r="D3910" s="25" t="s">
        <v>144</v>
      </c>
      <c r="E3910" s="27" t="s">
        <v>222</v>
      </c>
    </row>
    <row r="3911" spans="1:5" x14ac:dyDescent="0.25">
      <c r="A3911" s="24">
        <v>3909</v>
      </c>
      <c r="B3911" s="26" t="s">
        <v>5773</v>
      </c>
      <c r="C3911" s="25">
        <v>538919</v>
      </c>
      <c r="D3911" s="25" t="s">
        <v>144</v>
      </c>
      <c r="E3911" s="27" t="s">
        <v>230</v>
      </c>
    </row>
    <row r="3912" spans="1:5" x14ac:dyDescent="0.25">
      <c r="A3912" s="24">
        <v>3910</v>
      </c>
      <c r="B3912" s="26" t="s">
        <v>5774</v>
      </c>
      <c r="C3912" s="25">
        <v>538919</v>
      </c>
      <c r="D3912" s="25" t="s">
        <v>144</v>
      </c>
      <c r="E3912" s="27" t="s">
        <v>230</v>
      </c>
    </row>
    <row r="3913" spans="1:5" x14ac:dyDescent="0.25">
      <c r="A3913" s="24">
        <v>3911</v>
      </c>
      <c r="B3913" s="26" t="s">
        <v>5775</v>
      </c>
      <c r="C3913" s="25">
        <v>539494</v>
      </c>
      <c r="D3913" s="25" t="s">
        <v>144</v>
      </c>
      <c r="E3913" s="27" t="s">
        <v>161</v>
      </c>
    </row>
    <row r="3914" spans="1:5" x14ac:dyDescent="0.25">
      <c r="A3914" s="24">
        <v>3912</v>
      </c>
      <c r="B3914" s="26" t="s">
        <v>5776</v>
      </c>
      <c r="C3914" s="25">
        <v>532419</v>
      </c>
      <c r="D3914" s="25" t="s">
        <v>5777</v>
      </c>
      <c r="E3914" s="27" t="s">
        <v>1770</v>
      </c>
    </row>
    <row r="3915" spans="1:5" x14ac:dyDescent="0.25">
      <c r="A3915" s="24">
        <v>3913</v>
      </c>
      <c r="B3915" s="26" t="s">
        <v>5778</v>
      </c>
      <c r="C3915" s="25">
        <v>508905</v>
      </c>
      <c r="D3915" s="25" t="s">
        <v>144</v>
      </c>
      <c r="E3915" s="27" t="s">
        <v>127</v>
      </c>
    </row>
    <row r="3916" spans="1:5" x14ac:dyDescent="0.25">
      <c r="A3916" s="24">
        <v>3914</v>
      </c>
      <c r="B3916" s="26" t="s">
        <v>5779</v>
      </c>
      <c r="C3916" s="25">
        <v>505192</v>
      </c>
      <c r="D3916" s="25" t="s">
        <v>5780</v>
      </c>
      <c r="E3916" s="27" t="s">
        <v>222</v>
      </c>
    </row>
    <row r="3917" spans="1:5" x14ac:dyDescent="0.25">
      <c r="A3917" s="24">
        <v>3915</v>
      </c>
      <c r="B3917" s="26" t="s">
        <v>5781</v>
      </c>
      <c r="C3917" s="25">
        <v>540686</v>
      </c>
      <c r="D3917" s="25" t="s">
        <v>144</v>
      </c>
      <c r="E3917" s="27" t="s">
        <v>182</v>
      </c>
    </row>
    <row r="3918" spans="1:5" x14ac:dyDescent="0.25">
      <c r="A3918" s="24">
        <v>3916</v>
      </c>
      <c r="B3918" s="26" t="s">
        <v>5782</v>
      </c>
      <c r="C3918" s="25">
        <v>540679</v>
      </c>
      <c r="D3918" s="25" t="s">
        <v>5783</v>
      </c>
      <c r="E3918" s="27" t="s">
        <v>182</v>
      </c>
    </row>
    <row r="3919" spans="1:5" x14ac:dyDescent="0.25">
      <c r="A3919" s="24">
        <v>3917</v>
      </c>
      <c r="B3919" s="26" t="s">
        <v>5784</v>
      </c>
      <c r="C3919" s="25">
        <v>540679</v>
      </c>
      <c r="D3919" s="25" t="s">
        <v>5783</v>
      </c>
      <c r="E3919" s="27" t="s">
        <v>182</v>
      </c>
    </row>
    <row r="3920" spans="1:5" x14ac:dyDescent="0.25">
      <c r="A3920" s="24">
        <v>3918</v>
      </c>
      <c r="B3920" s="26" t="s">
        <v>5785</v>
      </c>
      <c r="C3920" s="25">
        <v>532815</v>
      </c>
      <c r="D3920" s="25" t="s">
        <v>5786</v>
      </c>
      <c r="E3920" s="27" t="s">
        <v>182</v>
      </c>
    </row>
    <row r="3921" spans="1:5" x14ac:dyDescent="0.25">
      <c r="A3921" s="24">
        <v>3919</v>
      </c>
      <c r="B3921" s="26" t="s">
        <v>5787</v>
      </c>
      <c r="C3921" s="25" t="s">
        <v>144</v>
      </c>
      <c r="D3921" s="25" t="s">
        <v>5788</v>
      </c>
      <c r="E3921" s="27" t="s">
        <v>155</v>
      </c>
    </row>
    <row r="3922" spans="1:5" x14ac:dyDescent="0.25">
      <c r="A3922" s="24">
        <v>3920</v>
      </c>
      <c r="B3922" s="26" t="s">
        <v>5789</v>
      </c>
      <c r="C3922" s="25">
        <v>505827</v>
      </c>
      <c r="D3922" s="25" t="s">
        <v>144</v>
      </c>
      <c r="E3922" s="27" t="s">
        <v>329</v>
      </c>
    </row>
    <row r="3923" spans="1:5" x14ac:dyDescent="0.25">
      <c r="A3923" s="24">
        <v>3921</v>
      </c>
      <c r="B3923" s="26" t="s">
        <v>5790</v>
      </c>
      <c r="C3923" s="25">
        <v>538635</v>
      </c>
      <c r="D3923" s="25" t="s">
        <v>5791</v>
      </c>
      <c r="E3923" s="27" t="s">
        <v>465</v>
      </c>
    </row>
    <row r="3924" spans="1:5" x14ac:dyDescent="0.25">
      <c r="A3924" s="24">
        <v>3922</v>
      </c>
      <c r="B3924" s="26" t="s">
        <v>5792</v>
      </c>
      <c r="C3924" s="25">
        <v>532784</v>
      </c>
      <c r="D3924" s="25" t="s">
        <v>5793</v>
      </c>
      <c r="E3924" s="27" t="s">
        <v>230</v>
      </c>
    </row>
    <row r="3925" spans="1:5" x14ac:dyDescent="0.25">
      <c r="A3925" s="24">
        <v>3923</v>
      </c>
      <c r="B3925" s="26" t="s">
        <v>5794</v>
      </c>
      <c r="C3925" s="25">
        <v>512014</v>
      </c>
      <c r="D3925" s="25" t="s">
        <v>144</v>
      </c>
      <c r="E3925" s="27" t="s">
        <v>565</v>
      </c>
    </row>
    <row r="3926" spans="1:5" x14ac:dyDescent="0.25">
      <c r="A3926" s="24">
        <v>3924</v>
      </c>
      <c r="B3926" s="26" t="s">
        <v>5795</v>
      </c>
      <c r="C3926" s="25">
        <v>538923</v>
      </c>
      <c r="D3926" s="25" t="s">
        <v>144</v>
      </c>
      <c r="E3926" s="27" t="s">
        <v>130</v>
      </c>
    </row>
    <row r="3927" spans="1:5" x14ac:dyDescent="0.25">
      <c r="A3927" s="24">
        <v>3925</v>
      </c>
      <c r="B3927" s="26" t="s">
        <v>5796</v>
      </c>
      <c r="C3927" s="25">
        <v>504375</v>
      </c>
      <c r="D3927" s="25" t="s">
        <v>144</v>
      </c>
      <c r="E3927" s="27" t="s">
        <v>130</v>
      </c>
    </row>
    <row r="3928" spans="1:5" x14ac:dyDescent="0.25">
      <c r="A3928" s="24">
        <v>3926</v>
      </c>
      <c r="B3928" s="26" t="s">
        <v>5797</v>
      </c>
      <c r="C3928" s="25">
        <v>532344</v>
      </c>
      <c r="D3928" s="25" t="s">
        <v>144</v>
      </c>
      <c r="E3928" s="27" t="s">
        <v>237</v>
      </c>
    </row>
    <row r="3929" spans="1:5" x14ac:dyDescent="0.25">
      <c r="A3929" s="24">
        <v>3927</v>
      </c>
      <c r="B3929" s="26" t="s">
        <v>5798</v>
      </c>
      <c r="C3929" s="25">
        <v>532344</v>
      </c>
      <c r="D3929" s="25" t="s">
        <v>144</v>
      </c>
      <c r="E3929" s="27" t="s">
        <v>237</v>
      </c>
    </row>
    <row r="3930" spans="1:5" x14ac:dyDescent="0.25">
      <c r="A3930" s="24">
        <v>3928</v>
      </c>
      <c r="B3930" s="26" t="s">
        <v>5799</v>
      </c>
      <c r="C3930" s="25" t="s">
        <v>144</v>
      </c>
      <c r="D3930" s="25" t="s">
        <v>5800</v>
      </c>
      <c r="E3930" s="27" t="s">
        <v>155</v>
      </c>
    </row>
    <row r="3931" spans="1:5" x14ac:dyDescent="0.25">
      <c r="A3931" s="24">
        <v>3929</v>
      </c>
      <c r="B3931" s="26" t="s">
        <v>5801</v>
      </c>
      <c r="C3931" s="25">
        <v>532725</v>
      </c>
      <c r="D3931" s="25" t="s">
        <v>5802</v>
      </c>
      <c r="E3931" s="27" t="s">
        <v>304</v>
      </c>
    </row>
    <row r="3932" spans="1:5" x14ac:dyDescent="0.25">
      <c r="A3932" s="24">
        <v>3930</v>
      </c>
      <c r="B3932" s="26" t="s">
        <v>5803</v>
      </c>
      <c r="C3932" s="25">
        <v>532725</v>
      </c>
      <c r="D3932" s="25" t="s">
        <v>5802</v>
      </c>
      <c r="E3932" s="27" t="s">
        <v>304</v>
      </c>
    </row>
    <row r="3933" spans="1:5" x14ac:dyDescent="0.25">
      <c r="A3933" s="24">
        <v>3931</v>
      </c>
      <c r="B3933" s="26" t="s">
        <v>5804</v>
      </c>
      <c r="C3933" s="25">
        <v>541540</v>
      </c>
      <c r="D3933" s="25" t="s">
        <v>5805</v>
      </c>
      <c r="E3933" s="27" t="s">
        <v>182</v>
      </c>
    </row>
    <row r="3934" spans="1:5" x14ac:dyDescent="0.25">
      <c r="A3934" s="24">
        <v>3932</v>
      </c>
      <c r="B3934" s="26" t="s">
        <v>5806</v>
      </c>
      <c r="C3934" s="25" t="s">
        <v>144</v>
      </c>
      <c r="D3934" s="25" t="s">
        <v>5807</v>
      </c>
      <c r="E3934" s="27" t="s">
        <v>155</v>
      </c>
    </row>
    <row r="3935" spans="1:5" x14ac:dyDescent="0.25">
      <c r="A3935" s="24">
        <v>3933</v>
      </c>
      <c r="B3935" s="26" t="s">
        <v>5808</v>
      </c>
      <c r="C3935" s="25">
        <v>500394</v>
      </c>
      <c r="D3935" s="25" t="s">
        <v>144</v>
      </c>
      <c r="E3935" s="27" t="s">
        <v>329</v>
      </c>
    </row>
    <row r="3936" spans="1:5" x14ac:dyDescent="0.25">
      <c r="A3936" s="24">
        <v>3934</v>
      </c>
      <c r="B3936" s="26" t="s">
        <v>5809</v>
      </c>
      <c r="C3936" s="25">
        <v>502460</v>
      </c>
      <c r="D3936" s="25" t="s">
        <v>144</v>
      </c>
      <c r="E3936" s="27" t="s">
        <v>138</v>
      </c>
    </row>
    <row r="3937" spans="1:5" x14ac:dyDescent="0.25">
      <c r="A3937" s="24">
        <v>3935</v>
      </c>
      <c r="B3937" s="26" t="s">
        <v>5810</v>
      </c>
      <c r="C3937" s="25">
        <v>513699</v>
      </c>
      <c r="D3937" s="25" t="s">
        <v>144</v>
      </c>
      <c r="E3937" s="27" t="s">
        <v>672</v>
      </c>
    </row>
    <row r="3938" spans="1:5" x14ac:dyDescent="0.25">
      <c r="A3938" s="24">
        <v>3936</v>
      </c>
      <c r="B3938" s="26" t="s">
        <v>5811</v>
      </c>
      <c r="C3938" s="25">
        <v>538575</v>
      </c>
      <c r="D3938" s="25" t="s">
        <v>144</v>
      </c>
      <c r="E3938" s="27" t="s">
        <v>166</v>
      </c>
    </row>
    <row r="3939" spans="1:5" x14ac:dyDescent="0.25">
      <c r="A3939" s="24">
        <v>3937</v>
      </c>
      <c r="B3939" s="26" t="s">
        <v>5812</v>
      </c>
      <c r="C3939" s="25">
        <v>522152</v>
      </c>
      <c r="D3939" s="25" t="s">
        <v>144</v>
      </c>
      <c r="E3939" s="27" t="s">
        <v>152</v>
      </c>
    </row>
    <row r="3940" spans="1:5" x14ac:dyDescent="0.25">
      <c r="A3940" s="24">
        <v>3938</v>
      </c>
      <c r="B3940" s="26" t="s">
        <v>5813</v>
      </c>
      <c r="C3940" s="25">
        <v>511571</v>
      </c>
      <c r="D3940" s="25" t="s">
        <v>144</v>
      </c>
      <c r="E3940" s="27" t="s">
        <v>161</v>
      </c>
    </row>
    <row r="3941" spans="1:5" x14ac:dyDescent="0.25">
      <c r="A3941" s="24">
        <v>3939</v>
      </c>
      <c r="B3941" s="26" t="s">
        <v>5814</v>
      </c>
      <c r="C3941" s="25">
        <v>507514</v>
      </c>
      <c r="D3941" s="25" t="s">
        <v>5815</v>
      </c>
      <c r="E3941" s="27" t="s">
        <v>775</v>
      </c>
    </row>
    <row r="3942" spans="1:5" x14ac:dyDescent="0.25">
      <c r="A3942" s="24">
        <v>3940</v>
      </c>
      <c r="B3942" s="26" t="s">
        <v>5816</v>
      </c>
      <c r="C3942" s="25">
        <v>521034</v>
      </c>
      <c r="D3942" s="25" t="s">
        <v>5817</v>
      </c>
      <c r="E3942" s="27" t="s">
        <v>159</v>
      </c>
    </row>
    <row r="3943" spans="1:5" x14ac:dyDescent="0.25">
      <c r="A3943" s="24">
        <v>3941</v>
      </c>
      <c r="B3943" s="26" t="s">
        <v>5818</v>
      </c>
      <c r="C3943" s="25">
        <v>531548</v>
      </c>
      <c r="D3943" s="25" t="s">
        <v>5819</v>
      </c>
      <c r="E3943" s="27" t="s">
        <v>421</v>
      </c>
    </row>
    <row r="3944" spans="1:5" x14ac:dyDescent="0.25">
      <c r="A3944" s="24">
        <v>3942</v>
      </c>
      <c r="B3944" s="26" t="s">
        <v>5820</v>
      </c>
      <c r="C3944" s="25">
        <v>533001</v>
      </c>
      <c r="D3944" s="25" t="s">
        <v>5821</v>
      </c>
      <c r="E3944" s="27" t="s">
        <v>152</v>
      </c>
    </row>
    <row r="3945" spans="1:5" x14ac:dyDescent="0.25">
      <c r="A3945" s="24">
        <v>3943</v>
      </c>
      <c r="B3945" s="26" t="s">
        <v>5822</v>
      </c>
      <c r="C3945" s="25">
        <v>526901</v>
      </c>
      <c r="D3945" s="25" t="s">
        <v>144</v>
      </c>
      <c r="E3945" s="27" t="s">
        <v>192</v>
      </c>
    </row>
    <row r="3946" spans="1:5" x14ac:dyDescent="0.25">
      <c r="A3946" s="24">
        <v>3944</v>
      </c>
      <c r="B3946" s="26" t="s">
        <v>5823</v>
      </c>
      <c r="C3946" s="25">
        <v>538943</v>
      </c>
      <c r="D3946" s="25" t="s">
        <v>144</v>
      </c>
      <c r="E3946" s="27" t="s">
        <v>161</v>
      </c>
    </row>
    <row r="3947" spans="1:5" x14ac:dyDescent="0.25">
      <c r="A3947" s="24">
        <v>3945</v>
      </c>
      <c r="B3947" s="26" t="s">
        <v>5824</v>
      </c>
      <c r="C3947" s="25" t="s">
        <v>144</v>
      </c>
      <c r="D3947" s="25" t="s">
        <v>5825</v>
      </c>
      <c r="E3947" s="27" t="s">
        <v>155</v>
      </c>
    </row>
    <row r="3948" spans="1:5" x14ac:dyDescent="0.25">
      <c r="A3948" s="24">
        <v>3946</v>
      </c>
      <c r="B3948" s="26" t="s">
        <v>5826</v>
      </c>
      <c r="C3948" s="25">
        <v>532221</v>
      </c>
      <c r="D3948" s="25" t="s">
        <v>5827</v>
      </c>
      <c r="E3948" s="27" t="s">
        <v>130</v>
      </c>
    </row>
    <row r="3949" spans="1:5" x14ac:dyDescent="0.25">
      <c r="A3949" s="24">
        <v>3947</v>
      </c>
      <c r="B3949" s="26" t="s">
        <v>5828</v>
      </c>
      <c r="C3949" s="25">
        <v>539378</v>
      </c>
      <c r="D3949" s="25" t="s">
        <v>144</v>
      </c>
      <c r="E3949" s="27" t="s">
        <v>614</v>
      </c>
    </row>
    <row r="3950" spans="1:5" x14ac:dyDescent="0.25">
      <c r="A3950" s="24">
        <v>3948</v>
      </c>
      <c r="B3950" s="26" t="s">
        <v>5829</v>
      </c>
      <c r="C3950" s="25" t="s">
        <v>144</v>
      </c>
      <c r="D3950" s="25" t="s">
        <v>5830</v>
      </c>
      <c r="E3950" s="27" t="s">
        <v>155</v>
      </c>
    </row>
    <row r="3951" spans="1:5" x14ac:dyDescent="0.25">
      <c r="A3951" s="24">
        <v>3949</v>
      </c>
      <c r="B3951" s="26" t="s">
        <v>5831</v>
      </c>
      <c r="C3951" s="25">
        <v>541633</v>
      </c>
      <c r="D3951" s="25" t="s">
        <v>144</v>
      </c>
      <c r="E3951" s="27" t="s">
        <v>138</v>
      </c>
    </row>
    <row r="3952" spans="1:5" x14ac:dyDescent="0.25">
      <c r="A3952" s="24">
        <v>3950</v>
      </c>
      <c r="B3952" s="26" t="s">
        <v>5832</v>
      </c>
      <c r="C3952" s="25">
        <v>532679</v>
      </c>
      <c r="D3952" s="25" t="s">
        <v>5833</v>
      </c>
      <c r="E3952" s="27" t="s">
        <v>133</v>
      </c>
    </row>
    <row r="3953" spans="1:5" x14ac:dyDescent="0.25">
      <c r="A3953" s="24">
        <v>3951</v>
      </c>
      <c r="B3953" s="26" t="s">
        <v>5834</v>
      </c>
      <c r="C3953" s="25">
        <v>521036</v>
      </c>
      <c r="D3953" s="25" t="s">
        <v>144</v>
      </c>
      <c r="E3953" s="27" t="s">
        <v>159</v>
      </c>
    </row>
    <row r="3954" spans="1:5" x14ac:dyDescent="0.25">
      <c r="A3954" s="24">
        <v>3952</v>
      </c>
      <c r="B3954" s="26" t="s">
        <v>5835</v>
      </c>
      <c r="C3954" s="25">
        <v>521036</v>
      </c>
      <c r="D3954" s="25" t="s">
        <v>144</v>
      </c>
      <c r="E3954" s="27" t="s">
        <v>159</v>
      </c>
    </row>
    <row r="3955" spans="1:5" x14ac:dyDescent="0.25">
      <c r="A3955" s="24">
        <v>3953</v>
      </c>
      <c r="B3955" s="26" t="s">
        <v>5836</v>
      </c>
      <c r="C3955" s="25">
        <v>531398</v>
      </c>
      <c r="D3955" s="25" t="s">
        <v>144</v>
      </c>
      <c r="E3955" s="27" t="s">
        <v>182</v>
      </c>
    </row>
    <row r="3956" spans="1:5" x14ac:dyDescent="0.25">
      <c r="A3956" s="24">
        <v>3954</v>
      </c>
      <c r="B3956" s="26" t="s">
        <v>5837</v>
      </c>
      <c r="C3956" s="25">
        <v>526477</v>
      </c>
      <c r="D3956" s="25" t="s">
        <v>144</v>
      </c>
      <c r="E3956" s="27" t="s">
        <v>322</v>
      </c>
    </row>
    <row r="3957" spans="1:5" x14ac:dyDescent="0.25">
      <c r="A3957" s="24">
        <v>3955</v>
      </c>
      <c r="B3957" s="26" t="s">
        <v>5838</v>
      </c>
      <c r="C3957" s="25">
        <v>516108</v>
      </c>
      <c r="D3957" s="25" t="s">
        <v>144</v>
      </c>
      <c r="E3957" s="27" t="s">
        <v>138</v>
      </c>
    </row>
    <row r="3958" spans="1:5" x14ac:dyDescent="0.25">
      <c r="A3958" s="24">
        <v>3956</v>
      </c>
      <c r="B3958" s="26" t="s">
        <v>5839</v>
      </c>
      <c r="C3958" s="25">
        <v>538891</v>
      </c>
      <c r="D3958" s="25" t="s">
        <v>144</v>
      </c>
      <c r="E3958" s="27" t="s">
        <v>161</v>
      </c>
    </row>
    <row r="3959" spans="1:5" x14ac:dyDescent="0.25">
      <c r="A3959" s="24">
        <v>3957</v>
      </c>
      <c r="B3959" s="26" t="s">
        <v>5840</v>
      </c>
      <c r="C3959" s="25" t="s">
        <v>144</v>
      </c>
      <c r="D3959" s="25" t="s">
        <v>5841</v>
      </c>
      <c r="E3959" s="27" t="s">
        <v>155</v>
      </c>
    </row>
    <row r="3960" spans="1:5" x14ac:dyDescent="0.25">
      <c r="A3960" s="24">
        <v>3958</v>
      </c>
      <c r="B3960" s="26" t="s">
        <v>5842</v>
      </c>
      <c r="C3960" s="25">
        <v>509910</v>
      </c>
      <c r="D3960" s="25" t="s">
        <v>144</v>
      </c>
      <c r="E3960" s="27" t="s">
        <v>192</v>
      </c>
    </row>
    <row r="3961" spans="1:5" x14ac:dyDescent="0.25">
      <c r="A3961" s="24">
        <v>3959</v>
      </c>
      <c r="B3961" s="26" t="s">
        <v>5843</v>
      </c>
      <c r="C3961" s="25">
        <v>540174</v>
      </c>
      <c r="D3961" s="25" t="s">
        <v>144</v>
      </c>
      <c r="E3961" s="27" t="s">
        <v>130</v>
      </c>
    </row>
    <row r="3962" spans="1:5" x14ac:dyDescent="0.25">
      <c r="A3962" s="24">
        <v>3960</v>
      </c>
      <c r="B3962" s="26" t="s">
        <v>5844</v>
      </c>
      <c r="C3962" s="25">
        <v>514454</v>
      </c>
      <c r="D3962" s="25" t="s">
        <v>144</v>
      </c>
      <c r="E3962" s="27" t="s">
        <v>159</v>
      </c>
    </row>
    <row r="3963" spans="1:5" x14ac:dyDescent="0.25">
      <c r="A3963" s="24">
        <v>3961</v>
      </c>
      <c r="B3963" s="26" t="s">
        <v>5845</v>
      </c>
      <c r="C3963" s="25">
        <v>513498</v>
      </c>
      <c r="D3963" s="25" t="s">
        <v>144</v>
      </c>
      <c r="E3963" s="27" t="s">
        <v>124</v>
      </c>
    </row>
    <row r="3964" spans="1:5" x14ac:dyDescent="0.25">
      <c r="A3964" s="24">
        <v>3962</v>
      </c>
      <c r="B3964" s="26" t="s">
        <v>5846</v>
      </c>
      <c r="C3964" s="25">
        <v>532669</v>
      </c>
      <c r="D3964" s="25" t="s">
        <v>144</v>
      </c>
      <c r="E3964" s="27" t="s">
        <v>192</v>
      </c>
    </row>
    <row r="3965" spans="1:5" x14ac:dyDescent="0.25">
      <c r="A3965" s="24">
        <v>3963</v>
      </c>
      <c r="B3965" s="26" t="s">
        <v>5847</v>
      </c>
      <c r="C3965" s="25">
        <v>590030</v>
      </c>
      <c r="D3965" s="25" t="s">
        <v>5848</v>
      </c>
      <c r="E3965" s="27" t="s">
        <v>652</v>
      </c>
    </row>
    <row r="3966" spans="1:5" x14ac:dyDescent="0.25">
      <c r="A3966" s="24">
        <v>3964</v>
      </c>
      <c r="B3966" s="26" t="s">
        <v>5849</v>
      </c>
      <c r="C3966" s="25">
        <v>523826</v>
      </c>
      <c r="D3966" s="25" t="s">
        <v>144</v>
      </c>
      <c r="E3966" s="27" t="s">
        <v>258</v>
      </c>
    </row>
    <row r="3967" spans="1:5" x14ac:dyDescent="0.25">
      <c r="A3967" s="24">
        <v>3965</v>
      </c>
      <c r="B3967" s="26" t="s">
        <v>5850</v>
      </c>
      <c r="C3967" s="25">
        <v>532025</v>
      </c>
      <c r="D3967" s="25" t="s">
        <v>144</v>
      </c>
      <c r="E3967" s="27" t="s">
        <v>147</v>
      </c>
    </row>
    <row r="3968" spans="1:5" x14ac:dyDescent="0.25">
      <c r="A3968" s="24">
        <v>3966</v>
      </c>
      <c r="B3968" s="26" t="s">
        <v>5851</v>
      </c>
      <c r="C3968" s="25">
        <v>530289</v>
      </c>
      <c r="D3968" s="25" t="s">
        <v>144</v>
      </c>
      <c r="E3968" s="27" t="s">
        <v>565</v>
      </c>
    </row>
    <row r="3969" spans="1:5" x14ac:dyDescent="0.25">
      <c r="A3969" s="24">
        <v>3967</v>
      </c>
      <c r="B3969" s="26" t="s">
        <v>5852</v>
      </c>
      <c r="C3969" s="25">
        <v>542376</v>
      </c>
      <c r="D3969" s="25" t="s">
        <v>5853</v>
      </c>
      <c r="E3969" s="27" t="s">
        <v>127</v>
      </c>
    </row>
    <row r="3970" spans="1:5" x14ac:dyDescent="0.25">
      <c r="A3970" s="24">
        <v>3968</v>
      </c>
      <c r="B3970" s="26" t="s">
        <v>5854</v>
      </c>
      <c r="C3970" s="25">
        <v>541890</v>
      </c>
      <c r="D3970" s="25" t="s">
        <v>144</v>
      </c>
      <c r="E3970" s="27" t="s">
        <v>130</v>
      </c>
    </row>
    <row r="3971" spans="1:5" x14ac:dyDescent="0.25">
      <c r="A3971" s="24">
        <v>3969</v>
      </c>
      <c r="B3971" s="26" t="s">
        <v>5855</v>
      </c>
      <c r="C3971" s="25">
        <v>538920</v>
      </c>
      <c r="D3971" s="25" t="s">
        <v>144</v>
      </c>
      <c r="E3971" s="27" t="s">
        <v>166</v>
      </c>
    </row>
    <row r="3972" spans="1:5" x14ac:dyDescent="0.25">
      <c r="A3972" s="24">
        <v>3970</v>
      </c>
      <c r="B3972" s="26" t="s">
        <v>5856</v>
      </c>
      <c r="C3972" s="25" t="s">
        <v>144</v>
      </c>
      <c r="D3972" s="25" t="s">
        <v>5857</v>
      </c>
      <c r="E3972" s="27" t="s">
        <v>235</v>
      </c>
    </row>
    <row r="3973" spans="1:5" x14ac:dyDescent="0.25">
      <c r="A3973" s="24">
        <v>3971</v>
      </c>
      <c r="B3973" s="26" t="s">
        <v>5858</v>
      </c>
      <c r="C3973" s="25" t="s">
        <v>144</v>
      </c>
      <c r="D3973" s="25" t="s">
        <v>5857</v>
      </c>
      <c r="E3973" s="27" t="s">
        <v>235</v>
      </c>
    </row>
    <row r="3974" spans="1:5" x14ac:dyDescent="0.25">
      <c r="A3974" s="24">
        <v>3972</v>
      </c>
      <c r="B3974" s="26" t="s">
        <v>5859</v>
      </c>
      <c r="C3974" s="25">
        <v>524727</v>
      </c>
      <c r="D3974" s="25" t="s">
        <v>144</v>
      </c>
      <c r="E3974" s="27" t="s">
        <v>182</v>
      </c>
    </row>
    <row r="3975" spans="1:5" x14ac:dyDescent="0.25">
      <c r="A3975" s="24">
        <v>3973</v>
      </c>
      <c r="B3975" s="26" t="s">
        <v>5860</v>
      </c>
      <c r="C3975" s="25">
        <v>531370</v>
      </c>
      <c r="D3975" s="25" t="s">
        <v>144</v>
      </c>
      <c r="E3975" s="27" t="s">
        <v>130</v>
      </c>
    </row>
    <row r="3976" spans="1:5" x14ac:dyDescent="0.25">
      <c r="A3976" s="24">
        <v>3974</v>
      </c>
      <c r="B3976" s="26" t="s">
        <v>5861</v>
      </c>
      <c r="C3976" s="25">
        <v>540211</v>
      </c>
      <c r="D3976" s="25" t="s">
        <v>144</v>
      </c>
      <c r="E3976" s="27" t="s">
        <v>161</v>
      </c>
    </row>
    <row r="3977" spans="1:5" x14ac:dyDescent="0.25">
      <c r="A3977" s="24">
        <v>3975</v>
      </c>
      <c r="B3977" s="26" t="s">
        <v>5862</v>
      </c>
      <c r="C3977" s="25">
        <v>534425</v>
      </c>
      <c r="D3977" s="25" t="s">
        <v>5863</v>
      </c>
      <c r="E3977" s="27" t="s">
        <v>633</v>
      </c>
    </row>
    <row r="3978" spans="1:5" x14ac:dyDescent="0.25">
      <c r="A3978" s="24">
        <v>3976</v>
      </c>
      <c r="B3978" s="26" t="s">
        <v>5864</v>
      </c>
      <c r="C3978" s="25">
        <v>513687</v>
      </c>
      <c r="D3978" s="25" t="s">
        <v>144</v>
      </c>
      <c r="E3978" s="27" t="s">
        <v>499</v>
      </c>
    </row>
    <row r="3979" spans="1:5" x14ac:dyDescent="0.25">
      <c r="A3979" s="24">
        <v>3977</v>
      </c>
      <c r="B3979" s="26" t="s">
        <v>5865</v>
      </c>
      <c r="C3979" s="25" t="s">
        <v>144</v>
      </c>
      <c r="D3979" s="25" t="s">
        <v>5866</v>
      </c>
      <c r="E3979" s="27" t="s">
        <v>155</v>
      </c>
    </row>
    <row r="3980" spans="1:5" x14ac:dyDescent="0.25">
      <c r="A3980" s="24">
        <v>3978</v>
      </c>
      <c r="B3980" s="26" t="s">
        <v>5867</v>
      </c>
      <c r="C3980" s="25">
        <v>531982</v>
      </c>
      <c r="D3980" s="25" t="s">
        <v>144</v>
      </c>
      <c r="E3980" s="27" t="s">
        <v>224</v>
      </c>
    </row>
    <row r="3981" spans="1:5" x14ac:dyDescent="0.25">
      <c r="A3981" s="24">
        <v>3979</v>
      </c>
      <c r="B3981" s="26" t="s">
        <v>5868</v>
      </c>
      <c r="C3981" s="25">
        <v>512153</v>
      </c>
      <c r="D3981" s="25" t="s">
        <v>144</v>
      </c>
      <c r="E3981" s="27" t="s">
        <v>565</v>
      </c>
    </row>
    <row r="3982" spans="1:5" x14ac:dyDescent="0.25">
      <c r="A3982" s="24">
        <v>3980</v>
      </c>
      <c r="B3982" s="26" t="s">
        <v>5869</v>
      </c>
      <c r="C3982" s="25">
        <v>512291</v>
      </c>
      <c r="D3982" s="25" t="s">
        <v>144</v>
      </c>
      <c r="E3982" s="27" t="s">
        <v>127</v>
      </c>
    </row>
    <row r="3983" spans="1:5" x14ac:dyDescent="0.25">
      <c r="A3983" s="24">
        <v>3981</v>
      </c>
      <c r="B3983" s="26" t="s">
        <v>5870</v>
      </c>
      <c r="C3983" s="25">
        <v>517166</v>
      </c>
      <c r="D3983" s="25" t="s">
        <v>144</v>
      </c>
      <c r="E3983" s="27" t="s">
        <v>686</v>
      </c>
    </row>
    <row r="3984" spans="1:5" x14ac:dyDescent="0.25">
      <c r="A3984" s="24">
        <v>3982</v>
      </c>
      <c r="B3984" s="26" t="s">
        <v>5871</v>
      </c>
      <c r="C3984" s="25">
        <v>542337</v>
      </c>
      <c r="D3984" s="25" t="s">
        <v>5872</v>
      </c>
      <c r="E3984" s="27" t="s">
        <v>313</v>
      </c>
    </row>
    <row r="3985" spans="1:5" x14ac:dyDescent="0.25">
      <c r="A3985" s="24">
        <v>3983</v>
      </c>
      <c r="B3985" s="26" t="s">
        <v>5873</v>
      </c>
      <c r="C3985" s="25" t="s">
        <v>144</v>
      </c>
      <c r="D3985" s="25" t="s">
        <v>5874</v>
      </c>
      <c r="E3985" s="27" t="s">
        <v>313</v>
      </c>
    </row>
    <row r="3986" spans="1:5" x14ac:dyDescent="0.25">
      <c r="A3986" s="24">
        <v>3984</v>
      </c>
      <c r="B3986" s="26" t="s">
        <v>5875</v>
      </c>
      <c r="C3986" s="25">
        <v>526161</v>
      </c>
      <c r="D3986" s="25" t="s">
        <v>144</v>
      </c>
      <c r="E3986" s="27" t="s">
        <v>258</v>
      </c>
    </row>
    <row r="3987" spans="1:5" x14ac:dyDescent="0.25">
      <c r="A3987" s="24">
        <v>3985</v>
      </c>
      <c r="B3987" s="26" t="s">
        <v>5876</v>
      </c>
      <c r="C3987" s="25">
        <v>521082</v>
      </c>
      <c r="D3987" s="25" t="s">
        <v>5877</v>
      </c>
      <c r="E3987" s="27" t="s">
        <v>159</v>
      </c>
    </row>
    <row r="3988" spans="1:5" x14ac:dyDescent="0.25">
      <c r="A3988" s="24">
        <v>3986</v>
      </c>
      <c r="B3988" s="26" t="s">
        <v>5878</v>
      </c>
      <c r="C3988" s="25">
        <v>526827</v>
      </c>
      <c r="D3988" s="25" t="s">
        <v>144</v>
      </c>
      <c r="E3988" s="27" t="s">
        <v>258</v>
      </c>
    </row>
    <row r="3989" spans="1:5" x14ac:dyDescent="0.25">
      <c r="A3989" s="24">
        <v>3987</v>
      </c>
      <c r="B3989" s="26" t="s">
        <v>5879</v>
      </c>
      <c r="C3989" s="25">
        <v>517214</v>
      </c>
      <c r="D3989" s="25" t="s">
        <v>5880</v>
      </c>
      <c r="E3989" s="27" t="s">
        <v>290</v>
      </c>
    </row>
    <row r="3990" spans="1:5" x14ac:dyDescent="0.25">
      <c r="A3990" s="24">
        <v>3988</v>
      </c>
      <c r="B3990" s="26" t="s">
        <v>5881</v>
      </c>
      <c r="C3990" s="25">
        <v>500285</v>
      </c>
      <c r="D3990" s="25" t="s">
        <v>144</v>
      </c>
      <c r="E3990" s="27" t="s">
        <v>2281</v>
      </c>
    </row>
    <row r="3991" spans="1:5" x14ac:dyDescent="0.25">
      <c r="A3991" s="24">
        <v>3989</v>
      </c>
      <c r="B3991" s="26" t="s">
        <v>5882</v>
      </c>
      <c r="C3991" s="25">
        <v>540084</v>
      </c>
      <c r="D3991" s="25" t="s">
        <v>144</v>
      </c>
      <c r="E3991" s="27" t="s">
        <v>147</v>
      </c>
    </row>
    <row r="3992" spans="1:5" x14ac:dyDescent="0.25">
      <c r="A3992" s="24">
        <v>3990</v>
      </c>
      <c r="B3992" s="26" t="s">
        <v>5883</v>
      </c>
      <c r="C3992" s="25">
        <v>532651</v>
      </c>
      <c r="D3992" s="25" t="s">
        <v>5884</v>
      </c>
      <c r="E3992" s="27" t="s">
        <v>258</v>
      </c>
    </row>
    <row r="3993" spans="1:5" x14ac:dyDescent="0.25">
      <c r="A3993" s="24">
        <v>3991</v>
      </c>
      <c r="B3993" s="26" t="s">
        <v>5885</v>
      </c>
      <c r="C3993" s="25">
        <v>513414</v>
      </c>
      <c r="D3993" s="25" t="s">
        <v>5886</v>
      </c>
      <c r="E3993" s="27" t="s">
        <v>176</v>
      </c>
    </row>
    <row r="3994" spans="1:5" x14ac:dyDescent="0.25">
      <c r="A3994" s="24">
        <v>3992</v>
      </c>
      <c r="B3994" s="26" t="s">
        <v>5887</v>
      </c>
      <c r="C3994" s="25">
        <v>500402</v>
      </c>
      <c r="D3994" s="25" t="s">
        <v>5888</v>
      </c>
      <c r="E3994" s="27" t="s">
        <v>542</v>
      </c>
    </row>
    <row r="3995" spans="1:5" x14ac:dyDescent="0.25">
      <c r="A3995" s="24">
        <v>3993</v>
      </c>
      <c r="B3995" s="26" t="s">
        <v>5889</v>
      </c>
      <c r="C3995" s="25">
        <v>539221</v>
      </c>
      <c r="D3995" s="25" t="s">
        <v>144</v>
      </c>
      <c r="E3995" s="27" t="s">
        <v>159</v>
      </c>
    </row>
    <row r="3996" spans="1:5" x14ac:dyDescent="0.25">
      <c r="A3996" s="24">
        <v>3994</v>
      </c>
      <c r="B3996" s="26" t="s">
        <v>5890</v>
      </c>
      <c r="C3996" s="25">
        <v>539221</v>
      </c>
      <c r="D3996" s="25" t="s">
        <v>144</v>
      </c>
      <c r="E3996" s="27" t="s">
        <v>159</v>
      </c>
    </row>
    <row r="3997" spans="1:5" x14ac:dyDescent="0.25">
      <c r="A3997" s="24">
        <v>3995</v>
      </c>
      <c r="B3997" s="26" t="s">
        <v>5891</v>
      </c>
      <c r="C3997" s="25">
        <v>540079</v>
      </c>
      <c r="D3997" s="25" t="s">
        <v>144</v>
      </c>
      <c r="E3997" s="27" t="s">
        <v>1063</v>
      </c>
    </row>
    <row r="3998" spans="1:5" x14ac:dyDescent="0.25">
      <c r="A3998" s="24">
        <v>3996</v>
      </c>
      <c r="B3998" s="26" t="s">
        <v>5892</v>
      </c>
      <c r="C3998" s="25">
        <v>540570</v>
      </c>
      <c r="D3998" s="25" t="s">
        <v>5893</v>
      </c>
      <c r="E3998" s="27" t="s">
        <v>4962</v>
      </c>
    </row>
    <row r="3999" spans="1:5" x14ac:dyDescent="0.25">
      <c r="A3999" s="24">
        <v>3997</v>
      </c>
      <c r="B3999" s="26" t="s">
        <v>5894</v>
      </c>
      <c r="C3999" s="25">
        <v>538402</v>
      </c>
      <c r="D3999" s="25" t="s">
        <v>144</v>
      </c>
      <c r="E3999" s="27" t="s">
        <v>161</v>
      </c>
    </row>
    <row r="4000" spans="1:5" x14ac:dyDescent="0.25">
      <c r="A4000" s="24">
        <v>3998</v>
      </c>
      <c r="B4000" s="26" t="s">
        <v>5895</v>
      </c>
      <c r="C4000" s="25">
        <v>530177</v>
      </c>
      <c r="D4000" s="25" t="s">
        <v>144</v>
      </c>
      <c r="E4000" s="27" t="s">
        <v>166</v>
      </c>
    </row>
    <row r="4001" spans="1:5" x14ac:dyDescent="0.25">
      <c r="A4001" s="24">
        <v>3999</v>
      </c>
      <c r="B4001" s="26" t="s">
        <v>5896</v>
      </c>
      <c r="C4001" s="25">
        <v>533121</v>
      </c>
      <c r="D4001" s="25" t="s">
        <v>5897</v>
      </c>
      <c r="E4001" s="27" t="s">
        <v>130</v>
      </c>
    </row>
    <row r="4002" spans="1:5" x14ac:dyDescent="0.25">
      <c r="A4002" s="24">
        <v>4000</v>
      </c>
      <c r="B4002" s="26" t="s">
        <v>5898</v>
      </c>
      <c r="C4002" s="25">
        <v>526532</v>
      </c>
      <c r="D4002" s="25" t="s">
        <v>144</v>
      </c>
      <c r="E4002" s="27" t="s">
        <v>192</v>
      </c>
    </row>
    <row r="4003" spans="1:5" x14ac:dyDescent="0.25">
      <c r="A4003" s="24">
        <v>4001</v>
      </c>
      <c r="B4003" s="26" t="s">
        <v>5899</v>
      </c>
      <c r="C4003" s="25">
        <v>526532</v>
      </c>
      <c r="D4003" s="25" t="s">
        <v>144</v>
      </c>
      <c r="E4003" s="27" t="s">
        <v>192</v>
      </c>
    </row>
    <row r="4004" spans="1:5" x14ac:dyDescent="0.25">
      <c r="A4004" s="24">
        <v>4002</v>
      </c>
      <c r="B4004" s="26" t="s">
        <v>5900</v>
      </c>
      <c r="C4004" s="25">
        <v>530037</v>
      </c>
      <c r="D4004" s="25" t="s">
        <v>144</v>
      </c>
      <c r="E4004" s="27" t="s">
        <v>159</v>
      </c>
    </row>
    <row r="4005" spans="1:5" x14ac:dyDescent="0.25">
      <c r="A4005" s="24">
        <v>4003</v>
      </c>
      <c r="B4005" s="26" t="s">
        <v>5901</v>
      </c>
      <c r="C4005" s="25">
        <v>532842</v>
      </c>
      <c r="D4005" s="25" t="s">
        <v>5902</v>
      </c>
      <c r="E4005" s="27" t="s">
        <v>192</v>
      </c>
    </row>
    <row r="4006" spans="1:5" x14ac:dyDescent="0.25">
      <c r="A4006" s="24">
        <v>4004</v>
      </c>
      <c r="B4006" s="26" t="s">
        <v>5903</v>
      </c>
      <c r="C4006" s="25">
        <v>514248</v>
      </c>
      <c r="D4006" s="25" t="s">
        <v>144</v>
      </c>
      <c r="E4006" s="27" t="s">
        <v>192</v>
      </c>
    </row>
    <row r="4007" spans="1:5" x14ac:dyDescent="0.25">
      <c r="A4007" s="24">
        <v>4005</v>
      </c>
      <c r="B4007" s="26" t="s">
        <v>5904</v>
      </c>
      <c r="C4007" s="25">
        <v>535601</v>
      </c>
      <c r="D4007" s="25" t="s">
        <v>5905</v>
      </c>
      <c r="E4007" s="27" t="s">
        <v>570</v>
      </c>
    </row>
    <row r="4008" spans="1:5" x14ac:dyDescent="0.25">
      <c r="A4008" s="24">
        <v>4006</v>
      </c>
      <c r="B4008" s="26" t="s">
        <v>5906</v>
      </c>
      <c r="C4008" s="25">
        <v>523756</v>
      </c>
      <c r="D4008" s="25" t="s">
        <v>5907</v>
      </c>
      <c r="E4008" s="27" t="s">
        <v>161</v>
      </c>
    </row>
    <row r="4009" spans="1:5" x14ac:dyDescent="0.25">
      <c r="A4009" s="24">
        <v>4007</v>
      </c>
      <c r="B4009" s="26" t="s">
        <v>5908</v>
      </c>
      <c r="C4009" s="25">
        <v>539217</v>
      </c>
      <c r="D4009" s="25" t="s">
        <v>144</v>
      </c>
      <c r="E4009" s="27" t="s">
        <v>164</v>
      </c>
    </row>
    <row r="4010" spans="1:5" x14ac:dyDescent="0.25">
      <c r="A4010" s="24">
        <v>4008</v>
      </c>
      <c r="B4010" s="26" t="s">
        <v>5909</v>
      </c>
      <c r="C4010" s="25">
        <v>503806</v>
      </c>
      <c r="D4010" s="25" t="s">
        <v>5910</v>
      </c>
      <c r="E4010" s="27" t="s">
        <v>159</v>
      </c>
    </row>
    <row r="4011" spans="1:5" x14ac:dyDescent="0.25">
      <c r="A4011" s="24">
        <v>4009</v>
      </c>
      <c r="B4011" s="26" t="s">
        <v>5911</v>
      </c>
      <c r="C4011" s="25">
        <v>534680</v>
      </c>
      <c r="D4011" s="25" t="s">
        <v>144</v>
      </c>
      <c r="E4011" s="27" t="s">
        <v>202</v>
      </c>
    </row>
    <row r="4012" spans="1:5" x14ac:dyDescent="0.25">
      <c r="A4012" s="24">
        <v>4010</v>
      </c>
      <c r="B4012" s="26" t="s">
        <v>5912</v>
      </c>
      <c r="C4012" s="25">
        <v>530943</v>
      </c>
      <c r="D4012" s="25" t="s">
        <v>5913</v>
      </c>
      <c r="E4012" s="27" t="s">
        <v>147</v>
      </c>
    </row>
    <row r="4013" spans="1:5" x14ac:dyDescent="0.25">
      <c r="A4013" s="24">
        <v>4011</v>
      </c>
      <c r="B4013" s="26" t="s">
        <v>5914</v>
      </c>
      <c r="C4013" s="25">
        <v>538863</v>
      </c>
      <c r="D4013" s="25" t="s">
        <v>144</v>
      </c>
      <c r="E4013" s="27" t="s">
        <v>161</v>
      </c>
    </row>
    <row r="4014" spans="1:5" x14ac:dyDescent="0.25">
      <c r="A4014" s="24">
        <v>4012</v>
      </c>
      <c r="B4014" s="26" t="s">
        <v>5915</v>
      </c>
      <c r="C4014" s="25">
        <v>531322</v>
      </c>
      <c r="D4014" s="25" t="s">
        <v>5916</v>
      </c>
      <c r="E4014" s="27" t="s">
        <v>354</v>
      </c>
    </row>
    <row r="4015" spans="1:5" x14ac:dyDescent="0.25">
      <c r="A4015" s="24">
        <v>4013</v>
      </c>
      <c r="B4015" s="26" t="s">
        <v>5917</v>
      </c>
      <c r="C4015" s="25">
        <v>514442</v>
      </c>
      <c r="D4015" s="25" t="s">
        <v>144</v>
      </c>
      <c r="E4015" s="27" t="s">
        <v>264</v>
      </c>
    </row>
    <row r="4016" spans="1:5" x14ac:dyDescent="0.25">
      <c r="A4016" s="24">
        <v>4014</v>
      </c>
      <c r="B4016" s="26" t="s">
        <v>5918</v>
      </c>
      <c r="C4016" s="25">
        <v>539363</v>
      </c>
      <c r="D4016" s="25" t="s">
        <v>144</v>
      </c>
      <c r="E4016" s="27" t="s">
        <v>230</v>
      </c>
    </row>
    <row r="4017" spans="1:5" x14ac:dyDescent="0.25">
      <c r="A4017" s="24">
        <v>4015</v>
      </c>
      <c r="B4017" s="26" t="s">
        <v>5919</v>
      </c>
      <c r="C4017" s="25">
        <v>539363</v>
      </c>
      <c r="D4017" s="25" t="s">
        <v>144</v>
      </c>
      <c r="E4017" s="27" t="s">
        <v>230</v>
      </c>
    </row>
    <row r="4018" spans="1:5" x14ac:dyDescent="0.25">
      <c r="A4018" s="24">
        <v>4016</v>
      </c>
      <c r="B4018" s="26" t="s">
        <v>5920</v>
      </c>
      <c r="C4018" s="25" t="s">
        <v>144</v>
      </c>
      <c r="D4018" s="25" t="s">
        <v>5921</v>
      </c>
      <c r="E4018" s="27" t="s">
        <v>155</v>
      </c>
    </row>
    <row r="4019" spans="1:5" x14ac:dyDescent="0.25">
      <c r="A4019" s="24">
        <v>4017</v>
      </c>
      <c r="B4019" s="26" t="s">
        <v>5922</v>
      </c>
      <c r="C4019" s="25">
        <v>521161</v>
      </c>
      <c r="D4019" s="25" t="s">
        <v>144</v>
      </c>
      <c r="E4019" s="27" t="s">
        <v>159</v>
      </c>
    </row>
    <row r="4020" spans="1:5" x14ac:dyDescent="0.25">
      <c r="A4020" s="24">
        <v>4018</v>
      </c>
      <c r="B4020" s="26" t="s">
        <v>5923</v>
      </c>
      <c r="C4020" s="25">
        <v>521234</v>
      </c>
      <c r="D4020" s="25" t="s">
        <v>144</v>
      </c>
      <c r="E4020" s="27" t="s">
        <v>159</v>
      </c>
    </row>
    <row r="4021" spans="1:5" x14ac:dyDescent="0.25">
      <c r="A4021" s="24">
        <v>4019</v>
      </c>
      <c r="B4021" s="26" t="s">
        <v>5924</v>
      </c>
      <c r="C4021" s="25">
        <v>521178</v>
      </c>
      <c r="D4021" s="25" t="s">
        <v>144</v>
      </c>
      <c r="E4021" s="27" t="s">
        <v>159</v>
      </c>
    </row>
    <row r="4022" spans="1:5" x14ac:dyDescent="0.25">
      <c r="A4022" s="24">
        <v>4020</v>
      </c>
      <c r="B4022" s="26" t="s">
        <v>5925</v>
      </c>
      <c r="C4022" s="25">
        <v>515081</v>
      </c>
      <c r="D4022" s="25" t="s">
        <v>144</v>
      </c>
      <c r="E4022" s="27" t="s">
        <v>672</v>
      </c>
    </row>
    <row r="4023" spans="1:5" x14ac:dyDescent="0.25">
      <c r="A4023" s="24">
        <v>4021</v>
      </c>
      <c r="B4023" s="26" t="s">
        <v>5926</v>
      </c>
      <c r="C4023" s="25">
        <v>513605</v>
      </c>
      <c r="D4023" s="25" t="s">
        <v>5927</v>
      </c>
      <c r="E4023" s="27" t="s">
        <v>467</v>
      </c>
    </row>
    <row r="4024" spans="1:5" x14ac:dyDescent="0.25">
      <c r="A4024" s="24">
        <v>4022</v>
      </c>
      <c r="B4024" s="26" t="s">
        <v>5928</v>
      </c>
      <c r="C4024" s="25">
        <v>523222</v>
      </c>
      <c r="D4024" s="25" t="s">
        <v>144</v>
      </c>
      <c r="E4024" s="27" t="s">
        <v>283</v>
      </c>
    </row>
    <row r="4025" spans="1:5" x14ac:dyDescent="0.25">
      <c r="A4025" s="24">
        <v>4023</v>
      </c>
      <c r="B4025" s="26" t="s">
        <v>5929</v>
      </c>
      <c r="C4025" s="25">
        <v>536799</v>
      </c>
      <c r="D4025" s="25" t="s">
        <v>144</v>
      </c>
      <c r="E4025" s="27" t="s">
        <v>161</v>
      </c>
    </row>
    <row r="4026" spans="1:5" x14ac:dyDescent="0.25">
      <c r="A4026" s="24">
        <v>4024</v>
      </c>
      <c r="B4026" s="26" t="s">
        <v>5930</v>
      </c>
      <c r="C4026" s="25">
        <v>533569</v>
      </c>
      <c r="D4026" s="25" t="s">
        <v>5931</v>
      </c>
      <c r="E4026" s="27" t="s">
        <v>258</v>
      </c>
    </row>
    <row r="4027" spans="1:5" x14ac:dyDescent="0.25">
      <c r="A4027" s="24">
        <v>4025</v>
      </c>
      <c r="B4027" s="26" t="s">
        <v>5932</v>
      </c>
      <c r="C4027" s="25">
        <v>540914</v>
      </c>
      <c r="D4027" s="25" t="s">
        <v>144</v>
      </c>
      <c r="E4027" s="27" t="s">
        <v>166</v>
      </c>
    </row>
    <row r="4028" spans="1:5" x14ac:dyDescent="0.25">
      <c r="A4028" s="24">
        <v>4026</v>
      </c>
      <c r="B4028" s="26" t="s">
        <v>5933</v>
      </c>
      <c r="C4028" s="25">
        <v>524636</v>
      </c>
      <c r="D4028" s="25" t="s">
        <v>144</v>
      </c>
      <c r="E4028" s="27" t="s">
        <v>182</v>
      </c>
    </row>
    <row r="4029" spans="1:5" x14ac:dyDescent="0.25">
      <c r="A4029" s="24">
        <v>4027</v>
      </c>
      <c r="B4029" s="26" t="s">
        <v>5934</v>
      </c>
      <c r="C4029" s="25">
        <v>530821</v>
      </c>
      <c r="D4029" s="25" t="s">
        <v>144</v>
      </c>
      <c r="E4029" s="27" t="s">
        <v>230</v>
      </c>
    </row>
    <row r="4030" spans="1:5" x14ac:dyDescent="0.25">
      <c r="A4030" s="24">
        <v>4028</v>
      </c>
      <c r="B4030" s="26" t="s">
        <v>5935</v>
      </c>
      <c r="C4030" s="25">
        <v>539026</v>
      </c>
      <c r="D4030" s="25" t="s">
        <v>144</v>
      </c>
      <c r="E4030" s="27" t="s">
        <v>127</v>
      </c>
    </row>
    <row r="4031" spans="1:5" x14ac:dyDescent="0.25">
      <c r="A4031" s="24">
        <v>4029</v>
      </c>
      <c r="B4031" s="26" t="s">
        <v>5936</v>
      </c>
      <c r="C4031" s="25">
        <v>531723</v>
      </c>
      <c r="D4031" s="25" t="s">
        <v>5937</v>
      </c>
      <c r="E4031" s="27" t="s">
        <v>127</v>
      </c>
    </row>
    <row r="4032" spans="1:5" x14ac:dyDescent="0.25">
      <c r="A4032" s="24">
        <v>4030</v>
      </c>
      <c r="B4032" s="26" t="s">
        <v>5936</v>
      </c>
      <c r="C4032" s="25">
        <v>570005</v>
      </c>
      <c r="D4032" s="25" t="s">
        <v>5938</v>
      </c>
      <c r="E4032" s="27" t="s">
        <v>127</v>
      </c>
    </row>
    <row r="4033" spans="1:5" x14ac:dyDescent="0.25">
      <c r="A4033" s="24">
        <v>4031</v>
      </c>
      <c r="B4033" s="26" t="s">
        <v>5939</v>
      </c>
      <c r="C4033" s="25">
        <v>504180</v>
      </c>
      <c r="D4033" s="25" t="s">
        <v>144</v>
      </c>
      <c r="E4033" s="27" t="s">
        <v>161</v>
      </c>
    </row>
    <row r="4034" spans="1:5" x14ac:dyDescent="0.25">
      <c r="A4034" s="24">
        <v>4032</v>
      </c>
      <c r="B4034" s="26" t="s">
        <v>5940</v>
      </c>
      <c r="C4034" s="25">
        <v>511700</v>
      </c>
      <c r="D4034" s="25" t="s">
        <v>144</v>
      </c>
      <c r="E4034" s="27" t="s">
        <v>161</v>
      </c>
    </row>
    <row r="4035" spans="1:5" x14ac:dyDescent="0.25">
      <c r="A4035" s="24">
        <v>4033</v>
      </c>
      <c r="B4035" s="26" t="s">
        <v>5941</v>
      </c>
      <c r="C4035" s="25">
        <v>580001</v>
      </c>
      <c r="D4035" s="25" t="s">
        <v>144</v>
      </c>
      <c r="E4035" s="27" t="s">
        <v>462</v>
      </c>
    </row>
    <row r="4036" spans="1:5" x14ac:dyDescent="0.25">
      <c r="A4036" s="24">
        <v>4034</v>
      </c>
      <c r="B4036" s="26" t="s">
        <v>5942</v>
      </c>
      <c r="C4036" s="25">
        <v>530017</v>
      </c>
      <c r="D4036" s="25" t="s">
        <v>5943</v>
      </c>
      <c r="E4036" s="27" t="s">
        <v>192</v>
      </c>
    </row>
    <row r="4037" spans="1:5" x14ac:dyDescent="0.25">
      <c r="A4037" s="24">
        <v>4035</v>
      </c>
      <c r="B4037" s="26" t="s">
        <v>5944</v>
      </c>
      <c r="C4037" s="25">
        <v>523351</v>
      </c>
      <c r="D4037" s="25" t="s">
        <v>144</v>
      </c>
      <c r="E4037" s="27" t="s">
        <v>304</v>
      </c>
    </row>
    <row r="4038" spans="1:5" x14ac:dyDescent="0.25">
      <c r="A4038" s="24">
        <v>4036</v>
      </c>
      <c r="B4038" s="26" t="s">
        <v>5945</v>
      </c>
      <c r="C4038" s="25">
        <v>523351</v>
      </c>
      <c r="D4038" s="25" t="s">
        <v>144</v>
      </c>
      <c r="E4038" s="27" t="s">
        <v>304</v>
      </c>
    </row>
    <row r="4039" spans="1:5" x14ac:dyDescent="0.25">
      <c r="A4039" s="24">
        <v>4037</v>
      </c>
      <c r="B4039" s="26" t="s">
        <v>5946</v>
      </c>
      <c r="C4039" s="25">
        <v>526231</v>
      </c>
      <c r="D4039" s="25" t="s">
        <v>144</v>
      </c>
      <c r="E4039" s="27" t="s">
        <v>192</v>
      </c>
    </row>
    <row r="4040" spans="1:5" x14ac:dyDescent="0.25">
      <c r="A4040" s="24">
        <v>4038</v>
      </c>
      <c r="B4040" s="26" t="s">
        <v>5947</v>
      </c>
      <c r="C4040" s="25">
        <v>530931</v>
      </c>
      <c r="D4040" s="25" t="s">
        <v>144</v>
      </c>
      <c r="E4040" s="27" t="s">
        <v>339</v>
      </c>
    </row>
    <row r="4041" spans="1:5" x14ac:dyDescent="0.25">
      <c r="A4041" s="24">
        <v>4039</v>
      </c>
      <c r="B4041" s="26" t="s">
        <v>5948</v>
      </c>
      <c r="C4041" s="25">
        <v>530931</v>
      </c>
      <c r="D4041" s="25" t="s">
        <v>144</v>
      </c>
      <c r="E4041" s="27" t="s">
        <v>339</v>
      </c>
    </row>
    <row r="4042" spans="1:5" x14ac:dyDescent="0.25">
      <c r="A4042" s="24">
        <v>4040</v>
      </c>
      <c r="B4042" s="26" t="s">
        <v>5949</v>
      </c>
      <c r="C4042" s="25">
        <v>506105</v>
      </c>
      <c r="D4042" s="25" t="s">
        <v>144</v>
      </c>
      <c r="E4042" s="27" t="s">
        <v>164</v>
      </c>
    </row>
    <row r="4043" spans="1:5" x14ac:dyDescent="0.25">
      <c r="A4043" s="24">
        <v>4041</v>
      </c>
      <c r="B4043" s="26" t="s">
        <v>5950</v>
      </c>
      <c r="C4043" s="25">
        <v>540575</v>
      </c>
      <c r="D4043" s="25" t="s">
        <v>5951</v>
      </c>
      <c r="E4043" s="27" t="s">
        <v>157</v>
      </c>
    </row>
    <row r="4044" spans="1:5" x14ac:dyDescent="0.25">
      <c r="A4044" s="24">
        <v>4042</v>
      </c>
      <c r="B4044" s="26" t="s">
        <v>5952</v>
      </c>
      <c r="C4044" s="25">
        <v>539255</v>
      </c>
      <c r="D4044" s="25" t="s">
        <v>144</v>
      </c>
      <c r="E4044" s="27" t="s">
        <v>187</v>
      </c>
    </row>
    <row r="4045" spans="1:5" x14ac:dyDescent="0.25">
      <c r="A4045" s="24">
        <v>4043</v>
      </c>
      <c r="B4045" s="26" t="s">
        <v>5953</v>
      </c>
      <c r="C4045" s="25">
        <v>516022</v>
      </c>
      <c r="D4045" s="25" t="s">
        <v>5954</v>
      </c>
      <c r="E4045" s="27" t="s">
        <v>138</v>
      </c>
    </row>
    <row r="4046" spans="1:5" x14ac:dyDescent="0.25">
      <c r="A4046" s="24">
        <v>4044</v>
      </c>
      <c r="B4046" s="26" t="s">
        <v>5955</v>
      </c>
      <c r="C4046" s="25">
        <v>531616</v>
      </c>
      <c r="D4046" s="25" t="s">
        <v>144</v>
      </c>
      <c r="E4046" s="27" t="s">
        <v>130</v>
      </c>
    </row>
    <row r="4047" spans="1:5" x14ac:dyDescent="0.25">
      <c r="A4047" s="24">
        <v>4045</v>
      </c>
      <c r="B4047" s="26" t="s">
        <v>5956</v>
      </c>
      <c r="C4047" s="25">
        <v>538733</v>
      </c>
      <c r="D4047" s="25" t="s">
        <v>144</v>
      </c>
      <c r="E4047" s="27" t="s">
        <v>2391</v>
      </c>
    </row>
    <row r="4048" spans="1:5" x14ac:dyDescent="0.25">
      <c r="A4048" s="24">
        <v>4046</v>
      </c>
      <c r="B4048" s="26" t="s">
        <v>5957</v>
      </c>
      <c r="C4048" s="25">
        <v>517548</v>
      </c>
      <c r="D4048" s="25" t="s">
        <v>144</v>
      </c>
      <c r="E4048" s="27" t="s">
        <v>166</v>
      </c>
    </row>
    <row r="4049" spans="1:5" x14ac:dyDescent="0.25">
      <c r="A4049" s="24">
        <v>4047</v>
      </c>
      <c r="B4049" s="26" t="s">
        <v>5958</v>
      </c>
      <c r="C4049" s="25">
        <v>520155</v>
      </c>
      <c r="D4049" s="25" t="s">
        <v>144</v>
      </c>
      <c r="E4049" s="27" t="s">
        <v>280</v>
      </c>
    </row>
    <row r="4050" spans="1:5" x14ac:dyDescent="0.25">
      <c r="A4050" s="24">
        <v>4048</v>
      </c>
      <c r="B4050" s="26" t="s">
        <v>5959</v>
      </c>
      <c r="C4050" s="25">
        <v>500112</v>
      </c>
      <c r="D4050" s="25" t="s">
        <v>5960</v>
      </c>
      <c r="E4050" s="27" t="s">
        <v>462</v>
      </c>
    </row>
    <row r="4051" spans="1:5" x14ac:dyDescent="0.25">
      <c r="A4051" s="24">
        <v>4049</v>
      </c>
      <c r="B4051" s="26" t="s">
        <v>5961</v>
      </c>
      <c r="C4051" s="25">
        <v>500113</v>
      </c>
      <c r="D4051" s="25" t="s">
        <v>5962</v>
      </c>
      <c r="E4051" s="27" t="s">
        <v>176</v>
      </c>
    </row>
    <row r="4052" spans="1:5" x14ac:dyDescent="0.25">
      <c r="A4052" s="24">
        <v>4050</v>
      </c>
      <c r="B4052" s="26" t="s">
        <v>5963</v>
      </c>
      <c r="C4052" s="25">
        <v>500113</v>
      </c>
      <c r="D4052" s="25" t="s">
        <v>5962</v>
      </c>
      <c r="E4052" s="27" t="s">
        <v>176</v>
      </c>
    </row>
    <row r="4053" spans="1:5" x14ac:dyDescent="0.25">
      <c r="A4053" s="24">
        <v>4051</v>
      </c>
      <c r="B4053" s="26" t="s">
        <v>5964</v>
      </c>
      <c r="C4053" s="25" t="s">
        <v>144</v>
      </c>
      <c r="D4053" s="25" t="s">
        <v>5965</v>
      </c>
      <c r="E4053" s="27" t="s">
        <v>155</v>
      </c>
    </row>
    <row r="4054" spans="1:5" x14ac:dyDescent="0.25">
      <c r="A4054" s="24">
        <v>4052</v>
      </c>
      <c r="B4054" s="26" t="s">
        <v>5966</v>
      </c>
      <c r="C4054" s="25">
        <v>534748</v>
      </c>
      <c r="D4054" s="25" t="s">
        <v>5967</v>
      </c>
      <c r="E4054" s="27" t="s">
        <v>176</v>
      </c>
    </row>
    <row r="4055" spans="1:5" x14ac:dyDescent="0.25">
      <c r="A4055" s="24">
        <v>4053</v>
      </c>
      <c r="B4055" s="26" t="s">
        <v>5968</v>
      </c>
      <c r="C4055" s="25">
        <v>534748</v>
      </c>
      <c r="D4055" s="25" t="s">
        <v>5967</v>
      </c>
      <c r="E4055" s="27" t="s">
        <v>176</v>
      </c>
    </row>
    <row r="4056" spans="1:5" x14ac:dyDescent="0.25">
      <c r="A4056" s="24">
        <v>4054</v>
      </c>
      <c r="B4056" s="26" t="s">
        <v>5969</v>
      </c>
      <c r="C4056" s="25">
        <v>513173</v>
      </c>
      <c r="D4056" s="25" t="s">
        <v>144</v>
      </c>
      <c r="E4056" s="27" t="s">
        <v>230</v>
      </c>
    </row>
    <row r="4057" spans="1:5" x14ac:dyDescent="0.25">
      <c r="A4057" s="24">
        <v>4055</v>
      </c>
      <c r="B4057" s="26" t="s">
        <v>5970</v>
      </c>
      <c r="C4057" s="25">
        <v>504717</v>
      </c>
      <c r="D4057" s="25" t="s">
        <v>5971</v>
      </c>
      <c r="E4057" s="27" t="s">
        <v>4018</v>
      </c>
    </row>
    <row r="4058" spans="1:5" x14ac:dyDescent="0.25">
      <c r="A4058" s="24">
        <v>4056</v>
      </c>
      <c r="B4058" s="26" t="s">
        <v>5972</v>
      </c>
      <c r="C4058" s="25">
        <v>513262</v>
      </c>
      <c r="D4058" s="25" t="s">
        <v>5973</v>
      </c>
      <c r="E4058" s="27" t="s">
        <v>499</v>
      </c>
    </row>
    <row r="4059" spans="1:5" x14ac:dyDescent="0.25">
      <c r="A4059" s="24">
        <v>4057</v>
      </c>
      <c r="B4059" s="26" t="s">
        <v>5974</v>
      </c>
      <c r="C4059" s="25">
        <v>513517</v>
      </c>
      <c r="D4059" s="25" t="s">
        <v>144</v>
      </c>
      <c r="E4059" s="27" t="s">
        <v>1063</v>
      </c>
    </row>
    <row r="4060" spans="1:5" x14ac:dyDescent="0.25">
      <c r="A4060" s="24">
        <v>4058</v>
      </c>
      <c r="B4060" s="26" t="s">
        <v>5975</v>
      </c>
      <c r="C4060" s="25">
        <v>500399</v>
      </c>
      <c r="D4060" s="25" t="s">
        <v>144</v>
      </c>
      <c r="E4060" s="27" t="s">
        <v>176</v>
      </c>
    </row>
    <row r="4061" spans="1:5" x14ac:dyDescent="0.25">
      <c r="A4061" s="24">
        <v>4059</v>
      </c>
      <c r="B4061" s="26" t="s">
        <v>5976</v>
      </c>
      <c r="C4061" s="25">
        <v>533316</v>
      </c>
      <c r="D4061" s="25" t="s">
        <v>5977</v>
      </c>
      <c r="E4061" s="27" t="s">
        <v>310</v>
      </c>
    </row>
    <row r="4062" spans="1:5" x14ac:dyDescent="0.25">
      <c r="A4062" s="24">
        <v>4060</v>
      </c>
      <c r="B4062" s="26" t="s">
        <v>5978</v>
      </c>
      <c r="C4062" s="25">
        <v>526071</v>
      </c>
      <c r="D4062" s="25" t="s">
        <v>144</v>
      </c>
      <c r="E4062" s="27" t="s">
        <v>127</v>
      </c>
    </row>
    <row r="4063" spans="1:5" x14ac:dyDescent="0.25">
      <c r="A4063" s="24">
        <v>4061</v>
      </c>
      <c r="B4063" s="26" t="s">
        <v>5979</v>
      </c>
      <c r="C4063" s="25">
        <v>526071</v>
      </c>
      <c r="D4063" s="25" t="s">
        <v>144</v>
      </c>
      <c r="E4063" s="27" t="s">
        <v>127</v>
      </c>
    </row>
    <row r="4064" spans="1:5" x14ac:dyDescent="0.25">
      <c r="A4064" s="24">
        <v>4062</v>
      </c>
      <c r="B4064" s="26" t="s">
        <v>5980</v>
      </c>
      <c r="C4064" s="25">
        <v>536738</v>
      </c>
      <c r="D4064" s="25" t="s">
        <v>144</v>
      </c>
      <c r="E4064" s="27" t="s">
        <v>127</v>
      </c>
    </row>
    <row r="4065" spans="1:5" x14ac:dyDescent="0.25">
      <c r="A4065" s="24">
        <v>4063</v>
      </c>
      <c r="B4065" s="26" t="s">
        <v>5981</v>
      </c>
      <c r="C4065" s="25">
        <v>531509</v>
      </c>
      <c r="D4065" s="25" t="s">
        <v>144</v>
      </c>
      <c r="E4065" s="27" t="s">
        <v>127</v>
      </c>
    </row>
    <row r="4066" spans="1:5" x14ac:dyDescent="0.25">
      <c r="A4066" s="24">
        <v>4064</v>
      </c>
      <c r="B4066" s="26" t="s">
        <v>5982</v>
      </c>
      <c r="C4066" s="25">
        <v>526500</v>
      </c>
      <c r="D4066" s="25" t="s">
        <v>144</v>
      </c>
      <c r="E4066" s="27" t="s">
        <v>345</v>
      </c>
    </row>
    <row r="4067" spans="1:5" x14ac:dyDescent="0.25">
      <c r="A4067" s="24">
        <v>4065</v>
      </c>
      <c r="B4067" s="26" t="s">
        <v>5983</v>
      </c>
      <c r="C4067" s="25">
        <v>508963</v>
      </c>
      <c r="D4067" s="25" t="s">
        <v>5984</v>
      </c>
      <c r="E4067" s="27" t="s">
        <v>161</v>
      </c>
    </row>
    <row r="4068" spans="1:5" x14ac:dyDescent="0.25">
      <c r="A4068" s="24">
        <v>4066</v>
      </c>
      <c r="B4068" s="26" t="s">
        <v>5985</v>
      </c>
      <c r="C4068" s="25">
        <v>531628</v>
      </c>
      <c r="D4068" s="25" t="s">
        <v>144</v>
      </c>
      <c r="E4068" s="27" t="s">
        <v>159</v>
      </c>
    </row>
    <row r="4069" spans="1:5" x14ac:dyDescent="0.25">
      <c r="A4069" s="24">
        <v>4067</v>
      </c>
      <c r="B4069" s="26" t="s">
        <v>5986</v>
      </c>
      <c r="C4069" s="25">
        <v>530759</v>
      </c>
      <c r="D4069" s="25" t="s">
        <v>5987</v>
      </c>
      <c r="E4069" s="27" t="s">
        <v>499</v>
      </c>
    </row>
    <row r="4070" spans="1:5" x14ac:dyDescent="0.25">
      <c r="A4070" s="24">
        <v>4068</v>
      </c>
      <c r="B4070" s="26" t="s">
        <v>5988</v>
      </c>
      <c r="C4070" s="25">
        <v>532374</v>
      </c>
      <c r="D4070" s="25" t="s">
        <v>5989</v>
      </c>
      <c r="E4070" s="27" t="s">
        <v>1090</v>
      </c>
    </row>
    <row r="4071" spans="1:5" x14ac:dyDescent="0.25">
      <c r="A4071" s="24">
        <v>4069</v>
      </c>
      <c r="B4071" s="26" t="s">
        <v>5990</v>
      </c>
      <c r="C4071" s="25">
        <v>513151</v>
      </c>
      <c r="D4071" s="25" t="s">
        <v>5991</v>
      </c>
      <c r="E4071" s="27" t="s">
        <v>159</v>
      </c>
    </row>
    <row r="4072" spans="1:5" x14ac:dyDescent="0.25">
      <c r="A4072" s="24">
        <v>4070</v>
      </c>
      <c r="B4072" s="26" t="s">
        <v>5992</v>
      </c>
      <c r="C4072" s="25">
        <v>513151</v>
      </c>
      <c r="D4072" s="25" t="s">
        <v>5993</v>
      </c>
      <c r="E4072" s="27" t="s">
        <v>159</v>
      </c>
    </row>
    <row r="4073" spans="1:5" x14ac:dyDescent="0.25">
      <c r="A4073" s="24">
        <v>4071</v>
      </c>
      <c r="B4073" s="26" t="s">
        <v>5994</v>
      </c>
      <c r="C4073" s="25">
        <v>532730</v>
      </c>
      <c r="D4073" s="25" t="s">
        <v>5995</v>
      </c>
      <c r="E4073" s="27" t="s">
        <v>159</v>
      </c>
    </row>
    <row r="4074" spans="1:5" x14ac:dyDescent="0.25">
      <c r="A4074" s="24">
        <v>4072</v>
      </c>
      <c r="B4074" s="26" t="s">
        <v>5996</v>
      </c>
      <c r="C4074" s="25">
        <v>504959</v>
      </c>
      <c r="D4074" s="25" t="s">
        <v>144</v>
      </c>
      <c r="E4074" s="27" t="s">
        <v>152</v>
      </c>
    </row>
    <row r="4075" spans="1:5" x14ac:dyDescent="0.25">
      <c r="A4075" s="24">
        <v>4073</v>
      </c>
      <c r="B4075" s="26" t="s">
        <v>5997</v>
      </c>
      <c r="C4075" s="25">
        <v>530495</v>
      </c>
      <c r="D4075" s="25" t="s">
        <v>144</v>
      </c>
      <c r="E4075" s="27" t="s">
        <v>166</v>
      </c>
    </row>
    <row r="4076" spans="1:5" x14ac:dyDescent="0.25">
      <c r="A4076" s="24">
        <v>4074</v>
      </c>
      <c r="B4076" s="26" t="s">
        <v>5998</v>
      </c>
      <c r="C4076" s="25">
        <v>532531</v>
      </c>
      <c r="D4076" s="25" t="s">
        <v>5999</v>
      </c>
      <c r="E4076" s="27" t="s">
        <v>182</v>
      </c>
    </row>
    <row r="4077" spans="1:5" x14ac:dyDescent="0.25">
      <c r="A4077" s="24">
        <v>4075</v>
      </c>
      <c r="B4077" s="26" t="s">
        <v>6000</v>
      </c>
      <c r="C4077" s="25">
        <v>530611</v>
      </c>
      <c r="D4077" s="25" t="s">
        <v>144</v>
      </c>
      <c r="E4077" s="27" t="s">
        <v>264</v>
      </c>
    </row>
    <row r="4078" spans="1:5" x14ac:dyDescent="0.25">
      <c r="A4078" s="24">
        <v>4076</v>
      </c>
      <c r="B4078" s="26" t="s">
        <v>6001</v>
      </c>
      <c r="C4078" s="25">
        <v>526951</v>
      </c>
      <c r="D4078" s="25" t="s">
        <v>144</v>
      </c>
      <c r="E4078" s="27" t="s">
        <v>639</v>
      </c>
    </row>
    <row r="4079" spans="1:5" x14ac:dyDescent="0.25">
      <c r="A4079" s="24">
        <v>4077</v>
      </c>
      <c r="B4079" s="26" t="s">
        <v>6002</v>
      </c>
      <c r="C4079" s="25" t="s">
        <v>144</v>
      </c>
      <c r="D4079" s="25" t="s">
        <v>6003</v>
      </c>
      <c r="E4079" s="27" t="s">
        <v>639</v>
      </c>
    </row>
    <row r="4080" spans="1:5" x14ac:dyDescent="0.25">
      <c r="A4080" s="24">
        <v>4078</v>
      </c>
      <c r="B4080" s="26" t="s">
        <v>6004</v>
      </c>
      <c r="C4080" s="25">
        <v>532348</v>
      </c>
      <c r="D4080" s="25" t="s">
        <v>144</v>
      </c>
      <c r="E4080" s="27" t="s">
        <v>237</v>
      </c>
    </row>
    <row r="4081" spans="1:5" x14ac:dyDescent="0.25">
      <c r="A4081" s="24">
        <v>4079</v>
      </c>
      <c r="B4081" s="26" t="s">
        <v>6005</v>
      </c>
      <c r="C4081" s="25">
        <v>530231</v>
      </c>
      <c r="D4081" s="25" t="s">
        <v>144</v>
      </c>
      <c r="E4081" s="27" t="s">
        <v>159</v>
      </c>
    </row>
    <row r="4082" spans="1:5" x14ac:dyDescent="0.25">
      <c r="A4082" s="24">
        <v>4080</v>
      </c>
      <c r="B4082" s="26" t="s">
        <v>6006</v>
      </c>
      <c r="C4082" s="25">
        <v>517168</v>
      </c>
      <c r="D4082" s="25" t="s">
        <v>6007</v>
      </c>
      <c r="E4082" s="27" t="s">
        <v>499</v>
      </c>
    </row>
    <row r="4083" spans="1:5" x14ac:dyDescent="0.25">
      <c r="A4083" s="24">
        <v>4081</v>
      </c>
      <c r="B4083" s="26" t="s">
        <v>6008</v>
      </c>
      <c r="C4083" s="25">
        <v>511024</v>
      </c>
      <c r="D4083" s="25" t="s">
        <v>144</v>
      </c>
      <c r="E4083" s="27" t="s">
        <v>565</v>
      </c>
    </row>
    <row r="4084" spans="1:5" x14ac:dyDescent="0.25">
      <c r="A4084" s="24">
        <v>4082</v>
      </c>
      <c r="B4084" s="26" t="s">
        <v>6009</v>
      </c>
      <c r="C4084" s="25">
        <v>538714</v>
      </c>
      <c r="D4084" s="25" t="s">
        <v>144</v>
      </c>
      <c r="E4084" s="27" t="s">
        <v>161</v>
      </c>
    </row>
    <row r="4085" spans="1:5" x14ac:dyDescent="0.25">
      <c r="A4085" s="24">
        <v>4083</v>
      </c>
      <c r="B4085" s="26" t="s">
        <v>6010</v>
      </c>
      <c r="C4085" s="25">
        <v>506003</v>
      </c>
      <c r="D4085" s="25" t="s">
        <v>144</v>
      </c>
      <c r="E4085" s="27" t="s">
        <v>449</v>
      </c>
    </row>
    <row r="4086" spans="1:5" x14ac:dyDescent="0.25">
      <c r="A4086" s="24">
        <v>4084</v>
      </c>
      <c r="B4086" s="26" t="s">
        <v>6011</v>
      </c>
      <c r="C4086" s="25">
        <v>506655</v>
      </c>
      <c r="D4086" s="25" t="s">
        <v>6012</v>
      </c>
      <c r="E4086" s="27" t="s">
        <v>304</v>
      </c>
    </row>
    <row r="4087" spans="1:5" x14ac:dyDescent="0.25">
      <c r="A4087" s="24">
        <v>4085</v>
      </c>
      <c r="B4087" s="26" t="s">
        <v>6013</v>
      </c>
      <c r="C4087" s="25">
        <v>521113</v>
      </c>
      <c r="D4087" s="25" t="s">
        <v>144</v>
      </c>
      <c r="E4087" s="27" t="s">
        <v>159</v>
      </c>
    </row>
    <row r="4088" spans="1:5" x14ac:dyDescent="0.25">
      <c r="A4088" s="24">
        <v>4086</v>
      </c>
      <c r="B4088" s="26" t="s">
        <v>6014</v>
      </c>
      <c r="C4088" s="25">
        <v>540318</v>
      </c>
      <c r="D4088" s="25" t="s">
        <v>144</v>
      </c>
      <c r="E4088" s="27" t="s">
        <v>159</v>
      </c>
    </row>
    <row r="4089" spans="1:5" x14ac:dyDescent="0.25">
      <c r="A4089" s="24">
        <v>4087</v>
      </c>
      <c r="B4089" s="26" t="s">
        <v>6015</v>
      </c>
      <c r="C4089" s="25">
        <v>511654</v>
      </c>
      <c r="D4089" s="25" t="s">
        <v>144</v>
      </c>
      <c r="E4089" s="27" t="s">
        <v>161</v>
      </c>
    </row>
    <row r="4090" spans="1:5" x14ac:dyDescent="0.25">
      <c r="A4090" s="24">
        <v>4088</v>
      </c>
      <c r="B4090" s="26" t="s">
        <v>6016</v>
      </c>
      <c r="C4090" s="25">
        <v>542683</v>
      </c>
      <c r="D4090" s="25" t="s">
        <v>6017</v>
      </c>
      <c r="E4090" s="27" t="s">
        <v>290</v>
      </c>
    </row>
    <row r="4091" spans="1:5" x14ac:dyDescent="0.25">
      <c r="A4091" s="24">
        <v>4089</v>
      </c>
      <c r="B4091" s="26" t="s">
        <v>6018</v>
      </c>
      <c r="C4091" s="25">
        <v>539117</v>
      </c>
      <c r="D4091" s="25" t="s">
        <v>144</v>
      </c>
      <c r="E4091" s="27" t="s">
        <v>161</v>
      </c>
    </row>
    <row r="4092" spans="1:5" x14ac:dyDescent="0.25">
      <c r="A4092" s="24">
        <v>4090</v>
      </c>
      <c r="B4092" s="26" t="s">
        <v>6019</v>
      </c>
      <c r="C4092" s="25">
        <v>517224</v>
      </c>
      <c r="D4092" s="25" t="s">
        <v>6020</v>
      </c>
      <c r="E4092" s="27" t="s">
        <v>1063</v>
      </c>
    </row>
    <row r="4093" spans="1:5" x14ac:dyDescent="0.25">
      <c r="A4093" s="24">
        <v>4091</v>
      </c>
      <c r="B4093" s="26" t="s">
        <v>6021</v>
      </c>
      <c r="C4093" s="25">
        <v>524542</v>
      </c>
      <c r="D4093" s="25" t="s">
        <v>144</v>
      </c>
      <c r="E4093" s="27" t="s">
        <v>342</v>
      </c>
    </row>
    <row r="4094" spans="1:5" x14ac:dyDescent="0.25">
      <c r="A4094" s="24">
        <v>4092</v>
      </c>
      <c r="B4094" s="26" t="s">
        <v>6022</v>
      </c>
      <c r="C4094" s="25">
        <v>508969</v>
      </c>
      <c r="D4094" s="25" t="s">
        <v>144</v>
      </c>
      <c r="E4094" s="27" t="s">
        <v>161</v>
      </c>
    </row>
    <row r="4095" spans="1:5" x14ac:dyDescent="0.25">
      <c r="A4095" s="24">
        <v>4093</v>
      </c>
      <c r="B4095" s="26" t="s">
        <v>6023</v>
      </c>
      <c r="C4095" s="25">
        <v>530419</v>
      </c>
      <c r="D4095" s="25" t="s">
        <v>144</v>
      </c>
      <c r="E4095" s="27" t="s">
        <v>127</v>
      </c>
    </row>
    <row r="4096" spans="1:5" x14ac:dyDescent="0.25">
      <c r="A4096" s="24">
        <v>4094</v>
      </c>
      <c r="B4096" s="26" t="s">
        <v>6024</v>
      </c>
      <c r="C4096" s="25">
        <v>514211</v>
      </c>
      <c r="D4096" s="25" t="s">
        <v>6025</v>
      </c>
      <c r="E4096" s="27" t="s">
        <v>159</v>
      </c>
    </row>
    <row r="4097" spans="1:5" x14ac:dyDescent="0.25">
      <c r="A4097" s="24">
        <v>4095</v>
      </c>
      <c r="B4097" s="26" t="s">
        <v>6026</v>
      </c>
      <c r="C4097" s="25">
        <v>530445</v>
      </c>
      <c r="D4097" s="25" t="s">
        <v>144</v>
      </c>
      <c r="E4097" s="27" t="s">
        <v>166</v>
      </c>
    </row>
    <row r="4098" spans="1:5" x14ac:dyDescent="0.25">
      <c r="A4098" s="24">
        <v>4096</v>
      </c>
      <c r="B4098" s="26" t="s">
        <v>6027</v>
      </c>
      <c r="C4098" s="25" t="s">
        <v>144</v>
      </c>
      <c r="D4098" s="25" t="s">
        <v>6028</v>
      </c>
      <c r="E4098" s="27" t="s">
        <v>155</v>
      </c>
    </row>
    <row r="4099" spans="1:5" x14ac:dyDescent="0.25">
      <c r="A4099" s="24">
        <v>4097</v>
      </c>
      <c r="B4099" s="26" t="s">
        <v>6029</v>
      </c>
      <c r="C4099" s="25">
        <v>533306</v>
      </c>
      <c r="D4099" s="25" t="s">
        <v>6030</v>
      </c>
      <c r="E4099" s="27" t="s">
        <v>164</v>
      </c>
    </row>
    <row r="4100" spans="1:5" x14ac:dyDescent="0.25">
      <c r="A4100" s="24">
        <v>4098</v>
      </c>
      <c r="B4100" s="26" t="s">
        <v>6031</v>
      </c>
      <c r="C4100" s="25">
        <v>532154</v>
      </c>
      <c r="D4100" s="25" t="s">
        <v>144</v>
      </c>
      <c r="E4100" s="27" t="s">
        <v>565</v>
      </c>
    </row>
    <row r="4101" spans="1:5" x14ac:dyDescent="0.25">
      <c r="A4101" s="24">
        <v>4099</v>
      </c>
      <c r="B4101" s="26" t="s">
        <v>6032</v>
      </c>
      <c r="C4101" s="25">
        <v>532872</v>
      </c>
      <c r="D4101" s="25" t="s">
        <v>6033</v>
      </c>
      <c r="E4101" s="27" t="s">
        <v>182</v>
      </c>
    </row>
    <row r="4102" spans="1:5" x14ac:dyDescent="0.25">
      <c r="A4102" s="24">
        <v>4100</v>
      </c>
      <c r="B4102" s="26" t="s">
        <v>6034</v>
      </c>
      <c r="C4102" s="25">
        <v>524715</v>
      </c>
      <c r="D4102" s="25" t="s">
        <v>6035</v>
      </c>
      <c r="E4102" s="27" t="s">
        <v>182</v>
      </c>
    </row>
    <row r="4103" spans="1:5" x14ac:dyDescent="0.25">
      <c r="A4103" s="24">
        <v>4101</v>
      </c>
      <c r="B4103" s="26" t="s">
        <v>6036</v>
      </c>
      <c r="C4103" s="25">
        <v>542025</v>
      </c>
      <c r="D4103" s="25" t="s">
        <v>144</v>
      </c>
      <c r="E4103" s="27" t="s">
        <v>166</v>
      </c>
    </row>
    <row r="4104" spans="1:5" x14ac:dyDescent="0.25">
      <c r="A4104" s="24">
        <v>4102</v>
      </c>
      <c r="B4104" s="26" t="s">
        <v>6037</v>
      </c>
      <c r="C4104" s="25">
        <v>517403</v>
      </c>
      <c r="D4104" s="25" t="s">
        <v>144</v>
      </c>
      <c r="E4104" s="27" t="s">
        <v>283</v>
      </c>
    </row>
    <row r="4105" spans="1:5" x14ac:dyDescent="0.25">
      <c r="A4105" s="24">
        <v>4103</v>
      </c>
      <c r="B4105" s="26" t="s">
        <v>6038</v>
      </c>
      <c r="C4105" s="25">
        <v>517403</v>
      </c>
      <c r="D4105" s="25" t="s">
        <v>144</v>
      </c>
      <c r="E4105" s="27" t="s">
        <v>283</v>
      </c>
    </row>
    <row r="4106" spans="1:5" x14ac:dyDescent="0.25">
      <c r="A4106" s="24">
        <v>4104</v>
      </c>
      <c r="B4106" s="26" t="s">
        <v>6039</v>
      </c>
      <c r="C4106" s="25">
        <v>531752</v>
      </c>
      <c r="D4106" s="25" t="s">
        <v>144</v>
      </c>
      <c r="E4106" s="27" t="s">
        <v>166</v>
      </c>
    </row>
    <row r="4107" spans="1:5" x14ac:dyDescent="0.25">
      <c r="A4107" s="24">
        <v>4105</v>
      </c>
      <c r="B4107" s="26" t="s">
        <v>6040</v>
      </c>
      <c r="C4107" s="25">
        <v>532733</v>
      </c>
      <c r="D4107" s="25" t="s">
        <v>6041</v>
      </c>
      <c r="E4107" s="27" t="s">
        <v>882</v>
      </c>
    </row>
    <row r="4108" spans="1:5" x14ac:dyDescent="0.25">
      <c r="A4108" s="24">
        <v>4106</v>
      </c>
      <c r="B4108" s="26" t="s">
        <v>6042</v>
      </c>
      <c r="C4108" s="25">
        <v>539526</v>
      </c>
      <c r="D4108" s="25" t="s">
        <v>144</v>
      </c>
      <c r="E4108" s="27" t="s">
        <v>178</v>
      </c>
    </row>
    <row r="4109" spans="1:5" x14ac:dyDescent="0.25">
      <c r="A4109" s="24">
        <v>4107</v>
      </c>
      <c r="B4109" s="26" t="s">
        <v>6043</v>
      </c>
      <c r="C4109" s="25">
        <v>530795</v>
      </c>
      <c r="D4109" s="25" t="s">
        <v>144</v>
      </c>
      <c r="E4109" s="27" t="s">
        <v>159</v>
      </c>
    </row>
    <row r="4110" spans="1:5" x14ac:dyDescent="0.25">
      <c r="A4110" s="24">
        <v>4108</v>
      </c>
      <c r="B4110" s="26" t="s">
        <v>6044</v>
      </c>
      <c r="C4110" s="25">
        <v>590072</v>
      </c>
      <c r="D4110" s="25" t="s">
        <v>6045</v>
      </c>
      <c r="E4110" s="27" t="s">
        <v>499</v>
      </c>
    </row>
    <row r="4111" spans="1:5" x14ac:dyDescent="0.25">
      <c r="A4111" s="24">
        <v>4109</v>
      </c>
      <c r="B4111" s="26" t="s">
        <v>6046</v>
      </c>
      <c r="C4111" s="25">
        <v>520056</v>
      </c>
      <c r="D4111" s="25" t="s">
        <v>6047</v>
      </c>
      <c r="E4111" s="27" t="s">
        <v>499</v>
      </c>
    </row>
    <row r="4112" spans="1:5" x14ac:dyDescent="0.25">
      <c r="A4112" s="24">
        <v>4110</v>
      </c>
      <c r="B4112" s="26" t="s">
        <v>6048</v>
      </c>
      <c r="C4112" s="25" t="s">
        <v>144</v>
      </c>
      <c r="D4112" s="25" t="s">
        <v>6049</v>
      </c>
      <c r="E4112" s="27" t="s">
        <v>235</v>
      </c>
    </row>
    <row r="4113" spans="1:5" x14ac:dyDescent="0.25">
      <c r="A4113" s="24">
        <v>4111</v>
      </c>
      <c r="B4113" s="26" t="s">
        <v>6050</v>
      </c>
      <c r="C4113" s="25">
        <v>590071</v>
      </c>
      <c r="D4113" s="25" t="s">
        <v>6051</v>
      </c>
      <c r="E4113" s="27" t="s">
        <v>161</v>
      </c>
    </row>
    <row r="4114" spans="1:5" x14ac:dyDescent="0.25">
      <c r="A4114" s="24">
        <v>4112</v>
      </c>
      <c r="B4114" s="26" t="s">
        <v>6052</v>
      </c>
      <c r="C4114" s="25">
        <v>533166</v>
      </c>
      <c r="D4114" s="25" t="s">
        <v>6053</v>
      </c>
      <c r="E4114" s="27" t="s">
        <v>2136</v>
      </c>
    </row>
    <row r="4115" spans="1:5" x14ac:dyDescent="0.25">
      <c r="A4115" s="24">
        <v>4113</v>
      </c>
      <c r="B4115" s="26" t="s">
        <v>6054</v>
      </c>
      <c r="C4115" s="25">
        <v>500403</v>
      </c>
      <c r="D4115" s="25" t="s">
        <v>6055</v>
      </c>
      <c r="E4115" s="27" t="s">
        <v>499</v>
      </c>
    </row>
    <row r="4116" spans="1:5" x14ac:dyDescent="0.25">
      <c r="A4116" s="24">
        <v>4114</v>
      </c>
      <c r="B4116" s="26" t="s">
        <v>6056</v>
      </c>
      <c r="C4116" s="25">
        <v>500404</v>
      </c>
      <c r="D4116" s="25" t="s">
        <v>6057</v>
      </c>
      <c r="E4116" s="27" t="s">
        <v>176</v>
      </c>
    </row>
    <row r="4117" spans="1:5" x14ac:dyDescent="0.25">
      <c r="A4117" s="24">
        <v>4115</v>
      </c>
      <c r="B4117" s="26" t="s">
        <v>6058</v>
      </c>
      <c r="C4117" s="25">
        <v>531433</v>
      </c>
      <c r="D4117" s="25" t="s">
        <v>144</v>
      </c>
      <c r="E4117" s="27" t="s">
        <v>161</v>
      </c>
    </row>
    <row r="4118" spans="1:5" x14ac:dyDescent="0.25">
      <c r="A4118" s="24">
        <v>4116</v>
      </c>
      <c r="B4118" s="26" t="s">
        <v>6059</v>
      </c>
      <c r="C4118" s="25">
        <v>541799</v>
      </c>
      <c r="D4118" s="25" t="s">
        <v>144</v>
      </c>
      <c r="E4118" s="27" t="s">
        <v>1746</v>
      </c>
    </row>
    <row r="4119" spans="1:5" x14ac:dyDescent="0.25">
      <c r="A4119" s="24">
        <v>4117</v>
      </c>
      <c r="B4119" s="26" t="s">
        <v>6060</v>
      </c>
      <c r="C4119" s="25">
        <v>530953</v>
      </c>
      <c r="D4119" s="25" t="s">
        <v>144</v>
      </c>
      <c r="E4119" s="27" t="s">
        <v>204</v>
      </c>
    </row>
    <row r="4120" spans="1:5" x14ac:dyDescent="0.25">
      <c r="A4120" s="24">
        <v>4118</v>
      </c>
      <c r="B4120" s="26" t="s">
        <v>6061</v>
      </c>
      <c r="C4120" s="25">
        <v>537253</v>
      </c>
      <c r="D4120" s="25" t="s">
        <v>144</v>
      </c>
      <c r="E4120" s="27" t="s">
        <v>182</v>
      </c>
    </row>
    <row r="4121" spans="1:5" x14ac:dyDescent="0.25">
      <c r="A4121" s="24">
        <v>4119</v>
      </c>
      <c r="B4121" s="26" t="s">
        <v>6062</v>
      </c>
      <c r="C4121" s="25">
        <v>532711</v>
      </c>
      <c r="D4121" s="25" t="s">
        <v>6063</v>
      </c>
      <c r="E4121" s="27" t="s">
        <v>542</v>
      </c>
    </row>
    <row r="4122" spans="1:5" x14ac:dyDescent="0.25">
      <c r="A4122" s="24">
        <v>4120</v>
      </c>
      <c r="B4122" s="26" t="s">
        <v>6064</v>
      </c>
      <c r="C4122" s="25">
        <v>521232</v>
      </c>
      <c r="D4122" s="25" t="s">
        <v>144</v>
      </c>
      <c r="E4122" s="27" t="s">
        <v>166</v>
      </c>
    </row>
    <row r="4123" spans="1:5" x14ac:dyDescent="0.25">
      <c r="A4123" s="24">
        <v>4121</v>
      </c>
      <c r="B4123" s="26" t="s">
        <v>6065</v>
      </c>
      <c r="C4123" s="25">
        <v>523425</v>
      </c>
      <c r="D4123" s="25" t="s">
        <v>6066</v>
      </c>
      <c r="E4123" s="27" t="s">
        <v>700</v>
      </c>
    </row>
    <row r="4124" spans="1:5" x14ac:dyDescent="0.25">
      <c r="A4124" s="24">
        <v>4122</v>
      </c>
      <c r="B4124" s="26" t="s">
        <v>6067</v>
      </c>
      <c r="C4124" s="25">
        <v>501110</v>
      </c>
      <c r="D4124" s="25" t="s">
        <v>144</v>
      </c>
      <c r="E4124" s="27" t="s">
        <v>127</v>
      </c>
    </row>
    <row r="4125" spans="1:5" x14ac:dyDescent="0.25">
      <c r="A4125" s="24">
        <v>4123</v>
      </c>
      <c r="B4125" s="26" t="s">
        <v>6068</v>
      </c>
      <c r="C4125" s="25">
        <v>530845</v>
      </c>
      <c r="D4125" s="25" t="s">
        <v>144</v>
      </c>
      <c r="E4125" s="27" t="s">
        <v>192</v>
      </c>
    </row>
    <row r="4126" spans="1:5" x14ac:dyDescent="0.25">
      <c r="A4126" s="24">
        <v>4124</v>
      </c>
      <c r="B4126" s="26" t="s">
        <v>6069</v>
      </c>
      <c r="C4126" s="25">
        <v>539574</v>
      </c>
      <c r="D4126" s="25" t="s">
        <v>144</v>
      </c>
      <c r="E4126" s="27" t="s">
        <v>161</v>
      </c>
    </row>
    <row r="4127" spans="1:5" x14ac:dyDescent="0.25">
      <c r="A4127" s="24">
        <v>4125</v>
      </c>
      <c r="B4127" s="26" t="s">
        <v>6070</v>
      </c>
      <c r="C4127" s="25">
        <v>535141</v>
      </c>
      <c r="D4127" s="25" t="s">
        <v>144</v>
      </c>
      <c r="E4127" s="27" t="s">
        <v>230</v>
      </c>
    </row>
    <row r="4128" spans="1:5" x14ac:dyDescent="0.25">
      <c r="A4128" s="24">
        <v>4126</v>
      </c>
      <c r="B4128" s="26" t="s">
        <v>6071</v>
      </c>
      <c r="C4128" s="25">
        <v>512179</v>
      </c>
      <c r="D4128" s="25" t="s">
        <v>6072</v>
      </c>
      <c r="E4128" s="27" t="s">
        <v>230</v>
      </c>
    </row>
    <row r="4129" spans="1:5" x14ac:dyDescent="0.25">
      <c r="A4129" s="24">
        <v>4127</v>
      </c>
      <c r="B4129" s="26" t="s">
        <v>6073</v>
      </c>
      <c r="C4129" s="25">
        <v>530735</v>
      </c>
      <c r="D4129" s="25" t="s">
        <v>144</v>
      </c>
      <c r="E4129" s="27" t="s">
        <v>204</v>
      </c>
    </row>
    <row r="4130" spans="1:5" x14ac:dyDescent="0.25">
      <c r="A4130" s="24">
        <v>4128</v>
      </c>
      <c r="B4130" s="26" t="s">
        <v>6074</v>
      </c>
      <c r="C4130" s="25">
        <v>530735</v>
      </c>
      <c r="D4130" s="25" t="s">
        <v>144</v>
      </c>
      <c r="E4130" s="27" t="s">
        <v>204</v>
      </c>
    </row>
    <row r="4131" spans="1:5" x14ac:dyDescent="0.25">
      <c r="A4131" s="24">
        <v>4129</v>
      </c>
      <c r="B4131" s="26" t="s">
        <v>6075</v>
      </c>
      <c r="C4131" s="25">
        <v>530883</v>
      </c>
      <c r="D4131" s="25" t="s">
        <v>144</v>
      </c>
      <c r="E4131" s="27" t="s">
        <v>288</v>
      </c>
    </row>
    <row r="4132" spans="1:5" x14ac:dyDescent="0.25">
      <c r="A4132" s="24">
        <v>4130</v>
      </c>
      <c r="B4132" s="26" t="s">
        <v>6076</v>
      </c>
      <c r="C4132" s="25">
        <v>531699</v>
      </c>
      <c r="D4132" s="25" t="s">
        <v>144</v>
      </c>
      <c r="E4132" s="27" t="s">
        <v>908</v>
      </c>
    </row>
    <row r="4133" spans="1:5" x14ac:dyDescent="0.25">
      <c r="A4133" s="24">
        <v>4131</v>
      </c>
      <c r="B4133" s="26" t="s">
        <v>6077</v>
      </c>
      <c r="C4133" s="25">
        <v>540269</v>
      </c>
      <c r="D4133" s="25" t="s">
        <v>144</v>
      </c>
      <c r="E4133" s="27" t="s">
        <v>258</v>
      </c>
    </row>
    <row r="4134" spans="1:5" x14ac:dyDescent="0.25">
      <c r="A4134" s="24">
        <v>4132</v>
      </c>
      <c r="B4134" s="26" t="s">
        <v>6078</v>
      </c>
      <c r="C4134" s="25">
        <v>512527</v>
      </c>
      <c r="D4134" s="25" t="s">
        <v>144</v>
      </c>
      <c r="E4134" s="27" t="s">
        <v>159</v>
      </c>
    </row>
    <row r="4135" spans="1:5" x14ac:dyDescent="0.25">
      <c r="A4135" s="24">
        <v>4133</v>
      </c>
      <c r="B4135" s="26" t="s">
        <v>6079</v>
      </c>
      <c r="C4135" s="25">
        <v>512527</v>
      </c>
      <c r="D4135" s="25" t="s">
        <v>144</v>
      </c>
      <c r="E4135" s="27" t="s">
        <v>159</v>
      </c>
    </row>
    <row r="4136" spans="1:5" x14ac:dyDescent="0.25">
      <c r="A4136" s="24">
        <v>4134</v>
      </c>
      <c r="B4136" s="26" t="s">
        <v>6080</v>
      </c>
      <c r="C4136" s="25">
        <v>521180</v>
      </c>
      <c r="D4136" s="25" t="s">
        <v>6081</v>
      </c>
      <c r="E4136" s="27" t="s">
        <v>159</v>
      </c>
    </row>
    <row r="4137" spans="1:5" x14ac:dyDescent="0.25">
      <c r="A4137" s="24">
        <v>4135</v>
      </c>
      <c r="B4137" s="26" t="s">
        <v>6082</v>
      </c>
      <c r="C4137" s="25">
        <v>523842</v>
      </c>
      <c r="D4137" s="25" t="s">
        <v>144</v>
      </c>
      <c r="E4137" s="27" t="s">
        <v>258</v>
      </c>
    </row>
    <row r="4138" spans="1:5" x14ac:dyDescent="0.25">
      <c r="A4138" s="24">
        <v>4136</v>
      </c>
      <c r="B4138" s="26" t="s">
        <v>6083</v>
      </c>
      <c r="C4138" s="25">
        <v>532070</v>
      </c>
      <c r="D4138" s="25" t="s">
        <v>144</v>
      </c>
      <c r="E4138" s="27" t="s">
        <v>138</v>
      </c>
    </row>
    <row r="4139" spans="1:5" x14ac:dyDescent="0.25">
      <c r="A4139" s="24">
        <v>4137</v>
      </c>
      <c r="B4139" s="26" t="s">
        <v>6084</v>
      </c>
      <c r="C4139" s="25">
        <v>523283</v>
      </c>
      <c r="D4139" s="25" t="s">
        <v>6085</v>
      </c>
      <c r="E4139" s="27" t="s">
        <v>570</v>
      </c>
    </row>
    <row r="4140" spans="1:5" x14ac:dyDescent="0.25">
      <c r="A4140" s="24">
        <v>4138</v>
      </c>
      <c r="B4140" s="26" t="s">
        <v>6086</v>
      </c>
      <c r="C4140" s="25">
        <v>539835</v>
      </c>
      <c r="D4140" s="25" t="s">
        <v>144</v>
      </c>
      <c r="E4140" s="27" t="s">
        <v>161</v>
      </c>
    </row>
    <row r="4141" spans="1:5" x14ac:dyDescent="0.25">
      <c r="A4141" s="24">
        <v>4139</v>
      </c>
      <c r="B4141" s="26" t="s">
        <v>6087</v>
      </c>
      <c r="C4141" s="25">
        <v>519234</v>
      </c>
      <c r="D4141" s="25" t="s">
        <v>6088</v>
      </c>
      <c r="E4141" s="27" t="s">
        <v>393</v>
      </c>
    </row>
    <row r="4142" spans="1:5" x14ac:dyDescent="0.25">
      <c r="A4142" s="24">
        <v>4140</v>
      </c>
      <c r="B4142" s="26" t="s">
        <v>6089</v>
      </c>
      <c r="C4142" s="25">
        <v>780008</v>
      </c>
      <c r="D4142" s="25" t="s">
        <v>144</v>
      </c>
      <c r="E4142" s="27" t="s">
        <v>235</v>
      </c>
    </row>
    <row r="4143" spans="1:5" x14ac:dyDescent="0.25">
      <c r="A4143" s="24">
        <v>4141</v>
      </c>
      <c r="B4143" s="26" t="s">
        <v>6090</v>
      </c>
      <c r="C4143" s="25">
        <v>541701</v>
      </c>
      <c r="D4143" s="25" t="s">
        <v>144</v>
      </c>
      <c r="E4143" s="27" t="s">
        <v>467</v>
      </c>
    </row>
    <row r="4144" spans="1:5" x14ac:dyDescent="0.25">
      <c r="A4144" s="24">
        <v>4142</v>
      </c>
      <c r="B4144" s="26" t="s">
        <v>6091</v>
      </c>
      <c r="C4144" s="25">
        <v>526133</v>
      </c>
      <c r="D4144" s="25" t="s">
        <v>144</v>
      </c>
      <c r="E4144" s="27" t="s">
        <v>159</v>
      </c>
    </row>
    <row r="4145" spans="1:5" x14ac:dyDescent="0.25">
      <c r="A4145" s="24">
        <v>4143</v>
      </c>
      <c r="B4145" s="26" t="s">
        <v>6092</v>
      </c>
      <c r="C4145" s="25">
        <v>540168</v>
      </c>
      <c r="D4145" s="25" t="s">
        <v>144</v>
      </c>
      <c r="E4145" s="27" t="s">
        <v>161</v>
      </c>
    </row>
    <row r="4146" spans="1:5" x14ac:dyDescent="0.25">
      <c r="A4146" s="24">
        <v>4144</v>
      </c>
      <c r="B4146" s="26" t="s">
        <v>6093</v>
      </c>
      <c r="C4146" s="25">
        <v>511539</v>
      </c>
      <c r="D4146" s="25" t="s">
        <v>144</v>
      </c>
      <c r="E4146" s="27" t="s">
        <v>127</v>
      </c>
    </row>
    <row r="4147" spans="1:5" x14ac:dyDescent="0.25">
      <c r="A4147" s="24">
        <v>4145</v>
      </c>
      <c r="B4147" s="26" t="s">
        <v>6094</v>
      </c>
      <c r="C4147" s="25">
        <v>532509</v>
      </c>
      <c r="D4147" s="25" t="s">
        <v>6095</v>
      </c>
      <c r="E4147" s="27" t="s">
        <v>499</v>
      </c>
    </row>
    <row r="4148" spans="1:5" x14ac:dyDescent="0.25">
      <c r="A4148" s="24">
        <v>4146</v>
      </c>
      <c r="B4148" s="26" t="s">
        <v>6096</v>
      </c>
      <c r="C4148" s="25" t="s">
        <v>144</v>
      </c>
      <c r="D4148" s="25" t="s">
        <v>6097</v>
      </c>
      <c r="E4148" s="27" t="s">
        <v>155</v>
      </c>
    </row>
    <row r="4149" spans="1:5" x14ac:dyDescent="0.25">
      <c r="A4149" s="24">
        <v>4147</v>
      </c>
      <c r="B4149" s="26" t="s">
        <v>6098</v>
      </c>
      <c r="C4149" s="25">
        <v>530677</v>
      </c>
      <c r="D4149" s="25" t="s">
        <v>144</v>
      </c>
      <c r="E4149" s="27" t="s">
        <v>230</v>
      </c>
    </row>
    <row r="4150" spans="1:5" x14ac:dyDescent="0.25">
      <c r="A4150" s="24">
        <v>4148</v>
      </c>
      <c r="B4150" s="26" t="s">
        <v>6099</v>
      </c>
      <c r="C4150" s="25">
        <v>530677</v>
      </c>
      <c r="D4150" s="25" t="s">
        <v>144</v>
      </c>
      <c r="E4150" s="27" t="s">
        <v>230</v>
      </c>
    </row>
    <row r="4151" spans="1:5" x14ac:dyDescent="0.25">
      <c r="A4151" s="24">
        <v>4149</v>
      </c>
      <c r="B4151" s="26" t="s">
        <v>6100</v>
      </c>
      <c r="C4151" s="25" t="s">
        <v>144</v>
      </c>
      <c r="D4151" s="25" t="s">
        <v>6101</v>
      </c>
      <c r="E4151" s="27" t="s">
        <v>155</v>
      </c>
    </row>
    <row r="4152" spans="1:5" x14ac:dyDescent="0.25">
      <c r="A4152" s="24">
        <v>4150</v>
      </c>
      <c r="B4152" s="26" t="s">
        <v>6102</v>
      </c>
      <c r="C4152" s="25">
        <v>509930</v>
      </c>
      <c r="D4152" s="25" t="s">
        <v>6103</v>
      </c>
      <c r="E4152" s="27" t="s">
        <v>264</v>
      </c>
    </row>
    <row r="4153" spans="1:5" x14ac:dyDescent="0.25">
      <c r="A4153" s="24">
        <v>4151</v>
      </c>
      <c r="B4153" s="26" t="s">
        <v>6104</v>
      </c>
      <c r="C4153" s="25">
        <v>532904</v>
      </c>
      <c r="D4153" s="25" t="s">
        <v>6105</v>
      </c>
      <c r="E4153" s="27" t="s">
        <v>542</v>
      </c>
    </row>
    <row r="4154" spans="1:5" x14ac:dyDescent="0.25">
      <c r="A4154" s="24">
        <v>4152</v>
      </c>
      <c r="B4154" s="26" t="s">
        <v>6106</v>
      </c>
      <c r="C4154" s="25">
        <v>532904</v>
      </c>
      <c r="D4154" s="25" t="s">
        <v>6105</v>
      </c>
      <c r="E4154" s="27" t="s">
        <v>542</v>
      </c>
    </row>
    <row r="4155" spans="1:5" x14ac:dyDescent="0.25">
      <c r="A4155" s="24">
        <v>4153</v>
      </c>
      <c r="B4155" s="26" t="s">
        <v>6107</v>
      </c>
      <c r="C4155" s="25">
        <v>500405</v>
      </c>
      <c r="D4155" s="25" t="s">
        <v>6108</v>
      </c>
      <c r="E4155" s="27" t="s">
        <v>358</v>
      </c>
    </row>
    <row r="4156" spans="1:5" x14ac:dyDescent="0.25">
      <c r="A4156" s="24">
        <v>4154</v>
      </c>
      <c r="B4156" s="26" t="s">
        <v>6109</v>
      </c>
      <c r="C4156" s="25">
        <v>534733</v>
      </c>
      <c r="D4156" s="25" t="s">
        <v>144</v>
      </c>
      <c r="E4156" s="27" t="s">
        <v>176</v>
      </c>
    </row>
    <row r="4157" spans="1:5" x14ac:dyDescent="0.25">
      <c r="A4157" s="24">
        <v>4155</v>
      </c>
      <c r="B4157" s="26" t="s">
        <v>6110</v>
      </c>
      <c r="C4157" s="25">
        <v>531638</v>
      </c>
      <c r="D4157" s="25" t="s">
        <v>144</v>
      </c>
      <c r="E4157" s="27" t="s">
        <v>467</v>
      </c>
    </row>
    <row r="4158" spans="1:5" x14ac:dyDescent="0.25">
      <c r="A4158" s="24">
        <v>4156</v>
      </c>
      <c r="B4158" s="26" t="s">
        <v>6111</v>
      </c>
      <c r="C4158" s="25">
        <v>518075</v>
      </c>
      <c r="D4158" s="25" t="s">
        <v>144</v>
      </c>
      <c r="E4158" s="27" t="s">
        <v>176</v>
      </c>
    </row>
    <row r="4159" spans="1:5" x14ac:dyDescent="0.25">
      <c r="A4159" s="24">
        <v>4157</v>
      </c>
      <c r="B4159" s="26" t="s">
        <v>6112</v>
      </c>
      <c r="C4159" s="25">
        <v>533298</v>
      </c>
      <c r="D4159" s="25" t="s">
        <v>6113</v>
      </c>
      <c r="E4159" s="27" t="s">
        <v>686</v>
      </c>
    </row>
    <row r="4160" spans="1:5" x14ac:dyDescent="0.25">
      <c r="A4160" s="24">
        <v>4158</v>
      </c>
      <c r="B4160" s="26" t="s">
        <v>6114</v>
      </c>
      <c r="C4160" s="25">
        <v>517530</v>
      </c>
      <c r="D4160" s="25" t="s">
        <v>6115</v>
      </c>
      <c r="E4160" s="27" t="s">
        <v>414</v>
      </c>
    </row>
    <row r="4161" spans="1:5" x14ac:dyDescent="0.25">
      <c r="A4161" s="24">
        <v>4159</v>
      </c>
      <c r="B4161" s="26" t="s">
        <v>6116</v>
      </c>
      <c r="C4161" s="25">
        <v>530185</v>
      </c>
      <c r="D4161" s="25" t="s">
        <v>144</v>
      </c>
      <c r="E4161" s="27" t="s">
        <v>159</v>
      </c>
    </row>
    <row r="4162" spans="1:5" x14ac:dyDescent="0.25">
      <c r="A4162" s="24">
        <v>4160</v>
      </c>
      <c r="B4162" s="26" t="s">
        <v>6117</v>
      </c>
      <c r="C4162" s="25" t="s">
        <v>144</v>
      </c>
      <c r="D4162" s="25" t="s">
        <v>6118</v>
      </c>
      <c r="E4162" s="27" t="s">
        <v>155</v>
      </c>
    </row>
    <row r="4163" spans="1:5" x14ac:dyDescent="0.25">
      <c r="A4163" s="24">
        <v>4161</v>
      </c>
      <c r="B4163" s="26" t="s">
        <v>6119</v>
      </c>
      <c r="C4163" s="25">
        <v>539253</v>
      </c>
      <c r="D4163" s="25" t="s">
        <v>144</v>
      </c>
      <c r="E4163" s="27" t="s">
        <v>161</v>
      </c>
    </row>
    <row r="4164" spans="1:5" x14ac:dyDescent="0.25">
      <c r="A4164" s="24">
        <v>4162</v>
      </c>
      <c r="B4164" s="26" t="s">
        <v>6120</v>
      </c>
      <c r="C4164" s="25">
        <v>539253</v>
      </c>
      <c r="D4164" s="25" t="s">
        <v>144</v>
      </c>
      <c r="E4164" s="27" t="s">
        <v>161</v>
      </c>
    </row>
    <row r="4165" spans="1:5" x14ac:dyDescent="0.25">
      <c r="A4165" s="24">
        <v>4163</v>
      </c>
      <c r="B4165" s="26" t="s">
        <v>6121</v>
      </c>
      <c r="C4165" s="25">
        <v>500336</v>
      </c>
      <c r="D4165" s="25" t="s">
        <v>6122</v>
      </c>
      <c r="E4165" s="27" t="s">
        <v>133</v>
      </c>
    </row>
    <row r="4166" spans="1:5" x14ac:dyDescent="0.25">
      <c r="A4166" s="24">
        <v>4164</v>
      </c>
      <c r="B4166" s="26" t="s">
        <v>6123</v>
      </c>
      <c r="C4166" s="25">
        <v>533101</v>
      </c>
      <c r="D4166" s="25" t="s">
        <v>144</v>
      </c>
      <c r="E4166" s="27" t="s">
        <v>159</v>
      </c>
    </row>
    <row r="4167" spans="1:5" x14ac:dyDescent="0.25">
      <c r="A4167" s="24">
        <v>4165</v>
      </c>
      <c r="B4167" s="26" t="s">
        <v>6124</v>
      </c>
      <c r="C4167" s="25">
        <v>532874</v>
      </c>
      <c r="D4167" s="25" t="s">
        <v>144</v>
      </c>
      <c r="E4167" s="27" t="s">
        <v>283</v>
      </c>
    </row>
    <row r="4168" spans="1:5" x14ac:dyDescent="0.25">
      <c r="A4168" s="24">
        <v>4166</v>
      </c>
      <c r="B4168" s="26" t="s">
        <v>6125</v>
      </c>
      <c r="C4168" s="25">
        <v>511185</v>
      </c>
      <c r="D4168" s="25" t="s">
        <v>144</v>
      </c>
      <c r="E4168" s="27" t="s">
        <v>465</v>
      </c>
    </row>
    <row r="4169" spans="1:5" x14ac:dyDescent="0.25">
      <c r="A4169" s="24">
        <v>4167</v>
      </c>
      <c r="B4169" s="26" t="s">
        <v>6126</v>
      </c>
      <c r="C4169" s="25">
        <v>521200</v>
      </c>
      <c r="D4169" s="25" t="s">
        <v>6127</v>
      </c>
      <c r="E4169" s="27" t="s">
        <v>159</v>
      </c>
    </row>
    <row r="4170" spans="1:5" x14ac:dyDescent="0.25">
      <c r="A4170" s="24">
        <v>4168</v>
      </c>
      <c r="B4170" s="26" t="s">
        <v>6128</v>
      </c>
      <c r="C4170" s="25">
        <v>514138</v>
      </c>
      <c r="D4170" s="25" t="s">
        <v>144</v>
      </c>
      <c r="E4170" s="27" t="s">
        <v>159</v>
      </c>
    </row>
    <row r="4171" spans="1:5" x14ac:dyDescent="0.25">
      <c r="A4171" s="24">
        <v>4169</v>
      </c>
      <c r="B4171" s="26" t="s">
        <v>6129</v>
      </c>
      <c r="C4171" s="25">
        <v>514140</v>
      </c>
      <c r="D4171" s="25" t="s">
        <v>144</v>
      </c>
      <c r="E4171" s="27" t="s">
        <v>159</v>
      </c>
    </row>
    <row r="4172" spans="1:5" x14ac:dyDescent="0.25">
      <c r="A4172" s="24">
        <v>4170</v>
      </c>
      <c r="B4172" s="26" t="s">
        <v>6130</v>
      </c>
      <c r="C4172" s="25">
        <v>519604</v>
      </c>
      <c r="D4172" s="25" t="s">
        <v>6131</v>
      </c>
      <c r="E4172" s="27" t="s">
        <v>204</v>
      </c>
    </row>
    <row r="4173" spans="1:5" x14ac:dyDescent="0.25">
      <c r="A4173" s="24">
        <v>4171</v>
      </c>
      <c r="B4173" s="26" t="s">
        <v>6132</v>
      </c>
      <c r="C4173" s="25">
        <v>532782</v>
      </c>
      <c r="D4173" s="25" t="s">
        <v>6133</v>
      </c>
      <c r="E4173" s="27" t="s">
        <v>159</v>
      </c>
    </row>
    <row r="4174" spans="1:5" x14ac:dyDescent="0.25">
      <c r="A4174" s="24">
        <v>4172</v>
      </c>
      <c r="B4174" s="26" t="s">
        <v>6134</v>
      </c>
      <c r="C4174" s="25" t="s">
        <v>144</v>
      </c>
      <c r="D4174" s="25" t="s">
        <v>6135</v>
      </c>
      <c r="E4174" s="27" t="s">
        <v>155</v>
      </c>
    </row>
    <row r="4175" spans="1:5" x14ac:dyDescent="0.25">
      <c r="A4175" s="24">
        <v>4173</v>
      </c>
      <c r="B4175" s="26" t="s">
        <v>6136</v>
      </c>
      <c r="C4175" s="25">
        <v>530239</v>
      </c>
      <c r="D4175" s="25" t="s">
        <v>6137</v>
      </c>
      <c r="E4175" s="27" t="s">
        <v>182</v>
      </c>
    </row>
    <row r="4176" spans="1:5" x14ac:dyDescent="0.25">
      <c r="A4176" s="24">
        <v>4174</v>
      </c>
      <c r="B4176" s="26" t="s">
        <v>6138</v>
      </c>
      <c r="C4176" s="25">
        <v>531640</v>
      </c>
      <c r="D4176" s="25" t="s">
        <v>144</v>
      </c>
      <c r="E4176" s="27" t="s">
        <v>230</v>
      </c>
    </row>
    <row r="4177" spans="1:5" x14ac:dyDescent="0.25">
      <c r="A4177" s="24">
        <v>4175</v>
      </c>
      <c r="B4177" s="26" t="s">
        <v>6139</v>
      </c>
      <c r="C4177" s="25">
        <v>537259</v>
      </c>
      <c r="D4177" s="25" t="s">
        <v>144</v>
      </c>
      <c r="E4177" s="27" t="s">
        <v>1090</v>
      </c>
    </row>
    <row r="4178" spans="1:5" x14ac:dyDescent="0.25">
      <c r="A4178" s="24">
        <v>4176</v>
      </c>
      <c r="B4178" s="26" t="s">
        <v>6140</v>
      </c>
      <c r="C4178" s="25">
        <v>532667</v>
      </c>
      <c r="D4178" s="25" t="s">
        <v>6141</v>
      </c>
      <c r="E4178" s="27" t="s">
        <v>187</v>
      </c>
    </row>
    <row r="4179" spans="1:5" x14ac:dyDescent="0.25">
      <c r="A4179" s="24">
        <v>4177</v>
      </c>
      <c r="B4179" s="26" t="s">
        <v>6142</v>
      </c>
      <c r="C4179" s="25">
        <v>531885</v>
      </c>
      <c r="D4179" s="25" t="s">
        <v>144</v>
      </c>
      <c r="E4179" s="27" t="s">
        <v>166</v>
      </c>
    </row>
    <row r="4180" spans="1:5" x14ac:dyDescent="0.25">
      <c r="A4180" s="24">
        <v>4178</v>
      </c>
      <c r="B4180" s="26" t="s">
        <v>6143</v>
      </c>
      <c r="C4180" s="25">
        <v>531885</v>
      </c>
      <c r="D4180" s="25" t="s">
        <v>144</v>
      </c>
      <c r="E4180" s="27" t="s">
        <v>166</v>
      </c>
    </row>
    <row r="4181" spans="1:5" x14ac:dyDescent="0.25">
      <c r="A4181" s="24">
        <v>4179</v>
      </c>
      <c r="B4181" s="26" t="s">
        <v>6144</v>
      </c>
      <c r="C4181" s="25">
        <v>523722</v>
      </c>
      <c r="D4181" s="25" t="s">
        <v>144</v>
      </c>
      <c r="E4181" s="27" t="s">
        <v>237</v>
      </c>
    </row>
    <row r="4182" spans="1:5" x14ac:dyDescent="0.25">
      <c r="A4182" s="24">
        <v>4180</v>
      </c>
      <c r="B4182" s="26" t="s">
        <v>6145</v>
      </c>
      <c r="C4182" s="25">
        <v>503624</v>
      </c>
      <c r="D4182" s="25" t="s">
        <v>144</v>
      </c>
      <c r="E4182" s="27" t="s">
        <v>127</v>
      </c>
    </row>
    <row r="4183" spans="1:5" x14ac:dyDescent="0.25">
      <c r="A4183" s="24">
        <v>4181</v>
      </c>
      <c r="B4183" s="26" t="s">
        <v>6146</v>
      </c>
      <c r="C4183" s="25">
        <v>539911</v>
      </c>
      <c r="D4183" s="25" t="s">
        <v>144</v>
      </c>
      <c r="E4183" s="27" t="s">
        <v>166</v>
      </c>
    </row>
    <row r="4184" spans="1:5" x14ac:dyDescent="0.25">
      <c r="A4184" s="24">
        <v>4182</v>
      </c>
      <c r="B4184" s="26" t="s">
        <v>6147</v>
      </c>
      <c r="C4184" s="25">
        <v>524488</v>
      </c>
      <c r="D4184" s="25" t="s">
        <v>6148</v>
      </c>
      <c r="E4184" s="27" t="s">
        <v>192</v>
      </c>
    </row>
    <row r="4185" spans="1:5" x14ac:dyDescent="0.25">
      <c r="A4185" s="24">
        <v>4183</v>
      </c>
      <c r="B4185" s="26" t="s">
        <v>6149</v>
      </c>
      <c r="C4185" s="25">
        <v>512449</v>
      </c>
      <c r="D4185" s="25" t="s">
        <v>144</v>
      </c>
      <c r="E4185" s="27" t="s">
        <v>124</v>
      </c>
    </row>
    <row r="4186" spans="1:5" x14ac:dyDescent="0.25">
      <c r="A4186" s="24">
        <v>4184</v>
      </c>
      <c r="B4186" s="26" t="s">
        <v>6150</v>
      </c>
      <c r="C4186" s="25">
        <v>505590</v>
      </c>
      <c r="D4186" s="25" t="s">
        <v>144</v>
      </c>
      <c r="E4186" s="27" t="s">
        <v>159</v>
      </c>
    </row>
    <row r="4187" spans="1:5" x14ac:dyDescent="0.25">
      <c r="A4187" s="24">
        <v>4185</v>
      </c>
      <c r="B4187" s="26" t="s">
        <v>6151</v>
      </c>
      <c r="C4187" s="25">
        <v>539041</v>
      </c>
      <c r="D4187" s="25" t="s">
        <v>144</v>
      </c>
      <c r="E4187" s="27" t="s">
        <v>166</v>
      </c>
    </row>
    <row r="4188" spans="1:5" x14ac:dyDescent="0.25">
      <c r="A4188" s="24">
        <v>4186</v>
      </c>
      <c r="B4188" s="26" t="s">
        <v>6152</v>
      </c>
      <c r="C4188" s="25">
        <v>503659</v>
      </c>
      <c r="D4188" s="25" t="s">
        <v>144</v>
      </c>
      <c r="E4188" s="27" t="s">
        <v>565</v>
      </c>
    </row>
    <row r="4189" spans="1:5" x14ac:dyDescent="0.25">
      <c r="A4189" s="24">
        <v>4187</v>
      </c>
      <c r="B4189" s="26" t="s">
        <v>6153</v>
      </c>
      <c r="C4189" s="25">
        <v>506863</v>
      </c>
      <c r="D4189" s="25" t="s">
        <v>144</v>
      </c>
      <c r="E4189" s="27" t="s">
        <v>339</v>
      </c>
    </row>
    <row r="4190" spans="1:5" x14ac:dyDescent="0.25">
      <c r="A4190" s="24">
        <v>4188</v>
      </c>
      <c r="B4190" s="26" t="s">
        <v>6154</v>
      </c>
      <c r="C4190" s="25">
        <v>503816</v>
      </c>
      <c r="D4190" s="25" t="s">
        <v>144</v>
      </c>
      <c r="E4190" s="27" t="s">
        <v>159</v>
      </c>
    </row>
    <row r="4191" spans="1:5" x14ac:dyDescent="0.25">
      <c r="A4191" s="24">
        <v>4189</v>
      </c>
      <c r="B4191" s="26" t="s">
        <v>6155</v>
      </c>
      <c r="C4191" s="25">
        <v>531909</v>
      </c>
      <c r="D4191" s="25" t="s">
        <v>144</v>
      </c>
      <c r="E4191" s="27" t="s">
        <v>230</v>
      </c>
    </row>
    <row r="4192" spans="1:5" x14ac:dyDescent="0.25">
      <c r="A4192" s="24">
        <v>4190</v>
      </c>
      <c r="B4192" s="26" t="s">
        <v>6156</v>
      </c>
      <c r="C4192" s="25">
        <v>539406</v>
      </c>
      <c r="D4192" s="25" t="s">
        <v>144</v>
      </c>
      <c r="E4192" s="27" t="s">
        <v>166</v>
      </c>
    </row>
    <row r="4193" spans="1:5" x14ac:dyDescent="0.25">
      <c r="A4193" s="24">
        <v>4191</v>
      </c>
      <c r="B4193" s="26" t="s">
        <v>6157</v>
      </c>
      <c r="C4193" s="25">
        <v>503310</v>
      </c>
      <c r="D4193" s="25" t="s">
        <v>6158</v>
      </c>
      <c r="E4193" s="27" t="s">
        <v>159</v>
      </c>
    </row>
    <row r="4194" spans="1:5" x14ac:dyDescent="0.25">
      <c r="A4194" s="24">
        <v>4192</v>
      </c>
      <c r="B4194" s="26" t="s">
        <v>6159</v>
      </c>
      <c r="C4194" s="25">
        <v>539353</v>
      </c>
      <c r="D4194" s="25" t="s">
        <v>144</v>
      </c>
      <c r="E4194" s="27" t="s">
        <v>499</v>
      </c>
    </row>
    <row r="4195" spans="1:5" x14ac:dyDescent="0.25">
      <c r="A4195" s="24">
        <v>4193</v>
      </c>
      <c r="B4195" s="26" t="s">
        <v>6160</v>
      </c>
      <c r="C4195" s="25">
        <v>500407</v>
      </c>
      <c r="D4195" s="25" t="s">
        <v>6161</v>
      </c>
      <c r="E4195" s="27" t="s">
        <v>499</v>
      </c>
    </row>
    <row r="4196" spans="1:5" x14ac:dyDescent="0.25">
      <c r="A4196" s="24">
        <v>4194</v>
      </c>
      <c r="B4196" s="26" t="s">
        <v>6162</v>
      </c>
      <c r="C4196" s="25">
        <v>531003</v>
      </c>
      <c r="D4196" s="25" t="s">
        <v>144</v>
      </c>
      <c r="E4196" s="27" t="s">
        <v>161</v>
      </c>
    </row>
    <row r="4197" spans="1:5" x14ac:dyDescent="0.25">
      <c r="A4197" s="24">
        <v>4195</v>
      </c>
      <c r="B4197" s="26" t="s">
        <v>6163</v>
      </c>
      <c r="C4197" s="25">
        <v>526365</v>
      </c>
      <c r="D4197" s="25" t="s">
        <v>144</v>
      </c>
      <c r="E4197" s="27" t="s">
        <v>258</v>
      </c>
    </row>
    <row r="4198" spans="1:5" x14ac:dyDescent="0.25">
      <c r="A4198" s="24">
        <v>4196</v>
      </c>
      <c r="B4198" s="26" t="s">
        <v>6164</v>
      </c>
      <c r="C4198" s="25">
        <v>512257</v>
      </c>
      <c r="D4198" s="25" t="s">
        <v>144</v>
      </c>
      <c r="E4198" s="27" t="s">
        <v>133</v>
      </c>
    </row>
    <row r="4199" spans="1:5" x14ac:dyDescent="0.25">
      <c r="A4199" s="24">
        <v>4197</v>
      </c>
      <c r="B4199" s="26" t="s">
        <v>6165</v>
      </c>
      <c r="C4199" s="25">
        <v>510245</v>
      </c>
      <c r="D4199" s="25" t="s">
        <v>144</v>
      </c>
      <c r="E4199" s="27" t="s">
        <v>166</v>
      </c>
    </row>
    <row r="4200" spans="1:5" x14ac:dyDescent="0.25">
      <c r="A4200" s="24">
        <v>4198</v>
      </c>
      <c r="B4200" s="26" t="s">
        <v>6166</v>
      </c>
      <c r="C4200" s="25">
        <v>501386</v>
      </c>
      <c r="D4200" s="25" t="s">
        <v>144</v>
      </c>
      <c r="E4200" s="27" t="s">
        <v>127</v>
      </c>
    </row>
    <row r="4201" spans="1:5" x14ac:dyDescent="0.25">
      <c r="A4201" s="24">
        <v>4199</v>
      </c>
      <c r="B4201" s="26" t="s">
        <v>6167</v>
      </c>
      <c r="C4201" s="25">
        <v>530585</v>
      </c>
      <c r="D4201" s="25" t="s">
        <v>144</v>
      </c>
      <c r="E4201" s="27" t="s">
        <v>127</v>
      </c>
    </row>
    <row r="4202" spans="1:5" x14ac:dyDescent="0.25">
      <c r="A4202" s="24">
        <v>4200</v>
      </c>
      <c r="B4202" s="26" t="s">
        <v>6168</v>
      </c>
      <c r="C4202" s="25">
        <v>532051</v>
      </c>
      <c r="D4202" s="25" t="s">
        <v>6169</v>
      </c>
      <c r="E4202" s="27" t="s">
        <v>187</v>
      </c>
    </row>
    <row r="4203" spans="1:5" x14ac:dyDescent="0.25">
      <c r="A4203" s="24">
        <v>4201</v>
      </c>
      <c r="B4203" s="26" t="s">
        <v>6170</v>
      </c>
      <c r="C4203" s="25">
        <v>522215</v>
      </c>
      <c r="D4203" s="25" t="s">
        <v>144</v>
      </c>
      <c r="E4203" s="27" t="s">
        <v>152</v>
      </c>
    </row>
    <row r="4204" spans="1:5" x14ac:dyDescent="0.25">
      <c r="A4204" s="24">
        <v>4202</v>
      </c>
      <c r="B4204" s="26" t="s">
        <v>6171</v>
      </c>
      <c r="C4204" s="25">
        <v>517201</v>
      </c>
      <c r="D4204" s="25" t="s">
        <v>144</v>
      </c>
      <c r="E4204" s="27" t="s">
        <v>686</v>
      </c>
    </row>
    <row r="4205" spans="1:5" x14ac:dyDescent="0.25">
      <c r="A4205" s="24">
        <v>4203</v>
      </c>
      <c r="B4205" s="26" t="s">
        <v>6172</v>
      </c>
      <c r="C4205" s="25">
        <v>531637</v>
      </c>
      <c r="D4205" s="25" t="s">
        <v>144</v>
      </c>
      <c r="E4205" s="27" t="s">
        <v>182</v>
      </c>
    </row>
    <row r="4206" spans="1:5" x14ac:dyDescent="0.25">
      <c r="A4206" s="24">
        <v>4204</v>
      </c>
      <c r="B4206" s="26" t="s">
        <v>6173</v>
      </c>
      <c r="C4206" s="25">
        <v>512359</v>
      </c>
      <c r="D4206" s="25" t="s">
        <v>144</v>
      </c>
      <c r="E4206" s="27" t="s">
        <v>166</v>
      </c>
    </row>
    <row r="4207" spans="1:5" x14ac:dyDescent="0.25">
      <c r="A4207" s="24">
        <v>4205</v>
      </c>
      <c r="B4207" s="26" t="s">
        <v>6174</v>
      </c>
      <c r="C4207" s="25">
        <v>531499</v>
      </c>
      <c r="D4207" s="25" t="s">
        <v>144</v>
      </c>
      <c r="E4207" s="27" t="s">
        <v>159</v>
      </c>
    </row>
    <row r="4208" spans="1:5" x14ac:dyDescent="0.25">
      <c r="A4208" s="24">
        <v>4206</v>
      </c>
      <c r="B4208" s="26" t="s">
        <v>6175</v>
      </c>
      <c r="C4208" s="25">
        <v>539682</v>
      </c>
      <c r="D4208" s="25" t="s">
        <v>144</v>
      </c>
      <c r="E4208" s="27" t="s">
        <v>249</v>
      </c>
    </row>
    <row r="4209" spans="1:5" x14ac:dyDescent="0.25">
      <c r="A4209" s="24">
        <v>4207</v>
      </c>
      <c r="B4209" s="26" t="s">
        <v>6176</v>
      </c>
      <c r="C4209" s="25">
        <v>511447</v>
      </c>
      <c r="D4209" s="25" t="s">
        <v>144</v>
      </c>
      <c r="E4209" s="27" t="s">
        <v>150</v>
      </c>
    </row>
    <row r="4210" spans="1:5" x14ac:dyDescent="0.25">
      <c r="A4210" s="24">
        <v>4208</v>
      </c>
      <c r="B4210" s="26" t="s">
        <v>6177</v>
      </c>
      <c r="C4210" s="25">
        <v>539278</v>
      </c>
      <c r="D4210" s="25" t="s">
        <v>144</v>
      </c>
      <c r="E4210" s="27" t="s">
        <v>127</v>
      </c>
    </row>
    <row r="4211" spans="1:5" x14ac:dyDescent="0.25">
      <c r="A4211" s="24">
        <v>4209</v>
      </c>
      <c r="B4211" s="26" t="s">
        <v>6178</v>
      </c>
      <c r="C4211" s="25">
        <v>517385</v>
      </c>
      <c r="D4211" s="25" t="s">
        <v>6179</v>
      </c>
      <c r="E4211" s="27" t="s">
        <v>513</v>
      </c>
    </row>
    <row r="4212" spans="1:5" x14ac:dyDescent="0.25">
      <c r="A4212" s="24">
        <v>4210</v>
      </c>
      <c r="B4212" s="26" t="s">
        <v>6180</v>
      </c>
      <c r="C4212" s="25">
        <v>524470</v>
      </c>
      <c r="D4212" s="25" t="s">
        <v>144</v>
      </c>
      <c r="E4212" s="27" t="s">
        <v>182</v>
      </c>
    </row>
    <row r="4213" spans="1:5" x14ac:dyDescent="0.25">
      <c r="A4213" s="24">
        <v>4211</v>
      </c>
      <c r="B4213" s="26" t="s">
        <v>6181</v>
      </c>
      <c r="C4213" s="25">
        <v>524470</v>
      </c>
      <c r="D4213" s="25" t="s">
        <v>144</v>
      </c>
      <c r="E4213" s="27" t="s">
        <v>182</v>
      </c>
    </row>
    <row r="4214" spans="1:5" x14ac:dyDescent="0.25">
      <c r="A4214" s="24">
        <v>4212</v>
      </c>
      <c r="B4214" s="26" t="s">
        <v>6182</v>
      </c>
      <c r="C4214" s="25">
        <v>533157</v>
      </c>
      <c r="D4214" s="25" t="s">
        <v>6183</v>
      </c>
      <c r="E4214" s="27" t="s">
        <v>182</v>
      </c>
    </row>
    <row r="4215" spans="1:5" x14ac:dyDescent="0.25">
      <c r="A4215" s="24">
        <v>4213</v>
      </c>
      <c r="B4215" s="26" t="s">
        <v>6184</v>
      </c>
      <c r="C4215" s="25">
        <v>532276</v>
      </c>
      <c r="D4215" s="25" t="s">
        <v>6185</v>
      </c>
      <c r="E4215" s="27" t="s">
        <v>462</v>
      </c>
    </row>
    <row r="4216" spans="1:5" x14ac:dyDescent="0.25">
      <c r="A4216" s="24">
        <v>4214</v>
      </c>
      <c r="B4216" s="26" t="s">
        <v>6186</v>
      </c>
      <c r="C4216" s="25">
        <v>541929</v>
      </c>
      <c r="D4216" s="25" t="s">
        <v>144</v>
      </c>
      <c r="E4216" s="27" t="s">
        <v>1063</v>
      </c>
    </row>
    <row r="4217" spans="1:5" x14ac:dyDescent="0.25">
      <c r="A4217" s="24">
        <v>4215</v>
      </c>
      <c r="B4217" s="26" t="s">
        <v>6187</v>
      </c>
      <c r="C4217" s="25">
        <v>539268</v>
      </c>
      <c r="D4217" s="25" t="s">
        <v>6188</v>
      </c>
      <c r="E4217" s="27" t="s">
        <v>182</v>
      </c>
    </row>
    <row r="4218" spans="1:5" x14ac:dyDescent="0.25">
      <c r="A4218" s="24">
        <v>4216</v>
      </c>
      <c r="B4218" s="26" t="s">
        <v>6189</v>
      </c>
      <c r="C4218" s="25">
        <v>513307</v>
      </c>
      <c r="D4218" s="25" t="s">
        <v>144</v>
      </c>
      <c r="E4218" s="27" t="s">
        <v>449</v>
      </c>
    </row>
    <row r="4219" spans="1:5" x14ac:dyDescent="0.25">
      <c r="A4219" s="24">
        <v>4217</v>
      </c>
      <c r="B4219" s="26" t="s">
        <v>6190</v>
      </c>
      <c r="C4219" s="25">
        <v>531173</v>
      </c>
      <c r="D4219" s="25" t="s">
        <v>144</v>
      </c>
      <c r="E4219" s="27" t="s">
        <v>182</v>
      </c>
    </row>
    <row r="4220" spans="1:5" x14ac:dyDescent="0.25">
      <c r="A4220" s="24">
        <v>4218</v>
      </c>
      <c r="B4220" s="26" t="s">
        <v>6191</v>
      </c>
      <c r="C4220" s="25">
        <v>531173</v>
      </c>
      <c r="D4220" s="25" t="s">
        <v>144</v>
      </c>
      <c r="E4220" s="27" t="s">
        <v>182</v>
      </c>
    </row>
    <row r="4221" spans="1:5" x14ac:dyDescent="0.25">
      <c r="A4221" s="24">
        <v>4219</v>
      </c>
      <c r="B4221" s="26" t="s">
        <v>6192</v>
      </c>
      <c r="C4221" s="25">
        <v>539842</v>
      </c>
      <c r="D4221" s="25" t="s">
        <v>144</v>
      </c>
      <c r="E4221" s="27" t="s">
        <v>339</v>
      </c>
    </row>
    <row r="4222" spans="1:5" x14ac:dyDescent="0.25">
      <c r="A4222" s="24">
        <v>4220</v>
      </c>
      <c r="B4222" s="26" t="s">
        <v>6193</v>
      </c>
      <c r="C4222" s="25">
        <v>526506</v>
      </c>
      <c r="D4222" s="25" t="s">
        <v>144</v>
      </c>
      <c r="E4222" s="27" t="s">
        <v>127</v>
      </c>
    </row>
    <row r="4223" spans="1:5" x14ac:dyDescent="0.25">
      <c r="A4223" s="24">
        <v>4221</v>
      </c>
      <c r="B4223" s="26" t="s">
        <v>6194</v>
      </c>
      <c r="C4223" s="25">
        <v>531432</v>
      </c>
      <c r="D4223" s="25" t="s">
        <v>144</v>
      </c>
      <c r="E4223" s="27" t="s">
        <v>161</v>
      </c>
    </row>
    <row r="4224" spans="1:5" x14ac:dyDescent="0.25">
      <c r="A4224" s="24">
        <v>4222</v>
      </c>
      <c r="B4224" s="26" t="s">
        <v>6195</v>
      </c>
      <c r="C4224" s="25">
        <v>522294</v>
      </c>
      <c r="D4224" s="25" t="s">
        <v>144</v>
      </c>
      <c r="E4224" s="27" t="s">
        <v>152</v>
      </c>
    </row>
    <row r="4225" spans="1:5" x14ac:dyDescent="0.25">
      <c r="A4225" s="24">
        <v>4223</v>
      </c>
      <c r="B4225" s="26" t="s">
        <v>6196</v>
      </c>
      <c r="C4225" s="25">
        <v>533553</v>
      </c>
      <c r="D4225" s="25" t="s">
        <v>144</v>
      </c>
      <c r="E4225" s="27" t="s">
        <v>187</v>
      </c>
    </row>
    <row r="4226" spans="1:5" x14ac:dyDescent="0.25">
      <c r="A4226" s="24">
        <v>4224</v>
      </c>
      <c r="B4226" s="26" t="s">
        <v>6197</v>
      </c>
      <c r="C4226" s="25">
        <v>532444</v>
      </c>
      <c r="D4226" s="25" t="s">
        <v>144</v>
      </c>
      <c r="E4226" s="27" t="s">
        <v>237</v>
      </c>
    </row>
    <row r="4227" spans="1:5" x14ac:dyDescent="0.25">
      <c r="A4227" s="24">
        <v>4225</v>
      </c>
      <c r="B4227" s="26" t="s">
        <v>6198</v>
      </c>
      <c r="C4227" s="25">
        <v>514142</v>
      </c>
      <c r="D4227" s="25" t="s">
        <v>6199</v>
      </c>
      <c r="E4227" s="27" t="s">
        <v>159</v>
      </c>
    </row>
    <row r="4228" spans="1:5" x14ac:dyDescent="0.25">
      <c r="A4228" s="24">
        <v>4226</v>
      </c>
      <c r="B4228" s="26" t="s">
        <v>6200</v>
      </c>
      <c r="C4228" s="25">
        <v>539956</v>
      </c>
      <c r="D4228" s="25" t="s">
        <v>144</v>
      </c>
      <c r="E4228" s="27" t="s">
        <v>2281</v>
      </c>
    </row>
    <row r="4229" spans="1:5" x14ac:dyDescent="0.25">
      <c r="A4229" s="24">
        <v>4227</v>
      </c>
      <c r="B4229" s="26" t="s">
        <v>6201</v>
      </c>
      <c r="C4229" s="25">
        <v>537392</v>
      </c>
      <c r="D4229" s="25" t="s">
        <v>144</v>
      </c>
      <c r="E4229" s="27" t="s">
        <v>313</v>
      </c>
    </row>
    <row r="4230" spans="1:5" x14ac:dyDescent="0.25">
      <c r="A4230" s="24">
        <v>4228</v>
      </c>
      <c r="B4230" s="26" t="s">
        <v>6202</v>
      </c>
      <c r="C4230" s="25">
        <v>519483</v>
      </c>
      <c r="D4230" s="25" t="s">
        <v>144</v>
      </c>
      <c r="E4230" s="27" t="s">
        <v>166</v>
      </c>
    </row>
    <row r="4231" spans="1:5" x14ac:dyDescent="0.25">
      <c r="A4231" s="24">
        <v>4229</v>
      </c>
      <c r="B4231" s="26" t="s">
        <v>6203</v>
      </c>
      <c r="C4231" s="25">
        <v>507785</v>
      </c>
      <c r="D4231" s="25" t="s">
        <v>6204</v>
      </c>
      <c r="E4231" s="27" t="s">
        <v>264</v>
      </c>
    </row>
    <row r="4232" spans="1:5" x14ac:dyDescent="0.25">
      <c r="A4232" s="24">
        <v>4230</v>
      </c>
      <c r="B4232" s="26" t="s">
        <v>6205</v>
      </c>
      <c r="C4232" s="25">
        <v>532390</v>
      </c>
      <c r="D4232" s="25" t="s">
        <v>6206</v>
      </c>
      <c r="E4232" s="27" t="s">
        <v>345</v>
      </c>
    </row>
    <row r="4233" spans="1:5" x14ac:dyDescent="0.25">
      <c r="A4233" s="24">
        <v>4231</v>
      </c>
      <c r="B4233" s="26" t="s">
        <v>6207</v>
      </c>
      <c r="C4233" s="25">
        <v>532890</v>
      </c>
      <c r="D4233" s="25" t="s">
        <v>6208</v>
      </c>
      <c r="E4233" s="27" t="s">
        <v>130</v>
      </c>
    </row>
    <row r="4234" spans="1:5" x14ac:dyDescent="0.25">
      <c r="A4234" s="24">
        <v>4232</v>
      </c>
      <c r="B4234" s="26" t="s">
        <v>6209</v>
      </c>
      <c r="C4234" s="25">
        <v>505160</v>
      </c>
      <c r="D4234" s="25" t="s">
        <v>6210</v>
      </c>
      <c r="E4234" s="27" t="s">
        <v>499</v>
      </c>
    </row>
    <row r="4235" spans="1:5" x14ac:dyDescent="0.25">
      <c r="A4235" s="24">
        <v>4233</v>
      </c>
      <c r="B4235" s="26" t="s">
        <v>6211</v>
      </c>
      <c r="C4235" s="25">
        <v>538987</v>
      </c>
      <c r="D4235" s="25" t="s">
        <v>144</v>
      </c>
      <c r="E4235" s="27" t="s">
        <v>499</v>
      </c>
    </row>
    <row r="4236" spans="1:5" x14ac:dyDescent="0.25">
      <c r="A4236" s="24">
        <v>4234</v>
      </c>
      <c r="B4236" s="26" t="s">
        <v>6212</v>
      </c>
      <c r="C4236" s="25">
        <v>533200</v>
      </c>
      <c r="D4236" s="25" t="s">
        <v>6213</v>
      </c>
      <c r="E4236" s="27" t="s">
        <v>322</v>
      </c>
    </row>
    <row r="4237" spans="1:5" x14ac:dyDescent="0.25">
      <c r="A4237" s="24">
        <v>4235</v>
      </c>
      <c r="B4237" s="26" t="s">
        <v>6214</v>
      </c>
      <c r="C4237" s="25">
        <v>541545</v>
      </c>
      <c r="D4237" s="25" t="s">
        <v>6215</v>
      </c>
      <c r="E4237" s="27" t="s">
        <v>322</v>
      </c>
    </row>
    <row r="4238" spans="1:5" x14ac:dyDescent="0.25">
      <c r="A4238" s="24">
        <v>4236</v>
      </c>
      <c r="B4238" s="26" t="s">
        <v>6216</v>
      </c>
      <c r="C4238" s="25">
        <v>533170</v>
      </c>
      <c r="D4238" s="25" t="s">
        <v>144</v>
      </c>
      <c r="E4238" s="27" t="s">
        <v>164</v>
      </c>
    </row>
    <row r="4239" spans="1:5" x14ac:dyDescent="0.25">
      <c r="A4239" s="24">
        <v>4237</v>
      </c>
      <c r="B4239" s="26" t="s">
        <v>6217</v>
      </c>
      <c r="C4239" s="25">
        <v>531426</v>
      </c>
      <c r="D4239" s="25" t="s">
        <v>6218</v>
      </c>
      <c r="E4239" s="27" t="s">
        <v>138</v>
      </c>
    </row>
    <row r="4240" spans="1:5" x14ac:dyDescent="0.25">
      <c r="A4240" s="24">
        <v>4238</v>
      </c>
      <c r="B4240" s="26" t="s">
        <v>6219</v>
      </c>
      <c r="C4240" s="25">
        <v>521038</v>
      </c>
      <c r="D4240" s="25" t="s">
        <v>144</v>
      </c>
      <c r="E4240" s="27" t="s">
        <v>159</v>
      </c>
    </row>
    <row r="4241" spans="1:5" x14ac:dyDescent="0.25">
      <c r="A4241" s="24">
        <v>4239</v>
      </c>
      <c r="B4241" s="26" t="s">
        <v>6220</v>
      </c>
      <c r="C4241" s="25">
        <v>500777</v>
      </c>
      <c r="D4241" s="25" t="s">
        <v>6221</v>
      </c>
      <c r="E4241" s="27" t="s">
        <v>192</v>
      </c>
    </row>
    <row r="4242" spans="1:5" x14ac:dyDescent="0.25">
      <c r="A4242" s="24">
        <v>4240</v>
      </c>
      <c r="B4242" s="26" t="s">
        <v>6222</v>
      </c>
      <c r="C4242" s="25">
        <v>513540</v>
      </c>
      <c r="D4242" s="25" t="s">
        <v>144</v>
      </c>
      <c r="E4242" s="27" t="s">
        <v>467</v>
      </c>
    </row>
    <row r="4243" spans="1:5" x14ac:dyDescent="0.25">
      <c r="A4243" s="24">
        <v>4241</v>
      </c>
      <c r="B4243" s="26" t="s">
        <v>6223</v>
      </c>
      <c r="C4243" s="25">
        <v>523419</v>
      </c>
      <c r="D4243" s="25" t="s">
        <v>6224</v>
      </c>
      <c r="E4243" s="27" t="s">
        <v>414</v>
      </c>
    </row>
    <row r="4244" spans="1:5" x14ac:dyDescent="0.25">
      <c r="A4244" s="24">
        <v>4242</v>
      </c>
      <c r="B4244" s="26" t="s">
        <v>6225</v>
      </c>
      <c r="C4244" s="25">
        <v>522229</v>
      </c>
      <c r="D4244" s="25" t="s">
        <v>144</v>
      </c>
      <c r="E4244" s="27" t="s">
        <v>2628</v>
      </c>
    </row>
    <row r="4245" spans="1:5" x14ac:dyDescent="0.25">
      <c r="A4245" s="24">
        <v>4243</v>
      </c>
      <c r="B4245" s="26" t="s">
        <v>6226</v>
      </c>
      <c r="C4245" s="25">
        <v>506854</v>
      </c>
      <c r="D4245" s="25" t="s">
        <v>144</v>
      </c>
      <c r="E4245" s="27" t="s">
        <v>192</v>
      </c>
    </row>
    <row r="4246" spans="1:5" x14ac:dyDescent="0.25">
      <c r="A4246" s="24">
        <v>4244</v>
      </c>
      <c r="B4246" s="26" t="s">
        <v>6227</v>
      </c>
      <c r="C4246" s="25">
        <v>532790</v>
      </c>
      <c r="D4246" s="25" t="s">
        <v>6228</v>
      </c>
      <c r="E4246" s="27" t="s">
        <v>237</v>
      </c>
    </row>
    <row r="4247" spans="1:5" x14ac:dyDescent="0.25">
      <c r="A4247" s="24">
        <v>4245</v>
      </c>
      <c r="B4247" s="26" t="s">
        <v>6229</v>
      </c>
      <c r="C4247" s="25">
        <v>532738</v>
      </c>
      <c r="D4247" s="25" t="s">
        <v>6230</v>
      </c>
      <c r="E4247" s="27" t="s">
        <v>542</v>
      </c>
    </row>
    <row r="4248" spans="1:5" x14ac:dyDescent="0.25">
      <c r="A4248" s="24">
        <v>4246</v>
      </c>
      <c r="B4248" s="26" t="s">
        <v>6231</v>
      </c>
      <c r="C4248" s="25">
        <v>540332</v>
      </c>
      <c r="D4248" s="25" t="s">
        <v>144</v>
      </c>
      <c r="E4248" s="27" t="s">
        <v>166</v>
      </c>
    </row>
    <row r="4249" spans="1:5" x14ac:dyDescent="0.25">
      <c r="A4249" s="24">
        <v>4247</v>
      </c>
      <c r="B4249" s="26" t="s">
        <v>6232</v>
      </c>
      <c r="C4249" s="25">
        <v>540332</v>
      </c>
      <c r="D4249" s="25" t="s">
        <v>144</v>
      </c>
      <c r="E4249" s="27" t="s">
        <v>166</v>
      </c>
    </row>
    <row r="4250" spans="1:5" x14ac:dyDescent="0.25">
      <c r="A4250" s="24">
        <v>4248</v>
      </c>
      <c r="B4250" s="26" t="s">
        <v>6233</v>
      </c>
      <c r="C4250" s="25">
        <v>505685</v>
      </c>
      <c r="D4250" s="25" t="s">
        <v>144</v>
      </c>
      <c r="E4250" s="27" t="s">
        <v>467</v>
      </c>
    </row>
    <row r="4251" spans="1:5" x14ac:dyDescent="0.25">
      <c r="A4251" s="24">
        <v>4249</v>
      </c>
      <c r="B4251" s="26" t="s">
        <v>6234</v>
      </c>
      <c r="C4251" s="25" t="s">
        <v>144</v>
      </c>
      <c r="D4251" s="25" t="s">
        <v>6235</v>
      </c>
      <c r="E4251" s="27" t="s">
        <v>155</v>
      </c>
    </row>
    <row r="4252" spans="1:5" x14ac:dyDescent="0.25">
      <c r="A4252" s="24">
        <v>4250</v>
      </c>
      <c r="B4252" s="26" t="s">
        <v>6236</v>
      </c>
      <c r="C4252" s="25">
        <v>534756</v>
      </c>
      <c r="D4252" s="25" t="s">
        <v>6237</v>
      </c>
      <c r="E4252" s="27" t="s">
        <v>258</v>
      </c>
    </row>
    <row r="4253" spans="1:5" x14ac:dyDescent="0.25">
      <c r="A4253" s="24">
        <v>4251</v>
      </c>
      <c r="B4253" s="26" t="s">
        <v>6238</v>
      </c>
      <c r="C4253" s="25">
        <v>519285</v>
      </c>
      <c r="D4253" s="25" t="s">
        <v>144</v>
      </c>
      <c r="E4253" s="27" t="s">
        <v>342</v>
      </c>
    </row>
    <row r="4254" spans="1:5" x14ac:dyDescent="0.25">
      <c r="A4254" s="24">
        <v>4252</v>
      </c>
      <c r="B4254" s="26" t="s">
        <v>6239</v>
      </c>
      <c r="C4254" s="25">
        <v>533203</v>
      </c>
      <c r="D4254" s="25" t="s">
        <v>6240</v>
      </c>
      <c r="E4254" s="27" t="s">
        <v>187</v>
      </c>
    </row>
    <row r="4255" spans="1:5" x14ac:dyDescent="0.25">
      <c r="A4255" s="24">
        <v>4253</v>
      </c>
      <c r="B4255" s="26" t="s">
        <v>6241</v>
      </c>
      <c r="C4255" s="25">
        <v>538496</v>
      </c>
      <c r="D4255" s="25" t="s">
        <v>144</v>
      </c>
      <c r="E4255" s="27" t="s">
        <v>228</v>
      </c>
    </row>
    <row r="4256" spans="1:5" x14ac:dyDescent="0.25">
      <c r="A4256" s="24">
        <v>4254</v>
      </c>
      <c r="B4256" s="26" t="s">
        <v>6242</v>
      </c>
      <c r="C4256" s="25">
        <v>532869</v>
      </c>
      <c r="D4256" s="25" t="s">
        <v>6243</v>
      </c>
      <c r="E4256" s="27" t="s">
        <v>542</v>
      </c>
    </row>
    <row r="4257" spans="1:5" x14ac:dyDescent="0.25">
      <c r="A4257" s="24">
        <v>4255</v>
      </c>
      <c r="B4257" s="26" t="s">
        <v>6244</v>
      </c>
      <c r="C4257" s="25">
        <v>512271</v>
      </c>
      <c r="D4257" s="25" t="s">
        <v>144</v>
      </c>
      <c r="E4257" s="27" t="s">
        <v>565</v>
      </c>
    </row>
    <row r="4258" spans="1:5" x14ac:dyDescent="0.25">
      <c r="A4258" s="24">
        <v>4256</v>
      </c>
      <c r="B4258" s="26" t="s">
        <v>6245</v>
      </c>
      <c r="C4258" s="25">
        <v>512271</v>
      </c>
      <c r="D4258" s="25" t="s">
        <v>144</v>
      </c>
      <c r="E4258" s="27" t="s">
        <v>565</v>
      </c>
    </row>
    <row r="4259" spans="1:5" x14ac:dyDescent="0.25">
      <c r="A4259" s="24">
        <v>4257</v>
      </c>
      <c r="B4259" s="26" t="s">
        <v>6246</v>
      </c>
      <c r="C4259" s="25">
        <v>519091</v>
      </c>
      <c r="D4259" s="25" t="s">
        <v>6247</v>
      </c>
      <c r="E4259" s="27" t="s">
        <v>204</v>
      </c>
    </row>
    <row r="4260" spans="1:5" x14ac:dyDescent="0.25">
      <c r="A4260" s="24">
        <v>4258</v>
      </c>
      <c r="B4260" s="26" t="s">
        <v>6248</v>
      </c>
      <c r="C4260" s="25">
        <v>540955</v>
      </c>
      <c r="D4260" s="25" t="s">
        <v>144</v>
      </c>
      <c r="E4260" s="27" t="s">
        <v>204</v>
      </c>
    </row>
    <row r="4261" spans="1:5" x14ac:dyDescent="0.25">
      <c r="A4261" s="24">
        <v>4259</v>
      </c>
      <c r="B4261" s="26" t="s">
        <v>6249</v>
      </c>
      <c r="C4261" s="25">
        <v>500770</v>
      </c>
      <c r="D4261" s="25" t="s">
        <v>6250</v>
      </c>
      <c r="E4261" s="27" t="s">
        <v>192</v>
      </c>
    </row>
    <row r="4262" spans="1:5" x14ac:dyDescent="0.25">
      <c r="A4262" s="24">
        <v>4260</v>
      </c>
      <c r="B4262" s="26" t="s">
        <v>6251</v>
      </c>
      <c r="C4262" s="25">
        <v>532301</v>
      </c>
      <c r="D4262" s="25" t="s">
        <v>6252</v>
      </c>
      <c r="E4262" s="27" t="s">
        <v>551</v>
      </c>
    </row>
    <row r="4263" spans="1:5" x14ac:dyDescent="0.25">
      <c r="A4263" s="24">
        <v>4261</v>
      </c>
      <c r="B4263" s="26" t="s">
        <v>6253</v>
      </c>
      <c r="C4263" s="25">
        <v>500483</v>
      </c>
      <c r="D4263" s="25" t="s">
        <v>6254</v>
      </c>
      <c r="E4263" s="27" t="s">
        <v>6255</v>
      </c>
    </row>
    <row r="4264" spans="1:5" x14ac:dyDescent="0.25">
      <c r="A4264" s="24">
        <v>4262</v>
      </c>
      <c r="B4264" s="26" t="s">
        <v>6256</v>
      </c>
      <c r="C4264" s="25">
        <v>532540</v>
      </c>
      <c r="D4264" s="25" t="s">
        <v>6257</v>
      </c>
      <c r="E4264" s="27" t="s">
        <v>130</v>
      </c>
    </row>
    <row r="4265" spans="1:5" x14ac:dyDescent="0.25">
      <c r="A4265" s="24">
        <v>4263</v>
      </c>
      <c r="B4265" s="26" t="s">
        <v>6258</v>
      </c>
      <c r="C4265" s="25">
        <v>500408</v>
      </c>
      <c r="D4265" s="25" t="s">
        <v>6259</v>
      </c>
      <c r="E4265" s="27" t="s">
        <v>237</v>
      </c>
    </row>
    <row r="4266" spans="1:5" x14ac:dyDescent="0.25">
      <c r="A4266" s="24">
        <v>4264</v>
      </c>
      <c r="B4266" s="26" t="s">
        <v>6260</v>
      </c>
      <c r="C4266" s="25">
        <v>500800</v>
      </c>
      <c r="D4266" s="25" t="s">
        <v>6261</v>
      </c>
      <c r="E4266" s="27" t="s">
        <v>551</v>
      </c>
    </row>
    <row r="4267" spans="1:5" x14ac:dyDescent="0.25">
      <c r="A4267" s="24">
        <v>4265</v>
      </c>
      <c r="B4267" s="26" t="s">
        <v>6262</v>
      </c>
      <c r="C4267" s="25">
        <v>501301</v>
      </c>
      <c r="D4267" s="25" t="s">
        <v>6263</v>
      </c>
      <c r="E4267" s="27" t="s">
        <v>310</v>
      </c>
    </row>
    <row r="4268" spans="1:5" x14ac:dyDescent="0.25">
      <c r="A4268" s="24">
        <v>4266</v>
      </c>
      <c r="B4268" s="26" t="s">
        <v>6264</v>
      </c>
      <c r="C4268" s="25">
        <v>513434</v>
      </c>
      <c r="D4268" s="25" t="s">
        <v>6265</v>
      </c>
      <c r="E4268" s="27" t="s">
        <v>176</v>
      </c>
    </row>
    <row r="4269" spans="1:5" x14ac:dyDescent="0.25">
      <c r="A4269" s="24">
        <v>4267</v>
      </c>
      <c r="B4269" s="26" t="s">
        <v>6266</v>
      </c>
      <c r="C4269" s="25">
        <v>500570</v>
      </c>
      <c r="D4269" s="25" t="s">
        <v>6267</v>
      </c>
      <c r="E4269" s="27" t="s">
        <v>222</v>
      </c>
    </row>
    <row r="4270" spans="1:5" x14ac:dyDescent="0.25">
      <c r="A4270" s="24">
        <v>4268</v>
      </c>
      <c r="B4270" s="26" t="s">
        <v>6266</v>
      </c>
      <c r="C4270" s="25">
        <v>570001</v>
      </c>
      <c r="D4270" s="25" t="s">
        <v>6268</v>
      </c>
      <c r="E4270" s="27" t="s">
        <v>222</v>
      </c>
    </row>
    <row r="4271" spans="1:5" x14ac:dyDescent="0.25">
      <c r="A4271" s="24">
        <v>4269</v>
      </c>
      <c r="B4271" s="26" t="s">
        <v>6269</v>
      </c>
      <c r="C4271" s="25">
        <v>500400</v>
      </c>
      <c r="D4271" s="25" t="s">
        <v>6270</v>
      </c>
      <c r="E4271" s="27" t="s">
        <v>283</v>
      </c>
    </row>
    <row r="4272" spans="1:5" x14ac:dyDescent="0.25">
      <c r="A4272" s="24">
        <v>4270</v>
      </c>
      <c r="B4272" s="26" t="s">
        <v>6271</v>
      </c>
      <c r="C4272" s="25">
        <v>513010</v>
      </c>
      <c r="D4272" s="25" t="s">
        <v>6272</v>
      </c>
      <c r="E4272" s="27" t="s">
        <v>176</v>
      </c>
    </row>
    <row r="4273" spans="1:5" x14ac:dyDescent="0.25">
      <c r="A4273" s="24">
        <v>4271</v>
      </c>
      <c r="B4273" s="26" t="s">
        <v>6273</v>
      </c>
      <c r="C4273" s="25" t="s">
        <v>144</v>
      </c>
      <c r="D4273" s="25" t="s">
        <v>6274</v>
      </c>
      <c r="E4273" s="27" t="s">
        <v>176</v>
      </c>
    </row>
    <row r="4274" spans="1:5" x14ac:dyDescent="0.25">
      <c r="A4274" s="24">
        <v>4272</v>
      </c>
      <c r="B4274" s="26" t="s">
        <v>6275</v>
      </c>
      <c r="C4274" s="25">
        <v>500470</v>
      </c>
      <c r="D4274" s="25" t="s">
        <v>6276</v>
      </c>
      <c r="E4274" s="27" t="s">
        <v>176</v>
      </c>
    </row>
    <row r="4275" spans="1:5" x14ac:dyDescent="0.25">
      <c r="A4275" s="24">
        <v>4273</v>
      </c>
      <c r="B4275" s="26" t="s">
        <v>6277</v>
      </c>
      <c r="C4275" s="25">
        <v>532371</v>
      </c>
      <c r="D4275" s="25" t="s">
        <v>6278</v>
      </c>
      <c r="E4275" s="27" t="s">
        <v>1087</v>
      </c>
    </row>
    <row r="4276" spans="1:5" x14ac:dyDescent="0.25">
      <c r="A4276" s="24">
        <v>4274</v>
      </c>
      <c r="B4276" s="26" t="s">
        <v>6279</v>
      </c>
      <c r="C4276" s="25">
        <v>521228</v>
      </c>
      <c r="D4276" s="25" t="s">
        <v>144</v>
      </c>
      <c r="E4276" s="27" t="s">
        <v>258</v>
      </c>
    </row>
    <row r="4277" spans="1:5" x14ac:dyDescent="0.25">
      <c r="A4277" s="24">
        <v>4275</v>
      </c>
      <c r="B4277" s="26" t="s">
        <v>6280</v>
      </c>
      <c r="C4277" s="25">
        <v>531190</v>
      </c>
      <c r="D4277" s="25" t="s">
        <v>144</v>
      </c>
      <c r="E4277" s="27" t="s">
        <v>159</v>
      </c>
    </row>
    <row r="4278" spans="1:5" x14ac:dyDescent="0.25">
      <c r="A4278" s="24">
        <v>4276</v>
      </c>
      <c r="B4278" s="26" t="s">
        <v>6281</v>
      </c>
      <c r="C4278" s="25">
        <v>541228</v>
      </c>
      <c r="D4278" s="25" t="s">
        <v>144</v>
      </c>
      <c r="E4278" s="27" t="s">
        <v>152</v>
      </c>
    </row>
    <row r="4279" spans="1:5" x14ac:dyDescent="0.25">
      <c r="A4279" s="24">
        <v>4277</v>
      </c>
      <c r="B4279" s="26" t="s">
        <v>6282</v>
      </c>
      <c r="C4279" s="25">
        <v>504961</v>
      </c>
      <c r="D4279" s="25" t="s">
        <v>144</v>
      </c>
      <c r="E4279" s="27" t="s">
        <v>176</v>
      </c>
    </row>
    <row r="4280" spans="1:5" x14ac:dyDescent="0.25">
      <c r="A4280" s="24">
        <v>4278</v>
      </c>
      <c r="B4280" s="26" t="s">
        <v>6283</v>
      </c>
      <c r="C4280" s="25">
        <v>532284</v>
      </c>
      <c r="D4280" s="25" t="s">
        <v>144</v>
      </c>
      <c r="E4280" s="27" t="s">
        <v>127</v>
      </c>
    </row>
    <row r="4281" spans="1:5" x14ac:dyDescent="0.25">
      <c r="A4281" s="24">
        <v>4279</v>
      </c>
      <c r="B4281" s="26" t="s">
        <v>6284</v>
      </c>
      <c r="C4281" s="25">
        <v>533393</v>
      </c>
      <c r="D4281" s="25" t="s">
        <v>6285</v>
      </c>
      <c r="E4281" s="27" t="s">
        <v>230</v>
      </c>
    </row>
    <row r="4282" spans="1:5" x14ac:dyDescent="0.25">
      <c r="A4282" s="24">
        <v>4280</v>
      </c>
      <c r="B4282" s="26" t="s">
        <v>6286</v>
      </c>
      <c r="C4282" s="25">
        <v>540212</v>
      </c>
      <c r="D4282" s="25" t="s">
        <v>6287</v>
      </c>
      <c r="E4282" s="27" t="s">
        <v>465</v>
      </c>
    </row>
    <row r="4283" spans="1:5" x14ac:dyDescent="0.25">
      <c r="A4283" s="24">
        <v>4281</v>
      </c>
      <c r="B4283" s="26" t="s">
        <v>6288</v>
      </c>
      <c r="C4283" s="25">
        <v>501242</v>
      </c>
      <c r="D4283" s="25" t="s">
        <v>6289</v>
      </c>
      <c r="E4283" s="27" t="s">
        <v>161</v>
      </c>
    </row>
    <row r="4284" spans="1:5" x14ac:dyDescent="0.25">
      <c r="A4284" s="24">
        <v>4282</v>
      </c>
      <c r="B4284" s="26" t="s">
        <v>6290</v>
      </c>
      <c r="C4284" s="25">
        <v>532262</v>
      </c>
      <c r="D4284" s="25" t="s">
        <v>144</v>
      </c>
      <c r="E4284" s="27" t="s">
        <v>465</v>
      </c>
    </row>
    <row r="4285" spans="1:5" x14ac:dyDescent="0.25">
      <c r="A4285" s="24">
        <v>4283</v>
      </c>
      <c r="B4285" s="26" t="s">
        <v>6291</v>
      </c>
      <c r="C4285" s="25">
        <v>524156</v>
      </c>
      <c r="D4285" s="25" t="s">
        <v>144</v>
      </c>
      <c r="E4285" s="27" t="s">
        <v>192</v>
      </c>
    </row>
    <row r="4286" spans="1:5" x14ac:dyDescent="0.25">
      <c r="A4286" s="24">
        <v>4284</v>
      </c>
      <c r="B4286" s="26" t="s">
        <v>6292</v>
      </c>
      <c r="C4286" s="25">
        <v>541700</v>
      </c>
      <c r="D4286" s="25" t="s">
        <v>6293</v>
      </c>
      <c r="E4286" s="27" t="s">
        <v>258</v>
      </c>
    </row>
    <row r="4287" spans="1:5" x14ac:dyDescent="0.25">
      <c r="A4287" s="24">
        <v>4285</v>
      </c>
      <c r="B4287" s="26" t="s">
        <v>6294</v>
      </c>
      <c r="C4287" s="25">
        <v>523301</v>
      </c>
      <c r="D4287" s="25" t="s">
        <v>6295</v>
      </c>
      <c r="E4287" s="27" t="s">
        <v>138</v>
      </c>
    </row>
    <row r="4288" spans="1:5" x14ac:dyDescent="0.25">
      <c r="A4288" s="24">
        <v>4286</v>
      </c>
      <c r="B4288" s="26" t="s">
        <v>6296</v>
      </c>
      <c r="C4288" s="25" t="s">
        <v>144</v>
      </c>
      <c r="D4288" s="25" t="s">
        <v>6297</v>
      </c>
      <c r="E4288" s="27" t="s">
        <v>235</v>
      </c>
    </row>
    <row r="4289" spans="1:5" x14ac:dyDescent="0.25">
      <c r="A4289" s="24">
        <v>4287</v>
      </c>
      <c r="B4289" s="26" t="s">
        <v>6298</v>
      </c>
      <c r="C4289" s="25">
        <v>512011</v>
      </c>
      <c r="D4289" s="25" t="s">
        <v>144</v>
      </c>
      <c r="E4289" s="27" t="s">
        <v>166</v>
      </c>
    </row>
    <row r="4290" spans="1:5" x14ac:dyDescent="0.25">
      <c r="A4290" s="24">
        <v>4288</v>
      </c>
      <c r="B4290" s="26" t="s">
        <v>6299</v>
      </c>
      <c r="C4290" s="25">
        <v>539658</v>
      </c>
      <c r="D4290" s="25" t="s">
        <v>6300</v>
      </c>
      <c r="E4290" s="27" t="s">
        <v>2924</v>
      </c>
    </row>
    <row r="4291" spans="1:5" x14ac:dyDescent="0.25">
      <c r="A4291" s="24">
        <v>4289</v>
      </c>
      <c r="B4291" s="26" t="s">
        <v>6301</v>
      </c>
      <c r="C4291" s="25">
        <v>532755</v>
      </c>
      <c r="D4291" s="25" t="s">
        <v>6302</v>
      </c>
      <c r="E4291" s="27" t="s">
        <v>130</v>
      </c>
    </row>
    <row r="4292" spans="1:5" x14ac:dyDescent="0.25">
      <c r="A4292" s="24">
        <v>4290</v>
      </c>
      <c r="B4292" s="26" t="s">
        <v>6303</v>
      </c>
      <c r="C4292" s="25">
        <v>526576</v>
      </c>
      <c r="D4292" s="25" t="s">
        <v>6304</v>
      </c>
      <c r="E4292" s="27" t="s">
        <v>342</v>
      </c>
    </row>
    <row r="4293" spans="1:5" x14ac:dyDescent="0.25">
      <c r="A4293" s="24">
        <v>4291</v>
      </c>
      <c r="B4293" s="26" t="s">
        <v>6305</v>
      </c>
      <c r="C4293" s="25">
        <v>542141</v>
      </c>
      <c r="D4293" s="25" t="s">
        <v>6306</v>
      </c>
      <c r="E4293" s="27" t="s">
        <v>542</v>
      </c>
    </row>
    <row r="4294" spans="1:5" x14ac:dyDescent="0.25">
      <c r="A4294" s="24">
        <v>4292</v>
      </c>
      <c r="B4294" s="26" t="s">
        <v>6307</v>
      </c>
      <c r="C4294" s="25">
        <v>532804</v>
      </c>
      <c r="D4294" s="25" t="s">
        <v>6308</v>
      </c>
      <c r="E4294" s="27" t="s">
        <v>467</v>
      </c>
    </row>
    <row r="4295" spans="1:5" x14ac:dyDescent="0.25">
      <c r="A4295" s="24">
        <v>4293</v>
      </c>
      <c r="B4295" s="26" t="s">
        <v>6309</v>
      </c>
      <c r="C4295" s="25">
        <v>532804</v>
      </c>
      <c r="D4295" s="25" t="s">
        <v>6308</v>
      </c>
      <c r="E4295" s="27" t="s">
        <v>467</v>
      </c>
    </row>
    <row r="4296" spans="1:5" x14ac:dyDescent="0.25">
      <c r="A4296" s="24">
        <v>4294</v>
      </c>
      <c r="B4296" s="26" t="s">
        <v>6310</v>
      </c>
      <c r="C4296" s="25">
        <v>533216</v>
      </c>
      <c r="D4296" s="25" t="s">
        <v>6311</v>
      </c>
      <c r="E4296" s="27" t="s">
        <v>542</v>
      </c>
    </row>
    <row r="4297" spans="1:5" x14ac:dyDescent="0.25">
      <c r="A4297" s="24">
        <v>4295</v>
      </c>
      <c r="B4297" s="26" t="s">
        <v>6312</v>
      </c>
      <c r="C4297" s="25">
        <v>509917</v>
      </c>
      <c r="D4297" s="25" t="s">
        <v>144</v>
      </c>
      <c r="E4297" s="27" t="s">
        <v>686</v>
      </c>
    </row>
    <row r="4298" spans="1:5" x14ac:dyDescent="0.25">
      <c r="A4298" s="24">
        <v>4296</v>
      </c>
      <c r="B4298" s="26" t="s">
        <v>6313</v>
      </c>
      <c r="C4298" s="25">
        <v>501421</v>
      </c>
      <c r="D4298" s="25" t="s">
        <v>144</v>
      </c>
      <c r="E4298" s="27" t="s">
        <v>237</v>
      </c>
    </row>
    <row r="4299" spans="1:5" x14ac:dyDescent="0.25">
      <c r="A4299" s="24">
        <v>4297</v>
      </c>
      <c r="B4299" s="26" t="s">
        <v>6314</v>
      </c>
      <c r="C4299" s="25">
        <v>524204</v>
      </c>
      <c r="D4299" s="25" t="s">
        <v>144</v>
      </c>
      <c r="E4299" s="27" t="s">
        <v>652</v>
      </c>
    </row>
    <row r="4300" spans="1:5" x14ac:dyDescent="0.25">
      <c r="A4300" s="24">
        <v>4298</v>
      </c>
      <c r="B4300" s="26" t="s">
        <v>6315</v>
      </c>
      <c r="C4300" s="25">
        <v>540595</v>
      </c>
      <c r="D4300" s="25" t="s">
        <v>6316</v>
      </c>
      <c r="E4300" s="27" t="s">
        <v>1090</v>
      </c>
    </row>
    <row r="4301" spans="1:5" x14ac:dyDescent="0.25">
      <c r="A4301" s="24">
        <v>4299</v>
      </c>
      <c r="B4301" s="26" t="s">
        <v>6317</v>
      </c>
      <c r="C4301" s="25">
        <v>539428</v>
      </c>
      <c r="D4301" s="25" t="s">
        <v>144</v>
      </c>
      <c r="E4301" s="27" t="s">
        <v>614</v>
      </c>
    </row>
    <row r="4302" spans="1:5" x14ac:dyDescent="0.25">
      <c r="A4302" s="24">
        <v>4300</v>
      </c>
      <c r="B4302" s="26" t="s">
        <v>6318</v>
      </c>
      <c r="C4302" s="25">
        <v>530595</v>
      </c>
      <c r="D4302" s="25" t="s">
        <v>144</v>
      </c>
      <c r="E4302" s="27" t="s">
        <v>237</v>
      </c>
    </row>
    <row r="4303" spans="1:5" x14ac:dyDescent="0.25">
      <c r="A4303" s="24">
        <v>4301</v>
      </c>
      <c r="B4303" s="26" t="s">
        <v>6319</v>
      </c>
      <c r="C4303" s="25">
        <v>533982</v>
      </c>
      <c r="D4303" s="25" t="s">
        <v>6320</v>
      </c>
      <c r="E4303" s="27" t="s">
        <v>130</v>
      </c>
    </row>
    <row r="4304" spans="1:5" x14ac:dyDescent="0.25">
      <c r="A4304" s="24">
        <v>4302</v>
      </c>
      <c r="B4304" s="26" t="s">
        <v>6321</v>
      </c>
      <c r="C4304" s="25">
        <v>530533</v>
      </c>
      <c r="D4304" s="25" t="s">
        <v>144</v>
      </c>
      <c r="E4304" s="27" t="s">
        <v>551</v>
      </c>
    </row>
    <row r="4305" spans="1:5" x14ac:dyDescent="0.25">
      <c r="A4305" s="24">
        <v>4303</v>
      </c>
      <c r="B4305" s="26" t="s">
        <v>6322</v>
      </c>
      <c r="C4305" s="25">
        <v>506162</v>
      </c>
      <c r="D4305" s="25" t="s">
        <v>144</v>
      </c>
      <c r="E4305" s="27" t="s">
        <v>127</v>
      </c>
    </row>
    <row r="4306" spans="1:5" x14ac:dyDescent="0.25">
      <c r="A4306" s="24">
        <v>4304</v>
      </c>
      <c r="B4306" s="26" t="s">
        <v>6323</v>
      </c>
      <c r="C4306" s="25">
        <v>512157</v>
      </c>
      <c r="D4306" s="25" t="s">
        <v>144</v>
      </c>
      <c r="E4306" s="27" t="s">
        <v>565</v>
      </c>
    </row>
    <row r="4307" spans="1:5" x14ac:dyDescent="0.25">
      <c r="A4307" s="24">
        <v>4305</v>
      </c>
      <c r="B4307" s="26" t="s">
        <v>6324</v>
      </c>
      <c r="C4307" s="25">
        <v>505400</v>
      </c>
      <c r="D4307" s="25" t="s">
        <v>6325</v>
      </c>
      <c r="E4307" s="27" t="s">
        <v>230</v>
      </c>
    </row>
    <row r="4308" spans="1:5" x14ac:dyDescent="0.25">
      <c r="A4308" s="24">
        <v>4306</v>
      </c>
      <c r="B4308" s="26" t="s">
        <v>6326</v>
      </c>
      <c r="C4308" s="25">
        <v>533326</v>
      </c>
      <c r="D4308" s="25" t="s">
        <v>6327</v>
      </c>
      <c r="E4308" s="27" t="s">
        <v>542</v>
      </c>
    </row>
    <row r="4309" spans="1:5" x14ac:dyDescent="0.25">
      <c r="A4309" s="24">
        <v>4307</v>
      </c>
      <c r="B4309" s="26" t="s">
        <v>6328</v>
      </c>
      <c r="C4309" s="25">
        <v>533164</v>
      </c>
      <c r="D4309" s="25" t="s">
        <v>6329</v>
      </c>
      <c r="E4309" s="27" t="s">
        <v>264</v>
      </c>
    </row>
    <row r="4310" spans="1:5" x14ac:dyDescent="0.25">
      <c r="A4310" s="24">
        <v>4308</v>
      </c>
      <c r="B4310" s="26" t="s">
        <v>6330</v>
      </c>
      <c r="C4310" s="25">
        <v>532845</v>
      </c>
      <c r="D4310" s="25" t="s">
        <v>6331</v>
      </c>
      <c r="E4310" s="27" t="s">
        <v>345</v>
      </c>
    </row>
    <row r="4311" spans="1:5" x14ac:dyDescent="0.25">
      <c r="A4311" s="24">
        <v>4309</v>
      </c>
      <c r="B4311" s="26" t="s">
        <v>6332</v>
      </c>
      <c r="C4311" s="25">
        <v>507753</v>
      </c>
      <c r="D4311" s="25" t="s">
        <v>144</v>
      </c>
      <c r="E4311" s="27" t="s">
        <v>192</v>
      </c>
    </row>
    <row r="4312" spans="1:5" x14ac:dyDescent="0.25">
      <c r="A4312" s="24">
        <v>4310</v>
      </c>
      <c r="B4312" s="26" t="s">
        <v>6333</v>
      </c>
      <c r="C4312" s="25">
        <v>509945</v>
      </c>
      <c r="D4312" s="25" t="s">
        <v>144</v>
      </c>
      <c r="E4312" s="27" t="s">
        <v>127</v>
      </c>
    </row>
    <row r="4313" spans="1:5" x14ac:dyDescent="0.25">
      <c r="A4313" s="24">
        <v>4311</v>
      </c>
      <c r="B4313" s="26" t="s">
        <v>6334</v>
      </c>
      <c r="C4313" s="25">
        <v>526654</v>
      </c>
      <c r="D4313" s="25" t="s">
        <v>144</v>
      </c>
      <c r="E4313" s="27" t="s">
        <v>230</v>
      </c>
    </row>
    <row r="4314" spans="1:5" x14ac:dyDescent="0.25">
      <c r="A4314" s="24">
        <v>4312</v>
      </c>
      <c r="B4314" s="26" t="s">
        <v>6335</v>
      </c>
      <c r="C4314" s="25">
        <v>509015</v>
      </c>
      <c r="D4314" s="25" t="s">
        <v>144</v>
      </c>
      <c r="E4314" s="27" t="s">
        <v>686</v>
      </c>
    </row>
    <row r="4315" spans="1:5" x14ac:dyDescent="0.25">
      <c r="A4315" s="24">
        <v>4313</v>
      </c>
      <c r="B4315" s="26" t="s">
        <v>6336</v>
      </c>
      <c r="C4315" s="25">
        <v>509015</v>
      </c>
      <c r="D4315" s="25" t="s">
        <v>144</v>
      </c>
      <c r="E4315" s="27" t="s">
        <v>686</v>
      </c>
    </row>
    <row r="4316" spans="1:5" x14ac:dyDescent="0.25">
      <c r="A4316" s="24">
        <v>4314</v>
      </c>
      <c r="B4316" s="26" t="s">
        <v>6337</v>
      </c>
      <c r="C4316" s="25">
        <v>514484</v>
      </c>
      <c r="D4316" s="25" t="s">
        <v>144</v>
      </c>
      <c r="E4316" s="27" t="s">
        <v>159</v>
      </c>
    </row>
    <row r="4317" spans="1:5" x14ac:dyDescent="0.25">
      <c r="A4317" s="24">
        <v>4315</v>
      </c>
      <c r="B4317" s="26" t="s">
        <v>6338</v>
      </c>
      <c r="C4317" s="25">
        <v>533158</v>
      </c>
      <c r="D4317" s="25" t="s">
        <v>6339</v>
      </c>
      <c r="E4317" s="27" t="s">
        <v>258</v>
      </c>
    </row>
    <row r="4318" spans="1:5" x14ac:dyDescent="0.25">
      <c r="A4318" s="24">
        <v>4316</v>
      </c>
      <c r="B4318" s="26" t="s">
        <v>6340</v>
      </c>
      <c r="C4318" s="25">
        <v>590062</v>
      </c>
      <c r="D4318" s="25" t="s">
        <v>6341</v>
      </c>
      <c r="E4318" s="27" t="s">
        <v>192</v>
      </c>
    </row>
    <row r="4319" spans="1:5" x14ac:dyDescent="0.25">
      <c r="A4319" s="24">
        <v>4317</v>
      </c>
      <c r="B4319" s="26" t="s">
        <v>6342</v>
      </c>
      <c r="C4319" s="25">
        <v>542460</v>
      </c>
      <c r="D4319" s="25" t="s">
        <v>6343</v>
      </c>
      <c r="E4319" s="27" t="s">
        <v>152</v>
      </c>
    </row>
    <row r="4320" spans="1:5" x14ac:dyDescent="0.25">
      <c r="A4320" s="24">
        <v>4318</v>
      </c>
      <c r="B4320" s="26" t="s">
        <v>6344</v>
      </c>
      <c r="C4320" s="25">
        <v>531373</v>
      </c>
      <c r="D4320" s="25" t="s">
        <v>6345</v>
      </c>
      <c r="E4320" s="27" t="s">
        <v>345</v>
      </c>
    </row>
    <row r="4321" spans="1:5" x14ac:dyDescent="0.25">
      <c r="A4321" s="24">
        <v>4319</v>
      </c>
      <c r="B4321" s="26" t="s">
        <v>6346</v>
      </c>
      <c r="C4321" s="25">
        <v>500469</v>
      </c>
      <c r="D4321" s="25" t="s">
        <v>6347</v>
      </c>
      <c r="E4321" s="27" t="s">
        <v>462</v>
      </c>
    </row>
    <row r="4322" spans="1:5" x14ac:dyDescent="0.25">
      <c r="A4322" s="24">
        <v>4320</v>
      </c>
      <c r="B4322" s="26" t="s">
        <v>6348</v>
      </c>
      <c r="C4322" s="25">
        <v>500620</v>
      </c>
      <c r="D4322" s="25" t="s">
        <v>6349</v>
      </c>
      <c r="E4322" s="27" t="s">
        <v>1391</v>
      </c>
    </row>
    <row r="4323" spans="1:5" x14ac:dyDescent="0.25">
      <c r="A4323" s="24">
        <v>4321</v>
      </c>
      <c r="B4323" s="26" t="s">
        <v>6350</v>
      </c>
      <c r="C4323" s="25" t="s">
        <v>144</v>
      </c>
      <c r="D4323" s="25" t="s">
        <v>6351</v>
      </c>
      <c r="E4323" s="27" t="s">
        <v>235</v>
      </c>
    </row>
    <row r="4324" spans="1:5" x14ac:dyDescent="0.25">
      <c r="A4324" s="24">
        <v>4322</v>
      </c>
      <c r="B4324" s="26" t="s">
        <v>6352</v>
      </c>
      <c r="C4324" s="25">
        <v>522073</v>
      </c>
      <c r="D4324" s="25" t="s">
        <v>6353</v>
      </c>
      <c r="E4324" s="27" t="s">
        <v>499</v>
      </c>
    </row>
    <row r="4325" spans="1:5" x14ac:dyDescent="0.25">
      <c r="A4325" s="24">
        <v>4323</v>
      </c>
      <c r="B4325" s="26" t="s">
        <v>6354</v>
      </c>
      <c r="C4325" s="25">
        <v>530005</v>
      </c>
      <c r="D4325" s="25" t="s">
        <v>6355</v>
      </c>
      <c r="E4325" s="27" t="s">
        <v>157</v>
      </c>
    </row>
    <row r="4326" spans="1:5" x14ac:dyDescent="0.25">
      <c r="A4326" s="24">
        <v>4324</v>
      </c>
      <c r="B4326" s="26" t="s">
        <v>6356</v>
      </c>
      <c r="C4326" s="25">
        <v>500850</v>
      </c>
      <c r="D4326" s="25" t="s">
        <v>6357</v>
      </c>
      <c r="E4326" s="27" t="s">
        <v>345</v>
      </c>
    </row>
    <row r="4327" spans="1:5" x14ac:dyDescent="0.25">
      <c r="A4327" s="24">
        <v>4325</v>
      </c>
      <c r="B4327" s="26" t="s">
        <v>6358</v>
      </c>
      <c r="C4327" s="25">
        <v>540954</v>
      </c>
      <c r="D4327" s="25" t="s">
        <v>144</v>
      </c>
      <c r="E4327" s="27" t="s">
        <v>639</v>
      </c>
    </row>
    <row r="4328" spans="1:5" x14ac:dyDescent="0.25">
      <c r="A4328" s="24">
        <v>4326</v>
      </c>
      <c r="B4328" s="26" t="s">
        <v>6359</v>
      </c>
      <c r="C4328" s="25">
        <v>530023</v>
      </c>
      <c r="D4328" s="25" t="s">
        <v>6360</v>
      </c>
      <c r="E4328" s="27" t="s">
        <v>161</v>
      </c>
    </row>
    <row r="4329" spans="1:5" x14ac:dyDescent="0.25">
      <c r="A4329" s="24">
        <v>4327</v>
      </c>
      <c r="B4329" s="26" t="s">
        <v>6361</v>
      </c>
      <c r="C4329" s="25">
        <v>530023</v>
      </c>
      <c r="D4329" s="25" t="s">
        <v>6360</v>
      </c>
      <c r="E4329" s="27" t="s">
        <v>161</v>
      </c>
    </row>
    <row r="4330" spans="1:5" x14ac:dyDescent="0.25">
      <c r="A4330" s="24">
        <v>4328</v>
      </c>
      <c r="B4330" s="26" t="s">
        <v>6362</v>
      </c>
      <c r="C4330" s="25">
        <v>532209</v>
      </c>
      <c r="D4330" s="25" t="s">
        <v>6363</v>
      </c>
      <c r="E4330" s="27" t="s">
        <v>462</v>
      </c>
    </row>
    <row r="4331" spans="1:5" x14ac:dyDescent="0.25">
      <c r="A4331" s="24">
        <v>4329</v>
      </c>
      <c r="B4331" s="26" t="s">
        <v>6364</v>
      </c>
      <c r="C4331" s="25">
        <v>532652</v>
      </c>
      <c r="D4331" s="25" t="s">
        <v>6365</v>
      </c>
      <c r="E4331" s="27" t="s">
        <v>462</v>
      </c>
    </row>
    <row r="4332" spans="1:5" x14ac:dyDescent="0.25">
      <c r="A4332" s="24">
        <v>4330</v>
      </c>
      <c r="B4332" s="26" t="s">
        <v>6366</v>
      </c>
      <c r="C4332" s="25">
        <v>540210</v>
      </c>
      <c r="D4332" s="25" t="s">
        <v>6367</v>
      </c>
      <c r="E4332" s="27" t="s">
        <v>145</v>
      </c>
    </row>
    <row r="4333" spans="1:5" x14ac:dyDescent="0.25">
      <c r="A4333" s="24">
        <v>4331</v>
      </c>
      <c r="B4333" s="26" t="s">
        <v>6368</v>
      </c>
      <c r="C4333" s="25">
        <v>501343</v>
      </c>
      <c r="D4333" s="25" t="s">
        <v>6369</v>
      </c>
      <c r="E4333" s="27" t="s">
        <v>161</v>
      </c>
    </row>
    <row r="4334" spans="1:5" x14ac:dyDescent="0.25">
      <c r="A4334" s="24">
        <v>4332</v>
      </c>
      <c r="B4334" s="26" t="s">
        <v>6370</v>
      </c>
      <c r="C4334" s="25">
        <v>540769</v>
      </c>
      <c r="D4334" s="25" t="s">
        <v>6371</v>
      </c>
      <c r="E4334" s="27" t="s">
        <v>2226</v>
      </c>
    </row>
    <row r="4335" spans="1:5" x14ac:dyDescent="0.25">
      <c r="A4335" s="24">
        <v>4333</v>
      </c>
      <c r="B4335" s="26" t="s">
        <v>6372</v>
      </c>
      <c r="C4335" s="25">
        <v>590086</v>
      </c>
      <c r="D4335" s="25" t="s">
        <v>6373</v>
      </c>
      <c r="E4335" s="27" t="s">
        <v>124</v>
      </c>
    </row>
    <row r="4336" spans="1:5" x14ac:dyDescent="0.25">
      <c r="A4336" s="24">
        <v>4334</v>
      </c>
      <c r="B4336" s="26" t="s">
        <v>6374</v>
      </c>
      <c r="C4336" s="25" t="s">
        <v>144</v>
      </c>
      <c r="D4336" s="25" t="s">
        <v>6375</v>
      </c>
      <c r="E4336" s="27" t="s">
        <v>235</v>
      </c>
    </row>
    <row r="4337" spans="1:5" x14ac:dyDescent="0.25">
      <c r="A4337" s="24">
        <v>4335</v>
      </c>
      <c r="B4337" s="26" t="s">
        <v>6376</v>
      </c>
      <c r="C4337" s="25">
        <v>503100</v>
      </c>
      <c r="D4337" s="25" t="s">
        <v>6377</v>
      </c>
      <c r="E4337" s="27" t="s">
        <v>230</v>
      </c>
    </row>
    <row r="4338" spans="1:5" x14ac:dyDescent="0.25">
      <c r="A4338" s="24">
        <v>4336</v>
      </c>
      <c r="B4338" s="26" t="s">
        <v>6378</v>
      </c>
      <c r="C4338" s="25">
        <v>542123</v>
      </c>
      <c r="D4338" s="25" t="s">
        <v>144</v>
      </c>
      <c r="E4338" s="27" t="s">
        <v>652</v>
      </c>
    </row>
    <row r="4339" spans="1:5" x14ac:dyDescent="0.25">
      <c r="A4339" s="24">
        <v>4337</v>
      </c>
      <c r="B4339" s="26" t="s">
        <v>6379</v>
      </c>
      <c r="C4339" s="25">
        <v>500260</v>
      </c>
      <c r="D4339" s="25" t="s">
        <v>6380</v>
      </c>
      <c r="E4339" s="27" t="s">
        <v>157</v>
      </c>
    </row>
    <row r="4340" spans="1:5" x14ac:dyDescent="0.25">
      <c r="A4340" s="24">
        <v>4338</v>
      </c>
      <c r="B4340" s="26" t="s">
        <v>6381</v>
      </c>
      <c r="C4340" s="25">
        <v>503169</v>
      </c>
      <c r="D4340" s="25" t="s">
        <v>6382</v>
      </c>
      <c r="E4340" s="27" t="s">
        <v>159</v>
      </c>
    </row>
    <row r="4341" spans="1:5" x14ac:dyDescent="0.25">
      <c r="A4341" s="24">
        <v>4339</v>
      </c>
      <c r="B4341" s="26" t="s">
        <v>6383</v>
      </c>
      <c r="C4341" s="25">
        <v>526725</v>
      </c>
      <c r="D4341" s="25" t="s">
        <v>6384</v>
      </c>
      <c r="E4341" s="27" t="s">
        <v>668</v>
      </c>
    </row>
    <row r="4342" spans="1:5" x14ac:dyDescent="0.25">
      <c r="A4342" s="24">
        <v>4340</v>
      </c>
      <c r="B4342" s="26" t="s">
        <v>6385</v>
      </c>
      <c r="C4342" s="25">
        <v>532218</v>
      </c>
      <c r="D4342" s="25" t="s">
        <v>6386</v>
      </c>
      <c r="E4342" s="27" t="s">
        <v>462</v>
      </c>
    </row>
    <row r="4343" spans="1:5" x14ac:dyDescent="0.25">
      <c r="A4343" s="24">
        <v>4341</v>
      </c>
      <c r="B4343" s="26" t="s">
        <v>6387</v>
      </c>
      <c r="C4343" s="25">
        <v>512531</v>
      </c>
      <c r="D4343" s="25" t="s">
        <v>6388</v>
      </c>
      <c r="E4343" s="27" t="s">
        <v>166</v>
      </c>
    </row>
    <row r="4344" spans="1:5" x14ac:dyDescent="0.25">
      <c r="A4344" s="24">
        <v>4342</v>
      </c>
      <c r="B4344" s="26" t="s">
        <v>6389</v>
      </c>
      <c r="C4344" s="25">
        <v>512531</v>
      </c>
      <c r="D4344" s="25" t="s">
        <v>6390</v>
      </c>
      <c r="E4344" s="27" t="s">
        <v>166</v>
      </c>
    </row>
    <row r="4345" spans="1:5" x14ac:dyDescent="0.25">
      <c r="A4345" s="24">
        <v>4343</v>
      </c>
      <c r="B4345" s="26" t="s">
        <v>6391</v>
      </c>
      <c r="C4345" s="25">
        <v>504966</v>
      </c>
      <c r="D4345" s="25" t="s">
        <v>6392</v>
      </c>
      <c r="E4345" s="27" t="s">
        <v>339</v>
      </c>
    </row>
    <row r="4346" spans="1:5" x14ac:dyDescent="0.25">
      <c r="A4346" s="24">
        <v>4344</v>
      </c>
      <c r="B4346" s="26" t="s">
        <v>6393</v>
      </c>
      <c r="C4346" s="25">
        <v>504966</v>
      </c>
      <c r="D4346" s="25" t="s">
        <v>6392</v>
      </c>
      <c r="E4346" s="27" t="s">
        <v>339</v>
      </c>
    </row>
    <row r="4347" spans="1:5" x14ac:dyDescent="0.25">
      <c r="A4347" s="24">
        <v>4345</v>
      </c>
      <c r="B4347" s="26" t="s">
        <v>6394</v>
      </c>
      <c r="C4347" s="25">
        <v>530363</v>
      </c>
      <c r="D4347" s="25" t="s">
        <v>6395</v>
      </c>
      <c r="E4347" s="27" t="s">
        <v>842</v>
      </c>
    </row>
    <row r="4348" spans="1:5" x14ac:dyDescent="0.25">
      <c r="A4348" s="24">
        <v>4346</v>
      </c>
      <c r="B4348" s="26" t="s">
        <v>6396</v>
      </c>
      <c r="C4348" s="25" t="s">
        <v>144</v>
      </c>
      <c r="D4348" s="25" t="s">
        <v>6397</v>
      </c>
      <c r="E4348" s="27" t="s">
        <v>235</v>
      </c>
    </row>
    <row r="4349" spans="1:5" x14ac:dyDescent="0.25">
      <c r="A4349" s="24">
        <v>4347</v>
      </c>
      <c r="B4349" s="26" t="s">
        <v>6398</v>
      </c>
      <c r="C4349" s="25" t="s">
        <v>144</v>
      </c>
      <c r="D4349" s="25" t="s">
        <v>6399</v>
      </c>
      <c r="E4349" s="27" t="s">
        <v>235</v>
      </c>
    </row>
    <row r="4350" spans="1:5" x14ac:dyDescent="0.25">
      <c r="A4350" s="24">
        <v>4348</v>
      </c>
      <c r="B4350" s="26" t="s">
        <v>6400</v>
      </c>
      <c r="C4350" s="25">
        <v>540980</v>
      </c>
      <c r="D4350" s="25" t="s">
        <v>144</v>
      </c>
      <c r="E4350" s="27" t="s">
        <v>166</v>
      </c>
    </row>
    <row r="4351" spans="1:5" x14ac:dyDescent="0.25">
      <c r="A4351" s="24">
        <v>4349</v>
      </c>
      <c r="B4351" s="26" t="s">
        <v>6401</v>
      </c>
      <c r="C4351" s="25" t="s">
        <v>144</v>
      </c>
      <c r="D4351" s="25" t="s">
        <v>6402</v>
      </c>
      <c r="E4351" s="27" t="s">
        <v>155</v>
      </c>
    </row>
    <row r="4352" spans="1:5" x14ac:dyDescent="0.25">
      <c r="A4352" s="24">
        <v>4350</v>
      </c>
      <c r="B4352" s="26" t="s">
        <v>6403</v>
      </c>
      <c r="C4352" s="25">
        <v>530199</v>
      </c>
      <c r="D4352" s="25" t="s">
        <v>6404</v>
      </c>
      <c r="E4352" s="27" t="s">
        <v>182</v>
      </c>
    </row>
    <row r="4353" spans="1:5" x14ac:dyDescent="0.25">
      <c r="A4353" s="24">
        <v>4351</v>
      </c>
      <c r="B4353" s="26" t="s">
        <v>6405</v>
      </c>
      <c r="C4353" s="25">
        <v>500411</v>
      </c>
      <c r="D4353" s="25" t="s">
        <v>6406</v>
      </c>
      <c r="E4353" s="27" t="s">
        <v>187</v>
      </c>
    </row>
    <row r="4354" spans="1:5" x14ac:dyDescent="0.25">
      <c r="A4354" s="24">
        <v>4352</v>
      </c>
      <c r="B4354" s="26" t="s">
        <v>6407</v>
      </c>
      <c r="C4354" s="25">
        <v>539310</v>
      </c>
      <c r="D4354" s="25" t="s">
        <v>144</v>
      </c>
      <c r="E4354" s="27" t="s">
        <v>1746</v>
      </c>
    </row>
    <row r="4355" spans="1:5" x14ac:dyDescent="0.25">
      <c r="A4355" s="24">
        <v>4353</v>
      </c>
      <c r="B4355" s="26" t="s">
        <v>6408</v>
      </c>
      <c r="C4355" s="25">
        <v>538464</v>
      </c>
      <c r="D4355" s="25" t="s">
        <v>144</v>
      </c>
      <c r="E4355" s="27" t="s">
        <v>161</v>
      </c>
    </row>
    <row r="4356" spans="1:5" x14ac:dyDescent="0.25">
      <c r="A4356" s="24">
        <v>4354</v>
      </c>
      <c r="B4356" s="26" t="s">
        <v>6409</v>
      </c>
      <c r="C4356" s="25">
        <v>531652</v>
      </c>
      <c r="D4356" s="25" t="s">
        <v>144</v>
      </c>
      <c r="E4356" s="27" t="s">
        <v>161</v>
      </c>
    </row>
    <row r="4357" spans="1:5" x14ac:dyDescent="0.25">
      <c r="A4357" s="24">
        <v>4355</v>
      </c>
      <c r="B4357" s="26" t="s">
        <v>6410</v>
      </c>
      <c r="C4357" s="25">
        <v>507450</v>
      </c>
      <c r="D4357" s="25" t="s">
        <v>6411</v>
      </c>
      <c r="E4357" s="27" t="s">
        <v>842</v>
      </c>
    </row>
    <row r="4358" spans="1:5" x14ac:dyDescent="0.25">
      <c r="A4358" s="24">
        <v>4356</v>
      </c>
      <c r="B4358" s="26" t="s">
        <v>6412</v>
      </c>
      <c r="C4358" s="25">
        <v>500412</v>
      </c>
      <c r="D4358" s="25" t="s">
        <v>6413</v>
      </c>
      <c r="E4358" s="27" t="s">
        <v>192</v>
      </c>
    </row>
    <row r="4359" spans="1:5" x14ac:dyDescent="0.25">
      <c r="A4359" s="24">
        <v>4357</v>
      </c>
      <c r="B4359" s="26" t="s">
        <v>6414</v>
      </c>
      <c r="C4359" s="25">
        <v>500413</v>
      </c>
      <c r="D4359" s="25" t="s">
        <v>6415</v>
      </c>
      <c r="E4359" s="27" t="s">
        <v>1146</v>
      </c>
    </row>
    <row r="4360" spans="1:5" x14ac:dyDescent="0.25">
      <c r="A4360" s="24">
        <v>4358</v>
      </c>
      <c r="B4360" s="26" t="s">
        <v>6416</v>
      </c>
      <c r="C4360" s="25">
        <v>500413</v>
      </c>
      <c r="D4360" s="25" t="s">
        <v>6415</v>
      </c>
      <c r="E4360" s="27" t="s">
        <v>1146</v>
      </c>
    </row>
    <row r="4361" spans="1:5" x14ac:dyDescent="0.25">
      <c r="A4361" s="24">
        <v>4359</v>
      </c>
      <c r="B4361" s="26" t="s">
        <v>6417</v>
      </c>
      <c r="C4361" s="25">
        <v>533941</v>
      </c>
      <c r="D4361" s="25" t="s">
        <v>6418</v>
      </c>
      <c r="E4361" s="27" t="s">
        <v>258</v>
      </c>
    </row>
    <row r="4362" spans="1:5" x14ac:dyDescent="0.25">
      <c r="A4362" s="24">
        <v>4360</v>
      </c>
      <c r="B4362" s="26" t="s">
        <v>6419</v>
      </c>
      <c r="C4362" s="25">
        <v>533941</v>
      </c>
      <c r="D4362" s="25" t="s">
        <v>6418</v>
      </c>
      <c r="E4362" s="27" t="s">
        <v>258</v>
      </c>
    </row>
    <row r="4363" spans="1:5" x14ac:dyDescent="0.25">
      <c r="A4363" s="24">
        <v>4361</v>
      </c>
      <c r="B4363" s="26" t="s">
        <v>6420</v>
      </c>
      <c r="C4363" s="25">
        <v>539871</v>
      </c>
      <c r="D4363" s="25" t="s">
        <v>6421</v>
      </c>
      <c r="E4363" s="27" t="s">
        <v>333</v>
      </c>
    </row>
    <row r="4364" spans="1:5" x14ac:dyDescent="0.25">
      <c r="A4364" s="24">
        <v>4362</v>
      </c>
      <c r="B4364" s="26" t="s">
        <v>6422</v>
      </c>
      <c r="C4364" s="25">
        <v>504973</v>
      </c>
      <c r="D4364" s="25" t="s">
        <v>6423</v>
      </c>
      <c r="E4364" s="27" t="s">
        <v>499</v>
      </c>
    </row>
    <row r="4365" spans="1:5" x14ac:dyDescent="0.25">
      <c r="A4365" s="24">
        <v>4363</v>
      </c>
      <c r="B4365" s="26" t="s">
        <v>6424</v>
      </c>
      <c r="C4365" s="25">
        <v>540108</v>
      </c>
      <c r="D4365" s="25" t="s">
        <v>144</v>
      </c>
      <c r="E4365" s="27" t="s">
        <v>127</v>
      </c>
    </row>
    <row r="4366" spans="1:5" x14ac:dyDescent="0.25">
      <c r="A4366" s="24">
        <v>4364</v>
      </c>
      <c r="B4366" s="26" t="s">
        <v>6425</v>
      </c>
      <c r="C4366" s="25">
        <v>590005</v>
      </c>
      <c r="D4366" s="25" t="s">
        <v>6426</v>
      </c>
      <c r="E4366" s="27" t="s">
        <v>354</v>
      </c>
    </row>
    <row r="4367" spans="1:5" x14ac:dyDescent="0.25">
      <c r="A4367" s="24">
        <v>4365</v>
      </c>
      <c r="B4367" s="26" t="s">
        <v>6427</v>
      </c>
      <c r="C4367" s="25">
        <v>590005</v>
      </c>
      <c r="D4367" s="25" t="s">
        <v>6426</v>
      </c>
      <c r="E4367" s="27" t="s">
        <v>354</v>
      </c>
    </row>
    <row r="4368" spans="1:5" x14ac:dyDescent="0.25">
      <c r="A4368" s="24">
        <v>4366</v>
      </c>
      <c r="B4368" s="26" t="s">
        <v>6428</v>
      </c>
      <c r="C4368" s="25">
        <v>536264</v>
      </c>
      <c r="D4368" s="25" t="s">
        <v>144</v>
      </c>
      <c r="E4368" s="27" t="s">
        <v>465</v>
      </c>
    </row>
    <row r="4369" spans="1:5" x14ac:dyDescent="0.25">
      <c r="A4369" s="24">
        <v>4367</v>
      </c>
      <c r="B4369" s="26" t="s">
        <v>6429</v>
      </c>
      <c r="C4369" s="25">
        <v>536264</v>
      </c>
      <c r="D4369" s="25" t="s">
        <v>144</v>
      </c>
      <c r="E4369" s="27" t="s">
        <v>465</v>
      </c>
    </row>
    <row r="4370" spans="1:5" x14ac:dyDescent="0.25">
      <c r="A4370" s="24">
        <v>4368</v>
      </c>
      <c r="B4370" s="26" t="s">
        <v>6430</v>
      </c>
      <c r="C4370" s="25">
        <v>533629</v>
      </c>
      <c r="D4370" s="25" t="s">
        <v>6431</v>
      </c>
      <c r="E4370" s="27" t="s">
        <v>264</v>
      </c>
    </row>
    <row r="4371" spans="1:5" x14ac:dyDescent="0.25">
      <c r="A4371" s="24">
        <v>4369</v>
      </c>
      <c r="B4371" s="26" t="s">
        <v>6432</v>
      </c>
      <c r="C4371" s="25">
        <v>505196</v>
      </c>
      <c r="D4371" s="25" t="s">
        <v>6433</v>
      </c>
      <c r="E4371" s="27" t="s">
        <v>267</v>
      </c>
    </row>
    <row r="4372" spans="1:5" x14ac:dyDescent="0.25">
      <c r="A4372" s="24">
        <v>4370</v>
      </c>
      <c r="B4372" s="26" t="s">
        <v>6434</v>
      </c>
      <c r="C4372" s="25">
        <v>503663</v>
      </c>
      <c r="D4372" s="25" t="s">
        <v>6435</v>
      </c>
      <c r="E4372" s="27" t="s">
        <v>164</v>
      </c>
    </row>
    <row r="4373" spans="1:5" x14ac:dyDescent="0.25">
      <c r="A4373" s="24">
        <v>4371</v>
      </c>
      <c r="B4373" s="26" t="s">
        <v>6436</v>
      </c>
      <c r="C4373" s="25">
        <v>507205</v>
      </c>
      <c r="D4373" s="25" t="s">
        <v>6437</v>
      </c>
      <c r="E4373" s="27" t="s">
        <v>775</v>
      </c>
    </row>
    <row r="4374" spans="1:5" x14ac:dyDescent="0.25">
      <c r="A4374" s="24">
        <v>4372</v>
      </c>
      <c r="B4374" s="26" t="s">
        <v>6438</v>
      </c>
      <c r="C4374" s="25">
        <v>532856</v>
      </c>
      <c r="D4374" s="25" t="s">
        <v>6439</v>
      </c>
      <c r="E4374" s="27" t="s">
        <v>264</v>
      </c>
    </row>
    <row r="4375" spans="1:5" x14ac:dyDescent="0.25">
      <c r="A4375" s="24">
        <v>4373</v>
      </c>
      <c r="B4375" s="26" t="s">
        <v>6440</v>
      </c>
      <c r="C4375" s="25">
        <v>511559</v>
      </c>
      <c r="D4375" s="25" t="s">
        <v>6441</v>
      </c>
      <c r="E4375" s="27" t="s">
        <v>161</v>
      </c>
    </row>
    <row r="4376" spans="1:5" x14ac:dyDescent="0.25">
      <c r="A4376" s="24">
        <v>4374</v>
      </c>
      <c r="B4376" s="26" t="s">
        <v>6442</v>
      </c>
      <c r="C4376" s="25">
        <v>500414</v>
      </c>
      <c r="D4376" s="25" t="s">
        <v>144</v>
      </c>
      <c r="E4376" s="27" t="s">
        <v>258</v>
      </c>
    </row>
    <row r="4377" spans="1:5" x14ac:dyDescent="0.25">
      <c r="A4377" s="24">
        <v>4375</v>
      </c>
      <c r="B4377" s="26" t="s">
        <v>6443</v>
      </c>
      <c r="C4377" s="25">
        <v>500414</v>
      </c>
      <c r="D4377" s="25" t="s">
        <v>144</v>
      </c>
      <c r="E4377" s="27" t="s">
        <v>258</v>
      </c>
    </row>
    <row r="4378" spans="1:5" x14ac:dyDescent="0.25">
      <c r="A4378" s="24">
        <v>4376</v>
      </c>
      <c r="B4378" s="26" t="s">
        <v>6444</v>
      </c>
      <c r="C4378" s="25">
        <v>522113</v>
      </c>
      <c r="D4378" s="25" t="s">
        <v>6445</v>
      </c>
      <c r="E4378" s="27" t="s">
        <v>152</v>
      </c>
    </row>
    <row r="4379" spans="1:5" x14ac:dyDescent="0.25">
      <c r="A4379" s="24">
        <v>4377</v>
      </c>
      <c r="B4379" s="26" t="s">
        <v>6446</v>
      </c>
      <c r="C4379" s="25">
        <v>522113</v>
      </c>
      <c r="D4379" s="25" t="s">
        <v>6445</v>
      </c>
      <c r="E4379" s="27" t="s">
        <v>152</v>
      </c>
    </row>
    <row r="4380" spans="1:5" x14ac:dyDescent="0.25">
      <c r="A4380" s="24">
        <v>4378</v>
      </c>
      <c r="B4380" s="26" t="s">
        <v>6447</v>
      </c>
      <c r="C4380" s="25">
        <v>530475</v>
      </c>
      <c r="D4380" s="25" t="s">
        <v>144</v>
      </c>
      <c r="E4380" s="27" t="s">
        <v>304</v>
      </c>
    </row>
    <row r="4381" spans="1:5" x14ac:dyDescent="0.25">
      <c r="A4381" s="24">
        <v>4379</v>
      </c>
      <c r="B4381" s="26" t="s">
        <v>6448</v>
      </c>
      <c r="C4381" s="25">
        <v>541741</v>
      </c>
      <c r="D4381" s="25" t="s">
        <v>144</v>
      </c>
      <c r="E4381" s="27" t="s">
        <v>166</v>
      </c>
    </row>
    <row r="4382" spans="1:5" x14ac:dyDescent="0.25">
      <c r="A4382" s="24">
        <v>4380</v>
      </c>
      <c r="B4382" s="26" t="s">
        <v>6449</v>
      </c>
      <c r="C4382" s="25">
        <v>532375</v>
      </c>
      <c r="D4382" s="25" t="s">
        <v>6450</v>
      </c>
      <c r="E4382" s="27" t="s">
        <v>147</v>
      </c>
    </row>
    <row r="4383" spans="1:5" x14ac:dyDescent="0.25">
      <c r="A4383" s="24">
        <v>4381</v>
      </c>
      <c r="B4383" s="26" t="s">
        <v>6451</v>
      </c>
      <c r="C4383" s="25">
        <v>539488</v>
      </c>
      <c r="D4383" s="25" t="s">
        <v>144</v>
      </c>
      <c r="E4383" s="27" t="s">
        <v>164</v>
      </c>
    </row>
    <row r="4384" spans="1:5" x14ac:dyDescent="0.25">
      <c r="A4384" s="24">
        <v>4382</v>
      </c>
      <c r="B4384" s="26" t="s">
        <v>6452</v>
      </c>
      <c r="C4384" s="25">
        <v>540904</v>
      </c>
      <c r="D4384" s="25" t="s">
        <v>144</v>
      </c>
      <c r="E4384" s="27" t="s">
        <v>421</v>
      </c>
    </row>
    <row r="4385" spans="1:5" x14ac:dyDescent="0.25">
      <c r="A4385" s="24">
        <v>4383</v>
      </c>
      <c r="B4385" s="26" t="s">
        <v>6453</v>
      </c>
      <c r="C4385" s="25" t="s">
        <v>144</v>
      </c>
      <c r="D4385" s="25" t="s">
        <v>6454</v>
      </c>
      <c r="E4385" s="27" t="s">
        <v>155</v>
      </c>
    </row>
    <row r="4386" spans="1:5" x14ac:dyDescent="0.25">
      <c r="A4386" s="24">
        <v>4384</v>
      </c>
      <c r="B4386" s="26" t="s">
        <v>6455</v>
      </c>
      <c r="C4386" s="25">
        <v>531547</v>
      </c>
      <c r="D4386" s="25" t="s">
        <v>144</v>
      </c>
      <c r="E4386" s="27" t="s">
        <v>342</v>
      </c>
    </row>
    <row r="4387" spans="1:5" x14ac:dyDescent="0.25">
      <c r="A4387" s="24">
        <v>4385</v>
      </c>
      <c r="B4387" s="26" t="s">
        <v>6456</v>
      </c>
      <c r="C4387" s="25">
        <v>531547</v>
      </c>
      <c r="D4387" s="25" t="s">
        <v>144</v>
      </c>
      <c r="E4387" s="27" t="s">
        <v>342</v>
      </c>
    </row>
    <row r="4388" spans="1:5" x14ac:dyDescent="0.25">
      <c r="A4388" s="24">
        <v>4386</v>
      </c>
      <c r="B4388" s="26" t="s">
        <v>6457</v>
      </c>
      <c r="C4388" s="25">
        <v>531814</v>
      </c>
      <c r="D4388" s="25" t="s">
        <v>144</v>
      </c>
      <c r="E4388" s="27" t="s">
        <v>230</v>
      </c>
    </row>
    <row r="4389" spans="1:5" x14ac:dyDescent="0.25">
      <c r="A4389" s="24">
        <v>4387</v>
      </c>
      <c r="B4389" s="26" t="s">
        <v>6458</v>
      </c>
      <c r="C4389" s="25">
        <v>524582</v>
      </c>
      <c r="D4389" s="25" t="s">
        <v>144</v>
      </c>
      <c r="E4389" s="27" t="s">
        <v>224</v>
      </c>
    </row>
    <row r="4390" spans="1:5" x14ac:dyDescent="0.25">
      <c r="A4390" s="24">
        <v>4388</v>
      </c>
      <c r="B4390" s="26" t="s">
        <v>6459</v>
      </c>
      <c r="C4390" s="25">
        <v>539040</v>
      </c>
      <c r="D4390" s="25" t="s">
        <v>144</v>
      </c>
      <c r="E4390" s="27" t="s">
        <v>624</v>
      </c>
    </row>
    <row r="4391" spans="1:5" x14ac:dyDescent="0.25">
      <c r="A4391" s="24">
        <v>4389</v>
      </c>
      <c r="B4391" s="26" t="s">
        <v>6460</v>
      </c>
      <c r="C4391" s="25">
        <v>539985</v>
      </c>
      <c r="D4391" s="25" t="s">
        <v>144</v>
      </c>
      <c r="E4391" s="27" t="s">
        <v>159</v>
      </c>
    </row>
    <row r="4392" spans="1:5" x14ac:dyDescent="0.25">
      <c r="A4392" s="24">
        <v>4390</v>
      </c>
      <c r="B4392" s="26" t="s">
        <v>6461</v>
      </c>
      <c r="C4392" s="25">
        <v>532966</v>
      </c>
      <c r="D4392" s="25" t="s">
        <v>6462</v>
      </c>
      <c r="E4392" s="27" t="s">
        <v>222</v>
      </c>
    </row>
    <row r="4393" spans="1:5" x14ac:dyDescent="0.25">
      <c r="A4393" s="24">
        <v>4391</v>
      </c>
      <c r="B4393" s="26" t="s">
        <v>6463</v>
      </c>
      <c r="C4393" s="25">
        <v>524717</v>
      </c>
      <c r="D4393" s="25" t="s">
        <v>144</v>
      </c>
      <c r="E4393" s="27" t="s">
        <v>304</v>
      </c>
    </row>
    <row r="4394" spans="1:5" x14ac:dyDescent="0.25">
      <c r="A4394" s="24">
        <v>4392</v>
      </c>
      <c r="B4394" s="26" t="s">
        <v>6464</v>
      </c>
      <c r="C4394" s="25">
        <v>500114</v>
      </c>
      <c r="D4394" s="25" t="s">
        <v>6465</v>
      </c>
      <c r="E4394" s="27" t="s">
        <v>258</v>
      </c>
    </row>
    <row r="4395" spans="1:5" x14ac:dyDescent="0.25">
      <c r="A4395" s="24">
        <v>4393</v>
      </c>
      <c r="B4395" s="26" t="s">
        <v>6466</v>
      </c>
      <c r="C4395" s="25">
        <v>530045</v>
      </c>
      <c r="D4395" s="25" t="s">
        <v>144</v>
      </c>
      <c r="E4395" s="27" t="s">
        <v>161</v>
      </c>
    </row>
    <row r="4396" spans="1:5" x14ac:dyDescent="0.25">
      <c r="A4396" s="24">
        <v>4394</v>
      </c>
      <c r="B4396" s="26" t="s">
        <v>6467</v>
      </c>
      <c r="C4396" s="25">
        <v>511096</v>
      </c>
      <c r="D4396" s="25" t="s">
        <v>144</v>
      </c>
      <c r="E4396" s="27" t="s">
        <v>230</v>
      </c>
    </row>
    <row r="4397" spans="1:5" x14ac:dyDescent="0.25">
      <c r="A4397" s="24">
        <v>4395</v>
      </c>
      <c r="B4397" s="26" t="s">
        <v>6468</v>
      </c>
      <c r="C4397" s="25">
        <v>531830</v>
      </c>
      <c r="D4397" s="25" t="s">
        <v>6469</v>
      </c>
      <c r="E4397" s="27" t="s">
        <v>690</v>
      </c>
    </row>
    <row r="4398" spans="1:5" x14ac:dyDescent="0.25">
      <c r="A4398" s="24">
        <v>4396</v>
      </c>
      <c r="B4398" s="26" t="s">
        <v>6470</v>
      </c>
      <c r="C4398" s="25">
        <v>531644</v>
      </c>
      <c r="D4398" s="25" t="s">
        <v>144</v>
      </c>
      <c r="E4398" s="27" t="s">
        <v>161</v>
      </c>
    </row>
    <row r="4399" spans="1:5" x14ac:dyDescent="0.25">
      <c r="A4399" s="24">
        <v>4397</v>
      </c>
      <c r="B4399" s="26" t="s">
        <v>6471</v>
      </c>
      <c r="C4399" s="25">
        <v>500418</v>
      </c>
      <c r="D4399" s="25" t="s">
        <v>6472</v>
      </c>
      <c r="E4399" s="27" t="s">
        <v>264</v>
      </c>
    </row>
    <row r="4400" spans="1:5" x14ac:dyDescent="0.25">
      <c r="A4400" s="24">
        <v>4398</v>
      </c>
      <c r="B4400" s="26" t="s">
        <v>6473</v>
      </c>
      <c r="C4400" s="25">
        <v>500420</v>
      </c>
      <c r="D4400" s="25" t="s">
        <v>6474</v>
      </c>
      <c r="E4400" s="27" t="s">
        <v>182</v>
      </c>
    </row>
    <row r="4401" spans="1:5" x14ac:dyDescent="0.25">
      <c r="A4401" s="24">
        <v>4399</v>
      </c>
      <c r="B4401" s="26" t="s">
        <v>6475</v>
      </c>
      <c r="C4401" s="25">
        <v>532779</v>
      </c>
      <c r="D4401" s="25" t="s">
        <v>6476</v>
      </c>
      <c r="E4401" s="27" t="s">
        <v>283</v>
      </c>
    </row>
    <row r="4402" spans="1:5" x14ac:dyDescent="0.25">
      <c r="A4402" s="24">
        <v>4400</v>
      </c>
      <c r="B4402" s="26" t="s">
        <v>6477</v>
      </c>
      <c r="C4402" s="25">
        <v>523878</v>
      </c>
      <c r="D4402" s="25" t="s">
        <v>144</v>
      </c>
      <c r="E4402" s="27" t="s">
        <v>469</v>
      </c>
    </row>
    <row r="4403" spans="1:5" x14ac:dyDescent="0.25">
      <c r="A4403" s="24">
        <v>4401</v>
      </c>
      <c r="B4403" s="26" t="s">
        <v>6478</v>
      </c>
      <c r="C4403" s="25" t="s">
        <v>144</v>
      </c>
      <c r="D4403" s="25" t="s">
        <v>6479</v>
      </c>
      <c r="E4403" s="27" t="s">
        <v>155</v>
      </c>
    </row>
    <row r="4404" spans="1:5" x14ac:dyDescent="0.25">
      <c r="A4404" s="24">
        <v>4402</v>
      </c>
      <c r="B4404" s="26" t="s">
        <v>6480</v>
      </c>
      <c r="C4404" s="25" t="s">
        <v>144</v>
      </c>
      <c r="D4404" s="25" t="s">
        <v>6481</v>
      </c>
      <c r="E4404" s="27" t="s">
        <v>155</v>
      </c>
    </row>
    <row r="4405" spans="1:5" x14ac:dyDescent="0.25">
      <c r="A4405" s="24">
        <v>4403</v>
      </c>
      <c r="B4405" s="26" t="s">
        <v>6482</v>
      </c>
      <c r="C4405" s="25">
        <v>526650</v>
      </c>
      <c r="D4405" s="25" t="s">
        <v>6483</v>
      </c>
      <c r="E4405" s="27" t="s">
        <v>2476</v>
      </c>
    </row>
    <row r="4406" spans="1:5" x14ac:dyDescent="0.25">
      <c r="A4406" s="24">
        <v>4404</v>
      </c>
      <c r="B4406" s="26" t="s">
        <v>6484</v>
      </c>
      <c r="C4406" s="25">
        <v>526650</v>
      </c>
      <c r="D4406" s="25" t="s">
        <v>6483</v>
      </c>
      <c r="E4406" s="27" t="s">
        <v>2476</v>
      </c>
    </row>
    <row r="4407" spans="1:5" x14ac:dyDescent="0.25">
      <c r="A4407" s="24">
        <v>4405</v>
      </c>
      <c r="B4407" s="26" t="s">
        <v>6485</v>
      </c>
      <c r="C4407" s="25">
        <v>531771</v>
      </c>
      <c r="D4407" s="25" t="s">
        <v>144</v>
      </c>
      <c r="E4407" s="27" t="s">
        <v>442</v>
      </c>
    </row>
    <row r="4408" spans="1:5" x14ac:dyDescent="0.25">
      <c r="A4408" s="24">
        <v>4406</v>
      </c>
      <c r="B4408" s="26" t="s">
        <v>6486</v>
      </c>
      <c r="C4408" s="25">
        <v>538607</v>
      </c>
      <c r="D4408" s="25" t="s">
        <v>144</v>
      </c>
      <c r="E4408" s="27" t="s">
        <v>127</v>
      </c>
    </row>
    <row r="4409" spans="1:5" x14ac:dyDescent="0.25">
      <c r="A4409" s="24">
        <v>4407</v>
      </c>
      <c r="B4409" s="26" t="s">
        <v>6487</v>
      </c>
      <c r="C4409" s="25">
        <v>500421</v>
      </c>
      <c r="D4409" s="25" t="s">
        <v>144</v>
      </c>
      <c r="E4409" s="27" t="s">
        <v>339</v>
      </c>
    </row>
    <row r="4410" spans="1:5" x14ac:dyDescent="0.25">
      <c r="A4410" s="24">
        <v>4408</v>
      </c>
      <c r="B4410" s="26" t="s">
        <v>6488</v>
      </c>
      <c r="C4410" s="25">
        <v>500421</v>
      </c>
      <c r="D4410" s="25" t="s">
        <v>144</v>
      </c>
      <c r="E4410" s="27" t="s">
        <v>339</v>
      </c>
    </row>
    <row r="4411" spans="1:5" x14ac:dyDescent="0.25">
      <c r="A4411" s="24">
        <v>4409</v>
      </c>
      <c r="B4411" s="26" t="s">
        <v>6489</v>
      </c>
      <c r="C4411" s="25">
        <v>526582</v>
      </c>
      <c r="D4411" s="25" t="s">
        <v>6490</v>
      </c>
      <c r="E4411" s="27" t="s">
        <v>264</v>
      </c>
    </row>
    <row r="4412" spans="1:5" x14ac:dyDescent="0.25">
      <c r="A4412" s="24">
        <v>4410</v>
      </c>
      <c r="B4412" s="26" t="s">
        <v>6491</v>
      </c>
      <c r="C4412" s="25">
        <v>509953</v>
      </c>
      <c r="D4412" s="25" t="s">
        <v>144</v>
      </c>
      <c r="E4412" s="27" t="s">
        <v>1146</v>
      </c>
    </row>
    <row r="4413" spans="1:5" x14ac:dyDescent="0.25">
      <c r="A4413" s="24">
        <v>4411</v>
      </c>
      <c r="B4413" s="26" t="s">
        <v>6492</v>
      </c>
      <c r="C4413" s="25">
        <v>530783</v>
      </c>
      <c r="D4413" s="25" t="s">
        <v>144</v>
      </c>
      <c r="E4413" s="27" t="s">
        <v>182</v>
      </c>
    </row>
    <row r="4414" spans="1:5" x14ac:dyDescent="0.25">
      <c r="A4414" s="24">
        <v>4412</v>
      </c>
      <c r="B4414" s="26" t="s">
        <v>6493</v>
      </c>
      <c r="C4414" s="25">
        <v>526961</v>
      </c>
      <c r="D4414" s="25" t="s">
        <v>6494</v>
      </c>
      <c r="E4414" s="27" t="s">
        <v>161</v>
      </c>
    </row>
    <row r="4415" spans="1:5" x14ac:dyDescent="0.25">
      <c r="A4415" s="24">
        <v>4413</v>
      </c>
      <c r="B4415" s="26" t="s">
        <v>6495</v>
      </c>
      <c r="C4415" s="25">
        <v>500422</v>
      </c>
      <c r="D4415" s="25" t="s">
        <v>144</v>
      </c>
      <c r="E4415" s="27" t="s">
        <v>182</v>
      </c>
    </row>
    <row r="4416" spans="1:5" x14ac:dyDescent="0.25">
      <c r="A4416" s="24">
        <v>4414</v>
      </c>
      <c r="B4416" s="26" t="s">
        <v>6496</v>
      </c>
      <c r="C4416" s="25">
        <v>532410</v>
      </c>
      <c r="D4416" s="25" t="s">
        <v>144</v>
      </c>
      <c r="E4416" s="27" t="s">
        <v>127</v>
      </c>
    </row>
    <row r="4417" spans="1:5" x14ac:dyDescent="0.25">
      <c r="A4417" s="24">
        <v>4415</v>
      </c>
      <c r="B4417" s="26" t="s">
        <v>6497</v>
      </c>
      <c r="C4417" s="25">
        <v>532928</v>
      </c>
      <c r="D4417" s="25" t="s">
        <v>6498</v>
      </c>
      <c r="E4417" s="27" t="s">
        <v>187</v>
      </c>
    </row>
    <row r="4418" spans="1:5" x14ac:dyDescent="0.25">
      <c r="A4418" s="24">
        <v>4416</v>
      </c>
      <c r="B4418" s="26" t="s">
        <v>6499</v>
      </c>
      <c r="C4418" s="25">
        <v>532928</v>
      </c>
      <c r="D4418" s="25" t="s">
        <v>6498</v>
      </c>
      <c r="E4418" s="27" t="s">
        <v>187</v>
      </c>
    </row>
    <row r="4419" spans="1:5" x14ac:dyDescent="0.25">
      <c r="A4419" s="24">
        <v>4417</v>
      </c>
      <c r="B4419" s="26" t="s">
        <v>6500</v>
      </c>
      <c r="C4419" s="25">
        <v>513063</v>
      </c>
      <c r="D4419" s="25" t="s">
        <v>144</v>
      </c>
      <c r="E4419" s="27" t="s">
        <v>467</v>
      </c>
    </row>
    <row r="4420" spans="1:5" x14ac:dyDescent="0.25">
      <c r="A4420" s="24">
        <v>4418</v>
      </c>
      <c r="B4420" s="26" t="s">
        <v>6501</v>
      </c>
      <c r="C4420" s="25">
        <v>526139</v>
      </c>
      <c r="D4420" s="25" t="s">
        <v>144</v>
      </c>
      <c r="E4420" s="27" t="s">
        <v>333</v>
      </c>
    </row>
    <row r="4421" spans="1:5" x14ac:dyDescent="0.25">
      <c r="A4421" s="24">
        <v>4419</v>
      </c>
      <c r="B4421" s="26" t="s">
        <v>6502</v>
      </c>
      <c r="C4421" s="25">
        <v>519367</v>
      </c>
      <c r="D4421" s="25" t="s">
        <v>144</v>
      </c>
      <c r="E4421" s="27" t="s">
        <v>579</v>
      </c>
    </row>
    <row r="4422" spans="1:5" x14ac:dyDescent="0.25">
      <c r="A4422" s="24">
        <v>4420</v>
      </c>
      <c r="B4422" s="26" t="s">
        <v>6503</v>
      </c>
      <c r="C4422" s="25">
        <v>509003</v>
      </c>
      <c r="D4422" s="25" t="s">
        <v>144</v>
      </c>
      <c r="E4422" s="27" t="s">
        <v>565</v>
      </c>
    </row>
    <row r="4423" spans="1:5" x14ac:dyDescent="0.25">
      <c r="A4423" s="24">
        <v>4421</v>
      </c>
      <c r="B4423" s="26" t="s">
        <v>6504</v>
      </c>
      <c r="C4423" s="25">
        <v>506687</v>
      </c>
      <c r="D4423" s="25" t="s">
        <v>144</v>
      </c>
      <c r="E4423" s="27" t="s">
        <v>192</v>
      </c>
    </row>
    <row r="4424" spans="1:5" x14ac:dyDescent="0.25">
      <c r="A4424" s="24">
        <v>4422</v>
      </c>
      <c r="B4424" s="26" t="s">
        <v>6505</v>
      </c>
      <c r="C4424" s="25">
        <v>532349</v>
      </c>
      <c r="D4424" s="25" t="s">
        <v>6506</v>
      </c>
      <c r="E4424" s="27" t="s">
        <v>216</v>
      </c>
    </row>
    <row r="4425" spans="1:5" x14ac:dyDescent="0.25">
      <c r="A4425" s="24">
        <v>4423</v>
      </c>
      <c r="B4425" s="26" t="s">
        <v>6507</v>
      </c>
      <c r="C4425" s="25">
        <v>532349</v>
      </c>
      <c r="D4425" s="25" t="s">
        <v>6506</v>
      </c>
      <c r="E4425" s="27" t="s">
        <v>216</v>
      </c>
    </row>
    <row r="4426" spans="1:5" x14ac:dyDescent="0.25">
      <c r="A4426" s="24">
        <v>4424</v>
      </c>
      <c r="B4426" s="26" t="s">
        <v>6508</v>
      </c>
      <c r="C4426" s="25">
        <v>532812</v>
      </c>
      <c r="D4426" s="25" t="s">
        <v>6509</v>
      </c>
      <c r="E4426" s="27" t="s">
        <v>161</v>
      </c>
    </row>
    <row r="4427" spans="1:5" x14ac:dyDescent="0.25">
      <c r="A4427" s="24">
        <v>4425</v>
      </c>
      <c r="B4427" s="26" t="s">
        <v>6510</v>
      </c>
      <c r="C4427" s="25" t="s">
        <v>144</v>
      </c>
      <c r="D4427" s="25" t="s">
        <v>6511</v>
      </c>
      <c r="E4427" s="27" t="s">
        <v>155</v>
      </c>
    </row>
    <row r="4428" spans="1:5" x14ac:dyDescent="0.25">
      <c r="A4428" s="24">
        <v>4426</v>
      </c>
      <c r="B4428" s="26" t="s">
        <v>6512</v>
      </c>
      <c r="C4428" s="25">
        <v>533540</v>
      </c>
      <c r="D4428" s="25" t="s">
        <v>6513</v>
      </c>
      <c r="E4428" s="27" t="s">
        <v>249</v>
      </c>
    </row>
    <row r="4429" spans="1:5" x14ac:dyDescent="0.25">
      <c r="A4429" s="24">
        <v>4427</v>
      </c>
      <c r="B4429" s="26" t="s">
        <v>6514</v>
      </c>
      <c r="C4429" s="25">
        <v>542233</v>
      </c>
      <c r="D4429" s="25" t="s">
        <v>6515</v>
      </c>
      <c r="E4429" s="27" t="s">
        <v>1340</v>
      </c>
    </row>
    <row r="4430" spans="1:5" x14ac:dyDescent="0.25">
      <c r="A4430" s="24">
        <v>4428</v>
      </c>
      <c r="B4430" s="26" t="s">
        <v>6516</v>
      </c>
      <c r="C4430" s="25">
        <v>500251</v>
      </c>
      <c r="D4430" s="25" t="s">
        <v>6517</v>
      </c>
      <c r="E4430" s="27" t="s">
        <v>145</v>
      </c>
    </row>
    <row r="4431" spans="1:5" x14ac:dyDescent="0.25">
      <c r="A4431" s="24">
        <v>4429</v>
      </c>
      <c r="B4431" s="26" t="s">
        <v>6518</v>
      </c>
      <c r="C4431" s="25">
        <v>532159</v>
      </c>
      <c r="D4431" s="25" t="s">
        <v>144</v>
      </c>
      <c r="E4431" s="27" t="s">
        <v>127</v>
      </c>
    </row>
    <row r="4432" spans="1:5" x14ac:dyDescent="0.25">
      <c r="A4432" s="24">
        <v>4430</v>
      </c>
      <c r="B4432" s="26" t="s">
        <v>6519</v>
      </c>
      <c r="C4432" s="25">
        <v>505854</v>
      </c>
      <c r="D4432" s="25" t="s">
        <v>6520</v>
      </c>
      <c r="E4432" s="27" t="s">
        <v>152</v>
      </c>
    </row>
    <row r="4433" spans="1:5" x14ac:dyDescent="0.25">
      <c r="A4433" s="24">
        <v>4431</v>
      </c>
      <c r="B4433" s="26" t="s">
        <v>6521</v>
      </c>
      <c r="C4433" s="25">
        <v>534369</v>
      </c>
      <c r="D4433" s="25" t="s">
        <v>6522</v>
      </c>
      <c r="E4433" s="27" t="s">
        <v>258</v>
      </c>
    </row>
    <row r="4434" spans="1:5" x14ac:dyDescent="0.25">
      <c r="A4434" s="24">
        <v>4432</v>
      </c>
      <c r="B4434" s="26" t="s">
        <v>6523</v>
      </c>
      <c r="C4434" s="25">
        <v>531716</v>
      </c>
      <c r="D4434" s="25" t="s">
        <v>144</v>
      </c>
      <c r="E4434" s="27" t="s">
        <v>224</v>
      </c>
    </row>
    <row r="4435" spans="1:5" x14ac:dyDescent="0.25">
      <c r="A4435" s="24">
        <v>4433</v>
      </c>
      <c r="B4435" s="26" t="s">
        <v>6524</v>
      </c>
      <c r="C4435" s="25">
        <v>521064</v>
      </c>
      <c r="D4435" s="25" t="s">
        <v>6525</v>
      </c>
      <c r="E4435" s="27" t="s">
        <v>159</v>
      </c>
    </row>
    <row r="4436" spans="1:5" x14ac:dyDescent="0.25">
      <c r="A4436" s="24">
        <v>4434</v>
      </c>
      <c r="B4436" s="26" t="s">
        <v>6526</v>
      </c>
      <c r="C4436" s="25">
        <v>540726</v>
      </c>
      <c r="D4436" s="25" t="s">
        <v>144</v>
      </c>
      <c r="E4436" s="27" t="s">
        <v>166</v>
      </c>
    </row>
    <row r="4437" spans="1:5" x14ac:dyDescent="0.25">
      <c r="A4437" s="24">
        <v>4435</v>
      </c>
      <c r="B4437" s="26" t="s">
        <v>6527</v>
      </c>
      <c r="C4437" s="25">
        <v>531972</v>
      </c>
      <c r="D4437" s="25" t="s">
        <v>144</v>
      </c>
      <c r="E4437" s="27" t="s">
        <v>329</v>
      </c>
    </row>
    <row r="4438" spans="1:5" x14ac:dyDescent="0.25">
      <c r="A4438" s="24">
        <v>4436</v>
      </c>
      <c r="B4438" s="26" t="s">
        <v>6528</v>
      </c>
      <c r="C4438" s="25">
        <v>517562</v>
      </c>
      <c r="D4438" s="25" t="s">
        <v>6529</v>
      </c>
      <c r="E4438" s="27" t="s">
        <v>130</v>
      </c>
    </row>
    <row r="4439" spans="1:5" x14ac:dyDescent="0.25">
      <c r="A4439" s="24">
        <v>4437</v>
      </c>
      <c r="B4439" s="26" t="s">
        <v>6530</v>
      </c>
      <c r="C4439" s="25">
        <v>531658</v>
      </c>
      <c r="D4439" s="25" t="s">
        <v>144</v>
      </c>
      <c r="E4439" s="27" t="s">
        <v>161</v>
      </c>
    </row>
    <row r="4440" spans="1:5" x14ac:dyDescent="0.25">
      <c r="A4440" s="24">
        <v>4438</v>
      </c>
      <c r="B4440" s="26" t="s">
        <v>6531</v>
      </c>
      <c r="C4440" s="25">
        <v>536565</v>
      </c>
      <c r="D4440" s="25" t="s">
        <v>144</v>
      </c>
      <c r="E4440" s="27" t="s">
        <v>6532</v>
      </c>
    </row>
    <row r="4441" spans="1:5" x14ac:dyDescent="0.25">
      <c r="A4441" s="24">
        <v>4439</v>
      </c>
      <c r="B4441" s="26" t="s">
        <v>6533</v>
      </c>
      <c r="C4441" s="25">
        <v>531846</v>
      </c>
      <c r="D4441" s="25" t="s">
        <v>144</v>
      </c>
      <c r="E4441" s="27" t="s">
        <v>127</v>
      </c>
    </row>
    <row r="4442" spans="1:5" x14ac:dyDescent="0.25">
      <c r="A4442" s="24">
        <v>4440</v>
      </c>
      <c r="B4442" s="26" t="s">
        <v>6534</v>
      </c>
      <c r="C4442" s="25">
        <v>531846</v>
      </c>
      <c r="D4442" s="25" t="s">
        <v>144</v>
      </c>
      <c r="E4442" s="27" t="s">
        <v>127</v>
      </c>
    </row>
    <row r="4443" spans="1:5" x14ac:dyDescent="0.25">
      <c r="A4443" s="24">
        <v>4441</v>
      </c>
      <c r="B4443" s="26" t="s">
        <v>6535</v>
      </c>
      <c r="C4443" s="25">
        <v>534755</v>
      </c>
      <c r="D4443" s="25" t="s">
        <v>6536</v>
      </c>
      <c r="E4443" s="27" t="s">
        <v>127</v>
      </c>
    </row>
    <row r="4444" spans="1:5" x14ac:dyDescent="0.25">
      <c r="A4444" s="24">
        <v>4442</v>
      </c>
      <c r="B4444" s="26" t="s">
        <v>6537</v>
      </c>
      <c r="C4444" s="25">
        <v>512101</v>
      </c>
      <c r="D4444" s="25" t="s">
        <v>144</v>
      </c>
      <c r="E4444" s="27" t="s">
        <v>182</v>
      </c>
    </row>
    <row r="4445" spans="1:5" x14ac:dyDescent="0.25">
      <c r="A4445" s="24">
        <v>4443</v>
      </c>
      <c r="B4445" s="26" t="s">
        <v>6538</v>
      </c>
      <c r="C4445" s="25">
        <v>531279</v>
      </c>
      <c r="D4445" s="25" t="s">
        <v>144</v>
      </c>
      <c r="E4445" s="27" t="s">
        <v>161</v>
      </c>
    </row>
    <row r="4446" spans="1:5" x14ac:dyDescent="0.25">
      <c r="A4446" s="24">
        <v>4444</v>
      </c>
      <c r="B4446" s="26" t="s">
        <v>6539</v>
      </c>
      <c r="C4446" s="25">
        <v>523387</v>
      </c>
      <c r="D4446" s="25" t="s">
        <v>144</v>
      </c>
      <c r="E4446" s="27" t="s">
        <v>258</v>
      </c>
    </row>
    <row r="4447" spans="1:5" x14ac:dyDescent="0.25">
      <c r="A4447" s="24">
        <v>4445</v>
      </c>
      <c r="B4447" s="26" t="s">
        <v>6540</v>
      </c>
      <c r="C4447" s="25">
        <v>505978</v>
      </c>
      <c r="D4447" s="25" t="s">
        <v>144</v>
      </c>
      <c r="E4447" s="27" t="s">
        <v>499</v>
      </c>
    </row>
    <row r="4448" spans="1:5" x14ac:dyDescent="0.25">
      <c r="A4448" s="24">
        <v>4446</v>
      </c>
      <c r="B4448" s="26" t="s">
        <v>6541</v>
      </c>
      <c r="C4448" s="25">
        <v>532356</v>
      </c>
      <c r="D4448" s="25" t="s">
        <v>6542</v>
      </c>
      <c r="E4448" s="27" t="s">
        <v>842</v>
      </c>
    </row>
    <row r="4449" spans="1:5" x14ac:dyDescent="0.25">
      <c r="A4449" s="24">
        <v>4447</v>
      </c>
      <c r="B4449" s="26" t="s">
        <v>6543</v>
      </c>
      <c r="C4449" s="25">
        <v>538569</v>
      </c>
      <c r="D4449" s="25" t="s">
        <v>6544</v>
      </c>
      <c r="E4449" s="27" t="s">
        <v>510</v>
      </c>
    </row>
    <row r="4450" spans="1:5" x14ac:dyDescent="0.25">
      <c r="A4450" s="24">
        <v>4448</v>
      </c>
      <c r="B4450" s="26" t="s">
        <v>6545</v>
      </c>
      <c r="C4450" s="25">
        <v>502281</v>
      </c>
      <c r="D4450" s="25" t="s">
        <v>144</v>
      </c>
      <c r="E4450" s="27" t="s">
        <v>672</v>
      </c>
    </row>
    <row r="4451" spans="1:5" x14ac:dyDescent="0.25">
      <c r="A4451" s="24">
        <v>4449</v>
      </c>
      <c r="B4451" s="26" t="s">
        <v>6546</v>
      </c>
      <c r="C4451" s="25">
        <v>533655</v>
      </c>
      <c r="D4451" s="25" t="s">
        <v>6547</v>
      </c>
      <c r="E4451" s="27" t="s">
        <v>187</v>
      </c>
    </row>
    <row r="4452" spans="1:5" x14ac:dyDescent="0.25">
      <c r="A4452" s="24">
        <v>4450</v>
      </c>
      <c r="B4452" s="26" t="s">
        <v>6548</v>
      </c>
      <c r="C4452" s="25">
        <v>538579</v>
      </c>
      <c r="D4452" s="25" t="s">
        <v>144</v>
      </c>
      <c r="E4452" s="27" t="s">
        <v>166</v>
      </c>
    </row>
    <row r="4453" spans="1:5" x14ac:dyDescent="0.25">
      <c r="A4453" s="24">
        <v>4451</v>
      </c>
      <c r="B4453" s="26" t="s">
        <v>6549</v>
      </c>
      <c r="C4453" s="25">
        <v>519303</v>
      </c>
      <c r="D4453" s="25" t="s">
        <v>144</v>
      </c>
      <c r="E4453" s="27" t="s">
        <v>393</v>
      </c>
    </row>
    <row r="4454" spans="1:5" x14ac:dyDescent="0.25">
      <c r="A4454" s="24">
        <v>4452</v>
      </c>
      <c r="B4454" s="26" t="s">
        <v>6550</v>
      </c>
      <c r="C4454" s="25">
        <v>538597</v>
      </c>
      <c r="D4454" s="25" t="s">
        <v>144</v>
      </c>
      <c r="E4454" s="27" t="s">
        <v>161</v>
      </c>
    </row>
    <row r="4455" spans="1:5" x14ac:dyDescent="0.25">
      <c r="A4455" s="24">
        <v>4453</v>
      </c>
      <c r="B4455" s="26" t="s">
        <v>6551</v>
      </c>
      <c r="C4455" s="25">
        <v>507747</v>
      </c>
      <c r="D4455" s="25" t="s">
        <v>6552</v>
      </c>
      <c r="E4455" s="27" t="s">
        <v>182</v>
      </c>
    </row>
    <row r="4456" spans="1:5" x14ac:dyDescent="0.25">
      <c r="A4456" s="24">
        <v>4454</v>
      </c>
      <c r="B4456" s="26" t="s">
        <v>6553</v>
      </c>
      <c r="C4456" s="25">
        <v>517506</v>
      </c>
      <c r="D4456" s="25" t="s">
        <v>6554</v>
      </c>
      <c r="E4456" s="27" t="s">
        <v>1189</v>
      </c>
    </row>
    <row r="4457" spans="1:5" x14ac:dyDescent="0.25">
      <c r="A4457" s="24">
        <v>4455</v>
      </c>
      <c r="B4457" s="26" t="s">
        <v>6555</v>
      </c>
      <c r="C4457" s="25">
        <v>514236</v>
      </c>
      <c r="D4457" s="25" t="s">
        <v>6556</v>
      </c>
      <c r="E4457" s="27" t="s">
        <v>510</v>
      </c>
    </row>
    <row r="4458" spans="1:5" x14ac:dyDescent="0.25">
      <c r="A4458" s="24">
        <v>4456</v>
      </c>
      <c r="B4458" s="26" t="s">
        <v>6557</v>
      </c>
      <c r="C4458" s="25">
        <v>540762</v>
      </c>
      <c r="D4458" s="25" t="s">
        <v>6558</v>
      </c>
      <c r="E4458" s="27" t="s">
        <v>499</v>
      </c>
    </row>
    <row r="4459" spans="1:5" x14ac:dyDescent="0.25">
      <c r="A4459" s="24">
        <v>4457</v>
      </c>
      <c r="B4459" s="26" t="s">
        <v>6559</v>
      </c>
      <c r="C4459" s="25">
        <v>540762</v>
      </c>
      <c r="D4459" s="25" t="s">
        <v>6560</v>
      </c>
      <c r="E4459" s="27" t="s">
        <v>499</v>
      </c>
    </row>
    <row r="4460" spans="1:5" x14ac:dyDescent="0.25">
      <c r="A4460" s="24">
        <v>4458</v>
      </c>
      <c r="B4460" s="26" t="s">
        <v>6561</v>
      </c>
      <c r="C4460" s="25">
        <v>524514</v>
      </c>
      <c r="D4460" s="25" t="s">
        <v>144</v>
      </c>
      <c r="E4460" s="27" t="s">
        <v>192</v>
      </c>
    </row>
    <row r="4461" spans="1:5" x14ac:dyDescent="0.25">
      <c r="A4461" s="24">
        <v>4459</v>
      </c>
      <c r="B4461" s="26" t="s">
        <v>6562</v>
      </c>
      <c r="C4461" s="25">
        <v>531088</v>
      </c>
      <c r="D4461" s="25" t="s">
        <v>144</v>
      </c>
      <c r="E4461" s="27" t="s">
        <v>161</v>
      </c>
    </row>
    <row r="4462" spans="1:5" x14ac:dyDescent="0.25">
      <c r="A4462" s="24">
        <v>4460</v>
      </c>
      <c r="B4462" s="26" t="s">
        <v>6563</v>
      </c>
      <c r="C4462" s="25">
        <v>505285</v>
      </c>
      <c r="D4462" s="25" t="s">
        <v>144</v>
      </c>
      <c r="E4462" s="27" t="s">
        <v>329</v>
      </c>
    </row>
    <row r="4463" spans="1:5" x14ac:dyDescent="0.25">
      <c r="A4463" s="24">
        <v>4461</v>
      </c>
      <c r="B4463" s="26" t="s">
        <v>6564</v>
      </c>
      <c r="C4463" s="25">
        <v>532948</v>
      </c>
      <c r="D4463" s="25" t="s">
        <v>6565</v>
      </c>
      <c r="E4463" s="27" t="s">
        <v>264</v>
      </c>
    </row>
    <row r="4464" spans="1:5" x14ac:dyDescent="0.25">
      <c r="A4464" s="24">
        <v>4462</v>
      </c>
      <c r="B4464" s="26" t="s">
        <v>6566</v>
      </c>
      <c r="C4464" s="25">
        <v>504273</v>
      </c>
      <c r="D4464" s="25" t="s">
        <v>144</v>
      </c>
      <c r="E4464" s="27" t="s">
        <v>442</v>
      </c>
    </row>
    <row r="4465" spans="1:5" x14ac:dyDescent="0.25">
      <c r="A4465" s="24">
        <v>4463</v>
      </c>
      <c r="B4465" s="26" t="s">
        <v>6567</v>
      </c>
      <c r="C4465" s="25">
        <v>531411</v>
      </c>
      <c r="D4465" s="25" t="s">
        <v>144</v>
      </c>
      <c r="E4465" s="27" t="s">
        <v>159</v>
      </c>
    </row>
    <row r="4466" spans="1:5" x14ac:dyDescent="0.25">
      <c r="A4466" s="24">
        <v>4464</v>
      </c>
      <c r="B4466" s="26" t="s">
        <v>6568</v>
      </c>
      <c r="C4466" s="25">
        <v>506808</v>
      </c>
      <c r="D4466" s="25" t="s">
        <v>144</v>
      </c>
      <c r="E4466" s="27" t="s">
        <v>192</v>
      </c>
    </row>
    <row r="4467" spans="1:5" x14ac:dyDescent="0.25">
      <c r="A4467" s="24">
        <v>4465</v>
      </c>
      <c r="B4467" s="26" t="s">
        <v>6569</v>
      </c>
      <c r="C4467" s="25">
        <v>532515</v>
      </c>
      <c r="D4467" s="25" t="s">
        <v>6570</v>
      </c>
      <c r="E4467" s="27" t="s">
        <v>882</v>
      </c>
    </row>
    <row r="4468" spans="1:5" x14ac:dyDescent="0.25">
      <c r="A4468" s="24">
        <v>4466</v>
      </c>
      <c r="B4468" s="26" t="s">
        <v>6571</v>
      </c>
      <c r="C4468" s="25">
        <v>540083</v>
      </c>
      <c r="D4468" s="25" t="s">
        <v>6572</v>
      </c>
      <c r="E4468" s="27" t="s">
        <v>882</v>
      </c>
    </row>
    <row r="4469" spans="1:5" x14ac:dyDescent="0.25">
      <c r="A4469" s="24">
        <v>4467</v>
      </c>
      <c r="B4469" s="26" t="s">
        <v>6573</v>
      </c>
      <c r="C4469" s="25">
        <v>532800</v>
      </c>
      <c r="D4469" s="25" t="s">
        <v>6574</v>
      </c>
      <c r="E4469" s="27" t="s">
        <v>882</v>
      </c>
    </row>
    <row r="4470" spans="1:5" x14ac:dyDescent="0.25">
      <c r="A4470" s="24">
        <v>4468</v>
      </c>
      <c r="B4470" s="26" t="s">
        <v>6575</v>
      </c>
      <c r="C4470" s="25">
        <v>532513</v>
      </c>
      <c r="D4470" s="25" t="s">
        <v>6576</v>
      </c>
      <c r="E4470" s="27" t="s">
        <v>241</v>
      </c>
    </row>
    <row r="4471" spans="1:5" x14ac:dyDescent="0.25">
      <c r="A4471" s="24">
        <v>4469</v>
      </c>
      <c r="B4471" s="26" t="s">
        <v>6577</v>
      </c>
      <c r="C4471" s="25">
        <v>532343</v>
      </c>
      <c r="D4471" s="25" t="s">
        <v>6578</v>
      </c>
      <c r="E4471" s="27" t="s">
        <v>801</v>
      </c>
    </row>
    <row r="4472" spans="1:5" x14ac:dyDescent="0.25">
      <c r="A4472" s="24">
        <v>4470</v>
      </c>
      <c r="B4472" s="26" t="s">
        <v>6579</v>
      </c>
      <c r="C4472" s="25">
        <v>509243</v>
      </c>
      <c r="D4472" s="25" t="s">
        <v>6580</v>
      </c>
      <c r="E4472" s="27" t="s">
        <v>624</v>
      </c>
    </row>
    <row r="4473" spans="1:5" x14ac:dyDescent="0.25">
      <c r="A4473" s="24">
        <v>4471</v>
      </c>
      <c r="B4473" s="26" t="s">
        <v>6581</v>
      </c>
      <c r="C4473" s="25">
        <v>512117</v>
      </c>
      <c r="D4473" s="25" t="s">
        <v>144</v>
      </c>
      <c r="E4473" s="27" t="s">
        <v>565</v>
      </c>
    </row>
    <row r="4474" spans="1:5" x14ac:dyDescent="0.25">
      <c r="A4474" s="24">
        <v>4472</v>
      </c>
      <c r="B4474" s="26" t="s">
        <v>6582</v>
      </c>
      <c r="C4474" s="25">
        <v>531917</v>
      </c>
      <c r="D4474" s="25" t="s">
        <v>144</v>
      </c>
      <c r="E4474" s="27" t="s">
        <v>237</v>
      </c>
    </row>
    <row r="4475" spans="1:5" x14ac:dyDescent="0.25">
      <c r="A4475" s="24">
        <v>4473</v>
      </c>
      <c r="B4475" s="26" t="s">
        <v>6583</v>
      </c>
      <c r="C4475" s="25">
        <v>532384</v>
      </c>
      <c r="D4475" s="25" t="s">
        <v>144</v>
      </c>
      <c r="E4475" s="27" t="s">
        <v>182</v>
      </c>
    </row>
    <row r="4476" spans="1:5" x14ac:dyDescent="0.25">
      <c r="A4476" s="24">
        <v>4474</v>
      </c>
      <c r="B4476" s="26" t="s">
        <v>6584</v>
      </c>
      <c r="C4476" s="25">
        <v>539468</v>
      </c>
      <c r="D4476" s="25" t="s">
        <v>144</v>
      </c>
      <c r="E4476" s="27" t="s">
        <v>161</v>
      </c>
    </row>
    <row r="4477" spans="1:5" x14ac:dyDescent="0.25">
      <c r="A4477" s="24">
        <v>4475</v>
      </c>
      <c r="B4477" s="26" t="s">
        <v>6585</v>
      </c>
      <c r="C4477" s="25">
        <v>512307</v>
      </c>
      <c r="D4477" s="25" t="s">
        <v>144</v>
      </c>
      <c r="E4477" s="27" t="s">
        <v>159</v>
      </c>
    </row>
    <row r="4478" spans="1:5" x14ac:dyDescent="0.25">
      <c r="A4478" s="24">
        <v>4476</v>
      </c>
      <c r="B4478" s="26" t="s">
        <v>6586</v>
      </c>
      <c r="C4478" s="25">
        <v>526945</v>
      </c>
      <c r="D4478" s="25" t="s">
        <v>144</v>
      </c>
      <c r="E4478" s="27" t="s">
        <v>551</v>
      </c>
    </row>
    <row r="4479" spans="1:5" x14ac:dyDescent="0.25">
      <c r="A4479" s="24">
        <v>4477</v>
      </c>
      <c r="B4479" s="26" t="s">
        <v>6587</v>
      </c>
      <c r="C4479" s="25">
        <v>541338</v>
      </c>
      <c r="D4479" s="25" t="s">
        <v>144</v>
      </c>
      <c r="E4479" s="27" t="s">
        <v>258</v>
      </c>
    </row>
    <row r="4480" spans="1:5" x14ac:dyDescent="0.25">
      <c r="A4480" s="24">
        <v>4478</v>
      </c>
      <c r="B4480" s="26" t="s">
        <v>6588</v>
      </c>
      <c r="C4480" s="25">
        <v>500464</v>
      </c>
      <c r="D4480" s="25" t="s">
        <v>6589</v>
      </c>
      <c r="E4480" s="27" t="s">
        <v>499</v>
      </c>
    </row>
    <row r="4481" spans="1:5" x14ac:dyDescent="0.25">
      <c r="A4481" s="24">
        <v>4479</v>
      </c>
      <c r="B4481" s="26" t="s">
        <v>6590</v>
      </c>
      <c r="C4481" s="25">
        <v>532505</v>
      </c>
      <c r="D4481" s="25" t="s">
        <v>6591</v>
      </c>
      <c r="E4481" s="27" t="s">
        <v>462</v>
      </c>
    </row>
    <row r="4482" spans="1:5" x14ac:dyDescent="0.25">
      <c r="A4482" s="24">
        <v>4480</v>
      </c>
      <c r="B4482" s="26" t="s">
        <v>6592</v>
      </c>
      <c r="C4482" s="25">
        <v>530131</v>
      </c>
      <c r="D4482" s="25" t="s">
        <v>144</v>
      </c>
      <c r="E4482" s="27" t="s">
        <v>157</v>
      </c>
    </row>
    <row r="4483" spans="1:5" x14ac:dyDescent="0.25">
      <c r="A4483" s="24">
        <v>4481</v>
      </c>
      <c r="B4483" s="26" t="s">
        <v>6593</v>
      </c>
      <c r="C4483" s="25">
        <v>539518</v>
      </c>
      <c r="D4483" s="25" t="s">
        <v>144</v>
      </c>
      <c r="E4483" s="27" t="s">
        <v>178</v>
      </c>
    </row>
    <row r="4484" spans="1:5" x14ac:dyDescent="0.25">
      <c r="A4484" s="24">
        <v>4482</v>
      </c>
      <c r="B4484" s="26" t="s">
        <v>6594</v>
      </c>
      <c r="C4484" s="25">
        <v>500148</v>
      </c>
      <c r="D4484" s="25" t="s">
        <v>6595</v>
      </c>
      <c r="E4484" s="27" t="s">
        <v>339</v>
      </c>
    </row>
    <row r="4485" spans="1:5" x14ac:dyDescent="0.25">
      <c r="A4485" s="24">
        <v>4483</v>
      </c>
      <c r="B4485" s="26" t="s">
        <v>6596</v>
      </c>
      <c r="C4485" s="25">
        <v>539141</v>
      </c>
      <c r="D4485" s="25" t="s">
        <v>6597</v>
      </c>
      <c r="E4485" s="27" t="s">
        <v>882</v>
      </c>
    </row>
    <row r="4486" spans="1:5" x14ac:dyDescent="0.25">
      <c r="A4486" s="24">
        <v>4484</v>
      </c>
      <c r="B4486" s="26" t="s">
        <v>6598</v>
      </c>
      <c r="C4486" s="25">
        <v>539141</v>
      </c>
      <c r="D4486" s="25" t="s">
        <v>6597</v>
      </c>
      <c r="E4486" s="27" t="s">
        <v>882</v>
      </c>
    </row>
    <row r="4487" spans="1:5" x14ac:dyDescent="0.25">
      <c r="A4487" s="24">
        <v>4485</v>
      </c>
      <c r="B4487" s="26" t="s">
        <v>6599</v>
      </c>
      <c r="C4487" s="25">
        <v>511742</v>
      </c>
      <c r="D4487" s="25" t="s">
        <v>144</v>
      </c>
      <c r="E4487" s="27" t="s">
        <v>161</v>
      </c>
    </row>
    <row r="4488" spans="1:5" x14ac:dyDescent="0.25">
      <c r="A4488" s="24">
        <v>4486</v>
      </c>
      <c r="B4488" s="26" t="s">
        <v>6600</v>
      </c>
      <c r="C4488" s="25">
        <v>533644</v>
      </c>
      <c r="D4488" s="25" t="s">
        <v>6601</v>
      </c>
      <c r="E4488" s="27" t="s">
        <v>187</v>
      </c>
    </row>
    <row r="4489" spans="1:5" x14ac:dyDescent="0.25">
      <c r="A4489" s="24">
        <v>4487</v>
      </c>
      <c r="B4489" s="26" t="s">
        <v>6602</v>
      </c>
      <c r="C4489" s="25">
        <v>539874</v>
      </c>
      <c r="D4489" s="25" t="s">
        <v>6603</v>
      </c>
      <c r="E4489" s="27" t="s">
        <v>161</v>
      </c>
    </row>
    <row r="4490" spans="1:5" x14ac:dyDescent="0.25">
      <c r="A4490" s="24">
        <v>4488</v>
      </c>
      <c r="B4490" s="26" t="s">
        <v>6604</v>
      </c>
      <c r="C4490" s="25" t="s">
        <v>144</v>
      </c>
      <c r="D4490" s="25" t="s">
        <v>6605</v>
      </c>
      <c r="E4490" s="27" t="s">
        <v>155</v>
      </c>
    </row>
    <row r="4491" spans="1:5" x14ac:dyDescent="0.25">
      <c r="A4491" s="24">
        <v>4489</v>
      </c>
      <c r="B4491" s="26" t="s">
        <v>6606</v>
      </c>
      <c r="C4491" s="25">
        <v>538706</v>
      </c>
      <c r="D4491" s="25" t="s">
        <v>144</v>
      </c>
      <c r="E4491" s="27" t="s">
        <v>442</v>
      </c>
    </row>
    <row r="4492" spans="1:5" x14ac:dyDescent="0.25">
      <c r="A4492" s="24">
        <v>4490</v>
      </c>
      <c r="B4492" s="26" t="s">
        <v>6607</v>
      </c>
      <c r="C4492" s="25">
        <v>538706</v>
      </c>
      <c r="D4492" s="25" t="s">
        <v>144</v>
      </c>
      <c r="E4492" s="27" t="s">
        <v>442</v>
      </c>
    </row>
    <row r="4493" spans="1:5" x14ac:dyDescent="0.25">
      <c r="A4493" s="24">
        <v>4491</v>
      </c>
      <c r="B4493" s="26" t="s">
        <v>6608</v>
      </c>
      <c r="C4493" s="25">
        <v>506685</v>
      </c>
      <c r="D4493" s="25" t="s">
        <v>144</v>
      </c>
      <c r="E4493" s="27" t="s">
        <v>304</v>
      </c>
    </row>
    <row r="4494" spans="1:5" x14ac:dyDescent="0.25">
      <c r="A4494" s="24">
        <v>4492</v>
      </c>
      <c r="B4494" s="26" t="s">
        <v>6609</v>
      </c>
      <c r="C4494" s="25">
        <v>532538</v>
      </c>
      <c r="D4494" s="25" t="s">
        <v>6610</v>
      </c>
      <c r="E4494" s="27" t="s">
        <v>157</v>
      </c>
    </row>
    <row r="4495" spans="1:5" x14ac:dyDescent="0.25">
      <c r="A4495" s="24">
        <v>4493</v>
      </c>
      <c r="B4495" s="26" t="s">
        <v>6611</v>
      </c>
      <c r="C4495" s="25">
        <v>500231</v>
      </c>
      <c r="D4495" s="25" t="s">
        <v>6612</v>
      </c>
      <c r="E4495" s="27" t="s">
        <v>204</v>
      </c>
    </row>
    <row r="4496" spans="1:5" x14ac:dyDescent="0.25">
      <c r="A4496" s="24">
        <v>4494</v>
      </c>
      <c r="B4496" s="26" t="s">
        <v>6613</v>
      </c>
      <c r="C4496" s="25">
        <v>539798</v>
      </c>
      <c r="D4496" s="25" t="s">
        <v>144</v>
      </c>
      <c r="E4496" s="27" t="s">
        <v>467</v>
      </c>
    </row>
    <row r="4497" spans="1:5" x14ac:dyDescent="0.25">
      <c r="A4497" s="24">
        <v>4495</v>
      </c>
      <c r="B4497" s="26" t="s">
        <v>6614</v>
      </c>
      <c r="C4497" s="25">
        <v>504605</v>
      </c>
      <c r="D4497" s="25" t="s">
        <v>144</v>
      </c>
      <c r="E4497" s="27" t="s">
        <v>467</v>
      </c>
    </row>
    <row r="4498" spans="1:5" x14ac:dyDescent="0.25">
      <c r="A4498" s="24">
        <v>4496</v>
      </c>
      <c r="B4498" s="26" t="s">
        <v>6615</v>
      </c>
      <c r="C4498" s="25">
        <v>506690</v>
      </c>
      <c r="D4498" s="25" t="s">
        <v>6616</v>
      </c>
      <c r="E4498" s="27" t="s">
        <v>182</v>
      </c>
    </row>
    <row r="4499" spans="1:5" x14ac:dyDescent="0.25">
      <c r="A4499" s="24">
        <v>4497</v>
      </c>
      <c r="B4499" s="26" t="s">
        <v>6617</v>
      </c>
      <c r="C4499" s="25">
        <v>541503</v>
      </c>
      <c r="D4499" s="25" t="s">
        <v>144</v>
      </c>
      <c r="E4499" s="27" t="s">
        <v>2136</v>
      </c>
    </row>
    <row r="4500" spans="1:5" x14ac:dyDescent="0.25">
      <c r="A4500" s="24">
        <v>4498</v>
      </c>
      <c r="B4500" s="26" t="s">
        <v>6618</v>
      </c>
      <c r="C4500" s="25" t="s">
        <v>144</v>
      </c>
      <c r="D4500" s="25" t="s">
        <v>6619</v>
      </c>
      <c r="E4500" s="27" t="s">
        <v>155</v>
      </c>
    </row>
    <row r="4501" spans="1:5" x14ac:dyDescent="0.25">
      <c r="A4501" s="24">
        <v>4499</v>
      </c>
      <c r="B4501" s="26" t="s">
        <v>6620</v>
      </c>
      <c r="C4501" s="25">
        <v>503671</v>
      </c>
      <c r="D4501" s="25" t="s">
        <v>144</v>
      </c>
      <c r="E4501" s="27" t="s">
        <v>127</v>
      </c>
    </row>
    <row r="4502" spans="1:5" x14ac:dyDescent="0.25">
      <c r="A4502" s="24">
        <v>4500</v>
      </c>
      <c r="B4502" s="26" t="s">
        <v>6621</v>
      </c>
      <c r="C4502" s="25">
        <v>512595</v>
      </c>
      <c r="D4502" s="25" t="s">
        <v>6622</v>
      </c>
      <c r="E4502" s="27" t="s">
        <v>700</v>
      </c>
    </row>
    <row r="4503" spans="1:5" x14ac:dyDescent="0.25">
      <c r="A4503" s="24">
        <v>4501</v>
      </c>
      <c r="B4503" s="26" t="s">
        <v>6623</v>
      </c>
      <c r="C4503" s="25">
        <v>532477</v>
      </c>
      <c r="D4503" s="25" t="s">
        <v>6624</v>
      </c>
      <c r="E4503" s="27" t="s">
        <v>462</v>
      </c>
    </row>
    <row r="4504" spans="1:5" x14ac:dyDescent="0.25">
      <c r="A4504" s="24">
        <v>4502</v>
      </c>
      <c r="B4504" s="26" t="s">
        <v>6625</v>
      </c>
      <c r="C4504" s="25">
        <v>526799</v>
      </c>
      <c r="D4504" s="25" t="s">
        <v>144</v>
      </c>
      <c r="E4504" s="27" t="s">
        <v>339</v>
      </c>
    </row>
    <row r="4505" spans="1:5" x14ac:dyDescent="0.25">
      <c r="A4505" s="24">
        <v>4503</v>
      </c>
      <c r="B4505" s="26" t="s">
        <v>6626</v>
      </c>
      <c r="C4505" s="25">
        <v>500429</v>
      </c>
      <c r="D4505" s="25" t="s">
        <v>6627</v>
      </c>
      <c r="E4505" s="27" t="s">
        <v>166</v>
      </c>
    </row>
    <row r="4506" spans="1:5" x14ac:dyDescent="0.25">
      <c r="A4506" s="24">
        <v>4504</v>
      </c>
      <c r="B4506" s="26" t="s">
        <v>6628</v>
      </c>
      <c r="C4506" s="25">
        <v>526957</v>
      </c>
      <c r="D4506" s="25" t="s">
        <v>144</v>
      </c>
      <c r="E4506" s="27" t="s">
        <v>639</v>
      </c>
    </row>
    <row r="4507" spans="1:5" x14ac:dyDescent="0.25">
      <c r="A4507" s="24">
        <v>4505</v>
      </c>
      <c r="B4507" s="26" t="s">
        <v>6629</v>
      </c>
      <c r="C4507" s="25">
        <v>532646</v>
      </c>
      <c r="D4507" s="25" t="s">
        <v>6630</v>
      </c>
      <c r="E4507" s="27" t="s">
        <v>639</v>
      </c>
    </row>
    <row r="4508" spans="1:5" x14ac:dyDescent="0.25">
      <c r="A4508" s="24">
        <v>4506</v>
      </c>
      <c r="B4508" s="26" t="s">
        <v>6631</v>
      </c>
      <c r="C4508" s="25">
        <v>530997</v>
      </c>
      <c r="D4508" s="25" t="s">
        <v>144</v>
      </c>
      <c r="E4508" s="27" t="s">
        <v>342</v>
      </c>
    </row>
    <row r="4509" spans="1:5" x14ac:dyDescent="0.25">
      <c r="A4509" s="24">
        <v>4507</v>
      </c>
      <c r="B4509" s="26" t="s">
        <v>6632</v>
      </c>
      <c r="C4509" s="25">
        <v>521226</v>
      </c>
      <c r="D4509" s="25" t="s">
        <v>144</v>
      </c>
      <c r="E4509" s="27" t="s">
        <v>159</v>
      </c>
    </row>
    <row r="4510" spans="1:5" x14ac:dyDescent="0.25">
      <c r="A4510" s="24">
        <v>4508</v>
      </c>
      <c r="B4510" s="26" t="s">
        <v>6633</v>
      </c>
      <c r="C4510" s="25">
        <v>526113</v>
      </c>
      <c r="D4510" s="25" t="s">
        <v>144</v>
      </c>
      <c r="E4510" s="27" t="s">
        <v>204</v>
      </c>
    </row>
    <row r="4511" spans="1:5" x14ac:dyDescent="0.25">
      <c r="A4511" s="24">
        <v>4509</v>
      </c>
      <c r="B4511" s="26" t="s">
        <v>6634</v>
      </c>
      <c r="C4511" s="25">
        <v>537582</v>
      </c>
      <c r="D4511" s="25" t="s">
        <v>144</v>
      </c>
      <c r="E4511" s="27" t="s">
        <v>230</v>
      </c>
    </row>
    <row r="4512" spans="1:5" x14ac:dyDescent="0.25">
      <c r="A4512" s="24">
        <v>4510</v>
      </c>
      <c r="B4512" s="26" t="s">
        <v>6635</v>
      </c>
      <c r="C4512" s="25">
        <v>538610</v>
      </c>
      <c r="D4512" s="25" t="s">
        <v>144</v>
      </c>
      <c r="E4512" s="27" t="s">
        <v>467</v>
      </c>
    </row>
    <row r="4513" spans="1:5" x14ac:dyDescent="0.25">
      <c r="A4513" s="24">
        <v>4511</v>
      </c>
      <c r="B4513" s="26" t="s">
        <v>6636</v>
      </c>
      <c r="C4513" s="25">
        <v>532035</v>
      </c>
      <c r="D4513" s="25" t="s">
        <v>144</v>
      </c>
      <c r="E4513" s="27" t="s">
        <v>161</v>
      </c>
    </row>
    <row r="4514" spans="1:5" x14ac:dyDescent="0.25">
      <c r="A4514" s="24">
        <v>4512</v>
      </c>
      <c r="B4514" s="26" t="s">
        <v>6637</v>
      </c>
      <c r="C4514" s="25">
        <v>531831</v>
      </c>
      <c r="D4514" s="25" t="s">
        <v>144</v>
      </c>
      <c r="E4514" s="27" t="s">
        <v>202</v>
      </c>
    </row>
    <row r="4515" spans="1:5" x14ac:dyDescent="0.25">
      <c r="A4515" s="24">
        <v>4513</v>
      </c>
      <c r="B4515" s="26" t="s">
        <v>6638</v>
      </c>
      <c r="C4515" s="25">
        <v>531867</v>
      </c>
      <c r="D4515" s="25" t="s">
        <v>144</v>
      </c>
      <c r="E4515" s="27" t="s">
        <v>166</v>
      </c>
    </row>
    <row r="4516" spans="1:5" x14ac:dyDescent="0.25">
      <c r="A4516" s="24">
        <v>4514</v>
      </c>
      <c r="B4516" s="26" t="s">
        <v>6639</v>
      </c>
      <c r="C4516" s="25">
        <v>507878</v>
      </c>
      <c r="D4516" s="25" t="s">
        <v>6640</v>
      </c>
      <c r="E4516" s="27" t="s">
        <v>230</v>
      </c>
    </row>
    <row r="4517" spans="1:5" x14ac:dyDescent="0.25">
      <c r="A4517" s="24">
        <v>4515</v>
      </c>
      <c r="B4517" s="26" t="s">
        <v>6641</v>
      </c>
      <c r="C4517" s="25">
        <v>533171</v>
      </c>
      <c r="D4517" s="25" t="s">
        <v>6642</v>
      </c>
      <c r="E4517" s="27" t="s">
        <v>462</v>
      </c>
    </row>
    <row r="4518" spans="1:5" x14ac:dyDescent="0.25">
      <c r="A4518" s="24">
        <v>4516</v>
      </c>
      <c r="B4518" s="26" t="s">
        <v>6643</v>
      </c>
      <c r="C4518" s="25">
        <v>532478</v>
      </c>
      <c r="D4518" s="25" t="s">
        <v>6644</v>
      </c>
      <c r="E4518" s="27" t="s">
        <v>775</v>
      </c>
    </row>
    <row r="4519" spans="1:5" x14ac:dyDescent="0.25">
      <c r="A4519" s="24">
        <v>4517</v>
      </c>
      <c r="B4519" s="26" t="s">
        <v>6645</v>
      </c>
      <c r="C4519" s="25">
        <v>531091</v>
      </c>
      <c r="D4519" s="25" t="s">
        <v>144</v>
      </c>
      <c r="E4519" s="27" t="s">
        <v>161</v>
      </c>
    </row>
    <row r="4520" spans="1:5" x14ac:dyDescent="0.25">
      <c r="A4520" s="24">
        <v>4518</v>
      </c>
      <c r="B4520" s="26" t="s">
        <v>6646</v>
      </c>
      <c r="C4520" s="25">
        <v>522014</v>
      </c>
      <c r="D4520" s="25" t="s">
        <v>144</v>
      </c>
      <c r="E4520" s="27" t="s">
        <v>329</v>
      </c>
    </row>
    <row r="4521" spans="1:5" x14ac:dyDescent="0.25">
      <c r="A4521" s="24">
        <v>4519</v>
      </c>
      <c r="B4521" s="26" t="s">
        <v>6647</v>
      </c>
      <c r="C4521" s="25">
        <v>502893</v>
      </c>
      <c r="D4521" s="25" t="s">
        <v>144</v>
      </c>
      <c r="E4521" s="27" t="s">
        <v>150</v>
      </c>
    </row>
    <row r="4522" spans="1:5" x14ac:dyDescent="0.25">
      <c r="A4522" s="24">
        <v>4520</v>
      </c>
      <c r="B4522" s="26" t="s">
        <v>6648</v>
      </c>
      <c r="C4522" s="25">
        <v>507808</v>
      </c>
      <c r="D4522" s="25" t="s">
        <v>144</v>
      </c>
      <c r="E4522" s="27" t="s">
        <v>161</v>
      </c>
    </row>
    <row r="4523" spans="1:5" x14ac:dyDescent="0.25">
      <c r="A4523" s="24">
        <v>4521</v>
      </c>
      <c r="B4523" s="26" t="s">
        <v>6649</v>
      </c>
      <c r="C4523" s="25" t="s">
        <v>144</v>
      </c>
      <c r="D4523" s="25" t="s">
        <v>6650</v>
      </c>
      <c r="E4523" s="27" t="s">
        <v>155</v>
      </c>
    </row>
    <row r="4524" spans="1:5" x14ac:dyDescent="0.25">
      <c r="A4524" s="24">
        <v>4522</v>
      </c>
      <c r="B4524" s="26" t="s">
        <v>6651</v>
      </c>
      <c r="C4524" s="25">
        <v>532432</v>
      </c>
      <c r="D4524" s="25" t="s">
        <v>6652</v>
      </c>
      <c r="E4524" s="27" t="s">
        <v>775</v>
      </c>
    </row>
    <row r="4525" spans="1:5" x14ac:dyDescent="0.25">
      <c r="A4525" s="24">
        <v>4523</v>
      </c>
      <c r="B4525" s="26" t="s">
        <v>6653</v>
      </c>
      <c r="C4525" s="25">
        <v>521188</v>
      </c>
      <c r="D4525" s="25" t="s">
        <v>144</v>
      </c>
      <c r="E4525" s="27" t="s">
        <v>159</v>
      </c>
    </row>
    <row r="4526" spans="1:5" x14ac:dyDescent="0.25">
      <c r="A4526" s="24">
        <v>4524</v>
      </c>
      <c r="B4526" s="26" t="s">
        <v>6654</v>
      </c>
      <c r="C4526" s="25">
        <v>522091</v>
      </c>
      <c r="D4526" s="25" t="s">
        <v>144</v>
      </c>
      <c r="E4526" s="27" t="s">
        <v>187</v>
      </c>
    </row>
    <row r="4527" spans="1:5" x14ac:dyDescent="0.25">
      <c r="A4527" s="24">
        <v>4525</v>
      </c>
      <c r="B4527" s="26" t="s">
        <v>6655</v>
      </c>
      <c r="C4527" s="25">
        <v>532746</v>
      </c>
      <c r="D4527" s="25" t="s">
        <v>6656</v>
      </c>
      <c r="E4527" s="27" t="s">
        <v>542</v>
      </c>
    </row>
    <row r="4528" spans="1:5" x14ac:dyDescent="0.25">
      <c r="A4528" s="24">
        <v>4526</v>
      </c>
      <c r="B4528" s="26" t="s">
        <v>6657</v>
      </c>
      <c r="C4528" s="25" t="s">
        <v>144</v>
      </c>
      <c r="D4528" s="25" t="s">
        <v>6658</v>
      </c>
      <c r="E4528" s="27" t="s">
        <v>155</v>
      </c>
    </row>
    <row r="4529" spans="1:5" x14ac:dyDescent="0.25">
      <c r="A4529" s="24">
        <v>4527</v>
      </c>
      <c r="B4529" s="26" t="s">
        <v>6659</v>
      </c>
      <c r="C4529" s="25" t="s">
        <v>144</v>
      </c>
      <c r="D4529" s="25" t="s">
        <v>6658</v>
      </c>
      <c r="E4529" s="27" t="s">
        <v>155</v>
      </c>
    </row>
    <row r="4530" spans="1:5" x14ac:dyDescent="0.25">
      <c r="A4530" s="24">
        <v>4528</v>
      </c>
      <c r="B4530" s="26" t="s">
        <v>6660</v>
      </c>
      <c r="C4530" s="25">
        <v>532378</v>
      </c>
      <c r="D4530" s="25" t="s">
        <v>144</v>
      </c>
      <c r="E4530" s="27" t="s">
        <v>147</v>
      </c>
    </row>
    <row r="4531" spans="1:5" x14ac:dyDescent="0.25">
      <c r="A4531" s="24">
        <v>4529</v>
      </c>
      <c r="B4531" s="26" t="s">
        <v>6661</v>
      </c>
      <c r="C4531" s="25">
        <v>539314</v>
      </c>
      <c r="D4531" s="25" t="s">
        <v>144</v>
      </c>
      <c r="E4531" s="27" t="s">
        <v>499</v>
      </c>
    </row>
    <row r="4532" spans="1:5" x14ac:dyDescent="0.25">
      <c r="A4532" s="24">
        <v>4530</v>
      </c>
      <c r="B4532" s="26" t="s">
        <v>6662</v>
      </c>
      <c r="C4532" s="25">
        <v>504212</v>
      </c>
      <c r="D4532" s="25" t="s">
        <v>6663</v>
      </c>
      <c r="E4532" s="27" t="s">
        <v>442</v>
      </c>
    </row>
    <row r="4533" spans="1:5" x14ac:dyDescent="0.25">
      <c r="A4533" s="24">
        <v>4531</v>
      </c>
      <c r="B4533" s="26" t="s">
        <v>6664</v>
      </c>
      <c r="C4533" s="25">
        <v>531963</v>
      </c>
      <c r="D4533" s="25" t="s">
        <v>144</v>
      </c>
      <c r="E4533" s="27" t="s">
        <v>565</v>
      </c>
    </row>
    <row r="4534" spans="1:5" x14ac:dyDescent="0.25">
      <c r="A4534" s="24">
        <v>4532</v>
      </c>
      <c r="B4534" s="26" t="s">
        <v>6665</v>
      </c>
      <c r="C4534" s="25">
        <v>523519</v>
      </c>
      <c r="D4534" s="25" t="s">
        <v>144</v>
      </c>
      <c r="E4534" s="27" t="s">
        <v>166</v>
      </c>
    </row>
    <row r="4535" spans="1:5" x14ac:dyDescent="0.25">
      <c r="A4535" s="24">
        <v>4533</v>
      </c>
      <c r="B4535" s="26" t="s">
        <v>6666</v>
      </c>
      <c r="C4535" s="25">
        <v>504673</v>
      </c>
      <c r="D4535" s="25" t="s">
        <v>144</v>
      </c>
      <c r="E4535" s="27" t="s">
        <v>449</v>
      </c>
    </row>
    <row r="4536" spans="1:5" x14ac:dyDescent="0.25">
      <c r="A4536" s="24">
        <v>4534</v>
      </c>
      <c r="B4536" s="26" t="s">
        <v>6667</v>
      </c>
      <c r="C4536" s="25">
        <v>524408</v>
      </c>
      <c r="D4536" s="25" t="s">
        <v>144</v>
      </c>
      <c r="E4536" s="27" t="s">
        <v>192</v>
      </c>
    </row>
    <row r="4537" spans="1:5" x14ac:dyDescent="0.25">
      <c r="A4537" s="24">
        <v>4535</v>
      </c>
      <c r="B4537" s="26" t="s">
        <v>6668</v>
      </c>
      <c r="C4537" s="25">
        <v>514144</v>
      </c>
      <c r="D4537" s="25" t="s">
        <v>144</v>
      </c>
      <c r="E4537" s="27" t="s">
        <v>159</v>
      </c>
    </row>
    <row r="4538" spans="1:5" x14ac:dyDescent="0.25">
      <c r="A4538" s="24">
        <v>4536</v>
      </c>
      <c r="B4538" s="26" t="s">
        <v>6669</v>
      </c>
      <c r="C4538" s="25">
        <v>512408</v>
      </c>
      <c r="D4538" s="25" t="s">
        <v>144</v>
      </c>
      <c r="E4538" s="27" t="s">
        <v>159</v>
      </c>
    </row>
    <row r="4539" spans="1:5" x14ac:dyDescent="0.25">
      <c r="A4539" s="24">
        <v>4537</v>
      </c>
      <c r="B4539" s="26" t="s">
        <v>6670</v>
      </c>
      <c r="C4539" s="25">
        <v>531762</v>
      </c>
      <c r="D4539" s="25" t="s">
        <v>144</v>
      </c>
      <c r="E4539" s="27" t="s">
        <v>182</v>
      </c>
    </row>
    <row r="4540" spans="1:5" x14ac:dyDescent="0.25">
      <c r="A4540" s="24">
        <v>4538</v>
      </c>
      <c r="B4540" s="26" t="s">
        <v>6671</v>
      </c>
      <c r="C4540" s="25">
        <v>511764</v>
      </c>
      <c r="D4540" s="25" t="s">
        <v>144</v>
      </c>
      <c r="E4540" s="27" t="s">
        <v>161</v>
      </c>
    </row>
    <row r="4541" spans="1:5" x14ac:dyDescent="0.25">
      <c r="A4541" s="24">
        <v>4539</v>
      </c>
      <c r="B4541" s="26" t="s">
        <v>6672</v>
      </c>
      <c r="C4541" s="25">
        <v>512070</v>
      </c>
      <c r="D4541" s="25" t="s">
        <v>6673</v>
      </c>
      <c r="E4541" s="27" t="s">
        <v>288</v>
      </c>
    </row>
    <row r="4542" spans="1:5" x14ac:dyDescent="0.25">
      <c r="A4542" s="24">
        <v>4540</v>
      </c>
      <c r="B4542" s="26" t="s">
        <v>6674</v>
      </c>
      <c r="C4542" s="25">
        <v>531390</v>
      </c>
      <c r="D4542" s="25" t="s">
        <v>144</v>
      </c>
      <c r="E4542" s="27" t="s">
        <v>161</v>
      </c>
    </row>
    <row r="4543" spans="1:5" x14ac:dyDescent="0.25">
      <c r="A4543" s="24">
        <v>4541</v>
      </c>
      <c r="B4543" s="26" t="s">
        <v>6675</v>
      </c>
      <c r="C4543" s="25" t="s">
        <v>144</v>
      </c>
      <c r="D4543" s="25" t="s">
        <v>6676</v>
      </c>
      <c r="E4543" s="27" t="s">
        <v>155</v>
      </c>
    </row>
    <row r="4544" spans="1:5" x14ac:dyDescent="0.25">
      <c r="A4544" s="24">
        <v>4542</v>
      </c>
      <c r="B4544" s="26" t="s">
        <v>6677</v>
      </c>
      <c r="C4544" s="25">
        <v>526987</v>
      </c>
      <c r="D4544" s="25" t="s">
        <v>6678</v>
      </c>
      <c r="E4544" s="27" t="s">
        <v>166</v>
      </c>
    </row>
    <row r="4545" spans="1:5" x14ac:dyDescent="0.25">
      <c r="A4545" s="24">
        <v>4543</v>
      </c>
      <c r="B4545" s="26" t="s">
        <v>6679</v>
      </c>
      <c r="C4545" s="25">
        <v>532402</v>
      </c>
      <c r="D4545" s="25" t="s">
        <v>144</v>
      </c>
      <c r="E4545" s="27" t="s">
        <v>237</v>
      </c>
    </row>
    <row r="4546" spans="1:5" x14ac:dyDescent="0.25">
      <c r="A4546" s="24">
        <v>4544</v>
      </c>
      <c r="B4546" s="26" t="s">
        <v>6680</v>
      </c>
      <c r="C4546" s="25">
        <v>532398</v>
      </c>
      <c r="D4546" s="25" t="s">
        <v>6681</v>
      </c>
      <c r="E4546" s="27" t="s">
        <v>237</v>
      </c>
    </row>
    <row r="4547" spans="1:5" x14ac:dyDescent="0.25">
      <c r="A4547" s="24">
        <v>4545</v>
      </c>
      <c r="B4547" s="26" t="s">
        <v>6682</v>
      </c>
      <c r="C4547" s="25">
        <v>517146</v>
      </c>
      <c r="D4547" s="25" t="s">
        <v>6683</v>
      </c>
      <c r="E4547" s="27" t="s">
        <v>467</v>
      </c>
    </row>
    <row r="4548" spans="1:5" x14ac:dyDescent="0.25">
      <c r="A4548" s="24">
        <v>4546</v>
      </c>
      <c r="B4548" s="26" t="s">
        <v>6684</v>
      </c>
      <c r="C4548" s="25">
        <v>511507</v>
      </c>
      <c r="D4548" s="25" t="s">
        <v>144</v>
      </c>
      <c r="E4548" s="27" t="s">
        <v>161</v>
      </c>
    </row>
    <row r="4549" spans="1:5" x14ac:dyDescent="0.25">
      <c r="A4549" s="24">
        <v>4547</v>
      </c>
      <c r="B4549" s="26" t="s">
        <v>6685</v>
      </c>
      <c r="C4549" s="25" t="s">
        <v>144</v>
      </c>
      <c r="D4549" s="25" t="s">
        <v>6686</v>
      </c>
      <c r="E4549" s="27" t="s">
        <v>155</v>
      </c>
    </row>
    <row r="4550" spans="1:5" x14ac:dyDescent="0.25">
      <c r="A4550" s="24">
        <v>4548</v>
      </c>
      <c r="B4550" s="26" t="s">
        <v>6687</v>
      </c>
      <c r="C4550" s="25">
        <v>511736</v>
      </c>
      <c r="D4550" s="25" t="s">
        <v>144</v>
      </c>
      <c r="E4550" s="27" t="s">
        <v>166</v>
      </c>
    </row>
    <row r="4551" spans="1:5" x14ac:dyDescent="0.25">
      <c r="A4551" s="24">
        <v>4549</v>
      </c>
      <c r="B4551" s="26" t="s">
        <v>6688</v>
      </c>
      <c r="C4551" s="25">
        <v>532765</v>
      </c>
      <c r="D4551" s="25" t="s">
        <v>6689</v>
      </c>
      <c r="E4551" s="27" t="s">
        <v>342</v>
      </c>
    </row>
    <row r="4552" spans="1:5" x14ac:dyDescent="0.25">
      <c r="A4552" s="24">
        <v>4550</v>
      </c>
      <c r="B4552" s="26" t="s">
        <v>6690</v>
      </c>
      <c r="C4552" s="25">
        <v>590101</v>
      </c>
      <c r="D4552" s="25" t="s">
        <v>6691</v>
      </c>
      <c r="E4552" s="27" t="s">
        <v>127</v>
      </c>
    </row>
    <row r="4553" spans="1:5" x14ac:dyDescent="0.25">
      <c r="A4553" s="24">
        <v>4551</v>
      </c>
      <c r="B4553" s="26" t="s">
        <v>6692</v>
      </c>
      <c r="C4553" s="25">
        <v>500426</v>
      </c>
      <c r="D4553" s="25" t="s">
        <v>144</v>
      </c>
      <c r="E4553" s="27" t="s">
        <v>230</v>
      </c>
    </row>
    <row r="4554" spans="1:5" x14ac:dyDescent="0.25">
      <c r="A4554" s="24">
        <v>4552</v>
      </c>
      <c r="B4554" s="26" t="s">
        <v>6693</v>
      </c>
      <c r="C4554" s="25">
        <v>513216</v>
      </c>
      <c r="D4554" s="25" t="s">
        <v>6694</v>
      </c>
      <c r="E4554" s="27" t="s">
        <v>176</v>
      </c>
    </row>
    <row r="4555" spans="1:5" x14ac:dyDescent="0.25">
      <c r="A4555" s="24">
        <v>4553</v>
      </c>
      <c r="B4555" s="26" t="s">
        <v>6695</v>
      </c>
      <c r="C4555" s="25">
        <v>532729</v>
      </c>
      <c r="D4555" s="25" t="s">
        <v>6696</v>
      </c>
      <c r="E4555" s="27" t="s">
        <v>842</v>
      </c>
    </row>
    <row r="4556" spans="1:5" x14ac:dyDescent="0.25">
      <c r="A4556" s="24">
        <v>4554</v>
      </c>
      <c r="B4556" s="26" t="s">
        <v>6697</v>
      </c>
      <c r="C4556" s="25">
        <v>500254</v>
      </c>
      <c r="D4556" s="25" t="s">
        <v>6698</v>
      </c>
      <c r="E4556" s="27" t="s">
        <v>176</v>
      </c>
    </row>
    <row r="4557" spans="1:5" x14ac:dyDescent="0.25">
      <c r="A4557" s="24">
        <v>4555</v>
      </c>
      <c r="B4557" s="26" t="s">
        <v>6699</v>
      </c>
      <c r="C4557" s="25">
        <v>511110</v>
      </c>
      <c r="D4557" s="25" t="s">
        <v>144</v>
      </c>
      <c r="E4557" s="27" t="s">
        <v>127</v>
      </c>
    </row>
    <row r="4558" spans="1:5" x14ac:dyDescent="0.25">
      <c r="A4558" s="24">
        <v>4556</v>
      </c>
      <c r="B4558" s="26" t="s">
        <v>6700</v>
      </c>
      <c r="C4558" s="25">
        <v>539123</v>
      </c>
      <c r="D4558" s="25" t="s">
        <v>144</v>
      </c>
      <c r="E4558" s="27" t="s">
        <v>164</v>
      </c>
    </row>
    <row r="4559" spans="1:5" x14ac:dyDescent="0.25">
      <c r="A4559" s="24">
        <v>4557</v>
      </c>
      <c r="B4559" s="26" t="s">
        <v>6701</v>
      </c>
      <c r="C4559" s="25">
        <v>542654</v>
      </c>
      <c r="D4559" s="25" t="s">
        <v>6702</v>
      </c>
      <c r="E4559" s="27" t="s">
        <v>145</v>
      </c>
    </row>
    <row r="4560" spans="1:5" x14ac:dyDescent="0.25">
      <c r="A4560" s="24">
        <v>4558</v>
      </c>
      <c r="B4560" s="26" t="s">
        <v>6703</v>
      </c>
      <c r="C4560" s="25">
        <v>523888</v>
      </c>
      <c r="D4560" s="25" t="s">
        <v>144</v>
      </c>
      <c r="E4560" s="27" t="s">
        <v>624</v>
      </c>
    </row>
    <row r="4561" spans="1:5" x14ac:dyDescent="0.25">
      <c r="A4561" s="24">
        <v>4559</v>
      </c>
      <c r="B4561" s="26" t="s">
        <v>6704</v>
      </c>
      <c r="C4561" s="25">
        <v>531266</v>
      </c>
      <c r="D4561" s="25" t="s">
        <v>6705</v>
      </c>
      <c r="E4561" s="27" t="s">
        <v>222</v>
      </c>
    </row>
    <row r="4562" spans="1:5" x14ac:dyDescent="0.25">
      <c r="A4562" s="24">
        <v>4560</v>
      </c>
      <c r="B4562" s="26" t="s">
        <v>6706</v>
      </c>
      <c r="C4562" s="25">
        <v>532867</v>
      </c>
      <c r="D4562" s="25" t="s">
        <v>6707</v>
      </c>
      <c r="E4562" s="27" t="s">
        <v>313</v>
      </c>
    </row>
    <row r="4563" spans="1:5" x14ac:dyDescent="0.25">
      <c r="A4563" s="24">
        <v>4561</v>
      </c>
      <c r="B4563" s="26" t="s">
        <v>6708</v>
      </c>
      <c r="C4563" s="25">
        <v>533269</v>
      </c>
      <c r="D4563" s="25" t="s">
        <v>6709</v>
      </c>
      <c r="E4563" s="27" t="s">
        <v>169</v>
      </c>
    </row>
    <row r="4564" spans="1:5" x14ac:dyDescent="0.25">
      <c r="A4564" s="24">
        <v>4562</v>
      </c>
      <c r="B4564" s="26" t="s">
        <v>6710</v>
      </c>
      <c r="C4564" s="25">
        <v>532320</v>
      </c>
      <c r="D4564" s="25" t="s">
        <v>144</v>
      </c>
      <c r="E4564" s="27" t="s">
        <v>161</v>
      </c>
    </row>
    <row r="4565" spans="1:5" x14ac:dyDescent="0.25">
      <c r="A4565" s="24">
        <v>4563</v>
      </c>
      <c r="B4565" s="26" t="s">
        <v>6711</v>
      </c>
      <c r="C4565" s="25">
        <v>519152</v>
      </c>
      <c r="D4565" s="25" t="s">
        <v>144</v>
      </c>
      <c r="E4565" s="27" t="s">
        <v>166</v>
      </c>
    </row>
    <row r="4566" spans="1:5" x14ac:dyDescent="0.25">
      <c r="A4566" s="24">
        <v>4564</v>
      </c>
      <c r="B4566" s="26" t="s">
        <v>6712</v>
      </c>
      <c r="C4566" s="25">
        <v>519156</v>
      </c>
      <c r="D4566" s="25" t="s">
        <v>6713</v>
      </c>
      <c r="E4566" s="27" t="s">
        <v>204</v>
      </c>
    </row>
    <row r="4567" spans="1:5" x14ac:dyDescent="0.25">
      <c r="A4567" s="24">
        <v>4565</v>
      </c>
      <c r="B4567" s="26" t="s">
        <v>6714</v>
      </c>
      <c r="C4567" s="25" t="s">
        <v>144</v>
      </c>
      <c r="D4567" s="25" t="s">
        <v>6715</v>
      </c>
      <c r="E4567" s="27" t="s">
        <v>155</v>
      </c>
    </row>
    <row r="4568" spans="1:5" x14ac:dyDescent="0.25">
      <c r="A4568" s="24">
        <v>4566</v>
      </c>
      <c r="B4568" s="26" t="s">
        <v>6716</v>
      </c>
      <c r="C4568" s="25">
        <v>531676</v>
      </c>
      <c r="D4568" s="25" t="s">
        <v>144</v>
      </c>
      <c r="E4568" s="27" t="s">
        <v>204</v>
      </c>
    </row>
    <row r="4569" spans="1:5" x14ac:dyDescent="0.25">
      <c r="A4569" s="24">
        <v>4567</v>
      </c>
      <c r="B4569" s="26" t="s">
        <v>6717</v>
      </c>
      <c r="C4569" s="25">
        <v>532156</v>
      </c>
      <c r="D4569" s="25" t="s">
        <v>6718</v>
      </c>
      <c r="E4569" s="27" t="s">
        <v>258</v>
      </c>
    </row>
    <row r="4570" spans="1:5" x14ac:dyDescent="0.25">
      <c r="A4570" s="24">
        <v>4568</v>
      </c>
      <c r="B4570" s="26" t="s">
        <v>6719</v>
      </c>
      <c r="C4570" s="25" t="s">
        <v>144</v>
      </c>
      <c r="D4570" s="25" t="s">
        <v>6720</v>
      </c>
      <c r="E4570" s="27" t="s">
        <v>155</v>
      </c>
    </row>
    <row r="4571" spans="1:5" x14ac:dyDescent="0.25">
      <c r="A4571" s="24">
        <v>4569</v>
      </c>
      <c r="B4571" s="26" t="s">
        <v>6721</v>
      </c>
      <c r="C4571" s="25">
        <v>511431</v>
      </c>
      <c r="D4571" s="25" t="s">
        <v>6722</v>
      </c>
      <c r="E4571" s="27" t="s">
        <v>145</v>
      </c>
    </row>
    <row r="4572" spans="1:5" x14ac:dyDescent="0.25">
      <c r="A4572" s="24">
        <v>4570</v>
      </c>
      <c r="B4572" s="26" t="s">
        <v>6723</v>
      </c>
      <c r="C4572" s="25">
        <v>539402</v>
      </c>
      <c r="D4572" s="25" t="s">
        <v>144</v>
      </c>
      <c r="E4572" s="27" t="s">
        <v>342</v>
      </c>
    </row>
    <row r="4573" spans="1:5" x14ac:dyDescent="0.25">
      <c r="A4573" s="24">
        <v>4571</v>
      </c>
      <c r="B4573" s="26" t="s">
        <v>6724</v>
      </c>
      <c r="C4573" s="25">
        <v>526775</v>
      </c>
      <c r="D4573" s="25" t="s">
        <v>144</v>
      </c>
      <c r="E4573" s="27" t="s">
        <v>290</v>
      </c>
    </row>
    <row r="4574" spans="1:5" x14ac:dyDescent="0.25">
      <c r="A4574" s="24">
        <v>4572</v>
      </c>
      <c r="B4574" s="26" t="s">
        <v>6725</v>
      </c>
      <c r="C4574" s="25">
        <v>540145</v>
      </c>
      <c r="D4574" s="25" t="s">
        <v>144</v>
      </c>
      <c r="E4574" s="27" t="s">
        <v>182</v>
      </c>
    </row>
    <row r="4575" spans="1:5" x14ac:dyDescent="0.25">
      <c r="A4575" s="24">
        <v>4573</v>
      </c>
      <c r="B4575" s="26" t="s">
        <v>6726</v>
      </c>
      <c r="C4575" s="25">
        <v>530403</v>
      </c>
      <c r="D4575" s="25" t="s">
        <v>144</v>
      </c>
      <c r="E4575" s="27" t="s">
        <v>339</v>
      </c>
    </row>
    <row r="4576" spans="1:5" x14ac:dyDescent="0.25">
      <c r="A4576" s="24">
        <v>4574</v>
      </c>
      <c r="B4576" s="26" t="s">
        <v>6727</v>
      </c>
      <c r="C4576" s="25">
        <v>513397</v>
      </c>
      <c r="D4576" s="25" t="s">
        <v>144</v>
      </c>
      <c r="E4576" s="27" t="s">
        <v>467</v>
      </c>
    </row>
    <row r="4577" spans="1:5" x14ac:dyDescent="0.25">
      <c r="A4577" s="24">
        <v>4575</v>
      </c>
      <c r="B4577" s="26" t="s">
        <v>6728</v>
      </c>
      <c r="C4577" s="25">
        <v>539543</v>
      </c>
      <c r="D4577" s="25" t="s">
        <v>144</v>
      </c>
      <c r="E4577" s="27" t="s">
        <v>164</v>
      </c>
    </row>
    <row r="4578" spans="1:5" x14ac:dyDescent="0.25">
      <c r="A4578" s="24">
        <v>4576</v>
      </c>
      <c r="B4578" s="26" t="s">
        <v>6729</v>
      </c>
      <c r="C4578" s="25">
        <v>530459</v>
      </c>
      <c r="D4578" s="25" t="s">
        <v>144</v>
      </c>
      <c r="E4578" s="27" t="s">
        <v>159</v>
      </c>
    </row>
    <row r="4579" spans="1:5" x14ac:dyDescent="0.25">
      <c r="A4579" s="24">
        <v>4577</v>
      </c>
      <c r="B4579" s="26" t="s">
        <v>6730</v>
      </c>
      <c r="C4579" s="25">
        <v>512175</v>
      </c>
      <c r="D4579" s="25" t="s">
        <v>144</v>
      </c>
      <c r="E4579" s="27" t="s">
        <v>130</v>
      </c>
    </row>
    <row r="4580" spans="1:5" x14ac:dyDescent="0.25">
      <c r="A4580" s="24">
        <v>4578</v>
      </c>
      <c r="B4580" s="26" t="s">
        <v>6731</v>
      </c>
      <c r="C4580" s="25">
        <v>530369</v>
      </c>
      <c r="D4580" s="25" t="s">
        <v>144</v>
      </c>
      <c r="E4580" s="27" t="s">
        <v>624</v>
      </c>
    </row>
    <row r="4581" spans="1:5" x14ac:dyDescent="0.25">
      <c r="A4581" s="24">
        <v>4579</v>
      </c>
      <c r="B4581" s="26" t="s">
        <v>6732</v>
      </c>
      <c r="C4581" s="25">
        <v>532090</v>
      </c>
      <c r="D4581" s="25" t="s">
        <v>144</v>
      </c>
      <c r="E4581" s="27" t="s">
        <v>159</v>
      </c>
    </row>
    <row r="4582" spans="1:5" x14ac:dyDescent="0.25">
      <c r="A4582" s="24">
        <v>4580</v>
      </c>
      <c r="B4582" s="26" t="s">
        <v>6733</v>
      </c>
      <c r="C4582" s="25">
        <v>538918</v>
      </c>
      <c r="D4582" s="25" t="s">
        <v>144</v>
      </c>
      <c r="E4582" s="27" t="s">
        <v>161</v>
      </c>
    </row>
    <row r="4583" spans="1:5" x14ac:dyDescent="0.25">
      <c r="A4583" s="24">
        <v>4581</v>
      </c>
      <c r="B4583" s="26" t="s">
        <v>6734</v>
      </c>
      <c r="C4583" s="25">
        <v>540729</v>
      </c>
      <c r="D4583" s="25" t="s">
        <v>144</v>
      </c>
      <c r="E4583" s="27" t="s">
        <v>182</v>
      </c>
    </row>
    <row r="4584" spans="1:5" x14ac:dyDescent="0.25">
      <c r="A4584" s="24">
        <v>4582</v>
      </c>
      <c r="B4584" s="26" t="s">
        <v>6735</v>
      </c>
      <c r="C4584" s="25">
        <v>539761</v>
      </c>
      <c r="D4584" s="25" t="s">
        <v>144</v>
      </c>
      <c r="E4584" s="27" t="s">
        <v>249</v>
      </c>
    </row>
    <row r="4585" spans="1:5" x14ac:dyDescent="0.25">
      <c r="A4585" s="24">
        <v>4583</v>
      </c>
      <c r="B4585" s="26" t="s">
        <v>6736</v>
      </c>
      <c r="C4585" s="25">
        <v>502589</v>
      </c>
      <c r="D4585" s="25" t="s">
        <v>144</v>
      </c>
      <c r="E4585" s="27" t="s">
        <v>138</v>
      </c>
    </row>
    <row r="4586" spans="1:5" x14ac:dyDescent="0.25">
      <c r="A4586" s="24">
        <v>4584</v>
      </c>
      <c r="B4586" s="26" t="s">
        <v>6737</v>
      </c>
      <c r="C4586" s="25">
        <v>524796</v>
      </c>
      <c r="D4586" s="25" t="s">
        <v>144</v>
      </c>
      <c r="E4586" s="27" t="s">
        <v>182</v>
      </c>
    </row>
    <row r="4587" spans="1:5" x14ac:dyDescent="0.25">
      <c r="A4587" s="24">
        <v>4585</v>
      </c>
      <c r="B4587" s="26" t="s">
        <v>6738</v>
      </c>
      <c r="C4587" s="25" t="s">
        <v>144</v>
      </c>
      <c r="D4587" s="25" t="s">
        <v>6739</v>
      </c>
      <c r="E4587" s="27" t="s">
        <v>235</v>
      </c>
    </row>
    <row r="4588" spans="1:5" x14ac:dyDescent="0.25">
      <c r="A4588" s="24">
        <v>4586</v>
      </c>
      <c r="B4588" s="26" t="s">
        <v>6740</v>
      </c>
      <c r="C4588" s="25">
        <v>531444</v>
      </c>
      <c r="D4588" s="25" t="s">
        <v>144</v>
      </c>
      <c r="E4588" s="27" t="s">
        <v>157</v>
      </c>
    </row>
    <row r="4589" spans="1:5" x14ac:dyDescent="0.25">
      <c r="A4589" s="24">
        <v>4587</v>
      </c>
      <c r="B4589" s="26" t="s">
        <v>6741</v>
      </c>
      <c r="C4589" s="25">
        <v>500439</v>
      </c>
      <c r="D4589" s="25" t="s">
        <v>6742</v>
      </c>
      <c r="E4589" s="27" t="s">
        <v>161</v>
      </c>
    </row>
    <row r="4590" spans="1:5" x14ac:dyDescent="0.25">
      <c r="A4590" s="24">
        <v>4588</v>
      </c>
      <c r="B4590" s="26" t="s">
        <v>6743</v>
      </c>
      <c r="C4590" s="25">
        <v>513534</v>
      </c>
      <c r="D4590" s="25" t="s">
        <v>144</v>
      </c>
      <c r="E4590" s="27" t="s">
        <v>176</v>
      </c>
    </row>
    <row r="4591" spans="1:5" x14ac:dyDescent="0.25">
      <c r="A4591" s="24">
        <v>4589</v>
      </c>
      <c r="B4591" s="26" t="s">
        <v>6744</v>
      </c>
      <c r="C4591" s="25">
        <v>514175</v>
      </c>
      <c r="D4591" s="25" t="s">
        <v>6745</v>
      </c>
      <c r="E4591" s="27" t="s">
        <v>159</v>
      </c>
    </row>
    <row r="4592" spans="1:5" x14ac:dyDescent="0.25">
      <c r="A4592" s="24">
        <v>4590</v>
      </c>
      <c r="B4592" s="26" t="s">
        <v>6746</v>
      </c>
      <c r="C4592" s="25">
        <v>534392</v>
      </c>
      <c r="D4592" s="25" t="s">
        <v>6747</v>
      </c>
      <c r="E4592" s="27" t="s">
        <v>467</v>
      </c>
    </row>
    <row r="4593" spans="1:5" x14ac:dyDescent="0.25">
      <c r="A4593" s="24">
        <v>4591</v>
      </c>
      <c r="B4593" s="26" t="s">
        <v>6748</v>
      </c>
      <c r="C4593" s="25">
        <v>502986</v>
      </c>
      <c r="D4593" s="25" t="s">
        <v>6749</v>
      </c>
      <c r="E4593" s="27" t="s">
        <v>159</v>
      </c>
    </row>
    <row r="4594" spans="1:5" x14ac:dyDescent="0.25">
      <c r="A4594" s="24">
        <v>4592</v>
      </c>
      <c r="B4594" s="26" t="s">
        <v>6750</v>
      </c>
      <c r="C4594" s="25">
        <v>541578</v>
      </c>
      <c r="D4594" s="25" t="s">
        <v>6751</v>
      </c>
      <c r="E4594" s="27" t="s">
        <v>499</v>
      </c>
    </row>
    <row r="4595" spans="1:5" x14ac:dyDescent="0.25">
      <c r="A4595" s="24">
        <v>4593</v>
      </c>
      <c r="B4595" s="26" t="s">
        <v>6752</v>
      </c>
      <c r="C4595" s="25">
        <v>540180</v>
      </c>
      <c r="D4595" s="25" t="s">
        <v>6753</v>
      </c>
      <c r="E4595" s="27" t="s">
        <v>339</v>
      </c>
    </row>
    <row r="4596" spans="1:5" x14ac:dyDescent="0.25">
      <c r="A4596" s="24">
        <v>4594</v>
      </c>
      <c r="B4596" s="26" t="s">
        <v>6754</v>
      </c>
      <c r="C4596" s="25">
        <v>512511</v>
      </c>
      <c r="D4596" s="25" t="s">
        <v>144</v>
      </c>
      <c r="E4596" s="27" t="s">
        <v>565</v>
      </c>
    </row>
    <row r="4597" spans="1:5" x14ac:dyDescent="0.25">
      <c r="A4597" s="24">
        <v>4595</v>
      </c>
      <c r="B4597" s="26" t="s">
        <v>6755</v>
      </c>
      <c r="C4597" s="25">
        <v>531574</v>
      </c>
      <c r="D4597" s="25" t="s">
        <v>144</v>
      </c>
      <c r="E4597" s="27" t="s">
        <v>230</v>
      </c>
    </row>
    <row r="4598" spans="1:5" x14ac:dyDescent="0.25">
      <c r="A4598" s="24">
        <v>4596</v>
      </c>
      <c r="B4598" s="26" t="s">
        <v>6756</v>
      </c>
      <c r="C4598" s="25" t="s">
        <v>144</v>
      </c>
      <c r="D4598" s="25" t="s">
        <v>6757</v>
      </c>
      <c r="E4598" s="27" t="s">
        <v>155</v>
      </c>
    </row>
    <row r="4599" spans="1:5" x14ac:dyDescent="0.25">
      <c r="A4599" s="24">
        <v>4597</v>
      </c>
      <c r="B4599" s="26" t="s">
        <v>6758</v>
      </c>
      <c r="C4599" s="25">
        <v>533156</v>
      </c>
      <c r="D4599" s="25" t="s">
        <v>6759</v>
      </c>
      <c r="E4599" s="27" t="s">
        <v>230</v>
      </c>
    </row>
    <row r="4600" spans="1:5" x14ac:dyDescent="0.25">
      <c r="A4600" s="24">
        <v>4598</v>
      </c>
      <c r="B4600" s="26" t="s">
        <v>6760</v>
      </c>
      <c r="C4600" s="25">
        <v>538634</v>
      </c>
      <c r="D4600" s="25" t="s">
        <v>144</v>
      </c>
      <c r="E4600" s="27" t="s">
        <v>182</v>
      </c>
    </row>
    <row r="4601" spans="1:5" x14ac:dyDescent="0.25">
      <c r="A4601" s="24">
        <v>4599</v>
      </c>
      <c r="B4601" s="26" t="s">
        <v>6761</v>
      </c>
      <c r="C4601" s="25">
        <v>533576</v>
      </c>
      <c r="D4601" s="25" t="s">
        <v>6762</v>
      </c>
      <c r="E4601" s="27" t="s">
        <v>176</v>
      </c>
    </row>
    <row r="4602" spans="1:5" x14ac:dyDescent="0.25">
      <c r="A4602" s="24">
        <v>4600</v>
      </c>
      <c r="B4602" s="26" t="s">
        <v>6763</v>
      </c>
      <c r="C4602" s="25">
        <v>531650</v>
      </c>
      <c r="D4602" s="25" t="s">
        <v>144</v>
      </c>
      <c r="E4602" s="27" t="s">
        <v>565</v>
      </c>
    </row>
    <row r="4603" spans="1:5" x14ac:dyDescent="0.25">
      <c r="A4603" s="24">
        <v>4601</v>
      </c>
      <c r="B4603" s="26" t="s">
        <v>6764</v>
      </c>
      <c r="C4603" s="25">
        <v>513005</v>
      </c>
      <c r="D4603" s="25" t="s">
        <v>144</v>
      </c>
      <c r="E4603" s="27" t="s">
        <v>176</v>
      </c>
    </row>
    <row r="4604" spans="1:5" x14ac:dyDescent="0.25">
      <c r="A4604" s="24">
        <v>4602</v>
      </c>
      <c r="B4604" s="26" t="s">
        <v>6765</v>
      </c>
      <c r="C4604" s="25">
        <v>511493</v>
      </c>
      <c r="D4604" s="25" t="s">
        <v>144</v>
      </c>
      <c r="E4604" s="27" t="s">
        <v>161</v>
      </c>
    </row>
    <row r="4605" spans="1:5" x14ac:dyDescent="0.25">
      <c r="A4605" s="24">
        <v>4603</v>
      </c>
      <c r="B4605" s="26" t="s">
        <v>6766</v>
      </c>
      <c r="C4605" s="25">
        <v>536672</v>
      </c>
      <c r="D4605" s="25" t="s">
        <v>144</v>
      </c>
      <c r="E4605" s="27" t="s">
        <v>1770</v>
      </c>
    </row>
    <row r="4606" spans="1:5" x14ac:dyDescent="0.25">
      <c r="A4606" s="24">
        <v>4604</v>
      </c>
      <c r="B4606" s="26" t="s">
        <v>6767</v>
      </c>
      <c r="C4606" s="25">
        <v>500295</v>
      </c>
      <c r="D4606" s="25" t="s">
        <v>6768</v>
      </c>
      <c r="E4606" s="27" t="s">
        <v>2659</v>
      </c>
    </row>
    <row r="4607" spans="1:5" x14ac:dyDescent="0.25">
      <c r="A4607" s="24">
        <v>4605</v>
      </c>
      <c r="B4607" s="26" t="s">
        <v>6769</v>
      </c>
      <c r="C4607" s="25">
        <v>533056</v>
      </c>
      <c r="D4607" s="25" t="s">
        <v>144</v>
      </c>
      <c r="E4607" s="27" t="s">
        <v>150</v>
      </c>
    </row>
    <row r="4608" spans="1:5" x14ac:dyDescent="0.25">
      <c r="A4608" s="24">
        <v>4606</v>
      </c>
      <c r="B4608" s="26" t="s">
        <v>6770</v>
      </c>
      <c r="C4608" s="25">
        <v>522267</v>
      </c>
      <c r="D4608" s="25" t="s">
        <v>144</v>
      </c>
      <c r="E4608" s="27" t="s">
        <v>152</v>
      </c>
    </row>
    <row r="4609" spans="1:5" x14ac:dyDescent="0.25">
      <c r="A4609" s="24">
        <v>4607</v>
      </c>
      <c r="B4609" s="26" t="s">
        <v>6771</v>
      </c>
      <c r="C4609" s="25">
        <v>503657</v>
      </c>
      <c r="D4609" s="25" t="s">
        <v>144</v>
      </c>
      <c r="E4609" s="27" t="s">
        <v>283</v>
      </c>
    </row>
    <row r="4610" spans="1:5" x14ac:dyDescent="0.25">
      <c r="A4610" s="24">
        <v>4608</v>
      </c>
      <c r="B4610" s="26" t="s">
        <v>6772</v>
      </c>
      <c r="C4610" s="25">
        <v>542046</v>
      </c>
      <c r="D4610" s="25" t="s">
        <v>144</v>
      </c>
      <c r="E4610" s="27" t="s">
        <v>230</v>
      </c>
    </row>
    <row r="4611" spans="1:5" x14ac:dyDescent="0.25">
      <c r="A4611" s="24">
        <v>4609</v>
      </c>
      <c r="B4611" s="26" t="s">
        <v>6773</v>
      </c>
      <c r="C4611" s="25">
        <v>540252</v>
      </c>
      <c r="D4611" s="25" t="s">
        <v>144</v>
      </c>
      <c r="E4611" s="27" t="s">
        <v>258</v>
      </c>
    </row>
    <row r="4612" spans="1:5" x14ac:dyDescent="0.25">
      <c r="A4612" s="24">
        <v>4610</v>
      </c>
      <c r="B4612" s="26" t="s">
        <v>6774</v>
      </c>
      <c r="C4612" s="25">
        <v>511523</v>
      </c>
      <c r="D4612" s="25" t="s">
        <v>144</v>
      </c>
      <c r="E4612" s="27" t="s">
        <v>182</v>
      </c>
    </row>
    <row r="4613" spans="1:5" x14ac:dyDescent="0.25">
      <c r="A4613" s="24">
        <v>4611</v>
      </c>
      <c r="B4613" s="26" t="s">
        <v>6775</v>
      </c>
      <c r="C4613" s="25">
        <v>539132</v>
      </c>
      <c r="D4613" s="25" t="s">
        <v>144</v>
      </c>
      <c r="E4613" s="27" t="s">
        <v>393</v>
      </c>
    </row>
    <row r="4614" spans="1:5" x14ac:dyDescent="0.25">
      <c r="A4614" s="24">
        <v>4612</v>
      </c>
      <c r="B4614" s="26" t="s">
        <v>6776</v>
      </c>
      <c r="C4614" s="25">
        <v>526755</v>
      </c>
      <c r="D4614" s="25" t="s">
        <v>144</v>
      </c>
      <c r="E4614" s="27" t="s">
        <v>345</v>
      </c>
    </row>
    <row r="4615" spans="1:5" x14ac:dyDescent="0.25">
      <c r="A4615" s="24">
        <v>4613</v>
      </c>
      <c r="B4615" s="26" t="s">
        <v>6777</v>
      </c>
      <c r="C4615" s="25">
        <v>505232</v>
      </c>
      <c r="D4615" s="25" t="s">
        <v>144</v>
      </c>
      <c r="E4615" s="27" t="s">
        <v>499</v>
      </c>
    </row>
    <row r="4616" spans="1:5" x14ac:dyDescent="0.25">
      <c r="A4616" s="24">
        <v>4614</v>
      </c>
      <c r="B4616" s="26" t="s">
        <v>6778</v>
      </c>
      <c r="C4616" s="25">
        <v>523261</v>
      </c>
      <c r="D4616" s="25" t="s">
        <v>6779</v>
      </c>
      <c r="E4616" s="27" t="s">
        <v>204</v>
      </c>
    </row>
    <row r="4617" spans="1:5" x14ac:dyDescent="0.25">
      <c r="A4617" s="24">
        <v>4615</v>
      </c>
      <c r="B4617" s="26" t="s">
        <v>6780</v>
      </c>
      <c r="C4617" s="25">
        <v>523261</v>
      </c>
      <c r="D4617" s="25" t="s">
        <v>6779</v>
      </c>
      <c r="E4617" s="27" t="s">
        <v>204</v>
      </c>
    </row>
    <row r="4618" spans="1:5" x14ac:dyDescent="0.25">
      <c r="A4618" s="24">
        <v>4616</v>
      </c>
      <c r="B4618" s="26" t="s">
        <v>6781</v>
      </c>
      <c r="C4618" s="25">
        <v>524038</v>
      </c>
      <c r="D4618" s="25" t="s">
        <v>144</v>
      </c>
      <c r="E4618" s="27" t="s">
        <v>192</v>
      </c>
    </row>
    <row r="4619" spans="1:5" x14ac:dyDescent="0.25">
      <c r="A4619" s="24">
        <v>4617</v>
      </c>
      <c r="B4619" s="26" t="s">
        <v>6782</v>
      </c>
      <c r="C4619" s="25">
        <v>512060</v>
      </c>
      <c r="D4619" s="25" t="s">
        <v>6783</v>
      </c>
      <c r="E4619" s="27" t="s">
        <v>565</v>
      </c>
    </row>
    <row r="4620" spans="1:5" x14ac:dyDescent="0.25">
      <c r="A4620" s="24">
        <v>4618</v>
      </c>
      <c r="B4620" s="26" t="s">
        <v>6784</v>
      </c>
      <c r="C4620" s="25">
        <v>516098</v>
      </c>
      <c r="D4620" s="25" t="s">
        <v>144</v>
      </c>
      <c r="E4620" s="27" t="s">
        <v>159</v>
      </c>
    </row>
    <row r="4621" spans="1:5" x14ac:dyDescent="0.25">
      <c r="A4621" s="24">
        <v>4619</v>
      </c>
      <c r="B4621" s="26" t="s">
        <v>6785</v>
      </c>
      <c r="C4621" s="25">
        <v>526953</v>
      </c>
      <c r="D4621" s="25" t="s">
        <v>6786</v>
      </c>
      <c r="E4621" s="27" t="s">
        <v>182</v>
      </c>
    </row>
    <row r="4622" spans="1:5" x14ac:dyDescent="0.25">
      <c r="A4622" s="24">
        <v>4620</v>
      </c>
      <c r="B4622" s="26" t="s">
        <v>6787</v>
      </c>
      <c r="C4622" s="25" t="s">
        <v>144</v>
      </c>
      <c r="D4622" s="25" t="s">
        <v>6788</v>
      </c>
      <c r="E4622" s="27" t="s">
        <v>155</v>
      </c>
    </row>
    <row r="4623" spans="1:5" x14ac:dyDescent="0.25">
      <c r="A4623" s="24">
        <v>4621</v>
      </c>
      <c r="B4623" s="26" t="s">
        <v>6789</v>
      </c>
      <c r="C4623" s="25">
        <v>512229</v>
      </c>
      <c r="D4623" s="25" t="s">
        <v>144</v>
      </c>
      <c r="E4623" s="27" t="s">
        <v>166</v>
      </c>
    </row>
    <row r="4624" spans="1:5" x14ac:dyDescent="0.25">
      <c r="A4624" s="24">
        <v>4622</v>
      </c>
      <c r="B4624" s="26" t="s">
        <v>6790</v>
      </c>
      <c r="C4624" s="25">
        <v>512229</v>
      </c>
      <c r="D4624" s="25" t="s">
        <v>144</v>
      </c>
      <c r="E4624" s="27" t="s">
        <v>166</v>
      </c>
    </row>
    <row r="4625" spans="1:5" x14ac:dyDescent="0.25">
      <c r="A4625" s="24">
        <v>4623</v>
      </c>
      <c r="B4625" s="26" t="s">
        <v>6791</v>
      </c>
      <c r="C4625" s="25">
        <v>531695</v>
      </c>
      <c r="D4625" s="25" t="s">
        <v>144</v>
      </c>
      <c r="E4625" s="27" t="s">
        <v>147</v>
      </c>
    </row>
    <row r="4626" spans="1:5" x14ac:dyDescent="0.25">
      <c r="A4626" s="24">
        <v>4624</v>
      </c>
      <c r="B4626" s="26" t="s">
        <v>6792</v>
      </c>
      <c r="C4626" s="25">
        <v>531950</v>
      </c>
      <c r="D4626" s="25" t="s">
        <v>144</v>
      </c>
      <c r="E4626" s="27" t="s">
        <v>127</v>
      </c>
    </row>
    <row r="4627" spans="1:5" x14ac:dyDescent="0.25">
      <c r="A4627" s="24">
        <v>4625</v>
      </c>
      <c r="B4627" s="26" t="s">
        <v>6793</v>
      </c>
      <c r="C4627" s="25">
        <v>515099</v>
      </c>
      <c r="D4627" s="25" t="s">
        <v>144</v>
      </c>
      <c r="E4627" s="27" t="s">
        <v>672</v>
      </c>
    </row>
    <row r="4628" spans="1:5" x14ac:dyDescent="0.25">
      <c r="A4628" s="24">
        <v>4626</v>
      </c>
      <c r="B4628" s="26" t="s">
        <v>6794</v>
      </c>
      <c r="C4628" s="25" t="s">
        <v>144</v>
      </c>
      <c r="D4628" s="25" t="s">
        <v>6795</v>
      </c>
      <c r="E4628" s="27" t="s">
        <v>155</v>
      </c>
    </row>
    <row r="4629" spans="1:5" x14ac:dyDescent="0.25">
      <c r="A4629" s="24">
        <v>4627</v>
      </c>
      <c r="B4629" s="26" t="s">
        <v>6796</v>
      </c>
      <c r="C4629" s="25">
        <v>520113</v>
      </c>
      <c r="D4629" s="25" t="s">
        <v>6797</v>
      </c>
      <c r="E4629" s="27" t="s">
        <v>329</v>
      </c>
    </row>
    <row r="4630" spans="1:5" x14ac:dyDescent="0.25">
      <c r="A4630" s="24">
        <v>4628</v>
      </c>
      <c r="B4630" s="26" t="s">
        <v>6798</v>
      </c>
      <c r="C4630" s="25">
        <v>520113</v>
      </c>
      <c r="D4630" s="25" t="s">
        <v>6797</v>
      </c>
      <c r="E4630" s="27" t="s">
        <v>329</v>
      </c>
    </row>
    <row r="4631" spans="1:5" x14ac:dyDescent="0.25">
      <c r="A4631" s="24">
        <v>4629</v>
      </c>
      <c r="B4631" s="26" t="s">
        <v>6799</v>
      </c>
      <c r="C4631" s="25">
        <v>539331</v>
      </c>
      <c r="D4631" s="25" t="s">
        <v>6800</v>
      </c>
      <c r="E4631" s="27" t="s">
        <v>442</v>
      </c>
    </row>
    <row r="4632" spans="1:5" x14ac:dyDescent="0.25">
      <c r="A4632" s="24">
        <v>4630</v>
      </c>
      <c r="B4632" s="26" t="s">
        <v>6801</v>
      </c>
      <c r="C4632" s="25">
        <v>532953</v>
      </c>
      <c r="D4632" s="25" t="s">
        <v>6802</v>
      </c>
      <c r="E4632" s="27" t="s">
        <v>442</v>
      </c>
    </row>
    <row r="4633" spans="1:5" x14ac:dyDescent="0.25">
      <c r="A4633" s="24">
        <v>4631</v>
      </c>
      <c r="B4633" s="26" t="s">
        <v>6803</v>
      </c>
      <c r="C4633" s="25">
        <v>537524</v>
      </c>
      <c r="D4633" s="25" t="s">
        <v>144</v>
      </c>
      <c r="E4633" s="27" t="s">
        <v>1189</v>
      </c>
    </row>
    <row r="4634" spans="1:5" x14ac:dyDescent="0.25">
      <c r="A4634" s="24">
        <v>4632</v>
      </c>
      <c r="B4634" s="26" t="s">
        <v>6804</v>
      </c>
      <c r="C4634" s="25">
        <v>538732</v>
      </c>
      <c r="D4634" s="25" t="s">
        <v>144</v>
      </c>
      <c r="E4634" s="27" t="s">
        <v>161</v>
      </c>
    </row>
    <row r="4635" spans="1:5" x14ac:dyDescent="0.25">
      <c r="A4635" s="24">
        <v>4633</v>
      </c>
      <c r="B4635" s="26" t="s">
        <v>6805</v>
      </c>
      <c r="C4635" s="25">
        <v>523796</v>
      </c>
      <c r="D4635" s="25" t="s">
        <v>6806</v>
      </c>
      <c r="E4635" s="27" t="s">
        <v>345</v>
      </c>
    </row>
    <row r="4636" spans="1:5" x14ac:dyDescent="0.25">
      <c r="A4636" s="24">
        <v>4634</v>
      </c>
      <c r="B4636" s="26" t="s">
        <v>6807</v>
      </c>
      <c r="C4636" s="25">
        <v>503349</v>
      </c>
      <c r="D4636" s="25" t="s">
        <v>144</v>
      </c>
      <c r="E4636" s="27" t="s">
        <v>159</v>
      </c>
    </row>
    <row r="4637" spans="1:5" x14ac:dyDescent="0.25">
      <c r="A4637" s="24">
        <v>4635</v>
      </c>
      <c r="B4637" s="26" t="s">
        <v>6808</v>
      </c>
      <c r="C4637" s="25">
        <v>531234</v>
      </c>
      <c r="D4637" s="25" t="s">
        <v>144</v>
      </c>
      <c r="E4637" s="27" t="s">
        <v>138</v>
      </c>
    </row>
    <row r="4638" spans="1:5" x14ac:dyDescent="0.25">
      <c r="A4638" s="24">
        <v>4636</v>
      </c>
      <c r="B4638" s="26" t="s">
        <v>6809</v>
      </c>
      <c r="C4638" s="25">
        <v>531234</v>
      </c>
      <c r="D4638" s="25" t="s">
        <v>144</v>
      </c>
      <c r="E4638" s="27" t="s">
        <v>138</v>
      </c>
    </row>
    <row r="4639" spans="1:5" x14ac:dyDescent="0.25">
      <c r="A4639" s="24">
        <v>4637</v>
      </c>
      <c r="B4639" s="26" t="s">
        <v>6810</v>
      </c>
      <c r="C4639" s="25">
        <v>511389</v>
      </c>
      <c r="D4639" s="25" t="s">
        <v>6811</v>
      </c>
      <c r="E4639" s="27" t="s">
        <v>513</v>
      </c>
    </row>
    <row r="4640" spans="1:5" x14ac:dyDescent="0.25">
      <c r="A4640" s="24">
        <v>4638</v>
      </c>
      <c r="B4640" s="26" t="s">
        <v>6812</v>
      </c>
      <c r="C4640" s="25">
        <v>531717</v>
      </c>
      <c r="D4640" s="25" t="s">
        <v>6813</v>
      </c>
      <c r="E4640" s="27" t="s">
        <v>304</v>
      </c>
    </row>
    <row r="4641" spans="1:5" x14ac:dyDescent="0.25">
      <c r="A4641" s="24">
        <v>4639</v>
      </c>
      <c r="B4641" s="26" t="s">
        <v>6814</v>
      </c>
      <c r="C4641" s="25">
        <v>539659</v>
      </c>
      <c r="D4641" s="25" t="s">
        <v>144</v>
      </c>
      <c r="E4641" s="27" t="s">
        <v>633</v>
      </c>
    </row>
    <row r="4642" spans="1:5" x14ac:dyDescent="0.25">
      <c r="A4642" s="24">
        <v>4640</v>
      </c>
      <c r="B4642" s="26" t="s">
        <v>6815</v>
      </c>
      <c r="C4642" s="25">
        <v>523724</v>
      </c>
      <c r="D4642" s="25" t="s">
        <v>6816</v>
      </c>
      <c r="E4642" s="27" t="s">
        <v>230</v>
      </c>
    </row>
    <row r="4643" spans="1:5" x14ac:dyDescent="0.25">
      <c r="A4643" s="24">
        <v>4641</v>
      </c>
      <c r="B4643" s="26" t="s">
        <v>6817</v>
      </c>
      <c r="C4643" s="25">
        <v>531069</v>
      </c>
      <c r="D4643" s="25" t="s">
        <v>144</v>
      </c>
      <c r="E4643" s="27" t="s">
        <v>393</v>
      </c>
    </row>
    <row r="4644" spans="1:5" x14ac:dyDescent="0.25">
      <c r="A4644" s="24">
        <v>4642</v>
      </c>
      <c r="B4644" s="26" t="s">
        <v>6818</v>
      </c>
      <c r="C4644" s="25">
        <v>530151</v>
      </c>
      <c r="D4644" s="25" t="s">
        <v>144</v>
      </c>
      <c r="E4644" s="27" t="s">
        <v>166</v>
      </c>
    </row>
    <row r="4645" spans="1:5" x14ac:dyDescent="0.25">
      <c r="A4645" s="24">
        <v>4643</v>
      </c>
      <c r="B4645" s="26" t="s">
        <v>6819</v>
      </c>
      <c r="C4645" s="25">
        <v>532401</v>
      </c>
      <c r="D4645" s="25" t="s">
        <v>6820</v>
      </c>
      <c r="E4645" s="27" t="s">
        <v>462</v>
      </c>
    </row>
    <row r="4646" spans="1:5" x14ac:dyDescent="0.25">
      <c r="A4646" s="24">
        <v>4644</v>
      </c>
      <c r="B4646" s="26" t="s">
        <v>6821</v>
      </c>
      <c r="C4646" s="25">
        <v>537820</v>
      </c>
      <c r="D4646" s="25" t="s">
        <v>6822</v>
      </c>
      <c r="E4646" s="27" t="s">
        <v>161</v>
      </c>
    </row>
    <row r="4647" spans="1:5" x14ac:dyDescent="0.25">
      <c r="A4647" s="24">
        <v>4645</v>
      </c>
      <c r="B4647" s="26" t="s">
        <v>6823</v>
      </c>
      <c r="C4647" s="25">
        <v>531334</v>
      </c>
      <c r="D4647" s="25" t="s">
        <v>144</v>
      </c>
      <c r="E4647" s="27" t="s">
        <v>565</v>
      </c>
    </row>
    <row r="4648" spans="1:5" x14ac:dyDescent="0.25">
      <c r="A4648" s="24">
        <v>4646</v>
      </c>
      <c r="B4648" s="26" t="s">
        <v>6824</v>
      </c>
      <c r="C4648" s="25">
        <v>530961</v>
      </c>
      <c r="D4648" s="25" t="s">
        <v>6825</v>
      </c>
      <c r="E4648" s="27" t="s">
        <v>304</v>
      </c>
    </row>
    <row r="4649" spans="1:5" x14ac:dyDescent="0.25">
      <c r="A4649" s="24">
        <v>4647</v>
      </c>
      <c r="B4649" s="26" t="s">
        <v>6826</v>
      </c>
      <c r="C4649" s="25">
        <v>542655</v>
      </c>
      <c r="D4649" s="25" t="s">
        <v>6827</v>
      </c>
      <c r="E4649" s="27" t="s">
        <v>510</v>
      </c>
    </row>
    <row r="4650" spans="1:5" x14ac:dyDescent="0.25">
      <c r="A4650" s="24">
        <v>4648</v>
      </c>
      <c r="B4650" s="26" t="s">
        <v>6828</v>
      </c>
      <c r="C4650" s="25">
        <v>531518</v>
      </c>
      <c r="D4650" s="25" t="s">
        <v>144</v>
      </c>
      <c r="E4650" s="27" t="s">
        <v>342</v>
      </c>
    </row>
    <row r="4651" spans="1:5" x14ac:dyDescent="0.25">
      <c r="A4651" s="24">
        <v>4649</v>
      </c>
      <c r="B4651" s="26" t="s">
        <v>6829</v>
      </c>
      <c r="C4651" s="25">
        <v>519307</v>
      </c>
      <c r="D4651" s="25" t="s">
        <v>144</v>
      </c>
      <c r="E4651" s="27" t="s">
        <v>304</v>
      </c>
    </row>
    <row r="4652" spans="1:5" x14ac:dyDescent="0.25">
      <c r="A4652" s="24">
        <v>4650</v>
      </c>
      <c r="B4652" s="26" t="s">
        <v>6830</v>
      </c>
      <c r="C4652" s="25">
        <v>530477</v>
      </c>
      <c r="D4652" s="25" t="s">
        <v>144</v>
      </c>
      <c r="E4652" s="27" t="s">
        <v>182</v>
      </c>
    </row>
    <row r="4653" spans="1:5" x14ac:dyDescent="0.25">
      <c r="A4653" s="24">
        <v>4651</v>
      </c>
      <c r="B4653" s="26" t="s">
        <v>6831</v>
      </c>
      <c r="C4653" s="25">
        <v>530477</v>
      </c>
      <c r="D4653" s="25" t="s">
        <v>144</v>
      </c>
      <c r="E4653" s="27" t="s">
        <v>182</v>
      </c>
    </row>
    <row r="4654" spans="1:5" x14ac:dyDescent="0.25">
      <c r="A4654" s="24">
        <v>4652</v>
      </c>
      <c r="B4654" s="26" t="s">
        <v>6832</v>
      </c>
      <c r="C4654" s="25">
        <v>506196</v>
      </c>
      <c r="D4654" s="25" t="s">
        <v>144</v>
      </c>
      <c r="E4654" s="27" t="s">
        <v>166</v>
      </c>
    </row>
    <row r="4655" spans="1:5" x14ac:dyDescent="0.25">
      <c r="A4655" s="24">
        <v>4653</v>
      </c>
      <c r="B4655" s="26" t="s">
        <v>6833</v>
      </c>
      <c r="C4655" s="25">
        <v>519373</v>
      </c>
      <c r="D4655" s="25" t="s">
        <v>6834</v>
      </c>
      <c r="E4655" s="27" t="s">
        <v>393</v>
      </c>
    </row>
    <row r="4656" spans="1:5" x14ac:dyDescent="0.25">
      <c r="A4656" s="24">
        <v>4654</v>
      </c>
      <c r="B4656" s="26" t="s">
        <v>6835</v>
      </c>
      <c r="C4656" s="25">
        <v>524394</v>
      </c>
      <c r="D4656" s="25" t="s">
        <v>6836</v>
      </c>
      <c r="E4656" s="27" t="s">
        <v>333</v>
      </c>
    </row>
    <row r="4657" spans="1:5" x14ac:dyDescent="0.25">
      <c r="A4657" s="24">
        <v>4655</v>
      </c>
      <c r="B4657" s="26" t="s">
        <v>6837</v>
      </c>
      <c r="C4657" s="25">
        <v>504380</v>
      </c>
      <c r="D4657" s="25" t="s">
        <v>144</v>
      </c>
      <c r="E4657" s="27" t="s">
        <v>166</v>
      </c>
    </row>
    <row r="4658" spans="1:5" x14ac:dyDescent="0.25">
      <c r="A4658" s="24">
        <v>4656</v>
      </c>
      <c r="B4658" s="26" t="s">
        <v>6838</v>
      </c>
      <c r="C4658" s="25">
        <v>524200</v>
      </c>
      <c r="D4658" s="25" t="s">
        <v>6839</v>
      </c>
      <c r="E4658" s="27" t="s">
        <v>192</v>
      </c>
    </row>
    <row r="4659" spans="1:5" x14ac:dyDescent="0.25">
      <c r="A4659" s="24">
        <v>4657</v>
      </c>
      <c r="B4659" s="26" t="s">
        <v>6840</v>
      </c>
      <c r="C4659" s="25">
        <v>534639</v>
      </c>
      <c r="D4659" s="25" t="s">
        <v>144</v>
      </c>
      <c r="E4659" s="27" t="s">
        <v>339</v>
      </c>
    </row>
    <row r="4660" spans="1:5" x14ac:dyDescent="0.25">
      <c r="A4660" s="24">
        <v>4658</v>
      </c>
      <c r="B4660" s="26" t="s">
        <v>6841</v>
      </c>
      <c r="C4660" s="25">
        <v>517015</v>
      </c>
      <c r="D4660" s="25" t="s">
        <v>6842</v>
      </c>
      <c r="E4660" s="27" t="s">
        <v>414</v>
      </c>
    </row>
    <row r="4661" spans="1:5" x14ac:dyDescent="0.25">
      <c r="A4661" s="24">
        <v>4659</v>
      </c>
      <c r="B4661" s="26" t="s">
        <v>6843</v>
      </c>
      <c r="C4661" s="25" t="s">
        <v>144</v>
      </c>
      <c r="D4661" s="25" t="s">
        <v>6844</v>
      </c>
      <c r="E4661" s="27" t="s">
        <v>155</v>
      </c>
    </row>
    <row r="4662" spans="1:5" x14ac:dyDescent="0.25">
      <c r="A4662" s="24">
        <v>4660</v>
      </c>
      <c r="B4662" s="26" t="s">
        <v>6845</v>
      </c>
      <c r="C4662" s="25">
        <v>531051</v>
      </c>
      <c r="D4662" s="25" t="s">
        <v>144</v>
      </c>
      <c r="E4662" s="27" t="s">
        <v>161</v>
      </c>
    </row>
    <row r="4663" spans="1:5" x14ac:dyDescent="0.25">
      <c r="A4663" s="24">
        <v>4661</v>
      </c>
      <c r="B4663" s="26" t="s">
        <v>6846</v>
      </c>
      <c r="C4663" s="25">
        <v>524129</v>
      </c>
      <c r="D4663" s="25" t="s">
        <v>6847</v>
      </c>
      <c r="E4663" s="27" t="s">
        <v>521</v>
      </c>
    </row>
    <row r="4664" spans="1:5" x14ac:dyDescent="0.25">
      <c r="A4664" s="24">
        <v>4662</v>
      </c>
      <c r="B4664" s="26" t="s">
        <v>6848</v>
      </c>
      <c r="C4664" s="25">
        <v>524129</v>
      </c>
      <c r="D4664" s="25" t="s">
        <v>6849</v>
      </c>
      <c r="E4664" s="27" t="s">
        <v>521</v>
      </c>
    </row>
    <row r="4665" spans="1:5" x14ac:dyDescent="0.25">
      <c r="A4665" s="24">
        <v>4663</v>
      </c>
      <c r="B4665" s="26" t="s">
        <v>6850</v>
      </c>
      <c r="C4665" s="25">
        <v>530401</v>
      </c>
      <c r="D4665" s="25" t="s">
        <v>144</v>
      </c>
      <c r="E4665" s="27" t="s">
        <v>192</v>
      </c>
    </row>
    <row r="4666" spans="1:5" x14ac:dyDescent="0.25">
      <c r="A4666" s="24">
        <v>4664</v>
      </c>
      <c r="B4666" s="26" t="s">
        <v>6851</v>
      </c>
      <c r="C4666" s="25">
        <v>532613</v>
      </c>
      <c r="D4666" s="25" t="s">
        <v>6852</v>
      </c>
      <c r="E4666" s="27" t="s">
        <v>166</v>
      </c>
    </row>
    <row r="4667" spans="1:5" x14ac:dyDescent="0.25">
      <c r="A4667" s="24">
        <v>4665</v>
      </c>
      <c r="B4667" s="26" t="s">
        <v>6853</v>
      </c>
      <c r="C4667" s="25">
        <v>507880</v>
      </c>
      <c r="D4667" s="25" t="s">
        <v>6854</v>
      </c>
      <c r="E4667" s="27" t="s">
        <v>258</v>
      </c>
    </row>
    <row r="4668" spans="1:5" x14ac:dyDescent="0.25">
      <c r="A4668" s="24">
        <v>4666</v>
      </c>
      <c r="B4668" s="26" t="s">
        <v>6855</v>
      </c>
      <c r="C4668" s="25">
        <v>514302</v>
      </c>
      <c r="D4668" s="25" t="s">
        <v>144</v>
      </c>
      <c r="E4668" s="27" t="s">
        <v>159</v>
      </c>
    </row>
    <row r="4669" spans="1:5" x14ac:dyDescent="0.25">
      <c r="A4669" s="24">
        <v>4667</v>
      </c>
      <c r="B4669" s="26" t="s">
        <v>6856</v>
      </c>
      <c r="C4669" s="25">
        <v>511726</v>
      </c>
      <c r="D4669" s="25" t="s">
        <v>6857</v>
      </c>
      <c r="E4669" s="27" t="s">
        <v>230</v>
      </c>
    </row>
    <row r="4670" spans="1:5" x14ac:dyDescent="0.25">
      <c r="A4670" s="24">
        <v>4668</v>
      </c>
      <c r="B4670" s="26" t="s">
        <v>6858</v>
      </c>
      <c r="C4670" s="25">
        <v>530627</v>
      </c>
      <c r="D4670" s="25" t="s">
        <v>144</v>
      </c>
      <c r="E4670" s="27" t="s">
        <v>304</v>
      </c>
    </row>
    <row r="4671" spans="1:5" x14ac:dyDescent="0.25">
      <c r="A4671" s="24">
        <v>4669</v>
      </c>
      <c r="B4671" s="26" t="s">
        <v>6859</v>
      </c>
      <c r="C4671" s="25">
        <v>519457</v>
      </c>
      <c r="D4671" s="25" t="s">
        <v>144</v>
      </c>
      <c r="E4671" s="27" t="s">
        <v>204</v>
      </c>
    </row>
    <row r="4672" spans="1:5" x14ac:dyDescent="0.25">
      <c r="A4672" s="24">
        <v>4670</v>
      </c>
      <c r="B4672" s="26" t="s">
        <v>6860</v>
      </c>
      <c r="C4672" s="25">
        <v>530521</v>
      </c>
      <c r="D4672" s="25" t="s">
        <v>144</v>
      </c>
      <c r="E4672" s="27" t="s">
        <v>258</v>
      </c>
    </row>
    <row r="4673" spans="1:5" x14ac:dyDescent="0.25">
      <c r="A4673" s="24">
        <v>4671</v>
      </c>
      <c r="B4673" s="26" t="s">
        <v>6861</v>
      </c>
      <c r="C4673" s="25">
        <v>539167</v>
      </c>
      <c r="D4673" s="25" t="s">
        <v>144</v>
      </c>
      <c r="E4673" s="27" t="s">
        <v>161</v>
      </c>
    </row>
    <row r="4674" spans="1:5" x14ac:dyDescent="0.25">
      <c r="A4674" s="24">
        <v>4672</v>
      </c>
      <c r="B4674" s="26" t="s">
        <v>6862</v>
      </c>
      <c r="C4674" s="25">
        <v>532354</v>
      </c>
      <c r="D4674" s="25" t="s">
        <v>144</v>
      </c>
      <c r="E4674" s="27" t="s">
        <v>237</v>
      </c>
    </row>
    <row r="4675" spans="1:5" x14ac:dyDescent="0.25">
      <c r="A4675" s="24">
        <v>4673</v>
      </c>
      <c r="B4675" s="26" t="s">
        <v>6863</v>
      </c>
      <c r="C4675" s="25">
        <v>532372</v>
      </c>
      <c r="D4675" s="25" t="s">
        <v>144</v>
      </c>
      <c r="E4675" s="27" t="s">
        <v>237</v>
      </c>
    </row>
    <row r="4676" spans="1:5" x14ac:dyDescent="0.25">
      <c r="A4676" s="24">
        <v>4674</v>
      </c>
      <c r="B4676" s="26" t="s">
        <v>6864</v>
      </c>
      <c r="C4676" s="25">
        <v>534741</v>
      </c>
      <c r="D4676" s="25" t="s">
        <v>144</v>
      </c>
      <c r="E4676" s="27" t="s">
        <v>249</v>
      </c>
    </row>
    <row r="4677" spans="1:5" x14ac:dyDescent="0.25">
      <c r="A4677" s="24">
        <v>4675</v>
      </c>
      <c r="B4677" s="26" t="s">
        <v>6865</v>
      </c>
      <c r="C4677" s="25">
        <v>531126</v>
      </c>
      <c r="D4677" s="25" t="s">
        <v>144</v>
      </c>
      <c r="E4677" s="27" t="s">
        <v>237</v>
      </c>
    </row>
    <row r="4678" spans="1:5" x14ac:dyDescent="0.25">
      <c r="A4678" s="24">
        <v>4676</v>
      </c>
      <c r="B4678" s="26" t="s">
        <v>6866</v>
      </c>
      <c r="C4678" s="25">
        <v>532721</v>
      </c>
      <c r="D4678" s="25" t="s">
        <v>6867</v>
      </c>
      <c r="E4678" s="27" t="s">
        <v>176</v>
      </c>
    </row>
    <row r="4679" spans="1:5" x14ac:dyDescent="0.25">
      <c r="A4679" s="24">
        <v>4677</v>
      </c>
      <c r="B4679" s="26" t="s">
        <v>6868</v>
      </c>
      <c r="C4679" s="25">
        <v>531025</v>
      </c>
      <c r="D4679" s="25" t="s">
        <v>144</v>
      </c>
      <c r="E4679" s="27" t="s">
        <v>127</v>
      </c>
    </row>
    <row r="4680" spans="1:5" x14ac:dyDescent="0.25">
      <c r="A4680" s="24">
        <v>4678</v>
      </c>
      <c r="B4680" s="26" t="s">
        <v>6869</v>
      </c>
      <c r="C4680" s="25">
        <v>506146</v>
      </c>
      <c r="D4680" s="25" t="s">
        <v>6870</v>
      </c>
      <c r="E4680" s="27" t="s">
        <v>159</v>
      </c>
    </row>
    <row r="4681" spans="1:5" x14ac:dyDescent="0.25">
      <c r="A4681" s="24">
        <v>4679</v>
      </c>
      <c r="B4681" s="26" t="s">
        <v>6871</v>
      </c>
      <c r="C4681" s="25">
        <v>509055</v>
      </c>
      <c r="D4681" s="25" t="s">
        <v>6872</v>
      </c>
      <c r="E4681" s="27" t="s">
        <v>157</v>
      </c>
    </row>
    <row r="4682" spans="1:5" x14ac:dyDescent="0.25">
      <c r="A4682" s="24">
        <v>4680</v>
      </c>
      <c r="B4682" s="26" t="s">
        <v>6873</v>
      </c>
      <c r="C4682" s="25">
        <v>540097</v>
      </c>
      <c r="D4682" s="25" t="s">
        <v>144</v>
      </c>
      <c r="E4682" s="27" t="s">
        <v>127</v>
      </c>
    </row>
    <row r="4683" spans="1:5" x14ac:dyDescent="0.25">
      <c r="A4683" s="24">
        <v>4681</v>
      </c>
      <c r="B4683" s="26" t="s">
        <v>6874</v>
      </c>
      <c r="C4683" s="25">
        <v>532411</v>
      </c>
      <c r="D4683" s="25" t="s">
        <v>6875</v>
      </c>
      <c r="E4683" s="27" t="s">
        <v>237</v>
      </c>
    </row>
    <row r="4684" spans="1:5" x14ac:dyDescent="0.25">
      <c r="A4684" s="24">
        <v>4682</v>
      </c>
      <c r="B4684" s="26" t="s">
        <v>6876</v>
      </c>
      <c r="C4684" s="25">
        <v>539398</v>
      </c>
      <c r="D4684" s="25" t="s">
        <v>144</v>
      </c>
      <c r="E4684" s="27" t="s">
        <v>152</v>
      </c>
    </row>
    <row r="4685" spans="1:5" x14ac:dyDescent="0.25">
      <c r="A4685" s="24">
        <v>4683</v>
      </c>
      <c r="B4685" s="26" t="s">
        <v>6877</v>
      </c>
      <c r="C4685" s="25">
        <v>538598</v>
      </c>
      <c r="D4685" s="25" t="s">
        <v>144</v>
      </c>
      <c r="E4685" s="27" t="s">
        <v>159</v>
      </c>
    </row>
    <row r="4686" spans="1:5" x14ac:dyDescent="0.25">
      <c r="A4686" s="24">
        <v>4684</v>
      </c>
      <c r="B4686" s="26" t="s">
        <v>6878</v>
      </c>
      <c r="C4686" s="25">
        <v>516072</v>
      </c>
      <c r="D4686" s="25" t="s">
        <v>6879</v>
      </c>
      <c r="E4686" s="27" t="s">
        <v>192</v>
      </c>
    </row>
    <row r="4687" spans="1:5" x14ac:dyDescent="0.25">
      <c r="A4687" s="24">
        <v>4685</v>
      </c>
      <c r="B4687" s="26" t="s">
        <v>6880</v>
      </c>
      <c r="C4687" s="25">
        <v>512064</v>
      </c>
      <c r="D4687" s="25" t="s">
        <v>6881</v>
      </c>
      <c r="E4687" s="27" t="s">
        <v>565</v>
      </c>
    </row>
    <row r="4688" spans="1:5" x14ac:dyDescent="0.25">
      <c r="A4688" s="24">
        <v>4686</v>
      </c>
      <c r="B4688" s="26" t="s">
        <v>6882</v>
      </c>
      <c r="C4688" s="25">
        <v>526441</v>
      </c>
      <c r="D4688" s="25" t="s">
        <v>144</v>
      </c>
      <c r="E4688" s="27" t="s">
        <v>1746</v>
      </c>
    </row>
    <row r="4689" spans="1:5" x14ac:dyDescent="0.25">
      <c r="A4689" s="24">
        <v>4687</v>
      </c>
      <c r="B4689" s="26" t="s">
        <v>6883</v>
      </c>
      <c r="C4689" s="25">
        <v>531668</v>
      </c>
      <c r="D4689" s="25" t="s">
        <v>144</v>
      </c>
      <c r="E4689" s="27" t="s">
        <v>147</v>
      </c>
    </row>
    <row r="4690" spans="1:5" x14ac:dyDescent="0.25">
      <c r="A4690" s="24">
        <v>4688</v>
      </c>
      <c r="B4690" s="26" t="s">
        <v>6884</v>
      </c>
      <c r="C4690" s="25">
        <v>524711</v>
      </c>
      <c r="D4690" s="25" t="s">
        <v>144</v>
      </c>
      <c r="E4690" s="27" t="s">
        <v>182</v>
      </c>
    </row>
    <row r="4691" spans="1:5" x14ac:dyDescent="0.25">
      <c r="A4691" s="24">
        <v>4689</v>
      </c>
      <c r="B4691" s="26" t="s">
        <v>6885</v>
      </c>
      <c r="C4691" s="25">
        <v>538565</v>
      </c>
      <c r="D4691" s="25" t="s">
        <v>144</v>
      </c>
      <c r="E4691" s="27" t="s">
        <v>161</v>
      </c>
    </row>
    <row r="4692" spans="1:5" x14ac:dyDescent="0.25">
      <c r="A4692" s="24">
        <v>4690</v>
      </c>
      <c r="B4692" s="26" t="s">
        <v>6886</v>
      </c>
      <c r="C4692" s="25">
        <v>540823</v>
      </c>
      <c r="D4692" s="25" t="s">
        <v>144</v>
      </c>
      <c r="E4692" s="27" t="s">
        <v>166</v>
      </c>
    </row>
    <row r="4693" spans="1:5" x14ac:dyDescent="0.25">
      <c r="A4693" s="24">
        <v>4691</v>
      </c>
      <c r="B4693" s="26" t="s">
        <v>6887</v>
      </c>
      <c r="C4693" s="25">
        <v>541735</v>
      </c>
      <c r="D4693" s="25" t="s">
        <v>144</v>
      </c>
      <c r="E4693" s="27" t="s">
        <v>542</v>
      </c>
    </row>
    <row r="4694" spans="1:5" x14ac:dyDescent="0.25">
      <c r="A4694" s="24">
        <v>4692</v>
      </c>
      <c r="B4694" s="26" t="s">
        <v>6888</v>
      </c>
      <c r="C4694" s="25">
        <v>530057</v>
      </c>
      <c r="D4694" s="25" t="s">
        <v>144</v>
      </c>
      <c r="E4694" s="27" t="s">
        <v>182</v>
      </c>
    </row>
    <row r="4695" spans="1:5" x14ac:dyDescent="0.25">
      <c r="A4695" s="24">
        <v>4693</v>
      </c>
      <c r="B4695" s="26" t="s">
        <v>6889</v>
      </c>
      <c r="C4695" s="25">
        <v>524576</v>
      </c>
      <c r="D4695" s="25" t="s">
        <v>144</v>
      </c>
      <c r="E4695" s="27" t="s">
        <v>192</v>
      </c>
    </row>
    <row r="4696" spans="1:5" x14ac:dyDescent="0.25">
      <c r="A4696" s="24">
        <v>4694</v>
      </c>
      <c r="B4696" s="26" t="s">
        <v>6890</v>
      </c>
      <c r="C4696" s="25">
        <v>532660</v>
      </c>
      <c r="D4696" s="25" t="s">
        <v>6891</v>
      </c>
      <c r="E4696" s="27" t="s">
        <v>182</v>
      </c>
    </row>
    <row r="4697" spans="1:5" x14ac:dyDescent="0.25">
      <c r="A4697" s="24">
        <v>4695</v>
      </c>
      <c r="B4697" s="26" t="s">
        <v>6892</v>
      </c>
      <c r="C4697" s="25">
        <v>511509</v>
      </c>
      <c r="D4697" s="25" t="s">
        <v>144</v>
      </c>
      <c r="E4697" s="27" t="s">
        <v>482</v>
      </c>
    </row>
    <row r="4698" spans="1:5" x14ac:dyDescent="0.25">
      <c r="A4698" s="24">
        <v>4696</v>
      </c>
      <c r="B4698" s="26" t="s">
        <v>6893</v>
      </c>
      <c r="C4698" s="25">
        <v>509026</v>
      </c>
      <c r="D4698" s="25" t="s">
        <v>144</v>
      </c>
      <c r="E4698" s="27" t="s">
        <v>249</v>
      </c>
    </row>
    <row r="4699" spans="1:5" x14ac:dyDescent="0.25">
      <c r="A4699" s="24">
        <v>4697</v>
      </c>
      <c r="B4699" s="26" t="s">
        <v>6894</v>
      </c>
      <c r="C4699" s="25">
        <v>536128</v>
      </c>
      <c r="D4699" s="25" t="s">
        <v>144</v>
      </c>
      <c r="E4699" s="27" t="s">
        <v>542</v>
      </c>
    </row>
    <row r="4700" spans="1:5" x14ac:dyDescent="0.25">
      <c r="A4700" s="24">
        <v>4698</v>
      </c>
      <c r="B4700" s="26" t="s">
        <v>6895</v>
      </c>
      <c r="C4700" s="25">
        <v>511333</v>
      </c>
      <c r="D4700" s="25" t="s">
        <v>6896</v>
      </c>
      <c r="E4700" s="27" t="s">
        <v>127</v>
      </c>
    </row>
    <row r="4701" spans="1:5" x14ac:dyDescent="0.25">
      <c r="A4701" s="24">
        <v>4699</v>
      </c>
      <c r="B4701" s="26" t="s">
        <v>6897</v>
      </c>
      <c r="C4701" s="25">
        <v>534976</v>
      </c>
      <c r="D4701" s="25" t="s">
        <v>6898</v>
      </c>
      <c r="E4701" s="27" t="s">
        <v>313</v>
      </c>
    </row>
    <row r="4702" spans="1:5" x14ac:dyDescent="0.25">
      <c r="A4702" s="24">
        <v>4700</v>
      </c>
      <c r="B4702" s="26" t="s">
        <v>6899</v>
      </c>
      <c r="C4702" s="25">
        <v>533427</v>
      </c>
      <c r="D4702" s="25" t="s">
        <v>144</v>
      </c>
      <c r="E4702" s="27" t="s">
        <v>280</v>
      </c>
    </row>
    <row r="4703" spans="1:5" x14ac:dyDescent="0.25">
      <c r="A4703" s="24">
        <v>4701</v>
      </c>
      <c r="B4703" s="26" t="s">
        <v>6900</v>
      </c>
      <c r="C4703" s="25">
        <v>539222</v>
      </c>
      <c r="D4703" s="25" t="s">
        <v>144</v>
      </c>
      <c r="E4703" s="27" t="s">
        <v>1146</v>
      </c>
    </row>
    <row r="4704" spans="1:5" x14ac:dyDescent="0.25">
      <c r="A4704" s="24">
        <v>4702</v>
      </c>
      <c r="B4704" s="26" t="s">
        <v>6901</v>
      </c>
      <c r="C4704" s="25">
        <v>532822</v>
      </c>
      <c r="D4704" s="25" t="s">
        <v>6902</v>
      </c>
      <c r="E4704" s="27" t="s">
        <v>1087</v>
      </c>
    </row>
    <row r="4705" spans="1:5" x14ac:dyDescent="0.25">
      <c r="A4705" s="24">
        <v>4703</v>
      </c>
      <c r="B4705" s="26" t="s">
        <v>6903</v>
      </c>
      <c r="C4705" s="25">
        <v>522122</v>
      </c>
      <c r="D4705" s="25" t="s">
        <v>144</v>
      </c>
      <c r="E4705" s="27" t="s">
        <v>159</v>
      </c>
    </row>
    <row r="4706" spans="1:5" x14ac:dyDescent="0.25">
      <c r="A4706" s="24">
        <v>4704</v>
      </c>
      <c r="B4706" s="26" t="s">
        <v>6904</v>
      </c>
      <c r="C4706" s="25">
        <v>522122</v>
      </c>
      <c r="D4706" s="25" t="s">
        <v>144</v>
      </c>
      <c r="E4706" s="27" t="s">
        <v>159</v>
      </c>
    </row>
    <row r="4707" spans="1:5" x14ac:dyDescent="0.25">
      <c r="A4707" s="24">
        <v>4705</v>
      </c>
      <c r="B4707" s="26" t="s">
        <v>6905</v>
      </c>
      <c r="C4707" s="25">
        <v>509038</v>
      </c>
      <c r="D4707" s="25" t="s">
        <v>144</v>
      </c>
      <c r="E4707" s="27" t="s">
        <v>161</v>
      </c>
    </row>
    <row r="4708" spans="1:5" x14ac:dyDescent="0.25">
      <c r="A4708" s="24">
        <v>4706</v>
      </c>
      <c r="B4708" s="26" t="s">
        <v>6906</v>
      </c>
      <c r="C4708" s="25">
        <v>532757</v>
      </c>
      <c r="D4708" s="25" t="s">
        <v>6907</v>
      </c>
      <c r="E4708" s="27" t="s">
        <v>187</v>
      </c>
    </row>
    <row r="4709" spans="1:5" x14ac:dyDescent="0.25">
      <c r="A4709" s="24">
        <v>4707</v>
      </c>
      <c r="B4709" s="26" t="s">
        <v>6908</v>
      </c>
      <c r="C4709" s="25">
        <v>500575</v>
      </c>
      <c r="D4709" s="25" t="s">
        <v>6909</v>
      </c>
      <c r="E4709" s="27" t="s">
        <v>513</v>
      </c>
    </row>
    <row r="4710" spans="1:5" x14ac:dyDescent="0.25">
      <c r="A4710" s="24">
        <v>4708</v>
      </c>
      <c r="B4710" s="26" t="s">
        <v>6910</v>
      </c>
      <c r="C4710" s="25">
        <v>512215</v>
      </c>
      <c r="D4710" s="25" t="s">
        <v>144</v>
      </c>
      <c r="E4710" s="27" t="s">
        <v>127</v>
      </c>
    </row>
    <row r="4711" spans="1:5" x14ac:dyDescent="0.25">
      <c r="A4711" s="24">
        <v>4709</v>
      </c>
      <c r="B4711" s="26" t="s">
        <v>6911</v>
      </c>
      <c r="C4711" s="25">
        <v>539118</v>
      </c>
      <c r="D4711" s="25" t="s">
        <v>6912</v>
      </c>
      <c r="E4711" s="27" t="s">
        <v>465</v>
      </c>
    </row>
    <row r="4712" spans="1:5" x14ac:dyDescent="0.25">
      <c r="A4712" s="24">
        <v>4710</v>
      </c>
      <c r="B4712" s="26" t="s">
        <v>6913</v>
      </c>
      <c r="C4712" s="25">
        <v>519331</v>
      </c>
      <c r="D4712" s="25" t="s">
        <v>144</v>
      </c>
      <c r="E4712" s="27" t="s">
        <v>542</v>
      </c>
    </row>
    <row r="4713" spans="1:5" x14ac:dyDescent="0.25">
      <c r="A4713" s="24">
        <v>4711</v>
      </c>
      <c r="B4713" s="26" t="s">
        <v>6914</v>
      </c>
      <c r="C4713" s="25">
        <v>509966</v>
      </c>
      <c r="D4713" s="25" t="s">
        <v>6915</v>
      </c>
      <c r="E4713" s="27" t="s">
        <v>2314</v>
      </c>
    </row>
    <row r="4714" spans="1:5" x14ac:dyDescent="0.25">
      <c r="A4714" s="24">
        <v>4712</v>
      </c>
      <c r="B4714" s="26" t="s">
        <v>6916</v>
      </c>
      <c r="C4714" s="25">
        <v>532893</v>
      </c>
      <c r="D4714" s="25" t="s">
        <v>144</v>
      </c>
      <c r="E4714" s="27" t="s">
        <v>159</v>
      </c>
    </row>
    <row r="4715" spans="1:5" x14ac:dyDescent="0.25">
      <c r="A4715" s="24">
        <v>4713</v>
      </c>
      <c r="B4715" s="26" t="s">
        <v>6917</v>
      </c>
      <c r="C4715" s="25">
        <v>517399</v>
      </c>
      <c r="D4715" s="25" t="s">
        <v>6918</v>
      </c>
      <c r="E4715" s="27" t="s">
        <v>513</v>
      </c>
    </row>
    <row r="4716" spans="1:5" x14ac:dyDescent="0.25">
      <c r="A4716" s="24">
        <v>4714</v>
      </c>
      <c r="B4716" s="26" t="s">
        <v>6919</v>
      </c>
      <c r="C4716" s="25">
        <v>506142</v>
      </c>
      <c r="D4716" s="25" t="s">
        <v>144</v>
      </c>
      <c r="E4716" s="27" t="s">
        <v>127</v>
      </c>
    </row>
    <row r="4717" spans="1:5" x14ac:dyDescent="0.25">
      <c r="A4717" s="24">
        <v>4715</v>
      </c>
      <c r="B4717" s="26" t="s">
        <v>6920</v>
      </c>
      <c r="C4717" s="25">
        <v>501391</v>
      </c>
      <c r="D4717" s="25" t="s">
        <v>144</v>
      </c>
      <c r="E4717" s="27" t="s">
        <v>166</v>
      </c>
    </row>
    <row r="4718" spans="1:5" x14ac:dyDescent="0.25">
      <c r="A4718" s="24">
        <v>4716</v>
      </c>
      <c r="B4718" s="26" t="s">
        <v>6921</v>
      </c>
      <c r="C4718" s="25">
        <v>504220</v>
      </c>
      <c r="D4718" s="25" t="s">
        <v>144</v>
      </c>
      <c r="E4718" s="27" t="s">
        <v>152</v>
      </c>
    </row>
    <row r="4719" spans="1:5" x14ac:dyDescent="0.25">
      <c r="A4719" s="24">
        <v>4717</v>
      </c>
      <c r="B4719" s="26" t="s">
        <v>6922</v>
      </c>
      <c r="C4719" s="25" t="s">
        <v>144</v>
      </c>
      <c r="D4719" s="25" t="s">
        <v>6923</v>
      </c>
      <c r="E4719" s="27" t="s">
        <v>235</v>
      </c>
    </row>
    <row r="4720" spans="1:5" x14ac:dyDescent="0.25">
      <c r="A4720" s="24">
        <v>4718</v>
      </c>
      <c r="B4720" s="26" t="s">
        <v>6924</v>
      </c>
      <c r="C4720" s="25">
        <v>504220</v>
      </c>
      <c r="D4720" s="25" t="s">
        <v>144</v>
      </c>
      <c r="E4720" s="27" t="s">
        <v>152</v>
      </c>
    </row>
    <row r="4721" spans="1:5" x14ac:dyDescent="0.25">
      <c r="A4721" s="24">
        <v>4719</v>
      </c>
      <c r="B4721" s="26" t="s">
        <v>6925</v>
      </c>
      <c r="C4721" s="25">
        <v>505583</v>
      </c>
      <c r="D4721" s="25" t="s">
        <v>144</v>
      </c>
      <c r="E4721" s="27" t="s">
        <v>230</v>
      </c>
    </row>
    <row r="4722" spans="1:5" x14ac:dyDescent="0.25">
      <c r="A4722" s="24">
        <v>4720</v>
      </c>
      <c r="B4722" s="26" t="s">
        <v>6926</v>
      </c>
      <c r="C4722" s="25">
        <v>541445</v>
      </c>
      <c r="D4722" s="25" t="s">
        <v>144</v>
      </c>
      <c r="E4722" s="27" t="s">
        <v>442</v>
      </c>
    </row>
    <row r="4723" spans="1:5" x14ac:dyDescent="0.25">
      <c r="A4723" s="24">
        <v>4721</v>
      </c>
      <c r="B4723" s="26" t="s">
        <v>6927</v>
      </c>
      <c r="C4723" s="25">
        <v>533023</v>
      </c>
      <c r="D4723" s="25" t="s">
        <v>6928</v>
      </c>
      <c r="E4723" s="27" t="s">
        <v>499</v>
      </c>
    </row>
    <row r="4724" spans="1:5" x14ac:dyDescent="0.25">
      <c r="A4724" s="24">
        <v>4722</v>
      </c>
      <c r="B4724" s="26" t="s">
        <v>6929</v>
      </c>
      <c r="C4724" s="25">
        <v>533023</v>
      </c>
      <c r="D4724" s="25" t="s">
        <v>6930</v>
      </c>
      <c r="E4724" s="27" t="s">
        <v>499</v>
      </c>
    </row>
    <row r="4725" spans="1:5" x14ac:dyDescent="0.25">
      <c r="A4725" s="24">
        <v>4723</v>
      </c>
      <c r="B4725" s="26" t="s">
        <v>6931</v>
      </c>
      <c r="C4725" s="25">
        <v>503675</v>
      </c>
      <c r="D4725" s="25" t="s">
        <v>144</v>
      </c>
      <c r="E4725" s="27" t="s">
        <v>565</v>
      </c>
    </row>
    <row r="4726" spans="1:5" x14ac:dyDescent="0.25">
      <c r="A4726" s="24">
        <v>4724</v>
      </c>
      <c r="B4726" s="26" t="s">
        <v>6932</v>
      </c>
      <c r="C4726" s="25">
        <v>501370</v>
      </c>
      <c r="D4726" s="25" t="s">
        <v>144</v>
      </c>
      <c r="E4726" s="27" t="s">
        <v>228</v>
      </c>
    </row>
    <row r="4727" spans="1:5" x14ac:dyDescent="0.25">
      <c r="A4727" s="24">
        <v>4725</v>
      </c>
      <c r="B4727" s="26" t="s">
        <v>6933</v>
      </c>
      <c r="C4727" s="25">
        <v>507410</v>
      </c>
      <c r="D4727" s="25" t="s">
        <v>6934</v>
      </c>
      <c r="E4727" s="27" t="s">
        <v>133</v>
      </c>
    </row>
    <row r="4728" spans="1:5" x14ac:dyDescent="0.25">
      <c r="A4728" s="24">
        <v>4726</v>
      </c>
      <c r="B4728" s="26" t="s">
        <v>6935</v>
      </c>
      <c r="C4728" s="25">
        <v>511147</v>
      </c>
      <c r="D4728" s="25" t="s">
        <v>144</v>
      </c>
      <c r="E4728" s="27" t="s">
        <v>161</v>
      </c>
    </row>
    <row r="4729" spans="1:5" x14ac:dyDescent="0.25">
      <c r="A4729" s="24">
        <v>4727</v>
      </c>
      <c r="B4729" s="26" t="s">
        <v>6936</v>
      </c>
      <c r="C4729" s="25">
        <v>532053</v>
      </c>
      <c r="D4729" s="25" t="s">
        <v>144</v>
      </c>
      <c r="E4729" s="27" t="s">
        <v>127</v>
      </c>
    </row>
    <row r="4730" spans="1:5" x14ac:dyDescent="0.25">
      <c r="A4730" s="24">
        <v>4728</v>
      </c>
      <c r="B4730" s="26" t="s">
        <v>6937</v>
      </c>
      <c r="C4730" s="25">
        <v>524212</v>
      </c>
      <c r="D4730" s="25" t="s">
        <v>6938</v>
      </c>
      <c r="E4730" s="27" t="s">
        <v>182</v>
      </c>
    </row>
    <row r="4731" spans="1:5" x14ac:dyDescent="0.25">
      <c r="A4731" s="24">
        <v>4729</v>
      </c>
      <c r="B4731" s="26" t="s">
        <v>6939</v>
      </c>
      <c r="C4731" s="25">
        <v>511690</v>
      </c>
      <c r="D4731" s="25" t="s">
        <v>144</v>
      </c>
      <c r="E4731" s="27" t="s">
        <v>161</v>
      </c>
    </row>
    <row r="4732" spans="1:5" x14ac:dyDescent="0.25">
      <c r="A4732" s="24">
        <v>4730</v>
      </c>
      <c r="B4732" s="26" t="s">
        <v>6940</v>
      </c>
      <c r="C4732" s="25">
        <v>508494</v>
      </c>
      <c r="D4732" s="25" t="s">
        <v>144</v>
      </c>
      <c r="E4732" s="27" t="s">
        <v>551</v>
      </c>
    </row>
    <row r="4733" spans="1:5" x14ac:dyDescent="0.25">
      <c r="A4733" s="24">
        <v>4731</v>
      </c>
      <c r="B4733" s="26" t="s">
        <v>6941</v>
      </c>
      <c r="C4733" s="25">
        <v>523660</v>
      </c>
      <c r="D4733" s="25" t="s">
        <v>144</v>
      </c>
      <c r="E4733" s="27" t="s">
        <v>224</v>
      </c>
    </row>
    <row r="4734" spans="1:5" x14ac:dyDescent="0.25">
      <c r="A4734" s="24">
        <v>4732</v>
      </c>
      <c r="B4734" s="26" t="s">
        <v>6942</v>
      </c>
      <c r="C4734" s="25" t="s">
        <v>144</v>
      </c>
      <c r="D4734" s="25" t="s">
        <v>6943</v>
      </c>
      <c r="E4734" s="27" t="s">
        <v>155</v>
      </c>
    </row>
    <row r="4735" spans="1:5" x14ac:dyDescent="0.25">
      <c r="A4735" s="24">
        <v>4733</v>
      </c>
      <c r="B4735" s="26" t="s">
        <v>6944</v>
      </c>
      <c r="C4735" s="25">
        <v>780016</v>
      </c>
      <c r="D4735" s="25" t="s">
        <v>144</v>
      </c>
      <c r="E4735" s="27" t="s">
        <v>235</v>
      </c>
    </row>
    <row r="4736" spans="1:5" x14ac:dyDescent="0.25">
      <c r="A4736" s="24">
        <v>4734</v>
      </c>
      <c r="B4736" s="26" t="s">
        <v>6945</v>
      </c>
      <c r="C4736" s="25">
        <v>517498</v>
      </c>
      <c r="D4736" s="25" t="s">
        <v>6946</v>
      </c>
      <c r="E4736" s="27" t="s">
        <v>442</v>
      </c>
    </row>
    <row r="4737" spans="1:5" x14ac:dyDescent="0.25">
      <c r="A4737" s="24">
        <v>4735</v>
      </c>
      <c r="B4737" s="26" t="s">
        <v>6947</v>
      </c>
      <c r="C4737" s="25">
        <v>511074</v>
      </c>
      <c r="D4737" s="25" t="s">
        <v>144</v>
      </c>
      <c r="E4737" s="27" t="s">
        <v>161</v>
      </c>
    </row>
    <row r="4738" spans="1:5" x14ac:dyDescent="0.25">
      <c r="A4738" s="24">
        <v>4736</v>
      </c>
      <c r="B4738" s="26" t="s">
        <v>6948</v>
      </c>
      <c r="C4738" s="25">
        <v>533452</v>
      </c>
      <c r="D4738" s="25" t="s">
        <v>6949</v>
      </c>
      <c r="E4738" s="27" t="s">
        <v>127</v>
      </c>
    </row>
    <row r="4739" spans="1:5" x14ac:dyDescent="0.25">
      <c r="A4739" s="24">
        <v>4737</v>
      </c>
      <c r="B4739" s="26" t="s">
        <v>6950</v>
      </c>
      <c r="C4739" s="25">
        <v>523011</v>
      </c>
      <c r="D4739" s="25" t="s">
        <v>6951</v>
      </c>
      <c r="E4739" s="27" t="s">
        <v>166</v>
      </c>
    </row>
    <row r="4740" spans="1:5" x14ac:dyDescent="0.25">
      <c r="A4740" s="24">
        <v>4738</v>
      </c>
      <c r="B4740" s="26" t="s">
        <v>6952</v>
      </c>
      <c r="C4740" s="25">
        <v>504988</v>
      </c>
      <c r="D4740" s="25" t="s">
        <v>144</v>
      </c>
      <c r="E4740" s="27" t="s">
        <v>1063</v>
      </c>
    </row>
    <row r="4741" spans="1:5" x14ac:dyDescent="0.25">
      <c r="A4741" s="24">
        <v>4739</v>
      </c>
      <c r="B4741" s="26" t="s">
        <v>6953</v>
      </c>
      <c r="C4741" s="25">
        <v>524661</v>
      </c>
      <c r="D4741" s="25" t="s">
        <v>144</v>
      </c>
      <c r="E4741" s="27" t="s">
        <v>182</v>
      </c>
    </row>
    <row r="4742" spans="1:5" x14ac:dyDescent="0.25">
      <c r="A4742" s="24">
        <v>4740</v>
      </c>
      <c r="B4742" s="26" t="s">
        <v>6954</v>
      </c>
      <c r="C4742" s="25">
        <v>532016</v>
      </c>
      <c r="D4742" s="25" t="s">
        <v>144</v>
      </c>
      <c r="E4742" s="27" t="s">
        <v>230</v>
      </c>
    </row>
    <row r="4743" spans="1:5" x14ac:dyDescent="0.25">
      <c r="A4743" s="24">
        <v>4741</v>
      </c>
      <c r="B4743" s="26" t="s">
        <v>6955</v>
      </c>
      <c r="C4743" s="25">
        <v>531211</v>
      </c>
      <c r="D4743" s="25" t="s">
        <v>144</v>
      </c>
      <c r="E4743" s="27" t="s">
        <v>127</v>
      </c>
    </row>
    <row r="4744" spans="1:5" x14ac:dyDescent="0.25">
      <c r="A4744" s="24">
        <v>4742</v>
      </c>
      <c r="B4744" s="26" t="s">
        <v>6956</v>
      </c>
      <c r="C4744" s="25">
        <v>514162</v>
      </c>
      <c r="D4744" s="25" t="s">
        <v>6957</v>
      </c>
      <c r="E4744" s="27" t="s">
        <v>159</v>
      </c>
    </row>
    <row r="4745" spans="1:5" x14ac:dyDescent="0.25">
      <c r="A4745" s="24">
        <v>4743</v>
      </c>
      <c r="B4745" s="26" t="s">
        <v>6958</v>
      </c>
      <c r="C4745" s="25">
        <v>532144</v>
      </c>
      <c r="D4745" s="25" t="s">
        <v>6959</v>
      </c>
      <c r="E4745" s="27" t="s">
        <v>542</v>
      </c>
    </row>
    <row r="4746" spans="1:5" x14ac:dyDescent="0.25">
      <c r="A4746" s="24">
        <v>4744</v>
      </c>
      <c r="B4746" s="26" t="s">
        <v>6960</v>
      </c>
      <c r="C4746" s="25">
        <v>532553</v>
      </c>
      <c r="D4746" s="25" t="s">
        <v>6961</v>
      </c>
      <c r="E4746" s="27" t="s">
        <v>542</v>
      </c>
    </row>
    <row r="4747" spans="1:5" x14ac:dyDescent="0.25">
      <c r="A4747" s="24">
        <v>4745</v>
      </c>
      <c r="B4747" s="26" t="s">
        <v>6962</v>
      </c>
      <c r="C4747" s="25">
        <v>514162</v>
      </c>
      <c r="D4747" s="25" t="s">
        <v>6957</v>
      </c>
      <c r="E4747" s="27" t="s">
        <v>159</v>
      </c>
    </row>
    <row r="4748" spans="1:5" x14ac:dyDescent="0.25">
      <c r="A4748" s="24">
        <v>4746</v>
      </c>
      <c r="B4748" s="26" t="s">
        <v>6963</v>
      </c>
      <c r="C4748" s="25">
        <v>533252</v>
      </c>
      <c r="D4748" s="25" t="s">
        <v>6964</v>
      </c>
      <c r="E4748" s="27" t="s">
        <v>127</v>
      </c>
    </row>
    <row r="4749" spans="1:5" x14ac:dyDescent="0.25">
      <c r="A4749" s="24">
        <v>4747</v>
      </c>
      <c r="B4749" s="26" t="s">
        <v>6965</v>
      </c>
      <c r="C4749" s="25">
        <v>526431</v>
      </c>
      <c r="D4749" s="25" t="s">
        <v>144</v>
      </c>
      <c r="E4749" s="27" t="s">
        <v>570</v>
      </c>
    </row>
    <row r="4750" spans="1:5" x14ac:dyDescent="0.25">
      <c r="A4750" s="24">
        <v>4748</v>
      </c>
      <c r="B4750" s="26" t="s">
        <v>6966</v>
      </c>
      <c r="C4750" s="25">
        <v>505412</v>
      </c>
      <c r="D4750" s="25" t="s">
        <v>6967</v>
      </c>
      <c r="E4750" s="27" t="s">
        <v>152</v>
      </c>
    </row>
    <row r="4751" spans="1:5" x14ac:dyDescent="0.25">
      <c r="A4751" s="24">
        <v>4749</v>
      </c>
      <c r="B4751" s="26" t="s">
        <v>6968</v>
      </c>
      <c r="C4751" s="25">
        <v>505412</v>
      </c>
      <c r="D4751" s="25" t="s">
        <v>6967</v>
      </c>
      <c r="E4751" s="27" t="s">
        <v>152</v>
      </c>
    </row>
    <row r="4752" spans="1:5" x14ac:dyDescent="0.25">
      <c r="A4752" s="24">
        <v>4750</v>
      </c>
      <c r="B4752" s="26" t="s">
        <v>6969</v>
      </c>
      <c r="C4752" s="25">
        <v>532373</v>
      </c>
      <c r="D4752" s="25" t="s">
        <v>144</v>
      </c>
      <c r="E4752" s="27" t="s">
        <v>166</v>
      </c>
    </row>
    <row r="4753" spans="1:5" x14ac:dyDescent="0.25">
      <c r="A4753" s="24">
        <v>4751</v>
      </c>
      <c r="B4753" s="26" t="s">
        <v>6970</v>
      </c>
      <c r="C4753" s="25">
        <v>500444</v>
      </c>
      <c r="D4753" s="25" t="s">
        <v>6971</v>
      </c>
      <c r="E4753" s="27" t="s">
        <v>138</v>
      </c>
    </row>
    <row r="4754" spans="1:5" x14ac:dyDescent="0.25">
      <c r="A4754" s="24">
        <v>4752</v>
      </c>
      <c r="B4754" s="26" t="s">
        <v>6972</v>
      </c>
      <c r="C4754" s="25">
        <v>538382</v>
      </c>
      <c r="D4754" s="25" t="s">
        <v>144</v>
      </c>
      <c r="E4754" s="27" t="s">
        <v>166</v>
      </c>
    </row>
    <row r="4755" spans="1:5" x14ac:dyDescent="0.25">
      <c r="A4755" s="24">
        <v>4753</v>
      </c>
      <c r="B4755" s="26" t="s">
        <v>6973</v>
      </c>
      <c r="C4755" s="25">
        <v>504998</v>
      </c>
      <c r="D4755" s="25" t="s">
        <v>144</v>
      </c>
      <c r="E4755" s="27" t="s">
        <v>176</v>
      </c>
    </row>
    <row r="4756" spans="1:5" x14ac:dyDescent="0.25">
      <c r="A4756" s="24">
        <v>4754</v>
      </c>
      <c r="B4756" s="26" t="s">
        <v>6974</v>
      </c>
      <c r="C4756" s="25">
        <v>505533</v>
      </c>
      <c r="D4756" s="25" t="s">
        <v>144</v>
      </c>
      <c r="E4756" s="27" t="s">
        <v>633</v>
      </c>
    </row>
    <row r="4757" spans="1:5" x14ac:dyDescent="0.25">
      <c r="A4757" s="24">
        <v>4755</v>
      </c>
      <c r="B4757" s="26" t="s">
        <v>6975</v>
      </c>
      <c r="C4757" s="25">
        <v>590073</v>
      </c>
      <c r="D4757" s="25" t="s">
        <v>6976</v>
      </c>
      <c r="E4757" s="27" t="s">
        <v>499</v>
      </c>
    </row>
    <row r="4758" spans="1:5" x14ac:dyDescent="0.25">
      <c r="A4758" s="24">
        <v>4756</v>
      </c>
      <c r="B4758" s="26" t="s">
        <v>6977</v>
      </c>
      <c r="C4758" s="25">
        <v>590073</v>
      </c>
      <c r="D4758" s="25" t="s">
        <v>6976</v>
      </c>
      <c r="E4758" s="27" t="s">
        <v>499</v>
      </c>
    </row>
    <row r="4759" spans="1:5" x14ac:dyDescent="0.25">
      <c r="A4759" s="24">
        <v>4757</v>
      </c>
      <c r="B4759" s="26" t="s">
        <v>6978</v>
      </c>
      <c r="C4759" s="25">
        <v>500238</v>
      </c>
      <c r="D4759" s="25" t="s">
        <v>6979</v>
      </c>
      <c r="E4759" s="27" t="s">
        <v>513</v>
      </c>
    </row>
    <row r="4760" spans="1:5" x14ac:dyDescent="0.25">
      <c r="A4760" s="24">
        <v>4758</v>
      </c>
      <c r="B4760" s="26" t="s">
        <v>6980</v>
      </c>
      <c r="C4760" s="25">
        <v>500238</v>
      </c>
      <c r="D4760" s="25" t="s">
        <v>6979</v>
      </c>
      <c r="E4760" s="27" t="s">
        <v>513</v>
      </c>
    </row>
    <row r="4761" spans="1:5" x14ac:dyDescent="0.25">
      <c r="A4761" s="24">
        <v>4759</v>
      </c>
      <c r="B4761" s="26" t="s">
        <v>6981</v>
      </c>
      <c r="C4761" s="25">
        <v>513713</v>
      </c>
      <c r="D4761" s="25" t="s">
        <v>144</v>
      </c>
      <c r="E4761" s="27" t="s">
        <v>258</v>
      </c>
    </row>
    <row r="4762" spans="1:5" x14ac:dyDescent="0.25">
      <c r="A4762" s="24">
        <v>4760</v>
      </c>
      <c r="B4762" s="26" t="s">
        <v>6982</v>
      </c>
      <c r="C4762" s="25">
        <v>542667</v>
      </c>
      <c r="D4762" s="25" t="s">
        <v>6983</v>
      </c>
      <c r="E4762" s="27" t="s">
        <v>510</v>
      </c>
    </row>
    <row r="4763" spans="1:5" x14ac:dyDescent="0.25">
      <c r="A4763" s="24">
        <v>4761</v>
      </c>
      <c r="B4763" s="26" t="s">
        <v>6984</v>
      </c>
      <c r="C4763" s="25">
        <v>519214</v>
      </c>
      <c r="D4763" s="25" t="s">
        <v>144</v>
      </c>
      <c r="E4763" s="27" t="s">
        <v>161</v>
      </c>
    </row>
    <row r="4764" spans="1:5" x14ac:dyDescent="0.25">
      <c r="A4764" s="24">
        <v>4762</v>
      </c>
      <c r="B4764" s="26" t="s">
        <v>6985</v>
      </c>
      <c r="C4764" s="25">
        <v>519224</v>
      </c>
      <c r="D4764" s="25" t="s">
        <v>6986</v>
      </c>
      <c r="E4764" s="27" t="s">
        <v>166</v>
      </c>
    </row>
    <row r="4765" spans="1:5" x14ac:dyDescent="0.25">
      <c r="A4765" s="24">
        <v>4763</v>
      </c>
      <c r="B4765" s="26" t="s">
        <v>6987</v>
      </c>
      <c r="C4765" s="25">
        <v>526586</v>
      </c>
      <c r="D4765" s="25" t="s">
        <v>144</v>
      </c>
      <c r="E4765" s="27" t="s">
        <v>264</v>
      </c>
    </row>
    <row r="4766" spans="1:5" x14ac:dyDescent="0.25">
      <c r="A4766" s="24">
        <v>4764</v>
      </c>
      <c r="B4766" s="26" t="s">
        <v>6988</v>
      </c>
      <c r="C4766" s="25">
        <v>522029</v>
      </c>
      <c r="D4766" s="25" t="s">
        <v>6989</v>
      </c>
      <c r="E4766" s="27" t="s">
        <v>152</v>
      </c>
    </row>
    <row r="4767" spans="1:5" x14ac:dyDescent="0.25">
      <c r="A4767" s="24">
        <v>4765</v>
      </c>
      <c r="B4767" s="26" t="s">
        <v>6990</v>
      </c>
      <c r="C4767" s="25">
        <v>512022</v>
      </c>
      <c r="D4767" s="25" t="s">
        <v>144</v>
      </c>
      <c r="E4767" s="27" t="s">
        <v>127</v>
      </c>
    </row>
    <row r="4768" spans="1:5" x14ac:dyDescent="0.25">
      <c r="A4768" s="24">
        <v>4766</v>
      </c>
      <c r="B4768" s="26" t="s">
        <v>6991</v>
      </c>
      <c r="C4768" s="25">
        <v>512022</v>
      </c>
      <c r="D4768" s="25" t="s">
        <v>144</v>
      </c>
      <c r="E4768" s="27" t="s">
        <v>127</v>
      </c>
    </row>
    <row r="4769" spans="1:5" x14ac:dyDescent="0.25">
      <c r="A4769" s="24">
        <v>4767</v>
      </c>
      <c r="B4769" s="26" t="s">
        <v>6992</v>
      </c>
      <c r="C4769" s="25">
        <v>526471</v>
      </c>
      <c r="D4769" s="25" t="s">
        <v>144</v>
      </c>
      <c r="E4769" s="27" t="s">
        <v>775</v>
      </c>
    </row>
    <row r="4770" spans="1:5" x14ac:dyDescent="0.25">
      <c r="A4770" s="24">
        <v>4768</v>
      </c>
      <c r="B4770" s="26" t="s">
        <v>6993</v>
      </c>
      <c r="C4770" s="25">
        <v>514470</v>
      </c>
      <c r="D4770" s="25" t="s">
        <v>144</v>
      </c>
      <c r="E4770" s="27" t="s">
        <v>159</v>
      </c>
    </row>
    <row r="4771" spans="1:5" x14ac:dyDescent="0.25">
      <c r="A4771" s="24">
        <v>4769</v>
      </c>
      <c r="B4771" s="26" t="s">
        <v>6994</v>
      </c>
      <c r="C4771" s="25">
        <v>514348</v>
      </c>
      <c r="D4771" s="25" t="s">
        <v>6995</v>
      </c>
      <c r="E4771" s="27" t="s">
        <v>159</v>
      </c>
    </row>
    <row r="4772" spans="1:5" x14ac:dyDescent="0.25">
      <c r="A4772" s="24">
        <v>4770</v>
      </c>
      <c r="B4772" s="26" t="s">
        <v>6996</v>
      </c>
      <c r="C4772" s="25">
        <v>524758</v>
      </c>
      <c r="D4772" s="25" t="s">
        <v>144</v>
      </c>
      <c r="E4772" s="27" t="s">
        <v>182</v>
      </c>
    </row>
    <row r="4773" spans="1:5" x14ac:dyDescent="0.25">
      <c r="A4773" s="24">
        <v>4771</v>
      </c>
      <c r="B4773" s="26" t="s">
        <v>6997</v>
      </c>
      <c r="C4773" s="25">
        <v>538873</v>
      </c>
      <c r="D4773" s="25" t="s">
        <v>144</v>
      </c>
      <c r="E4773" s="27" t="s">
        <v>161</v>
      </c>
    </row>
    <row r="4774" spans="1:5" x14ac:dyDescent="0.25">
      <c r="A4774" s="24">
        <v>4772</v>
      </c>
      <c r="B4774" s="26" t="s">
        <v>6998</v>
      </c>
      <c r="C4774" s="25">
        <v>507685</v>
      </c>
      <c r="D4774" s="25" t="s">
        <v>6999</v>
      </c>
      <c r="E4774" s="27" t="s">
        <v>130</v>
      </c>
    </row>
    <row r="4775" spans="1:5" x14ac:dyDescent="0.25">
      <c r="A4775" s="24">
        <v>4773</v>
      </c>
      <c r="B4775" s="26" t="s">
        <v>7000</v>
      </c>
      <c r="C4775" s="25">
        <v>507817</v>
      </c>
      <c r="D4775" s="25" t="s">
        <v>144</v>
      </c>
      <c r="E4775" s="27" t="s">
        <v>159</v>
      </c>
    </row>
    <row r="4776" spans="1:5" x14ac:dyDescent="0.25">
      <c r="A4776" s="24">
        <v>4774</v>
      </c>
      <c r="B4776" s="26" t="s">
        <v>7001</v>
      </c>
      <c r="C4776" s="25">
        <v>511642</v>
      </c>
      <c r="D4776" s="25" t="s">
        <v>144</v>
      </c>
      <c r="E4776" s="27" t="s">
        <v>161</v>
      </c>
    </row>
    <row r="4777" spans="1:5" x14ac:dyDescent="0.25">
      <c r="A4777" s="24">
        <v>4775</v>
      </c>
      <c r="B4777" s="26" t="s">
        <v>7002</v>
      </c>
      <c r="C4777" s="25">
        <v>532300</v>
      </c>
      <c r="D4777" s="25" t="s">
        <v>7003</v>
      </c>
      <c r="E4777" s="27" t="s">
        <v>182</v>
      </c>
    </row>
    <row r="4778" spans="1:5" x14ac:dyDescent="0.25">
      <c r="A4778" s="24">
        <v>4776</v>
      </c>
      <c r="B4778" s="26" t="s">
        <v>7004</v>
      </c>
      <c r="C4778" s="25">
        <v>531396</v>
      </c>
      <c r="D4778" s="25" t="s">
        <v>144</v>
      </c>
      <c r="E4778" s="27" t="s">
        <v>237</v>
      </c>
    </row>
    <row r="4779" spans="1:5" x14ac:dyDescent="0.25">
      <c r="A4779" s="24">
        <v>4777</v>
      </c>
      <c r="B4779" s="26" t="s">
        <v>7005</v>
      </c>
      <c r="C4779" s="25">
        <v>538128</v>
      </c>
      <c r="D4779" s="25" t="s">
        <v>144</v>
      </c>
      <c r="E4779" s="27" t="s">
        <v>258</v>
      </c>
    </row>
    <row r="4780" spans="1:5" x14ac:dyDescent="0.25">
      <c r="A4780" s="24">
        <v>4778</v>
      </c>
      <c r="B4780" s="26" t="s">
        <v>7006</v>
      </c>
      <c r="C4780" s="25">
        <v>538268</v>
      </c>
      <c r="D4780" s="25" t="s">
        <v>7007</v>
      </c>
      <c r="E4780" s="27" t="s">
        <v>322</v>
      </c>
    </row>
    <row r="4781" spans="1:5" x14ac:dyDescent="0.25">
      <c r="A4781" s="24">
        <v>4779</v>
      </c>
      <c r="B4781" s="26" t="s">
        <v>7008</v>
      </c>
      <c r="C4781" s="25">
        <v>526959</v>
      </c>
      <c r="D4781" s="25" t="s">
        <v>144</v>
      </c>
      <c r="E4781" s="27" t="s">
        <v>345</v>
      </c>
    </row>
    <row r="4782" spans="1:5" x14ac:dyDescent="0.25">
      <c r="A4782" s="24">
        <v>4780</v>
      </c>
      <c r="B4782" s="26" t="s">
        <v>7009</v>
      </c>
      <c r="C4782" s="25">
        <v>526525</v>
      </c>
      <c r="D4782" s="25" t="s">
        <v>144</v>
      </c>
      <c r="E4782" s="27" t="s">
        <v>258</v>
      </c>
    </row>
    <row r="4783" spans="1:5" x14ac:dyDescent="0.25">
      <c r="A4783" s="24">
        <v>4781</v>
      </c>
      <c r="B4783" s="26" t="s">
        <v>7010</v>
      </c>
      <c r="C4783" s="25">
        <v>538451</v>
      </c>
      <c r="D4783" s="25" t="s">
        <v>144</v>
      </c>
      <c r="E4783" s="27" t="s">
        <v>164</v>
      </c>
    </row>
    <row r="4784" spans="1:5" x14ac:dyDescent="0.25">
      <c r="A4784" s="24">
        <v>4782</v>
      </c>
      <c r="B4784" s="26" t="s">
        <v>7011</v>
      </c>
      <c r="C4784" s="25" t="s">
        <v>144</v>
      </c>
      <c r="D4784" s="25" t="s">
        <v>7012</v>
      </c>
      <c r="E4784" s="27" t="s">
        <v>155</v>
      </c>
    </row>
    <row r="4785" spans="1:5" x14ac:dyDescent="0.25">
      <c r="A4785" s="24">
        <v>4783</v>
      </c>
      <c r="B4785" s="26" t="s">
        <v>7013</v>
      </c>
      <c r="C4785" s="25">
        <v>505872</v>
      </c>
      <c r="D4785" s="25" t="s">
        <v>144</v>
      </c>
      <c r="E4785" s="27" t="s">
        <v>152</v>
      </c>
    </row>
    <row r="4786" spans="1:5" x14ac:dyDescent="0.25">
      <c r="A4786" s="24">
        <v>4784</v>
      </c>
      <c r="B4786" s="26" t="s">
        <v>7014</v>
      </c>
      <c r="C4786" s="25">
        <v>532616</v>
      </c>
      <c r="D4786" s="25" t="s">
        <v>7015</v>
      </c>
      <c r="E4786" s="27" t="s">
        <v>474</v>
      </c>
    </row>
    <row r="4787" spans="1:5" x14ac:dyDescent="0.25">
      <c r="A4787" s="24">
        <v>4785</v>
      </c>
      <c r="B4787" s="26" t="s">
        <v>7016</v>
      </c>
      <c r="C4787" s="25">
        <v>542367</v>
      </c>
      <c r="D4787" s="25" t="s">
        <v>7017</v>
      </c>
      <c r="E4787" s="27" t="s">
        <v>5268</v>
      </c>
    </row>
    <row r="4788" spans="1:5" x14ac:dyDescent="0.25">
      <c r="A4788" s="24">
        <v>4786</v>
      </c>
      <c r="B4788" s="26" t="s">
        <v>7018</v>
      </c>
      <c r="C4788" s="25">
        <v>532788</v>
      </c>
      <c r="D4788" s="25" t="s">
        <v>7019</v>
      </c>
      <c r="E4788" s="27" t="s">
        <v>290</v>
      </c>
    </row>
    <row r="4789" spans="1:5" x14ac:dyDescent="0.25">
      <c r="A4789" s="24">
        <v>4787</v>
      </c>
      <c r="B4789" s="26" t="s">
        <v>7020</v>
      </c>
      <c r="C4789" s="25">
        <v>590013</v>
      </c>
      <c r="D4789" s="25" t="s">
        <v>7021</v>
      </c>
      <c r="E4789" s="27" t="s">
        <v>192</v>
      </c>
    </row>
    <row r="4790" spans="1:5" x14ac:dyDescent="0.25">
      <c r="A4790" s="24">
        <v>4788</v>
      </c>
      <c r="B4790" s="26" t="s">
        <v>7022</v>
      </c>
      <c r="C4790" s="25">
        <v>590013</v>
      </c>
      <c r="D4790" s="25" t="s">
        <v>7023</v>
      </c>
      <c r="E4790" s="27" t="s">
        <v>192</v>
      </c>
    </row>
    <row r="4791" spans="1:5" x14ac:dyDescent="0.25">
      <c r="A4791" s="24">
        <v>4789</v>
      </c>
      <c r="B4791" s="26" t="s">
        <v>7024</v>
      </c>
      <c r="C4791" s="25">
        <v>511012</v>
      </c>
      <c r="D4791" s="25" t="s">
        <v>144</v>
      </c>
      <c r="E4791" s="27" t="s">
        <v>164</v>
      </c>
    </row>
    <row r="4792" spans="1:5" x14ac:dyDescent="0.25">
      <c r="A4792" s="24">
        <v>4790</v>
      </c>
      <c r="B4792" s="26" t="s">
        <v>7025</v>
      </c>
      <c r="C4792" s="25">
        <v>514378</v>
      </c>
      <c r="D4792" s="25" t="s">
        <v>144</v>
      </c>
      <c r="E4792" s="27" t="s">
        <v>166</v>
      </c>
    </row>
    <row r="4793" spans="1:5" x14ac:dyDescent="0.25">
      <c r="A4793" s="24">
        <v>4791</v>
      </c>
      <c r="B4793" s="26" t="s">
        <v>7026</v>
      </c>
      <c r="C4793" s="25">
        <v>539939</v>
      </c>
      <c r="D4793" s="25" t="s">
        <v>144</v>
      </c>
      <c r="E4793" s="27" t="s">
        <v>304</v>
      </c>
    </row>
    <row r="4794" spans="1:5" x14ac:dyDescent="0.25">
      <c r="A4794" s="24">
        <v>4792</v>
      </c>
      <c r="B4794" s="26" t="s">
        <v>7027</v>
      </c>
      <c r="C4794" s="25">
        <v>511601</v>
      </c>
      <c r="D4794" s="25" t="s">
        <v>144</v>
      </c>
      <c r="E4794" s="27" t="s">
        <v>166</v>
      </c>
    </row>
    <row r="4795" spans="1:5" x14ac:dyDescent="0.25">
      <c r="A4795" s="24">
        <v>4793</v>
      </c>
      <c r="B4795" s="26" t="s">
        <v>7028</v>
      </c>
      <c r="C4795" s="25">
        <v>516030</v>
      </c>
      <c r="D4795" s="25" t="s">
        <v>144</v>
      </c>
      <c r="E4795" s="27" t="s">
        <v>138</v>
      </c>
    </row>
    <row r="4796" spans="1:5" x14ac:dyDescent="0.25">
      <c r="A4796" s="24">
        <v>4794</v>
      </c>
      <c r="B4796" s="26" t="s">
        <v>7029</v>
      </c>
      <c r="C4796" s="25">
        <v>541167</v>
      </c>
      <c r="D4796" s="25" t="s">
        <v>144</v>
      </c>
      <c r="E4796" s="27" t="s">
        <v>304</v>
      </c>
    </row>
    <row r="4797" spans="1:5" x14ac:dyDescent="0.25">
      <c r="A4797" s="24">
        <v>4795</v>
      </c>
      <c r="B4797" s="26" t="s">
        <v>7030</v>
      </c>
      <c r="C4797" s="25">
        <v>530063</v>
      </c>
      <c r="D4797" s="25" t="s">
        <v>144</v>
      </c>
      <c r="E4797" s="27" t="s">
        <v>339</v>
      </c>
    </row>
    <row r="4798" spans="1:5" x14ac:dyDescent="0.25">
      <c r="A4798" s="24">
        <v>4796</v>
      </c>
      <c r="B4798" s="26" t="s">
        <v>7031</v>
      </c>
      <c r="C4798" s="25">
        <v>532648</v>
      </c>
      <c r="D4798" s="25" t="s">
        <v>7032</v>
      </c>
      <c r="E4798" s="27" t="s">
        <v>462</v>
      </c>
    </row>
    <row r="4799" spans="1:5" x14ac:dyDescent="0.25">
      <c r="A4799" s="24">
        <v>4797</v>
      </c>
      <c r="B4799" s="26" t="s">
        <v>7033</v>
      </c>
      <c r="C4799" s="25">
        <v>531260</v>
      </c>
      <c r="D4799" s="25" t="s">
        <v>144</v>
      </c>
      <c r="E4799" s="27" t="s">
        <v>204</v>
      </c>
    </row>
    <row r="4800" spans="1:5" x14ac:dyDescent="0.25">
      <c r="A4800" s="24">
        <v>4798</v>
      </c>
      <c r="B4800" s="26" t="s">
        <v>7034</v>
      </c>
      <c r="C4800" s="25">
        <v>522209</v>
      </c>
      <c r="D4800" s="25" t="s">
        <v>144</v>
      </c>
      <c r="E4800" s="27" t="s">
        <v>127</v>
      </c>
    </row>
    <row r="4801" spans="1:5" x14ac:dyDescent="0.25">
      <c r="A4801" s="24">
        <v>4799</v>
      </c>
      <c r="B4801" s="26" t="s">
        <v>7035</v>
      </c>
      <c r="C4801" s="25">
        <v>522209</v>
      </c>
      <c r="D4801" s="25" t="s">
        <v>144</v>
      </c>
      <c r="E4801" s="27" t="s">
        <v>127</v>
      </c>
    </row>
    <row r="4802" spans="1:5" x14ac:dyDescent="0.25">
      <c r="A4802" s="24">
        <v>4800</v>
      </c>
      <c r="B4802" s="26" t="s">
        <v>7036</v>
      </c>
      <c r="C4802" s="25">
        <v>539097</v>
      </c>
      <c r="D4802" s="25" t="s">
        <v>144</v>
      </c>
      <c r="E4802" s="27" t="s">
        <v>166</v>
      </c>
    </row>
    <row r="4803" spans="1:5" x14ac:dyDescent="0.25">
      <c r="A4803" s="24">
        <v>4801</v>
      </c>
      <c r="B4803" s="26" t="s">
        <v>7037</v>
      </c>
      <c r="C4803" s="25">
        <v>530675</v>
      </c>
      <c r="D4803" s="25" t="s">
        <v>144</v>
      </c>
      <c r="E4803" s="27" t="s">
        <v>258</v>
      </c>
    </row>
    <row r="4804" spans="1:5" x14ac:dyDescent="0.25">
      <c r="A4804" s="24">
        <v>4802</v>
      </c>
      <c r="B4804" s="26" t="s">
        <v>7038</v>
      </c>
      <c r="C4804" s="25">
        <v>540550</v>
      </c>
      <c r="D4804" s="25" t="s">
        <v>144</v>
      </c>
      <c r="E4804" s="27" t="s">
        <v>304</v>
      </c>
    </row>
    <row r="4805" spans="1:5" x14ac:dyDescent="0.25">
      <c r="A4805" s="24">
        <v>4803</v>
      </c>
      <c r="B4805" s="26" t="s">
        <v>7039</v>
      </c>
      <c r="C4805" s="25">
        <v>522108</v>
      </c>
      <c r="D4805" s="25" t="s">
        <v>144</v>
      </c>
      <c r="E4805" s="27" t="s">
        <v>499</v>
      </c>
    </row>
    <row r="4806" spans="1:5" x14ac:dyDescent="0.25">
      <c r="A4806" s="24">
        <v>4804</v>
      </c>
      <c r="B4806" s="26" t="s">
        <v>7040</v>
      </c>
      <c r="C4806" s="25">
        <v>522108</v>
      </c>
      <c r="D4806" s="25" t="s">
        <v>144</v>
      </c>
      <c r="E4806" s="27" t="s">
        <v>499</v>
      </c>
    </row>
    <row r="4807" spans="1:5" x14ac:dyDescent="0.25">
      <c r="A4807" s="24">
        <v>4805</v>
      </c>
      <c r="B4807" s="26" t="s">
        <v>7041</v>
      </c>
      <c r="C4807" s="25">
        <v>536846</v>
      </c>
      <c r="D4807" s="25" t="s">
        <v>144</v>
      </c>
      <c r="E4807" s="27" t="s">
        <v>542</v>
      </c>
    </row>
    <row r="4808" spans="1:5" x14ac:dyDescent="0.25">
      <c r="A4808" s="24">
        <v>4806</v>
      </c>
      <c r="B4808" s="26" t="s">
        <v>7042</v>
      </c>
      <c r="C4808" s="25">
        <v>531663</v>
      </c>
      <c r="D4808" s="25" t="s">
        <v>7043</v>
      </c>
      <c r="E4808" s="27" t="s">
        <v>1962</v>
      </c>
    </row>
    <row r="4809" spans="1:5" x14ac:dyDescent="0.25">
      <c r="A4809" s="24">
        <v>4807</v>
      </c>
      <c r="B4809" s="26" t="s">
        <v>7044</v>
      </c>
      <c r="C4809" s="25">
        <v>505163</v>
      </c>
      <c r="D4809" s="25" t="s">
        <v>144</v>
      </c>
      <c r="E4809" s="27" t="s">
        <v>499</v>
      </c>
    </row>
    <row r="4810" spans="1:5" x14ac:dyDescent="0.25">
      <c r="A4810" s="24">
        <v>4808</v>
      </c>
      <c r="B4810" s="26" t="s">
        <v>7045</v>
      </c>
      <c r="C4810" s="25">
        <v>505163</v>
      </c>
      <c r="D4810" s="25" t="s">
        <v>144</v>
      </c>
      <c r="E4810" s="27" t="s">
        <v>499</v>
      </c>
    </row>
    <row r="4811" spans="1:5" x14ac:dyDescent="0.25">
      <c r="A4811" s="24">
        <v>4809</v>
      </c>
      <c r="B4811" s="26" t="s">
        <v>7046</v>
      </c>
      <c r="C4811" s="25">
        <v>539963</v>
      </c>
      <c r="D4811" s="25" t="s">
        <v>144</v>
      </c>
      <c r="E4811" s="27" t="s">
        <v>224</v>
      </c>
    </row>
    <row r="4812" spans="1:5" x14ac:dyDescent="0.25">
      <c r="A4812" s="24">
        <v>4810</v>
      </c>
      <c r="B4812" s="26" t="s">
        <v>7047</v>
      </c>
      <c r="C4812" s="25">
        <v>505537</v>
      </c>
      <c r="D4812" s="25" t="s">
        <v>7048</v>
      </c>
      <c r="E4812" s="27" t="s">
        <v>882</v>
      </c>
    </row>
    <row r="4813" spans="1:5" x14ac:dyDescent="0.25">
      <c r="A4813" s="24">
        <v>4811</v>
      </c>
      <c r="B4813" s="26" t="s">
        <v>7049</v>
      </c>
      <c r="C4813" s="25">
        <v>533287</v>
      </c>
      <c r="D4813" s="25" t="s">
        <v>7050</v>
      </c>
      <c r="E4813" s="27" t="s">
        <v>249</v>
      </c>
    </row>
    <row r="4814" spans="1:5" x14ac:dyDescent="0.25">
      <c r="A4814" s="24">
        <v>4812</v>
      </c>
      <c r="B4814" s="26" t="s">
        <v>7051</v>
      </c>
      <c r="C4814" s="25">
        <v>532794</v>
      </c>
      <c r="D4814" s="25" t="s">
        <v>7052</v>
      </c>
      <c r="E4814" s="27" t="s">
        <v>882</v>
      </c>
    </row>
    <row r="4815" spans="1:5" x14ac:dyDescent="0.25">
      <c r="A4815" s="24">
        <v>4813</v>
      </c>
      <c r="B4815" s="26" t="s">
        <v>7053</v>
      </c>
      <c r="C4815" s="25">
        <v>533339</v>
      </c>
      <c r="D4815" s="25" t="s">
        <v>7054</v>
      </c>
      <c r="E4815" s="27" t="s">
        <v>237</v>
      </c>
    </row>
    <row r="4816" spans="1:5" x14ac:dyDescent="0.25">
      <c r="A4816" s="24">
        <v>4814</v>
      </c>
      <c r="B4816" s="26" t="s">
        <v>7055</v>
      </c>
      <c r="C4816" s="25">
        <v>531845</v>
      </c>
      <c r="D4816" s="25" t="s">
        <v>7056</v>
      </c>
      <c r="E4816" s="27" t="s">
        <v>542</v>
      </c>
    </row>
    <row r="4817" spans="1:5" x14ac:dyDescent="0.25">
      <c r="A4817" s="24">
        <v>4815</v>
      </c>
      <c r="B4817" s="26" t="s">
        <v>7057</v>
      </c>
      <c r="C4817" s="25">
        <v>531845</v>
      </c>
      <c r="D4817" s="25" t="s">
        <v>7056</v>
      </c>
      <c r="E4817" s="27" t="s">
        <v>542</v>
      </c>
    </row>
    <row r="4818" spans="1:5" x14ac:dyDescent="0.25">
      <c r="A4818" s="24">
        <v>4816</v>
      </c>
      <c r="B4818" s="26" t="s">
        <v>7058</v>
      </c>
      <c r="C4818" s="25">
        <v>512553</v>
      </c>
      <c r="D4818" s="25" t="s">
        <v>7059</v>
      </c>
      <c r="E4818" s="27" t="s">
        <v>159</v>
      </c>
    </row>
    <row r="4819" spans="1:5" x14ac:dyDescent="0.25">
      <c r="A4819" s="24">
        <v>4817</v>
      </c>
      <c r="B4819" s="26" t="s">
        <v>7060</v>
      </c>
      <c r="C4819" s="25">
        <v>514266</v>
      </c>
      <c r="D4819" s="25" t="s">
        <v>144</v>
      </c>
      <c r="E4819" s="27" t="s">
        <v>159</v>
      </c>
    </row>
    <row r="4820" spans="1:5" x14ac:dyDescent="0.25">
      <c r="A4820" s="24">
        <v>4818</v>
      </c>
      <c r="B4820" s="26" t="s">
        <v>7061</v>
      </c>
      <c r="C4820" s="25">
        <v>530665</v>
      </c>
      <c r="D4820" s="25" t="s">
        <v>144</v>
      </c>
      <c r="E4820" s="27" t="s">
        <v>182</v>
      </c>
    </row>
    <row r="4821" spans="1:5" x14ac:dyDescent="0.25">
      <c r="A4821" s="24">
        <v>4819</v>
      </c>
      <c r="B4821" s="26" t="s">
        <v>7062</v>
      </c>
      <c r="C4821" s="25">
        <v>530697</v>
      </c>
      <c r="D4821" s="25" t="s">
        <v>144</v>
      </c>
      <c r="E4821" s="27" t="s">
        <v>565</v>
      </c>
    </row>
    <row r="4822" spans="1:5" x14ac:dyDescent="0.25">
      <c r="A4822" s="24">
        <v>4820</v>
      </c>
      <c r="B4822" s="26" t="s">
        <v>7063</v>
      </c>
      <c r="C4822" s="25">
        <v>532039</v>
      </c>
      <c r="D4822" s="25" t="s">
        <v>144</v>
      </c>
      <c r="E4822" s="27" t="s">
        <v>182</v>
      </c>
    </row>
    <row r="4823" spans="1:5" x14ac:dyDescent="0.25">
      <c r="A4823" s="24">
        <v>4821</v>
      </c>
      <c r="B4823" s="26" t="s">
        <v>7064</v>
      </c>
      <c r="C4823" s="25">
        <v>504067</v>
      </c>
      <c r="D4823" s="25" t="s">
        <v>7065</v>
      </c>
      <c r="E4823" s="27" t="s">
        <v>130</v>
      </c>
    </row>
    <row r="4824" spans="1:5" x14ac:dyDescent="0.25">
      <c r="A4824" s="24">
        <v>4822</v>
      </c>
      <c r="B4824" s="26" t="s">
        <v>7066</v>
      </c>
      <c r="C4824" s="25">
        <v>531404</v>
      </c>
      <c r="D4824" s="25" t="s">
        <v>7067</v>
      </c>
      <c r="E4824" s="27" t="s">
        <v>686</v>
      </c>
    </row>
    <row r="4825" spans="1:5" x14ac:dyDescent="0.25">
      <c r="A4825" s="24">
        <v>4823</v>
      </c>
      <c r="B4825" s="26" t="s">
        <v>7068</v>
      </c>
      <c r="C4825" s="25">
        <v>541400</v>
      </c>
      <c r="D4825" s="25" t="s">
        <v>144</v>
      </c>
      <c r="E4825" s="27" t="s">
        <v>182</v>
      </c>
    </row>
    <row r="4826" spans="1:5" x14ac:dyDescent="0.25">
      <c r="A4826" s="24">
        <v>4824</v>
      </c>
      <c r="B4826" s="26" t="s">
        <v>7069</v>
      </c>
      <c r="C4826" s="25">
        <v>521163</v>
      </c>
      <c r="D4826" s="25" t="s">
        <v>7070</v>
      </c>
      <c r="E4826" s="27" t="s">
        <v>258</v>
      </c>
    </row>
    <row r="4827" spans="1:5" x14ac:dyDescent="0.25">
      <c r="A4827" s="24">
        <v>4825</v>
      </c>
      <c r="B4827" s="26" t="s">
        <v>7071</v>
      </c>
      <c r="C4827" s="25" t="s">
        <v>144</v>
      </c>
      <c r="D4827" s="25" t="s">
        <v>7072</v>
      </c>
      <c r="E4827" s="27" t="s">
        <v>155</v>
      </c>
    </row>
    <row r="4828" spans="1:5" x14ac:dyDescent="0.25">
      <c r="A4828" s="24">
        <v>4826</v>
      </c>
      <c r="B4828" s="26" t="s">
        <v>7073</v>
      </c>
      <c r="C4828" s="25">
        <v>512587</v>
      </c>
      <c r="D4828" s="25" t="s">
        <v>7074</v>
      </c>
      <c r="E4828" s="27" t="s">
        <v>258</v>
      </c>
    </row>
    <row r="4829" spans="1:5" x14ac:dyDescent="0.25">
      <c r="A4829" s="24">
        <v>4827</v>
      </c>
      <c r="B4829" s="26" t="s">
        <v>7075</v>
      </c>
      <c r="C4829" s="25">
        <v>503641</v>
      </c>
      <c r="D4829" s="25" t="s">
        <v>7076</v>
      </c>
      <c r="E4829" s="27" t="s">
        <v>228</v>
      </c>
    </row>
    <row r="4830" spans="1:5" x14ac:dyDescent="0.25">
      <c r="A4830" s="24">
        <v>4828</v>
      </c>
      <c r="B4830" s="26" t="s">
        <v>7077</v>
      </c>
      <c r="C4830" s="25" t="s">
        <v>144</v>
      </c>
      <c r="D4830" s="25" t="s">
        <v>7078</v>
      </c>
      <c r="E4830" s="27" t="s">
        <v>155</v>
      </c>
    </row>
    <row r="4831" spans="1:5" x14ac:dyDescent="0.25">
      <c r="A4831" s="24">
        <v>4829</v>
      </c>
      <c r="B4831" s="26" t="s">
        <v>7079</v>
      </c>
      <c r="C4831" s="25">
        <v>534742</v>
      </c>
      <c r="D4831" s="25" t="s">
        <v>7080</v>
      </c>
      <c r="E4831" s="27" t="s">
        <v>652</v>
      </c>
    </row>
    <row r="4832" spans="1:5" x14ac:dyDescent="0.25">
      <c r="A4832" s="24">
        <v>4830</v>
      </c>
      <c r="B4832" s="26" t="s">
        <v>7081</v>
      </c>
      <c r="C4832" s="25">
        <v>500780</v>
      </c>
      <c r="D4832" s="25" t="s">
        <v>7082</v>
      </c>
      <c r="E4832" s="27" t="s">
        <v>652</v>
      </c>
    </row>
    <row r="4833" spans="1:5" x14ac:dyDescent="0.25">
      <c r="A4833" s="24">
        <v>4831</v>
      </c>
      <c r="B4833" s="26" t="s">
        <v>7083</v>
      </c>
      <c r="C4833" s="25">
        <v>531335</v>
      </c>
      <c r="D4833" s="25" t="s">
        <v>7084</v>
      </c>
      <c r="E4833" s="27" t="s">
        <v>204</v>
      </c>
    </row>
    <row r="4834" spans="1:5" x14ac:dyDescent="0.25">
      <c r="A4834" s="24">
        <v>4832</v>
      </c>
      <c r="B4834" s="26" t="s">
        <v>7085</v>
      </c>
      <c r="C4834" s="25">
        <v>532883</v>
      </c>
      <c r="D4834" s="25" t="s">
        <v>7086</v>
      </c>
      <c r="E4834" s="27" t="s">
        <v>237</v>
      </c>
    </row>
    <row r="4835" spans="1:5" x14ac:dyDescent="0.25">
      <c r="A4835" s="24">
        <v>4833</v>
      </c>
      <c r="B4835" s="26" t="s">
        <v>7087</v>
      </c>
      <c r="C4835" s="25">
        <v>500202</v>
      </c>
      <c r="D4835" s="25" t="s">
        <v>7088</v>
      </c>
      <c r="E4835" s="27" t="s">
        <v>161</v>
      </c>
    </row>
    <row r="4836" spans="1:5" x14ac:dyDescent="0.25">
      <c r="A4836" s="24">
        <v>4834</v>
      </c>
      <c r="B4836" s="26" t="s">
        <v>7089</v>
      </c>
      <c r="C4836" s="25">
        <v>500458</v>
      </c>
      <c r="D4836" s="25" t="s">
        <v>7090</v>
      </c>
      <c r="E4836" s="27" t="s">
        <v>224</v>
      </c>
    </row>
    <row r="4837" spans="1:5" x14ac:dyDescent="0.25">
      <c r="A4837" s="24">
        <v>4835</v>
      </c>
      <c r="B4837" s="26" t="s">
        <v>7091</v>
      </c>
      <c r="C4837" s="25">
        <v>501111</v>
      </c>
      <c r="D4837" s="25" t="s">
        <v>7092</v>
      </c>
      <c r="E4837" s="27" t="s">
        <v>166</v>
      </c>
    </row>
    <row r="4838" spans="1:5" x14ac:dyDescent="0.25">
      <c r="A4838" s="24">
        <v>4836</v>
      </c>
      <c r="B4838" s="26" t="s">
        <v>7093</v>
      </c>
      <c r="C4838" s="25">
        <v>501151</v>
      </c>
      <c r="D4838" s="25" t="s">
        <v>7094</v>
      </c>
      <c r="E4838" s="27" t="s">
        <v>127</v>
      </c>
    </row>
    <row r="4839" spans="1:5" x14ac:dyDescent="0.25">
      <c r="A4839" s="24">
        <v>4837</v>
      </c>
      <c r="B4839" s="26" t="s">
        <v>7095</v>
      </c>
      <c r="C4839" s="25">
        <v>501311</v>
      </c>
      <c r="D4839" s="25" t="s">
        <v>7096</v>
      </c>
      <c r="E4839" s="27" t="s">
        <v>161</v>
      </c>
    </row>
    <row r="4840" spans="1:5" x14ac:dyDescent="0.25">
      <c r="A4840" s="24">
        <v>4838</v>
      </c>
      <c r="B4840" s="26" t="s">
        <v>7097</v>
      </c>
      <c r="C4840" s="25">
        <v>501622</v>
      </c>
      <c r="D4840" s="25" t="s">
        <v>7098</v>
      </c>
      <c r="E4840" s="27" t="s">
        <v>7099</v>
      </c>
    </row>
    <row r="4841" spans="1:5" x14ac:dyDescent="0.25">
      <c r="A4841" s="24">
        <v>4839</v>
      </c>
      <c r="B4841" s="26" t="s">
        <v>7100</v>
      </c>
      <c r="C4841" s="25">
        <v>502850</v>
      </c>
      <c r="D4841" s="25" t="s">
        <v>7101</v>
      </c>
      <c r="E4841" s="27" t="s">
        <v>159</v>
      </c>
    </row>
    <row r="4842" spans="1:5" x14ac:dyDescent="0.25">
      <c r="A4842" s="24">
        <v>4840</v>
      </c>
      <c r="B4842" s="26" t="s">
        <v>7102</v>
      </c>
      <c r="C4842" s="25">
        <v>503669</v>
      </c>
      <c r="D4842" s="25" t="s">
        <v>7103</v>
      </c>
      <c r="E4842" s="27" t="s">
        <v>7099</v>
      </c>
    </row>
    <row r="4843" spans="1:5" x14ac:dyDescent="0.25">
      <c r="A4843" s="24">
        <v>4841</v>
      </c>
      <c r="B4843" s="26" t="s">
        <v>7104</v>
      </c>
      <c r="C4843" s="25">
        <v>506975</v>
      </c>
      <c r="D4843" s="25" t="s">
        <v>7105</v>
      </c>
      <c r="E4843" s="27" t="s">
        <v>159</v>
      </c>
    </row>
    <row r="4844" spans="1:5" x14ac:dyDescent="0.25">
      <c r="A4844" s="24">
        <v>4842</v>
      </c>
      <c r="B4844" s="26" t="s">
        <v>7106</v>
      </c>
      <c r="C4844" s="25">
        <v>508924</v>
      </c>
      <c r="D4844" s="25" t="s">
        <v>7107</v>
      </c>
      <c r="E4844" s="27" t="s">
        <v>7099</v>
      </c>
    </row>
    <row r="4845" spans="1:5" x14ac:dyDescent="0.25">
      <c r="A4845" s="24">
        <v>4843</v>
      </c>
      <c r="B4845" s="26" t="s">
        <v>7108</v>
      </c>
      <c r="C4845" s="25">
        <v>511260</v>
      </c>
      <c r="D4845" s="25" t="s">
        <v>7109</v>
      </c>
      <c r="E4845" s="27" t="s">
        <v>127</v>
      </c>
    </row>
    <row r="4846" spans="1:5" x14ac:dyDescent="0.25">
      <c r="A4846" s="24">
        <v>4844</v>
      </c>
      <c r="B4846" s="26" t="s">
        <v>7110</v>
      </c>
      <c r="C4846" s="25">
        <v>511730</v>
      </c>
      <c r="D4846" s="25" t="s">
        <v>7111</v>
      </c>
      <c r="E4846" s="27" t="s">
        <v>161</v>
      </c>
    </row>
    <row r="4847" spans="1:5" x14ac:dyDescent="0.25">
      <c r="A4847" s="24">
        <v>4845</v>
      </c>
      <c r="B4847" s="26" t="s">
        <v>7112</v>
      </c>
      <c r="C4847" s="25">
        <v>512221</v>
      </c>
      <c r="D4847" s="25" t="s">
        <v>7113</v>
      </c>
      <c r="E4847" s="27" t="s">
        <v>161</v>
      </c>
    </row>
    <row r="4848" spans="1:5" x14ac:dyDescent="0.25">
      <c r="A4848" s="24">
        <v>4846</v>
      </c>
      <c r="B4848" s="26" t="s">
        <v>7114</v>
      </c>
      <c r="C4848" s="25">
        <v>512344</v>
      </c>
      <c r="D4848" s="25" t="s">
        <v>7115</v>
      </c>
      <c r="E4848" s="27" t="s">
        <v>166</v>
      </c>
    </row>
    <row r="4849" spans="1:5" x14ac:dyDescent="0.25">
      <c r="A4849" s="24">
        <v>4847</v>
      </c>
      <c r="B4849" s="26" t="s">
        <v>7116</v>
      </c>
      <c r="C4849" s="25">
        <v>512345</v>
      </c>
      <c r="D4849" s="25" t="s">
        <v>7117</v>
      </c>
      <c r="E4849" s="27" t="s">
        <v>127</v>
      </c>
    </row>
    <row r="4850" spans="1:5" x14ac:dyDescent="0.25">
      <c r="A4850" s="24">
        <v>4848</v>
      </c>
      <c r="B4850" s="26" t="s">
        <v>7118</v>
      </c>
      <c r="C4850" s="25">
        <v>512479</v>
      </c>
      <c r="D4850" s="25" t="s">
        <v>7119</v>
      </c>
      <c r="E4850" s="27" t="s">
        <v>230</v>
      </c>
    </row>
    <row r="4851" spans="1:5" x14ac:dyDescent="0.25">
      <c r="A4851" s="24">
        <v>4849</v>
      </c>
      <c r="B4851" s="26" t="s">
        <v>7120</v>
      </c>
      <c r="C4851" s="25">
        <v>513343</v>
      </c>
      <c r="D4851" s="25" t="s">
        <v>7121</v>
      </c>
      <c r="E4851" s="27" t="s">
        <v>467</v>
      </c>
    </row>
    <row r="4852" spans="1:5" x14ac:dyDescent="0.25">
      <c r="A4852" s="24">
        <v>4850</v>
      </c>
      <c r="B4852" s="26" t="s">
        <v>7122</v>
      </c>
      <c r="C4852" s="25">
        <v>513418</v>
      </c>
      <c r="D4852" s="25" t="s">
        <v>7123</v>
      </c>
      <c r="E4852" s="27" t="s">
        <v>1063</v>
      </c>
    </row>
    <row r="4853" spans="1:5" x14ac:dyDescent="0.25">
      <c r="A4853" s="24">
        <v>4851</v>
      </c>
      <c r="B4853" s="26" t="s">
        <v>7124</v>
      </c>
      <c r="C4853" s="25">
        <v>515008</v>
      </c>
      <c r="D4853" s="25" t="s">
        <v>7125</v>
      </c>
      <c r="E4853" s="27" t="s">
        <v>442</v>
      </c>
    </row>
    <row r="4854" spans="1:5" x14ac:dyDescent="0.25">
      <c r="A4854" s="24">
        <v>4852</v>
      </c>
      <c r="B4854" s="26" t="s">
        <v>7126</v>
      </c>
      <c r="C4854" s="25">
        <v>517273</v>
      </c>
      <c r="D4854" s="25" t="s">
        <v>7127</v>
      </c>
      <c r="E4854" s="27" t="s">
        <v>442</v>
      </c>
    </row>
    <row r="4855" spans="1:5" x14ac:dyDescent="0.25">
      <c r="A4855" s="24">
        <v>4853</v>
      </c>
      <c r="B4855" s="26" t="s">
        <v>7128</v>
      </c>
      <c r="C4855" s="25">
        <v>517360</v>
      </c>
      <c r="D4855" s="25" t="s">
        <v>7129</v>
      </c>
      <c r="E4855" s="27" t="s">
        <v>166</v>
      </c>
    </row>
    <row r="4856" spans="1:5" x14ac:dyDescent="0.25">
      <c r="A4856" s="24">
        <v>4854</v>
      </c>
      <c r="B4856" s="26" t="s">
        <v>7130</v>
      </c>
      <c r="C4856" s="25">
        <v>517393</v>
      </c>
      <c r="D4856" s="25" t="s">
        <v>7131</v>
      </c>
      <c r="E4856" s="27" t="s">
        <v>469</v>
      </c>
    </row>
    <row r="4857" spans="1:5" x14ac:dyDescent="0.25">
      <c r="A4857" s="24">
        <v>4855</v>
      </c>
      <c r="B4857" s="26" t="s">
        <v>7132</v>
      </c>
      <c r="C4857" s="25">
        <v>519397</v>
      </c>
      <c r="D4857" s="25" t="s">
        <v>7133</v>
      </c>
      <c r="E4857" s="27" t="s">
        <v>204</v>
      </c>
    </row>
    <row r="4858" spans="1:5" x14ac:dyDescent="0.25">
      <c r="A4858" s="24">
        <v>4856</v>
      </c>
      <c r="B4858" s="26" t="s">
        <v>7134</v>
      </c>
      <c r="C4858" s="25">
        <v>519500</v>
      </c>
      <c r="D4858" s="25" t="s">
        <v>7135</v>
      </c>
      <c r="E4858" s="27" t="s">
        <v>204</v>
      </c>
    </row>
    <row r="4859" spans="1:5" x14ac:dyDescent="0.25">
      <c r="A4859" s="24">
        <v>4857</v>
      </c>
      <c r="B4859" s="26" t="s">
        <v>7136</v>
      </c>
      <c r="C4859" s="25">
        <v>522171</v>
      </c>
      <c r="D4859" s="25" t="s">
        <v>7137</v>
      </c>
      <c r="E4859" s="27" t="s">
        <v>152</v>
      </c>
    </row>
    <row r="4860" spans="1:5" x14ac:dyDescent="0.25">
      <c r="A4860" s="24">
        <v>4858</v>
      </c>
      <c r="B4860" s="26" t="s">
        <v>7138</v>
      </c>
      <c r="C4860" s="25">
        <v>524572</v>
      </c>
      <c r="D4860" s="25" t="s">
        <v>7139</v>
      </c>
      <c r="E4860" s="27" t="s">
        <v>182</v>
      </c>
    </row>
    <row r="4861" spans="1:5" x14ac:dyDescent="0.25">
      <c r="A4861" s="24">
        <v>4859</v>
      </c>
      <c r="B4861" s="26" t="s">
        <v>7140</v>
      </c>
      <c r="C4861" s="25">
        <v>526211</v>
      </c>
      <c r="D4861" s="25" t="s">
        <v>7141</v>
      </c>
      <c r="E4861" s="27" t="s">
        <v>393</v>
      </c>
    </row>
    <row r="4862" spans="1:5" x14ac:dyDescent="0.25">
      <c r="A4862" s="24">
        <v>4860</v>
      </c>
      <c r="B4862" s="26" t="s">
        <v>7142</v>
      </c>
      <c r="C4862" s="25">
        <v>526638</v>
      </c>
      <c r="D4862" s="25" t="s">
        <v>7143</v>
      </c>
      <c r="E4862" s="27" t="s">
        <v>264</v>
      </c>
    </row>
    <row r="4863" spans="1:5" x14ac:dyDescent="0.25">
      <c r="A4863" s="24">
        <v>4861</v>
      </c>
      <c r="B4863" s="26" t="s">
        <v>7144</v>
      </c>
      <c r="C4863" s="25">
        <v>530291</v>
      </c>
      <c r="D4863" s="25" t="s">
        <v>7145</v>
      </c>
      <c r="E4863" s="27" t="s">
        <v>393</v>
      </c>
    </row>
    <row r="4864" spans="1:5" x14ac:dyDescent="0.25">
      <c r="A4864" s="24">
        <v>4862</v>
      </c>
      <c r="B4864" s="26" t="s">
        <v>7146</v>
      </c>
      <c r="C4864" s="25">
        <v>530439</v>
      </c>
      <c r="D4864" s="25" t="s">
        <v>7147</v>
      </c>
      <c r="E4864" s="27" t="s">
        <v>161</v>
      </c>
    </row>
    <row r="4865" spans="1:5" x14ac:dyDescent="0.25">
      <c r="A4865" s="24">
        <v>4863</v>
      </c>
      <c r="B4865" s="26" t="s">
        <v>7148</v>
      </c>
      <c r="C4865" s="25">
        <v>530443</v>
      </c>
      <c r="D4865" s="25" t="s">
        <v>7149</v>
      </c>
      <c r="E4865" s="27" t="s">
        <v>159</v>
      </c>
    </row>
    <row r="4866" spans="1:5" x14ac:dyDescent="0.25">
      <c r="A4866" s="24">
        <v>4864</v>
      </c>
      <c r="B4866" s="26" t="s">
        <v>7150</v>
      </c>
      <c r="C4866" s="25">
        <v>531205</v>
      </c>
      <c r="D4866" s="25" t="s">
        <v>7151</v>
      </c>
      <c r="E4866" s="27" t="s">
        <v>166</v>
      </c>
    </row>
    <row r="4867" spans="1:5" x14ac:dyDescent="0.25">
      <c r="A4867" s="24">
        <v>4865</v>
      </c>
      <c r="B4867" s="26" t="s">
        <v>7152</v>
      </c>
      <c r="C4867" s="25">
        <v>531225</v>
      </c>
      <c r="D4867" s="25" t="s">
        <v>7153</v>
      </c>
      <c r="E4867" s="27" t="s">
        <v>237</v>
      </c>
    </row>
    <row r="4868" spans="1:5" x14ac:dyDescent="0.25">
      <c r="A4868" s="24">
        <v>4866</v>
      </c>
      <c r="B4868" s="26" t="s">
        <v>7154</v>
      </c>
      <c r="C4868" s="25">
        <v>531436</v>
      </c>
      <c r="D4868" s="25" t="s">
        <v>7155</v>
      </c>
      <c r="E4868" s="27" t="s">
        <v>138</v>
      </c>
    </row>
    <row r="4869" spans="1:5" x14ac:dyDescent="0.25">
      <c r="A4869" s="24">
        <v>4867</v>
      </c>
      <c r="B4869" s="26" t="s">
        <v>7156</v>
      </c>
      <c r="C4869" s="25">
        <v>531621</v>
      </c>
      <c r="D4869" s="25" t="s">
        <v>7157</v>
      </c>
      <c r="E4869" s="27" t="s">
        <v>150</v>
      </c>
    </row>
    <row r="4870" spans="1:5" x14ac:dyDescent="0.25">
      <c r="A4870" s="24">
        <v>4868</v>
      </c>
      <c r="B4870" s="26" t="s">
        <v>7158</v>
      </c>
      <c r="C4870" s="25">
        <v>531944</v>
      </c>
      <c r="D4870" s="25" t="s">
        <v>7159</v>
      </c>
      <c r="E4870" s="27" t="s">
        <v>152</v>
      </c>
    </row>
    <row r="4871" spans="1:5" x14ac:dyDescent="0.25">
      <c r="A4871" s="24">
        <v>4869</v>
      </c>
      <c r="B4871" s="26" t="s">
        <v>7160</v>
      </c>
      <c r="C4871" s="25">
        <v>532138</v>
      </c>
      <c r="D4871" s="25" t="s">
        <v>7161</v>
      </c>
      <c r="E4871" s="27" t="s">
        <v>161</v>
      </c>
    </row>
    <row r="4872" spans="1:5" x14ac:dyDescent="0.25">
      <c r="A4872" s="24">
        <v>4870</v>
      </c>
      <c r="B4872" s="26" t="s">
        <v>7162</v>
      </c>
      <c r="C4872" s="25">
        <v>533093</v>
      </c>
      <c r="D4872" s="25" t="s">
        <v>7163</v>
      </c>
      <c r="E4872" s="27" t="s">
        <v>393</v>
      </c>
    </row>
    <row r="4873" spans="1:5" x14ac:dyDescent="0.25">
      <c r="A4873" s="24">
        <v>4871</v>
      </c>
      <c r="B4873" s="26" t="s">
        <v>7164</v>
      </c>
      <c r="C4873" s="25">
        <v>533570</v>
      </c>
      <c r="D4873" s="25" t="s">
        <v>7165</v>
      </c>
      <c r="E4873" s="27" t="s">
        <v>7166</v>
      </c>
    </row>
    <row r="4874" spans="1:5" x14ac:dyDescent="0.25">
      <c r="A4874" s="24">
        <v>4872</v>
      </c>
      <c r="B4874" s="26" t="s">
        <v>7167</v>
      </c>
      <c r="C4874" s="25">
        <v>533719</v>
      </c>
      <c r="D4874" s="25" t="s">
        <v>7168</v>
      </c>
      <c r="E4874" s="27" t="s">
        <v>7166</v>
      </c>
    </row>
    <row r="4875" spans="1:5" x14ac:dyDescent="0.25">
      <c r="A4875" s="24">
        <v>4873</v>
      </c>
      <c r="B4875" s="26" t="s">
        <v>7169</v>
      </c>
      <c r="C4875" s="25">
        <v>535276</v>
      </c>
      <c r="D4875" s="25" t="s">
        <v>7170</v>
      </c>
      <c r="E4875" s="27" t="s">
        <v>7166</v>
      </c>
    </row>
    <row r="4876" spans="1:5" x14ac:dyDescent="0.25">
      <c r="A4876" s="24">
        <v>4874</v>
      </c>
      <c r="B4876" s="26" t="s">
        <v>7171</v>
      </c>
      <c r="C4876" s="25">
        <v>536960</v>
      </c>
      <c r="D4876" s="25" t="s">
        <v>7172</v>
      </c>
      <c r="E4876" s="27" t="s">
        <v>7166</v>
      </c>
    </row>
    <row r="4877" spans="1:5" x14ac:dyDescent="0.25">
      <c r="A4877" s="24">
        <v>4875</v>
      </c>
      <c r="B4877" s="26" t="s">
        <v>7173</v>
      </c>
      <c r="C4877" s="25">
        <v>537007</v>
      </c>
      <c r="D4877" s="25" t="s">
        <v>7174</v>
      </c>
      <c r="E4877" s="27" t="s">
        <v>7166</v>
      </c>
    </row>
    <row r="4878" spans="1:5" x14ac:dyDescent="0.25">
      <c r="A4878" s="24">
        <v>4876</v>
      </c>
      <c r="B4878" s="26" t="s">
        <v>7175</v>
      </c>
      <c r="C4878" s="25">
        <v>537008</v>
      </c>
      <c r="D4878" s="25" t="s">
        <v>7176</v>
      </c>
      <c r="E4878" s="27" t="s">
        <v>7166</v>
      </c>
    </row>
    <row r="4879" spans="1:5" x14ac:dyDescent="0.25">
      <c r="A4879" s="24">
        <v>4877</v>
      </c>
      <c r="B4879" s="26" t="s">
        <v>7177</v>
      </c>
      <c r="C4879" s="25">
        <v>537483</v>
      </c>
      <c r="D4879" s="25" t="s">
        <v>7178</v>
      </c>
      <c r="E4879" s="27" t="s">
        <v>7166</v>
      </c>
    </row>
    <row r="4880" spans="1:5" x14ac:dyDescent="0.25">
      <c r="A4880" s="24">
        <v>4878</v>
      </c>
      <c r="B4880" s="26" t="s">
        <v>7179</v>
      </c>
      <c r="C4880" s="25">
        <v>537708</v>
      </c>
      <c r="D4880" s="25" t="s">
        <v>7180</v>
      </c>
      <c r="E4880" s="27" t="s">
        <v>7166</v>
      </c>
    </row>
    <row r="4881" spans="1:5" x14ac:dyDescent="0.25">
      <c r="A4881" s="24">
        <v>4879</v>
      </c>
      <c r="B4881" s="26" t="s">
        <v>7181</v>
      </c>
      <c r="C4881" s="25">
        <v>538057</v>
      </c>
      <c r="D4881" s="25" t="s">
        <v>7182</v>
      </c>
      <c r="E4881" s="27" t="s">
        <v>7166</v>
      </c>
    </row>
    <row r="4882" spans="1:5" x14ac:dyDescent="0.25">
      <c r="A4882" s="24">
        <v>4880</v>
      </c>
      <c r="B4882" s="26" t="s">
        <v>7183</v>
      </c>
      <c r="C4882" s="25">
        <v>538273</v>
      </c>
      <c r="D4882" s="25" t="s">
        <v>7184</v>
      </c>
      <c r="E4882" s="27" t="s">
        <v>237</v>
      </c>
    </row>
    <row r="4883" spans="1:5" x14ac:dyDescent="0.25">
      <c r="A4883" s="24">
        <v>4881</v>
      </c>
      <c r="B4883" s="26" t="s">
        <v>7185</v>
      </c>
      <c r="C4883" s="25">
        <v>538452</v>
      </c>
      <c r="D4883" s="25" t="s">
        <v>7186</v>
      </c>
      <c r="E4883" s="27" t="s">
        <v>166</v>
      </c>
    </row>
    <row r="4884" spans="1:5" x14ac:dyDescent="0.25">
      <c r="A4884" s="24">
        <v>4882</v>
      </c>
      <c r="B4884" s="26" t="s">
        <v>7187</v>
      </c>
      <c r="C4884" s="25">
        <v>538501</v>
      </c>
      <c r="D4884" s="25" t="s">
        <v>7188</v>
      </c>
      <c r="E4884" s="27" t="s">
        <v>7166</v>
      </c>
    </row>
    <row r="4885" spans="1:5" x14ac:dyDescent="0.25">
      <c r="A4885" s="24">
        <v>4883</v>
      </c>
      <c r="B4885" s="26" t="s">
        <v>7189</v>
      </c>
      <c r="C4885" s="25">
        <v>538502</v>
      </c>
      <c r="D4885" s="25" t="s">
        <v>7190</v>
      </c>
      <c r="E4885" s="27" t="s">
        <v>7166</v>
      </c>
    </row>
    <row r="4886" spans="1:5" x14ac:dyDescent="0.25">
      <c r="A4886" s="24">
        <v>4884</v>
      </c>
      <c r="B4886" s="26" t="s">
        <v>7191</v>
      </c>
      <c r="C4886" s="25">
        <v>538577</v>
      </c>
      <c r="D4886" s="25" t="s">
        <v>7192</v>
      </c>
      <c r="E4886" s="27" t="s">
        <v>7166</v>
      </c>
    </row>
    <row r="4887" spans="1:5" x14ac:dyDescent="0.25">
      <c r="A4887" s="24">
        <v>4885</v>
      </c>
      <c r="B4887" s="26" t="s">
        <v>7193</v>
      </c>
      <c r="C4887" s="25">
        <v>538578</v>
      </c>
      <c r="D4887" s="25" t="s">
        <v>7194</v>
      </c>
      <c r="E4887" s="27" t="s">
        <v>7166</v>
      </c>
    </row>
    <row r="4888" spans="1:5" x14ac:dyDescent="0.25">
      <c r="A4888" s="24">
        <v>4886</v>
      </c>
      <c r="B4888" s="26" t="s">
        <v>7195</v>
      </c>
      <c r="C4888" s="25">
        <v>538646</v>
      </c>
      <c r="D4888" s="25" t="s">
        <v>7196</v>
      </c>
      <c r="E4888" s="27" t="s">
        <v>161</v>
      </c>
    </row>
    <row r="4889" spans="1:5" x14ac:dyDescent="0.25">
      <c r="A4889" s="24">
        <v>4887</v>
      </c>
      <c r="B4889" s="26" t="s">
        <v>7197</v>
      </c>
      <c r="C4889" s="25">
        <v>538683</v>
      </c>
      <c r="D4889" s="25" t="s">
        <v>7198</v>
      </c>
      <c r="E4889" s="27" t="s">
        <v>7166</v>
      </c>
    </row>
    <row r="4890" spans="1:5" x14ac:dyDescent="0.25">
      <c r="A4890" s="24">
        <v>4888</v>
      </c>
      <c r="B4890" s="26" t="s">
        <v>7199</v>
      </c>
      <c r="C4890" s="25">
        <v>538728</v>
      </c>
      <c r="D4890" s="25" t="s">
        <v>7200</v>
      </c>
      <c r="E4890" s="27" t="s">
        <v>7166</v>
      </c>
    </row>
    <row r="4891" spans="1:5" x14ac:dyDescent="0.25">
      <c r="A4891" s="24">
        <v>4889</v>
      </c>
      <c r="B4891" s="26" t="s">
        <v>7201</v>
      </c>
      <c r="C4891" s="25">
        <v>538729</v>
      </c>
      <c r="D4891" s="25" t="s">
        <v>7202</v>
      </c>
      <c r="E4891" s="27" t="s">
        <v>7166</v>
      </c>
    </row>
    <row r="4892" spans="1:5" x14ac:dyDescent="0.25">
      <c r="A4892" s="24">
        <v>4890</v>
      </c>
      <c r="B4892" s="26" t="s">
        <v>7203</v>
      </c>
      <c r="C4892" s="25">
        <v>538808</v>
      </c>
      <c r="D4892" s="25" t="s">
        <v>7204</v>
      </c>
      <c r="E4892" s="27" t="s">
        <v>7166</v>
      </c>
    </row>
    <row r="4893" spans="1:5" x14ac:dyDescent="0.25">
      <c r="A4893" s="24">
        <v>4891</v>
      </c>
      <c r="B4893" s="26" t="s">
        <v>7205</v>
      </c>
      <c r="C4893" s="25">
        <v>538809</v>
      </c>
      <c r="D4893" s="25" t="s">
        <v>7206</v>
      </c>
      <c r="E4893" s="27" t="s">
        <v>7166</v>
      </c>
    </row>
    <row r="4894" spans="1:5" x14ac:dyDescent="0.25">
      <c r="A4894" s="24">
        <v>4892</v>
      </c>
      <c r="B4894" s="26" t="s">
        <v>7207</v>
      </c>
      <c r="C4894" s="25">
        <v>538810</v>
      </c>
      <c r="D4894" s="25" t="s">
        <v>7208</v>
      </c>
      <c r="E4894" s="27" t="s">
        <v>7166</v>
      </c>
    </row>
    <row r="4895" spans="1:5" x14ac:dyDescent="0.25">
      <c r="A4895" s="24">
        <v>4893</v>
      </c>
      <c r="B4895" s="26" t="s">
        <v>7209</v>
      </c>
      <c r="C4895" s="25">
        <v>538811</v>
      </c>
      <c r="D4895" s="25" t="s">
        <v>7210</v>
      </c>
      <c r="E4895" s="27" t="s">
        <v>7166</v>
      </c>
    </row>
    <row r="4896" spans="1:5" x14ac:dyDescent="0.25">
      <c r="A4896" s="24">
        <v>4894</v>
      </c>
      <c r="B4896" s="26" t="s">
        <v>7211</v>
      </c>
      <c r="C4896" s="25">
        <v>539031</v>
      </c>
      <c r="D4896" s="25" t="s">
        <v>7212</v>
      </c>
      <c r="E4896" s="27" t="s">
        <v>7166</v>
      </c>
    </row>
    <row r="4897" spans="1:5" x14ac:dyDescent="0.25">
      <c r="A4897" s="24">
        <v>4895</v>
      </c>
      <c r="B4897" s="26" t="s">
        <v>7213</v>
      </c>
      <c r="C4897" s="25">
        <v>539090</v>
      </c>
      <c r="D4897" s="25" t="s">
        <v>7214</v>
      </c>
      <c r="E4897" s="27" t="s">
        <v>161</v>
      </c>
    </row>
    <row r="4898" spans="1:5" x14ac:dyDescent="0.25">
      <c r="A4898" s="24">
        <v>4896</v>
      </c>
      <c r="B4898" s="26" t="s">
        <v>7215</v>
      </c>
      <c r="C4898" s="25">
        <v>539142</v>
      </c>
      <c r="D4898" s="25" t="s">
        <v>7216</v>
      </c>
      <c r="E4898" s="27" t="s">
        <v>7166</v>
      </c>
    </row>
    <row r="4899" spans="1:5" x14ac:dyDescent="0.25">
      <c r="A4899" s="24">
        <v>4897</v>
      </c>
      <c r="B4899" s="26" t="s">
        <v>7217</v>
      </c>
      <c r="C4899" s="25">
        <v>539274</v>
      </c>
      <c r="D4899" s="25" t="s">
        <v>7218</v>
      </c>
      <c r="E4899" s="27" t="s">
        <v>161</v>
      </c>
    </row>
    <row r="4900" spans="1:5" x14ac:dyDescent="0.25">
      <c r="A4900" s="24">
        <v>4898</v>
      </c>
      <c r="B4900" s="26" t="s">
        <v>7219</v>
      </c>
      <c r="C4900" s="25">
        <v>539312</v>
      </c>
      <c r="D4900" s="25" t="s">
        <v>7220</v>
      </c>
      <c r="E4900" s="27" t="s">
        <v>7166</v>
      </c>
    </row>
    <row r="4901" spans="1:5" x14ac:dyDescent="0.25">
      <c r="A4901" s="24">
        <v>4899</v>
      </c>
      <c r="B4901" s="26" t="s">
        <v>7221</v>
      </c>
      <c r="C4901" s="25">
        <v>539313</v>
      </c>
      <c r="D4901" s="25" t="s">
        <v>7222</v>
      </c>
      <c r="E4901" s="27" t="s">
        <v>7166</v>
      </c>
    </row>
    <row r="4902" spans="1:5" x14ac:dyDescent="0.25">
      <c r="A4902" s="24">
        <v>4900</v>
      </c>
      <c r="B4902" s="26" t="s">
        <v>7223</v>
      </c>
      <c r="C4902" s="25">
        <v>539480</v>
      </c>
      <c r="D4902" s="25" t="s">
        <v>7224</v>
      </c>
      <c r="E4902" s="27" t="s">
        <v>7166</v>
      </c>
    </row>
    <row r="4903" spans="1:5" x14ac:dyDescent="0.25">
      <c r="A4903" s="24">
        <v>4901</v>
      </c>
      <c r="B4903" s="26" t="s">
        <v>7225</v>
      </c>
      <c r="C4903" s="25">
        <v>539487</v>
      </c>
      <c r="D4903" s="25" t="s">
        <v>7226</v>
      </c>
      <c r="E4903" s="27" t="s">
        <v>7166</v>
      </c>
    </row>
    <row r="4904" spans="1:5" x14ac:dyDescent="0.25">
      <c r="A4904" s="24">
        <v>4902</v>
      </c>
      <c r="B4904" s="26" t="s">
        <v>7227</v>
      </c>
      <c r="C4904" s="25">
        <v>539516</v>
      </c>
      <c r="D4904" s="25" t="s">
        <v>7228</v>
      </c>
      <c r="E4904" s="27" t="s">
        <v>7166</v>
      </c>
    </row>
    <row r="4905" spans="1:5" x14ac:dyDescent="0.25">
      <c r="A4905" s="24">
        <v>4903</v>
      </c>
      <c r="B4905" s="26" t="s">
        <v>7229</v>
      </c>
      <c r="C4905" s="25">
        <v>539517</v>
      </c>
      <c r="D4905" s="25" t="s">
        <v>7230</v>
      </c>
      <c r="E4905" s="27" t="s">
        <v>7166</v>
      </c>
    </row>
    <row r="4906" spans="1:5" x14ac:dyDescent="0.25">
      <c r="A4906" s="24">
        <v>4904</v>
      </c>
      <c r="B4906" s="26" t="s">
        <v>7231</v>
      </c>
      <c r="C4906" s="25">
        <v>539561</v>
      </c>
      <c r="D4906" s="25" t="s">
        <v>7232</v>
      </c>
      <c r="E4906" s="27" t="s">
        <v>166</v>
      </c>
    </row>
    <row r="4907" spans="1:5" x14ac:dyDescent="0.25">
      <c r="A4907" s="24">
        <v>4905</v>
      </c>
      <c r="B4907" s="26" t="s">
        <v>7233</v>
      </c>
      <c r="C4907" s="25">
        <v>539784</v>
      </c>
      <c r="D4907" s="25" t="s">
        <v>7234</v>
      </c>
      <c r="E4907" s="27" t="s">
        <v>7166</v>
      </c>
    </row>
    <row r="4908" spans="1:5" x14ac:dyDescent="0.25">
      <c r="A4908" s="24">
        <v>4906</v>
      </c>
      <c r="B4908" s="26" t="s">
        <v>7235</v>
      </c>
      <c r="C4908" s="25">
        <v>539945</v>
      </c>
      <c r="D4908" s="25" t="s">
        <v>7236</v>
      </c>
      <c r="E4908" s="27" t="s">
        <v>7166</v>
      </c>
    </row>
    <row r="4909" spans="1:5" x14ac:dyDescent="0.25">
      <c r="A4909" s="24">
        <v>4907</v>
      </c>
      <c r="B4909" s="26" t="s">
        <v>7237</v>
      </c>
      <c r="C4909" s="25">
        <v>539980</v>
      </c>
      <c r="D4909" s="25" t="s">
        <v>7238</v>
      </c>
      <c r="E4909" s="27" t="s">
        <v>7166</v>
      </c>
    </row>
    <row r="4910" spans="1:5" x14ac:dyDescent="0.25">
      <c r="A4910" s="24">
        <v>4908</v>
      </c>
      <c r="B4910" s="26" t="s">
        <v>7239</v>
      </c>
      <c r="C4910" s="25">
        <v>540008</v>
      </c>
      <c r="D4910" s="25" t="s">
        <v>7240</v>
      </c>
      <c r="E4910" s="27" t="s">
        <v>7166</v>
      </c>
    </row>
    <row r="4911" spans="1:5" x14ac:dyDescent="0.25">
      <c r="A4911" s="24">
        <v>4909</v>
      </c>
      <c r="B4911" s="26" t="s">
        <v>7241</v>
      </c>
      <c r="C4911" s="25">
        <v>540154</v>
      </c>
      <c r="D4911" s="25" t="s">
        <v>7242</v>
      </c>
      <c r="E4911" s="27" t="s">
        <v>7166</v>
      </c>
    </row>
    <row r="4912" spans="1:5" x14ac:dyDescent="0.25">
      <c r="A4912" s="24">
        <v>4910</v>
      </c>
      <c r="B4912" s="26" t="s">
        <v>7243</v>
      </c>
      <c r="C4912" s="25">
        <v>540333</v>
      </c>
      <c r="D4912" s="25" t="s">
        <v>7244</v>
      </c>
      <c r="E4912" s="27" t="s">
        <v>7166</v>
      </c>
    </row>
    <row r="4913" spans="1:5" x14ac:dyDescent="0.25">
      <c r="A4913" s="24">
        <v>4911</v>
      </c>
      <c r="B4913" s="26" t="s">
        <v>7245</v>
      </c>
      <c r="C4913" s="25">
        <v>540334</v>
      </c>
      <c r="D4913" s="25" t="s">
        <v>7246</v>
      </c>
      <c r="E4913" s="27" t="s">
        <v>7166</v>
      </c>
    </row>
    <row r="4914" spans="1:5" x14ac:dyDescent="0.25">
      <c r="A4914" s="24">
        <v>4912</v>
      </c>
      <c r="B4914" s="26" t="s">
        <v>7247</v>
      </c>
      <c r="C4914" s="25">
        <v>540335</v>
      </c>
      <c r="D4914" s="25" t="s">
        <v>7248</v>
      </c>
      <c r="E4914" s="27" t="s">
        <v>7166</v>
      </c>
    </row>
    <row r="4915" spans="1:5" x14ac:dyDescent="0.25">
      <c r="A4915" s="24">
        <v>4913</v>
      </c>
      <c r="B4915" s="26" t="s">
        <v>7249</v>
      </c>
      <c r="C4915" s="25">
        <v>540336</v>
      </c>
      <c r="D4915" s="25" t="s">
        <v>7250</v>
      </c>
      <c r="E4915" s="27" t="s">
        <v>7166</v>
      </c>
    </row>
    <row r="4916" spans="1:5" x14ac:dyDescent="0.25">
      <c r="A4916" s="24">
        <v>4914</v>
      </c>
      <c r="B4916" s="26" t="s">
        <v>7251</v>
      </c>
      <c r="C4916" s="25">
        <v>540469</v>
      </c>
      <c r="D4916" s="25" t="s">
        <v>7252</v>
      </c>
      <c r="E4916" s="27" t="s">
        <v>7166</v>
      </c>
    </row>
    <row r="4917" spans="1:5" x14ac:dyDescent="0.25">
      <c r="A4917" s="24">
        <v>4915</v>
      </c>
      <c r="B4917" s="26" t="s">
        <v>7253</v>
      </c>
      <c r="C4917" s="25">
        <v>540470</v>
      </c>
      <c r="D4917" s="25" t="s">
        <v>7254</v>
      </c>
      <c r="E4917" s="27" t="s">
        <v>7166</v>
      </c>
    </row>
    <row r="4918" spans="1:5" x14ac:dyDescent="0.25">
      <c r="A4918" s="24">
        <v>4916</v>
      </c>
      <c r="B4918" s="26" t="s">
        <v>7255</v>
      </c>
      <c r="C4918" s="25">
        <v>540538</v>
      </c>
      <c r="D4918" s="25" t="s">
        <v>7256</v>
      </c>
      <c r="E4918" s="27" t="s">
        <v>7166</v>
      </c>
    </row>
    <row r="4919" spans="1:5" x14ac:dyDescent="0.25">
      <c r="A4919" s="24">
        <v>4917</v>
      </c>
      <c r="B4919" s="26" t="s">
        <v>7257</v>
      </c>
      <c r="C4919" s="25">
        <v>540539</v>
      </c>
      <c r="D4919" s="25" t="s">
        <v>7258</v>
      </c>
      <c r="E4919" s="27" t="s">
        <v>7166</v>
      </c>
    </row>
    <row r="4920" spans="1:5" x14ac:dyDescent="0.25">
      <c r="A4920" s="24">
        <v>4918</v>
      </c>
      <c r="B4920" s="26" t="s">
        <v>7259</v>
      </c>
      <c r="C4920" s="25">
        <v>540551</v>
      </c>
      <c r="D4920" s="25" t="s">
        <v>7260</v>
      </c>
      <c r="E4920" s="27" t="s">
        <v>7166</v>
      </c>
    </row>
    <row r="4921" spans="1:5" x14ac:dyDescent="0.25">
      <c r="A4921" s="24">
        <v>4919</v>
      </c>
      <c r="B4921" s="26" t="s">
        <v>7261</v>
      </c>
      <c r="C4921" s="25">
        <v>540552</v>
      </c>
      <c r="D4921" s="25" t="s">
        <v>7262</v>
      </c>
      <c r="E4921" s="27" t="s">
        <v>7166</v>
      </c>
    </row>
    <row r="4922" spans="1:5" x14ac:dyDescent="0.25">
      <c r="A4922" s="24">
        <v>4920</v>
      </c>
      <c r="B4922" s="26" t="s">
        <v>7263</v>
      </c>
      <c r="C4922" s="25">
        <v>540586</v>
      </c>
      <c r="D4922" s="25" t="s">
        <v>7264</v>
      </c>
      <c r="E4922" s="27" t="s">
        <v>7166</v>
      </c>
    </row>
    <row r="4923" spans="1:5" x14ac:dyDescent="0.25">
      <c r="A4923" s="24">
        <v>4921</v>
      </c>
      <c r="B4923" s="26" t="s">
        <v>7265</v>
      </c>
      <c r="C4923" s="25">
        <v>540587</v>
      </c>
      <c r="D4923" s="25" t="s">
        <v>7266</v>
      </c>
      <c r="E4923" s="27" t="s">
        <v>7166</v>
      </c>
    </row>
    <row r="4924" spans="1:5" x14ac:dyDescent="0.25">
      <c r="A4924" s="24">
        <v>4922</v>
      </c>
      <c r="B4924" s="26" t="s">
        <v>7267</v>
      </c>
      <c r="C4924" s="25">
        <v>540588</v>
      </c>
      <c r="D4924" s="25" t="s">
        <v>7268</v>
      </c>
      <c r="E4924" s="27" t="s">
        <v>7166</v>
      </c>
    </row>
    <row r="4925" spans="1:5" x14ac:dyDescent="0.25">
      <c r="A4925" s="24">
        <v>4923</v>
      </c>
      <c r="B4925" s="26" t="s">
        <v>7269</v>
      </c>
      <c r="C4925" s="25">
        <v>540589</v>
      </c>
      <c r="D4925" s="25" t="s">
        <v>7270</v>
      </c>
      <c r="E4925" s="27" t="s">
        <v>7166</v>
      </c>
    </row>
    <row r="4926" spans="1:5" x14ac:dyDescent="0.25">
      <c r="A4926" s="24">
        <v>4924</v>
      </c>
      <c r="B4926" s="26" t="s">
        <v>7271</v>
      </c>
      <c r="C4926" s="25">
        <v>540591</v>
      </c>
      <c r="D4926" s="25" t="s">
        <v>7272</v>
      </c>
      <c r="E4926" s="27" t="s">
        <v>7166</v>
      </c>
    </row>
    <row r="4927" spans="1:5" x14ac:dyDescent="0.25">
      <c r="A4927" s="24">
        <v>4925</v>
      </c>
      <c r="B4927" s="26" t="s">
        <v>7273</v>
      </c>
      <c r="C4927" s="25">
        <v>540592</v>
      </c>
      <c r="D4927" s="25" t="s">
        <v>7274</v>
      </c>
      <c r="E4927" s="27" t="s">
        <v>7166</v>
      </c>
    </row>
    <row r="4928" spans="1:5" x14ac:dyDescent="0.25">
      <c r="A4928" s="24">
        <v>4926</v>
      </c>
      <c r="B4928" s="26" t="s">
        <v>7275</v>
      </c>
      <c r="C4928" s="25">
        <v>540593</v>
      </c>
      <c r="D4928" s="25" t="s">
        <v>7276</v>
      </c>
      <c r="E4928" s="27" t="s">
        <v>7166</v>
      </c>
    </row>
    <row r="4929" spans="1:5" x14ac:dyDescent="0.25">
      <c r="A4929" s="24">
        <v>4927</v>
      </c>
      <c r="B4929" s="26" t="s">
        <v>7277</v>
      </c>
      <c r="C4929" s="25">
        <v>540594</v>
      </c>
      <c r="D4929" s="25" t="s">
        <v>7278</v>
      </c>
      <c r="E4929" s="27" t="s">
        <v>7166</v>
      </c>
    </row>
    <row r="4930" spans="1:5" x14ac:dyDescent="0.25">
      <c r="A4930" s="24">
        <v>4928</v>
      </c>
      <c r="B4930" s="26" t="s">
        <v>7279</v>
      </c>
      <c r="C4930" s="25">
        <v>540612</v>
      </c>
      <c r="D4930" s="25" t="s">
        <v>7280</v>
      </c>
      <c r="E4930" s="27" t="s">
        <v>7166</v>
      </c>
    </row>
    <row r="4931" spans="1:5" x14ac:dyDescent="0.25">
      <c r="A4931" s="24">
        <v>4929</v>
      </c>
      <c r="B4931" s="26" t="s">
        <v>7281</v>
      </c>
      <c r="C4931" s="25">
        <v>540617</v>
      </c>
      <c r="D4931" s="25" t="s">
        <v>7282</v>
      </c>
      <c r="E4931" s="27" t="s">
        <v>7166</v>
      </c>
    </row>
    <row r="4932" spans="1:5" x14ac:dyDescent="0.25">
      <c r="A4932" s="24">
        <v>4930</v>
      </c>
      <c r="B4932" s="26" t="s">
        <v>7283</v>
      </c>
      <c r="C4932" s="25">
        <v>540618</v>
      </c>
      <c r="D4932" s="25" t="s">
        <v>7284</v>
      </c>
      <c r="E4932" s="27" t="s">
        <v>7166</v>
      </c>
    </row>
    <row r="4933" spans="1:5" x14ac:dyDescent="0.25">
      <c r="A4933" s="24">
        <v>4931</v>
      </c>
      <c r="B4933" s="26" t="s">
        <v>7285</v>
      </c>
      <c r="C4933" s="25">
        <v>540619</v>
      </c>
      <c r="D4933" s="25" t="s">
        <v>7286</v>
      </c>
      <c r="E4933" s="27" t="s">
        <v>7166</v>
      </c>
    </row>
    <row r="4934" spans="1:5" x14ac:dyDescent="0.25">
      <c r="A4934" s="24">
        <v>4932</v>
      </c>
      <c r="B4934" s="26" t="s">
        <v>7287</v>
      </c>
      <c r="C4934" s="25">
        <v>540620</v>
      </c>
      <c r="D4934" s="25" t="s">
        <v>7288</v>
      </c>
      <c r="E4934" s="27" t="s">
        <v>7166</v>
      </c>
    </row>
    <row r="4935" spans="1:5" x14ac:dyDescent="0.25">
      <c r="A4935" s="24">
        <v>4933</v>
      </c>
      <c r="B4935" s="26" t="s">
        <v>7289</v>
      </c>
      <c r="C4935" s="25">
        <v>540626</v>
      </c>
      <c r="D4935" s="25" t="s">
        <v>7290</v>
      </c>
      <c r="E4935" s="27" t="s">
        <v>7166</v>
      </c>
    </row>
    <row r="4936" spans="1:5" x14ac:dyDescent="0.25">
      <c r="A4936" s="24">
        <v>4934</v>
      </c>
      <c r="B4936" s="26" t="s">
        <v>7291</v>
      </c>
      <c r="C4936" s="25">
        <v>540627</v>
      </c>
      <c r="D4936" s="25" t="s">
        <v>7292</v>
      </c>
      <c r="E4936" s="27" t="s">
        <v>7166</v>
      </c>
    </row>
    <row r="4937" spans="1:5" x14ac:dyDescent="0.25">
      <c r="A4937" s="24">
        <v>4935</v>
      </c>
      <c r="B4937" s="26" t="s">
        <v>7293</v>
      </c>
      <c r="C4937" s="25">
        <v>540629</v>
      </c>
      <c r="D4937" s="25" t="s">
        <v>7294</v>
      </c>
      <c r="E4937" s="27" t="s">
        <v>7166</v>
      </c>
    </row>
    <row r="4938" spans="1:5" x14ac:dyDescent="0.25">
      <c r="A4938" s="24">
        <v>4936</v>
      </c>
      <c r="B4938" s="26" t="s">
        <v>7295</v>
      </c>
      <c r="C4938" s="25">
        <v>540631</v>
      </c>
      <c r="D4938" s="25" t="s">
        <v>7296</v>
      </c>
      <c r="E4938" s="27" t="s">
        <v>7166</v>
      </c>
    </row>
    <row r="4939" spans="1:5" x14ac:dyDescent="0.25">
      <c r="A4939" s="24">
        <v>4937</v>
      </c>
      <c r="B4939" s="26" t="s">
        <v>7297</v>
      </c>
      <c r="C4939" s="25">
        <v>540634</v>
      </c>
      <c r="D4939" s="25" t="s">
        <v>7298</v>
      </c>
      <c r="E4939" s="27" t="s">
        <v>7166</v>
      </c>
    </row>
    <row r="4940" spans="1:5" x14ac:dyDescent="0.25">
      <c r="A4940" s="24">
        <v>4938</v>
      </c>
      <c r="B4940" s="26" t="s">
        <v>7299</v>
      </c>
      <c r="C4940" s="25">
        <v>540635</v>
      </c>
      <c r="D4940" s="25" t="s">
        <v>7300</v>
      </c>
      <c r="E4940" s="27" t="s">
        <v>7166</v>
      </c>
    </row>
    <row r="4941" spans="1:5" x14ac:dyDescent="0.25">
      <c r="A4941" s="24">
        <v>4939</v>
      </c>
      <c r="B4941" s="26" t="s">
        <v>7301</v>
      </c>
      <c r="C4941" s="25">
        <v>540636</v>
      </c>
      <c r="D4941" s="25" t="s">
        <v>7302</v>
      </c>
      <c r="E4941" s="27" t="s">
        <v>7166</v>
      </c>
    </row>
    <row r="4942" spans="1:5" x14ac:dyDescent="0.25">
      <c r="A4942" s="24">
        <v>4940</v>
      </c>
      <c r="B4942" s="26" t="s">
        <v>7303</v>
      </c>
      <c r="C4942" s="25">
        <v>540637</v>
      </c>
      <c r="D4942" s="25" t="s">
        <v>7304</v>
      </c>
      <c r="E4942" s="27" t="s">
        <v>7166</v>
      </c>
    </row>
    <row r="4943" spans="1:5" x14ac:dyDescent="0.25">
      <c r="A4943" s="24">
        <v>4941</v>
      </c>
      <c r="B4943" s="26" t="s">
        <v>7305</v>
      </c>
      <c r="C4943" s="25">
        <v>540669</v>
      </c>
      <c r="D4943" s="25" t="s">
        <v>7306</v>
      </c>
      <c r="E4943" s="27" t="s">
        <v>7166</v>
      </c>
    </row>
    <row r="4944" spans="1:5" x14ac:dyDescent="0.25">
      <c r="A4944" s="24">
        <v>4942</v>
      </c>
      <c r="B4944" s="26" t="s">
        <v>7307</v>
      </c>
      <c r="C4944" s="25">
        <v>540671</v>
      </c>
      <c r="D4944" s="25" t="s">
        <v>7308</v>
      </c>
      <c r="E4944" s="27" t="s">
        <v>7166</v>
      </c>
    </row>
    <row r="4945" spans="1:5" x14ac:dyDescent="0.25">
      <c r="A4945" s="24">
        <v>4943</v>
      </c>
      <c r="B4945" s="26" t="s">
        <v>7309</v>
      </c>
      <c r="C4945" s="25">
        <v>540672</v>
      </c>
      <c r="D4945" s="25" t="s">
        <v>7310</v>
      </c>
      <c r="E4945" s="27" t="s">
        <v>7166</v>
      </c>
    </row>
    <row r="4946" spans="1:5" x14ac:dyDescent="0.25">
      <c r="A4946" s="24">
        <v>4944</v>
      </c>
      <c r="B4946" s="26" t="s">
        <v>7311</v>
      </c>
      <c r="C4946" s="25">
        <v>540682</v>
      </c>
      <c r="D4946" s="25" t="s">
        <v>7312</v>
      </c>
      <c r="E4946" s="27" t="s">
        <v>7166</v>
      </c>
    </row>
    <row r="4947" spans="1:5" x14ac:dyDescent="0.25">
      <c r="A4947" s="24">
        <v>4945</v>
      </c>
      <c r="B4947" s="26" t="s">
        <v>7313</v>
      </c>
      <c r="C4947" s="25">
        <v>540683</v>
      </c>
      <c r="D4947" s="25" t="s">
        <v>7314</v>
      </c>
      <c r="E4947" s="27" t="s">
        <v>7166</v>
      </c>
    </row>
    <row r="4948" spans="1:5" x14ac:dyDescent="0.25">
      <c r="A4948" s="24">
        <v>4946</v>
      </c>
      <c r="B4948" s="26" t="s">
        <v>7315</v>
      </c>
      <c r="C4948" s="25">
        <v>540684</v>
      </c>
      <c r="D4948" s="25" t="s">
        <v>7316</v>
      </c>
      <c r="E4948" s="27" t="s">
        <v>7166</v>
      </c>
    </row>
    <row r="4949" spans="1:5" x14ac:dyDescent="0.25">
      <c r="A4949" s="24">
        <v>4947</v>
      </c>
      <c r="B4949" s="26" t="s">
        <v>7317</v>
      </c>
      <c r="C4949" s="25">
        <v>540685</v>
      </c>
      <c r="D4949" s="25" t="s">
        <v>7318</v>
      </c>
      <c r="E4949" s="27" t="s">
        <v>7166</v>
      </c>
    </row>
    <row r="4950" spans="1:5" x14ac:dyDescent="0.25">
      <c r="A4950" s="24">
        <v>4948</v>
      </c>
      <c r="B4950" s="26" t="s">
        <v>7319</v>
      </c>
      <c r="C4950" s="25">
        <v>540711</v>
      </c>
      <c r="D4950" s="25" t="s">
        <v>7320</v>
      </c>
      <c r="E4950" s="27" t="s">
        <v>7166</v>
      </c>
    </row>
    <row r="4951" spans="1:5" x14ac:dyDescent="0.25">
      <c r="A4951" s="24">
        <v>4949</v>
      </c>
      <c r="B4951" s="26" t="s">
        <v>7321</v>
      </c>
      <c r="C4951" s="25">
        <v>540712</v>
      </c>
      <c r="D4951" s="25" t="s">
        <v>7322</v>
      </c>
      <c r="E4951" s="27" t="s">
        <v>7166</v>
      </c>
    </row>
    <row r="4952" spans="1:5" x14ac:dyDescent="0.25">
      <c r="A4952" s="24">
        <v>4950</v>
      </c>
      <c r="B4952" s="26" t="s">
        <v>7323</v>
      </c>
      <c r="C4952" s="25">
        <v>540713</v>
      </c>
      <c r="D4952" s="25" t="s">
        <v>7324</v>
      </c>
      <c r="E4952" s="27" t="s">
        <v>7166</v>
      </c>
    </row>
    <row r="4953" spans="1:5" x14ac:dyDescent="0.25">
      <c r="A4953" s="24">
        <v>4951</v>
      </c>
      <c r="B4953" s="26" t="s">
        <v>7325</v>
      </c>
      <c r="C4953" s="25">
        <v>540714</v>
      </c>
      <c r="D4953" s="25" t="s">
        <v>7326</v>
      </c>
      <c r="E4953" s="27" t="s">
        <v>7166</v>
      </c>
    </row>
    <row r="4954" spans="1:5" x14ac:dyDescent="0.25">
      <c r="A4954" s="24">
        <v>4952</v>
      </c>
      <c r="B4954" s="26" t="s">
        <v>7327</v>
      </c>
      <c r="C4954" s="25">
        <v>540739</v>
      </c>
      <c r="D4954" s="25" t="s">
        <v>7328</v>
      </c>
      <c r="E4954" s="27" t="s">
        <v>7166</v>
      </c>
    </row>
    <row r="4955" spans="1:5" x14ac:dyDescent="0.25">
      <c r="A4955" s="24">
        <v>4953</v>
      </c>
      <c r="B4955" s="26" t="s">
        <v>7329</v>
      </c>
      <c r="C4955" s="25">
        <v>540740</v>
      </c>
      <c r="D4955" s="25" t="s">
        <v>7330</v>
      </c>
      <c r="E4955" s="27" t="s">
        <v>7166</v>
      </c>
    </row>
    <row r="4956" spans="1:5" x14ac:dyDescent="0.25">
      <c r="A4956" s="24">
        <v>4954</v>
      </c>
      <c r="B4956" s="26" t="s">
        <v>7331</v>
      </c>
      <c r="C4956" s="25">
        <v>540741</v>
      </c>
      <c r="D4956" s="25" t="s">
        <v>7332</v>
      </c>
      <c r="E4956" s="27" t="s">
        <v>7166</v>
      </c>
    </row>
    <row r="4957" spans="1:5" x14ac:dyDescent="0.25">
      <c r="A4957" s="24">
        <v>4955</v>
      </c>
      <c r="B4957" s="26" t="s">
        <v>7333</v>
      </c>
      <c r="C4957" s="25">
        <v>540742</v>
      </c>
      <c r="D4957" s="25" t="s">
        <v>7334</v>
      </c>
      <c r="E4957" s="27" t="s">
        <v>7166</v>
      </c>
    </row>
    <row r="4958" spans="1:5" x14ac:dyDescent="0.25">
      <c r="A4958" s="24">
        <v>4956</v>
      </c>
      <c r="B4958" s="26" t="s">
        <v>7335</v>
      </c>
      <c r="C4958" s="25">
        <v>540763</v>
      </c>
      <c r="D4958" s="25" t="s">
        <v>7336</v>
      </c>
      <c r="E4958" s="27" t="s">
        <v>7166</v>
      </c>
    </row>
    <row r="4959" spans="1:5" x14ac:dyDescent="0.25">
      <c r="A4959" s="24">
        <v>4957</v>
      </c>
      <c r="B4959" s="26" t="s">
        <v>7337</v>
      </c>
      <c r="C4959" s="25">
        <v>540764</v>
      </c>
      <c r="D4959" s="25" t="s">
        <v>7338</v>
      </c>
      <c r="E4959" s="27" t="s">
        <v>7166</v>
      </c>
    </row>
    <row r="4960" spans="1:5" x14ac:dyDescent="0.25">
      <c r="A4960" s="24">
        <v>4958</v>
      </c>
      <c r="B4960" s="26" t="s">
        <v>7339</v>
      </c>
      <c r="C4960" s="25">
        <v>540765</v>
      </c>
      <c r="D4960" s="25" t="s">
        <v>7340</v>
      </c>
      <c r="E4960" s="27" t="s">
        <v>7166</v>
      </c>
    </row>
    <row r="4961" spans="1:5" x14ac:dyDescent="0.25">
      <c r="A4961" s="24">
        <v>4959</v>
      </c>
      <c r="B4961" s="26" t="s">
        <v>7341</v>
      </c>
      <c r="C4961" s="25">
        <v>540766</v>
      </c>
      <c r="D4961" s="25" t="s">
        <v>7342</v>
      </c>
      <c r="E4961" s="27" t="s">
        <v>7166</v>
      </c>
    </row>
    <row r="4962" spans="1:5" x14ac:dyDescent="0.25">
      <c r="A4962" s="24">
        <v>4960</v>
      </c>
      <c r="B4962" s="26" t="s">
        <v>7343</v>
      </c>
      <c r="C4962" s="25">
        <v>540778</v>
      </c>
      <c r="D4962" s="25" t="s">
        <v>7344</v>
      </c>
      <c r="E4962" s="27" t="s">
        <v>7166</v>
      </c>
    </row>
    <row r="4963" spans="1:5" x14ac:dyDescent="0.25">
      <c r="A4963" s="24">
        <v>4961</v>
      </c>
      <c r="B4963" s="26" t="s">
        <v>7345</v>
      </c>
      <c r="C4963" s="25">
        <v>540779</v>
      </c>
      <c r="D4963" s="25" t="s">
        <v>7346</v>
      </c>
      <c r="E4963" s="27" t="s">
        <v>7166</v>
      </c>
    </row>
    <row r="4964" spans="1:5" x14ac:dyDescent="0.25">
      <c r="A4964" s="24">
        <v>4962</v>
      </c>
      <c r="B4964" s="26" t="s">
        <v>7347</v>
      </c>
      <c r="C4964" s="25">
        <v>540780</v>
      </c>
      <c r="D4964" s="25" t="s">
        <v>7348</v>
      </c>
      <c r="E4964" s="27" t="s">
        <v>7166</v>
      </c>
    </row>
    <row r="4965" spans="1:5" x14ac:dyDescent="0.25">
      <c r="A4965" s="24">
        <v>4963</v>
      </c>
      <c r="B4965" s="26" t="s">
        <v>7349</v>
      </c>
      <c r="C4965" s="25">
        <v>540781</v>
      </c>
      <c r="D4965" s="25" t="s">
        <v>7350</v>
      </c>
      <c r="E4965" s="27" t="s">
        <v>7166</v>
      </c>
    </row>
    <row r="4966" spans="1:5" x14ac:dyDescent="0.25">
      <c r="A4966" s="24">
        <v>4964</v>
      </c>
      <c r="B4966" s="26" t="s">
        <v>7351</v>
      </c>
      <c r="C4966" s="25">
        <v>540787</v>
      </c>
      <c r="D4966" s="25" t="s">
        <v>7352</v>
      </c>
      <c r="E4966" s="27" t="s">
        <v>7166</v>
      </c>
    </row>
    <row r="4967" spans="1:5" x14ac:dyDescent="0.25">
      <c r="A4967" s="24">
        <v>4965</v>
      </c>
      <c r="B4967" s="26" t="s">
        <v>7353</v>
      </c>
      <c r="C4967" s="25">
        <v>540791</v>
      </c>
      <c r="D4967" s="25" t="s">
        <v>7354</v>
      </c>
      <c r="E4967" s="27" t="s">
        <v>7166</v>
      </c>
    </row>
    <row r="4968" spans="1:5" x14ac:dyDescent="0.25">
      <c r="A4968" s="24">
        <v>4966</v>
      </c>
      <c r="B4968" s="26" t="s">
        <v>7355</v>
      </c>
      <c r="C4968" s="25">
        <v>540792</v>
      </c>
      <c r="D4968" s="25" t="s">
        <v>7356</v>
      </c>
      <c r="E4968" s="27" t="s">
        <v>7166</v>
      </c>
    </row>
    <row r="4969" spans="1:5" x14ac:dyDescent="0.25">
      <c r="A4969" s="24">
        <v>4967</v>
      </c>
      <c r="B4969" s="26" t="s">
        <v>7357</v>
      </c>
      <c r="C4969" s="25">
        <v>540793</v>
      </c>
      <c r="D4969" s="25" t="s">
        <v>7358</v>
      </c>
      <c r="E4969" s="27" t="s">
        <v>7166</v>
      </c>
    </row>
    <row r="4970" spans="1:5" x14ac:dyDescent="0.25">
      <c r="A4970" s="24">
        <v>4968</v>
      </c>
      <c r="B4970" s="26" t="s">
        <v>7359</v>
      </c>
      <c r="C4970" s="25">
        <v>540794</v>
      </c>
      <c r="D4970" s="25" t="s">
        <v>7360</v>
      </c>
      <c r="E4970" s="27" t="s">
        <v>7166</v>
      </c>
    </row>
    <row r="4971" spans="1:5" x14ac:dyDescent="0.25">
      <c r="A4971" s="24">
        <v>4969</v>
      </c>
      <c r="B4971" s="26" t="s">
        <v>7361</v>
      </c>
      <c r="C4971" s="25">
        <v>540799</v>
      </c>
      <c r="D4971" s="25" t="s">
        <v>7362</v>
      </c>
      <c r="E4971" s="27" t="s">
        <v>7166</v>
      </c>
    </row>
    <row r="4972" spans="1:5" x14ac:dyDescent="0.25">
      <c r="A4972" s="24">
        <v>4970</v>
      </c>
      <c r="B4972" s="26" t="s">
        <v>7363</v>
      </c>
      <c r="C4972" s="25">
        <v>540800</v>
      </c>
      <c r="D4972" s="25" t="s">
        <v>7364</v>
      </c>
      <c r="E4972" s="27" t="s">
        <v>7166</v>
      </c>
    </row>
    <row r="4973" spans="1:5" x14ac:dyDescent="0.25">
      <c r="A4973" s="24">
        <v>4971</v>
      </c>
      <c r="B4973" s="26" t="s">
        <v>7365</v>
      </c>
      <c r="C4973" s="25">
        <v>540801</v>
      </c>
      <c r="D4973" s="25" t="s">
        <v>7366</v>
      </c>
      <c r="E4973" s="27" t="s">
        <v>7166</v>
      </c>
    </row>
    <row r="4974" spans="1:5" x14ac:dyDescent="0.25">
      <c r="A4974" s="24">
        <v>4972</v>
      </c>
      <c r="B4974" s="26" t="s">
        <v>7367</v>
      </c>
      <c r="C4974" s="25">
        <v>540802</v>
      </c>
      <c r="D4974" s="25" t="s">
        <v>7368</v>
      </c>
      <c r="E4974" s="27" t="s">
        <v>7166</v>
      </c>
    </row>
    <row r="4975" spans="1:5" x14ac:dyDescent="0.25">
      <c r="A4975" s="24">
        <v>4973</v>
      </c>
      <c r="B4975" s="26" t="s">
        <v>7369</v>
      </c>
      <c r="C4975" s="25">
        <v>540825</v>
      </c>
      <c r="D4975" s="25" t="s">
        <v>7370</v>
      </c>
      <c r="E4975" s="27" t="s">
        <v>7166</v>
      </c>
    </row>
    <row r="4976" spans="1:5" x14ac:dyDescent="0.25">
      <c r="A4976" s="24">
        <v>4974</v>
      </c>
      <c r="B4976" s="26" t="s">
        <v>7371</v>
      </c>
      <c r="C4976" s="25">
        <v>540826</v>
      </c>
      <c r="D4976" s="25" t="s">
        <v>7372</v>
      </c>
      <c r="E4976" s="27" t="s">
        <v>7166</v>
      </c>
    </row>
    <row r="4977" spans="1:5" x14ac:dyDescent="0.25">
      <c r="A4977" s="24">
        <v>4975</v>
      </c>
      <c r="B4977" s="26" t="s">
        <v>7373</v>
      </c>
      <c r="C4977" s="25">
        <v>540827</v>
      </c>
      <c r="D4977" s="25" t="s">
        <v>7374</v>
      </c>
      <c r="E4977" s="27" t="s">
        <v>7166</v>
      </c>
    </row>
    <row r="4978" spans="1:5" x14ac:dyDescent="0.25">
      <c r="A4978" s="24">
        <v>4976</v>
      </c>
      <c r="B4978" s="26" t="s">
        <v>7375</v>
      </c>
      <c r="C4978" s="25">
        <v>540828</v>
      </c>
      <c r="D4978" s="25" t="s">
        <v>7376</v>
      </c>
      <c r="E4978" s="27" t="s">
        <v>7166</v>
      </c>
    </row>
    <row r="4979" spans="1:5" x14ac:dyDescent="0.25">
      <c r="A4979" s="24">
        <v>4977</v>
      </c>
      <c r="B4979" s="26" t="s">
        <v>7377</v>
      </c>
      <c r="C4979" s="25">
        <v>540861</v>
      </c>
      <c r="D4979" s="25" t="s">
        <v>7378</v>
      </c>
      <c r="E4979" s="27" t="s">
        <v>7166</v>
      </c>
    </row>
    <row r="4980" spans="1:5" x14ac:dyDescent="0.25">
      <c r="A4980" s="24">
        <v>4978</v>
      </c>
      <c r="B4980" s="26" t="s">
        <v>7379</v>
      </c>
      <c r="C4980" s="25">
        <v>540862</v>
      </c>
      <c r="D4980" s="25" t="s">
        <v>7380</v>
      </c>
      <c r="E4980" s="27" t="s">
        <v>7166</v>
      </c>
    </row>
    <row r="4981" spans="1:5" x14ac:dyDescent="0.25">
      <c r="A4981" s="24">
        <v>4979</v>
      </c>
      <c r="B4981" s="26" t="s">
        <v>7381</v>
      </c>
      <c r="C4981" s="25">
        <v>540863</v>
      </c>
      <c r="D4981" s="25" t="s">
        <v>7382</v>
      </c>
      <c r="E4981" s="27" t="s">
        <v>7166</v>
      </c>
    </row>
    <row r="4982" spans="1:5" x14ac:dyDescent="0.25">
      <c r="A4982" s="24">
        <v>4980</v>
      </c>
      <c r="B4982" s="26" t="s">
        <v>7383</v>
      </c>
      <c r="C4982" s="25">
        <v>540864</v>
      </c>
      <c r="D4982" s="25" t="s">
        <v>7384</v>
      </c>
      <c r="E4982" s="27" t="s">
        <v>7166</v>
      </c>
    </row>
    <row r="4983" spans="1:5" x14ac:dyDescent="0.25">
      <c r="A4983" s="24">
        <v>4981</v>
      </c>
      <c r="B4983" s="26" t="s">
        <v>7385</v>
      </c>
      <c r="C4983" s="25">
        <v>540896</v>
      </c>
      <c r="D4983" s="25" t="s">
        <v>7386</v>
      </c>
      <c r="E4983" s="27" t="s">
        <v>7166</v>
      </c>
    </row>
    <row r="4984" spans="1:5" x14ac:dyDescent="0.25">
      <c r="A4984" s="24">
        <v>4982</v>
      </c>
      <c r="B4984" s="26" t="s">
        <v>7387</v>
      </c>
      <c r="C4984" s="25">
        <v>540897</v>
      </c>
      <c r="D4984" s="25" t="s">
        <v>7388</v>
      </c>
      <c r="E4984" s="27" t="s">
        <v>7166</v>
      </c>
    </row>
    <row r="4985" spans="1:5" x14ac:dyDescent="0.25">
      <c r="A4985" s="24">
        <v>4983</v>
      </c>
      <c r="B4985" s="26" t="s">
        <v>7389</v>
      </c>
      <c r="C4985" s="25">
        <v>540898</v>
      </c>
      <c r="D4985" s="25" t="s">
        <v>7390</v>
      </c>
      <c r="E4985" s="27" t="s">
        <v>7166</v>
      </c>
    </row>
    <row r="4986" spans="1:5" x14ac:dyDescent="0.25">
      <c r="A4986" s="24">
        <v>4984</v>
      </c>
      <c r="B4986" s="26" t="s">
        <v>7391</v>
      </c>
      <c r="C4986" s="25">
        <v>540899</v>
      </c>
      <c r="D4986" s="25" t="s">
        <v>7392</v>
      </c>
      <c r="E4986" s="27" t="s">
        <v>7166</v>
      </c>
    </row>
    <row r="4987" spans="1:5" x14ac:dyDescent="0.25">
      <c r="A4987" s="24">
        <v>4985</v>
      </c>
      <c r="B4987" s="26" t="s">
        <v>7393</v>
      </c>
      <c r="C4987" s="25">
        <v>540947</v>
      </c>
      <c r="D4987" s="25" t="s">
        <v>7394</v>
      </c>
      <c r="E4987" s="27" t="s">
        <v>7166</v>
      </c>
    </row>
    <row r="4988" spans="1:5" x14ac:dyDescent="0.25">
      <c r="A4988" s="24">
        <v>4986</v>
      </c>
      <c r="B4988" s="26" t="s">
        <v>7395</v>
      </c>
      <c r="C4988" s="25">
        <v>540949</v>
      </c>
      <c r="D4988" s="25" t="s">
        <v>7396</v>
      </c>
      <c r="E4988" s="27" t="s">
        <v>7166</v>
      </c>
    </row>
    <row r="4989" spans="1:5" x14ac:dyDescent="0.25">
      <c r="A4989" s="24">
        <v>4987</v>
      </c>
      <c r="B4989" s="26" t="s">
        <v>7397</v>
      </c>
      <c r="C4989" s="25">
        <v>540950</v>
      </c>
      <c r="D4989" s="25" t="s">
        <v>7398</v>
      </c>
      <c r="E4989" s="27" t="s">
        <v>7166</v>
      </c>
    </row>
    <row r="4990" spans="1:5" x14ac:dyDescent="0.25">
      <c r="A4990" s="24">
        <v>4988</v>
      </c>
      <c r="B4990" s="26" t="s">
        <v>7399</v>
      </c>
      <c r="C4990" s="25">
        <v>540951</v>
      </c>
      <c r="D4990" s="25" t="s">
        <v>7400</v>
      </c>
      <c r="E4990" s="27" t="s">
        <v>7166</v>
      </c>
    </row>
    <row r="4991" spans="1:5" x14ac:dyDescent="0.25">
      <c r="A4991" s="24">
        <v>4989</v>
      </c>
      <c r="B4991" s="26" t="s">
        <v>7401</v>
      </c>
      <c r="C4991" s="25">
        <v>540981</v>
      </c>
      <c r="D4991" s="25" t="s">
        <v>7402</v>
      </c>
      <c r="E4991" s="27" t="s">
        <v>7166</v>
      </c>
    </row>
    <row r="4992" spans="1:5" x14ac:dyDescent="0.25">
      <c r="A4992" s="24">
        <v>4990</v>
      </c>
      <c r="B4992" s="26" t="s">
        <v>7403</v>
      </c>
      <c r="C4992" s="25">
        <v>540982</v>
      </c>
      <c r="D4992" s="25" t="s">
        <v>7404</v>
      </c>
      <c r="E4992" s="27" t="s">
        <v>7166</v>
      </c>
    </row>
    <row r="4993" spans="1:5" x14ac:dyDescent="0.25">
      <c r="A4993" s="24">
        <v>4991</v>
      </c>
      <c r="B4993" s="26" t="s">
        <v>7405</v>
      </c>
      <c r="C4993" s="25">
        <v>540983</v>
      </c>
      <c r="D4993" s="25" t="s">
        <v>7406</v>
      </c>
      <c r="E4993" s="27" t="s">
        <v>7166</v>
      </c>
    </row>
    <row r="4994" spans="1:5" x14ac:dyDescent="0.25">
      <c r="A4994" s="24">
        <v>4992</v>
      </c>
      <c r="B4994" s="26" t="s">
        <v>7407</v>
      </c>
      <c r="C4994" s="25">
        <v>540984</v>
      </c>
      <c r="D4994" s="25" t="s">
        <v>7408</v>
      </c>
      <c r="E4994" s="27" t="s">
        <v>7166</v>
      </c>
    </row>
    <row r="4995" spans="1:5" x14ac:dyDescent="0.25">
      <c r="A4995" s="24">
        <v>4993</v>
      </c>
      <c r="B4995" s="26" t="s">
        <v>7409</v>
      </c>
      <c r="C4995" s="25">
        <v>541068</v>
      </c>
      <c r="D4995" s="25" t="s">
        <v>7410</v>
      </c>
      <c r="E4995" s="27" t="s">
        <v>7166</v>
      </c>
    </row>
    <row r="4996" spans="1:5" x14ac:dyDescent="0.25">
      <c r="A4996" s="24">
        <v>4994</v>
      </c>
      <c r="B4996" s="26" t="s">
        <v>7411</v>
      </c>
      <c r="C4996" s="25">
        <v>541069</v>
      </c>
      <c r="D4996" s="25" t="s">
        <v>7412</v>
      </c>
      <c r="E4996" s="27" t="s">
        <v>7166</v>
      </c>
    </row>
    <row r="4997" spans="1:5" x14ac:dyDescent="0.25">
      <c r="A4997" s="24">
        <v>4995</v>
      </c>
      <c r="B4997" s="26" t="s">
        <v>7413</v>
      </c>
      <c r="C4997" s="25">
        <v>541070</v>
      </c>
      <c r="D4997" s="25" t="s">
        <v>7414</v>
      </c>
      <c r="E4997" s="27" t="s">
        <v>7166</v>
      </c>
    </row>
    <row r="4998" spans="1:5" x14ac:dyDescent="0.25">
      <c r="A4998" s="24">
        <v>4996</v>
      </c>
      <c r="B4998" s="26" t="s">
        <v>7415</v>
      </c>
      <c r="C4998" s="25">
        <v>541071</v>
      </c>
      <c r="D4998" s="25" t="s">
        <v>7416</v>
      </c>
      <c r="E4998" s="27" t="s">
        <v>7166</v>
      </c>
    </row>
    <row r="4999" spans="1:5" x14ac:dyDescent="0.25">
      <c r="A4999" s="24">
        <v>4997</v>
      </c>
      <c r="B4999" s="26" t="s">
        <v>7417</v>
      </c>
      <c r="C4999" s="25">
        <v>541084</v>
      </c>
      <c r="D4999" s="25" t="s">
        <v>7418</v>
      </c>
      <c r="E4999" s="27" t="s">
        <v>7166</v>
      </c>
    </row>
    <row r="5000" spans="1:5" x14ac:dyDescent="0.25">
      <c r="A5000" s="24">
        <v>4998</v>
      </c>
      <c r="B5000" s="26" t="s">
        <v>7419</v>
      </c>
      <c r="C5000" s="25">
        <v>541085</v>
      </c>
      <c r="D5000" s="25" t="s">
        <v>7420</v>
      </c>
      <c r="E5000" s="27" t="s">
        <v>7166</v>
      </c>
    </row>
    <row r="5001" spans="1:5" x14ac:dyDescent="0.25">
      <c r="A5001" s="24">
        <v>4999</v>
      </c>
      <c r="B5001" s="26" t="s">
        <v>7421</v>
      </c>
      <c r="C5001" s="25">
        <v>541086</v>
      </c>
      <c r="D5001" s="25" t="s">
        <v>7422</v>
      </c>
      <c r="E5001" s="27" t="s">
        <v>7166</v>
      </c>
    </row>
    <row r="5002" spans="1:5" x14ac:dyDescent="0.25">
      <c r="A5002" s="24">
        <v>5000</v>
      </c>
      <c r="B5002" s="26" t="s">
        <v>7423</v>
      </c>
      <c r="C5002" s="25">
        <v>541087</v>
      </c>
      <c r="D5002" s="25" t="s">
        <v>7424</v>
      </c>
      <c r="E5002" s="27" t="s">
        <v>7166</v>
      </c>
    </row>
    <row r="5003" spans="1:5" x14ac:dyDescent="0.25">
      <c r="A5003" s="24">
        <v>5001</v>
      </c>
      <c r="B5003" s="26" t="s">
        <v>7425</v>
      </c>
      <c r="C5003" s="25">
        <v>541092</v>
      </c>
      <c r="D5003" s="25" t="s">
        <v>7426</v>
      </c>
      <c r="E5003" s="27" t="s">
        <v>7166</v>
      </c>
    </row>
    <row r="5004" spans="1:5" x14ac:dyDescent="0.25">
      <c r="A5004" s="24">
        <v>5002</v>
      </c>
      <c r="B5004" s="26" t="s">
        <v>7427</v>
      </c>
      <c r="C5004" s="25">
        <v>541093</v>
      </c>
      <c r="D5004" s="25" t="s">
        <v>7428</v>
      </c>
      <c r="E5004" s="27" t="s">
        <v>7166</v>
      </c>
    </row>
    <row r="5005" spans="1:5" x14ac:dyDescent="0.25">
      <c r="A5005" s="24">
        <v>5003</v>
      </c>
      <c r="B5005" s="26" t="s">
        <v>7429</v>
      </c>
      <c r="C5005" s="25">
        <v>541094</v>
      </c>
      <c r="D5005" s="25" t="s">
        <v>7430</v>
      </c>
      <c r="E5005" s="27" t="s">
        <v>7166</v>
      </c>
    </row>
    <row r="5006" spans="1:5" x14ac:dyDescent="0.25">
      <c r="A5006" s="24">
        <v>5004</v>
      </c>
      <c r="B5006" s="26" t="s">
        <v>7431</v>
      </c>
      <c r="C5006" s="25">
        <v>541095</v>
      </c>
      <c r="D5006" s="25" t="s">
        <v>7432</v>
      </c>
      <c r="E5006" s="27" t="s">
        <v>7166</v>
      </c>
    </row>
    <row r="5007" spans="1:5" x14ac:dyDescent="0.25">
      <c r="A5007" s="24">
        <v>5005</v>
      </c>
      <c r="B5007" s="26" t="s">
        <v>7433</v>
      </c>
      <c r="C5007" s="25">
        <v>541252</v>
      </c>
      <c r="D5007" s="25" t="s">
        <v>7434</v>
      </c>
      <c r="E5007" s="27" t="s">
        <v>7166</v>
      </c>
    </row>
    <row r="5008" spans="1:5" x14ac:dyDescent="0.25">
      <c r="A5008" s="24">
        <v>5006</v>
      </c>
      <c r="B5008" s="26" t="s">
        <v>7435</v>
      </c>
      <c r="C5008" s="25">
        <v>541253</v>
      </c>
      <c r="D5008" s="25" t="s">
        <v>7436</v>
      </c>
      <c r="E5008" s="27" t="s">
        <v>7166</v>
      </c>
    </row>
    <row r="5009" spans="1:5" x14ac:dyDescent="0.25">
      <c r="A5009" s="24">
        <v>5007</v>
      </c>
      <c r="B5009" s="26" t="s">
        <v>7437</v>
      </c>
      <c r="C5009" s="25">
        <v>541254</v>
      </c>
      <c r="D5009" s="25" t="s">
        <v>7438</v>
      </c>
      <c r="E5009" s="27" t="s">
        <v>7166</v>
      </c>
    </row>
    <row r="5010" spans="1:5" x14ac:dyDescent="0.25">
      <c r="A5010" s="24">
        <v>5008</v>
      </c>
      <c r="B5010" s="26" t="s">
        <v>7439</v>
      </c>
      <c r="C5010" s="25">
        <v>541255</v>
      </c>
      <c r="D5010" s="25" t="s">
        <v>7440</v>
      </c>
      <c r="E5010" s="27" t="s">
        <v>7166</v>
      </c>
    </row>
    <row r="5011" spans="1:5" x14ac:dyDescent="0.25">
      <c r="A5011" s="24">
        <v>5009</v>
      </c>
      <c r="B5011" s="26" t="s">
        <v>7441</v>
      </c>
      <c r="C5011" s="25">
        <v>541300</v>
      </c>
      <c r="D5011" s="25" t="s">
        <v>7442</v>
      </c>
      <c r="E5011" s="27" t="s">
        <v>7166</v>
      </c>
    </row>
    <row r="5012" spans="1:5" x14ac:dyDescent="0.25">
      <c r="A5012" s="24">
        <v>5010</v>
      </c>
      <c r="B5012" s="26" t="s">
        <v>7443</v>
      </c>
      <c r="C5012" s="25">
        <v>541309</v>
      </c>
      <c r="D5012" s="25" t="s">
        <v>7444</v>
      </c>
      <c r="E5012" s="27" t="s">
        <v>7166</v>
      </c>
    </row>
    <row r="5013" spans="1:5" x14ac:dyDescent="0.25">
      <c r="A5013" s="24">
        <v>5011</v>
      </c>
      <c r="B5013" s="26" t="s">
        <v>7445</v>
      </c>
      <c r="C5013" s="25">
        <v>541310</v>
      </c>
      <c r="D5013" s="25" t="s">
        <v>7446</v>
      </c>
      <c r="E5013" s="27" t="s">
        <v>7166</v>
      </c>
    </row>
    <row r="5014" spans="1:5" x14ac:dyDescent="0.25">
      <c r="A5014" s="24">
        <v>5012</v>
      </c>
      <c r="B5014" s="26" t="s">
        <v>7447</v>
      </c>
      <c r="C5014" s="25">
        <v>541311</v>
      </c>
      <c r="D5014" s="25" t="s">
        <v>7448</v>
      </c>
      <c r="E5014" s="27" t="s">
        <v>7166</v>
      </c>
    </row>
    <row r="5015" spans="1:5" x14ac:dyDescent="0.25">
      <c r="A5015" s="24">
        <v>5013</v>
      </c>
      <c r="B5015" s="26" t="s">
        <v>7449</v>
      </c>
      <c r="C5015" s="25">
        <v>541312</v>
      </c>
      <c r="D5015" s="25" t="s">
        <v>7450</v>
      </c>
      <c r="E5015" s="27" t="s">
        <v>7166</v>
      </c>
    </row>
    <row r="5016" spans="1:5" x14ac:dyDescent="0.25">
      <c r="A5016" s="24">
        <v>5014</v>
      </c>
      <c r="B5016" s="26" t="s">
        <v>7451</v>
      </c>
      <c r="C5016" s="25">
        <v>541313</v>
      </c>
      <c r="D5016" s="25" t="s">
        <v>7452</v>
      </c>
      <c r="E5016" s="27" t="s">
        <v>7166</v>
      </c>
    </row>
    <row r="5017" spans="1:5" x14ac:dyDescent="0.25">
      <c r="A5017" s="24">
        <v>5015</v>
      </c>
      <c r="B5017" s="26" t="s">
        <v>7453</v>
      </c>
      <c r="C5017" s="25">
        <v>541341</v>
      </c>
      <c r="D5017" s="25" t="s">
        <v>7454</v>
      </c>
      <c r="E5017" s="27" t="s">
        <v>7166</v>
      </c>
    </row>
    <row r="5018" spans="1:5" x14ac:dyDescent="0.25">
      <c r="A5018" s="24">
        <v>5016</v>
      </c>
      <c r="B5018" s="26" t="s">
        <v>7455</v>
      </c>
      <c r="C5018" s="25">
        <v>541343</v>
      </c>
      <c r="D5018" s="25" t="s">
        <v>7456</v>
      </c>
      <c r="E5018" s="27" t="s">
        <v>7166</v>
      </c>
    </row>
    <row r="5019" spans="1:5" x14ac:dyDescent="0.25">
      <c r="A5019" s="24">
        <v>5017</v>
      </c>
      <c r="B5019" s="26" t="s">
        <v>7457</v>
      </c>
      <c r="C5019" s="25">
        <v>541345</v>
      </c>
      <c r="D5019" s="25" t="s">
        <v>7458</v>
      </c>
      <c r="E5019" s="27" t="s">
        <v>7166</v>
      </c>
    </row>
    <row r="5020" spans="1:5" x14ac:dyDescent="0.25">
      <c r="A5020" s="24">
        <v>5018</v>
      </c>
      <c r="B5020" s="26" t="s">
        <v>7459</v>
      </c>
      <c r="C5020" s="25">
        <v>541346</v>
      </c>
      <c r="D5020" s="25" t="s">
        <v>7460</v>
      </c>
      <c r="E5020" s="27" t="s">
        <v>7166</v>
      </c>
    </row>
    <row r="5021" spans="1:5" x14ac:dyDescent="0.25">
      <c r="A5021" s="24">
        <v>5019</v>
      </c>
      <c r="B5021" s="26" t="s">
        <v>7461</v>
      </c>
      <c r="C5021" s="25">
        <v>541672</v>
      </c>
      <c r="D5021" s="25" t="s">
        <v>7462</v>
      </c>
      <c r="E5021" s="27" t="s">
        <v>7166</v>
      </c>
    </row>
    <row r="5022" spans="1:5" x14ac:dyDescent="0.25">
      <c r="A5022" s="24">
        <v>5020</v>
      </c>
      <c r="B5022" s="26" t="s">
        <v>7463</v>
      </c>
      <c r="C5022" s="25">
        <v>541673</v>
      </c>
      <c r="D5022" s="25" t="s">
        <v>7464</v>
      </c>
      <c r="E5022" s="27" t="s">
        <v>7166</v>
      </c>
    </row>
    <row r="5023" spans="1:5" x14ac:dyDescent="0.25">
      <c r="A5023" s="24">
        <v>5021</v>
      </c>
      <c r="B5023" s="26" t="s">
        <v>7465</v>
      </c>
      <c r="C5023" s="25">
        <v>541674</v>
      </c>
      <c r="D5023" s="25" t="s">
        <v>7466</v>
      </c>
      <c r="E5023" s="27" t="s">
        <v>7166</v>
      </c>
    </row>
    <row r="5024" spans="1:5" x14ac:dyDescent="0.25">
      <c r="A5024" s="24">
        <v>5022</v>
      </c>
      <c r="B5024" s="26" t="s">
        <v>7467</v>
      </c>
      <c r="C5024" s="25">
        <v>541675</v>
      </c>
      <c r="D5024" s="25" t="s">
        <v>7468</v>
      </c>
      <c r="E5024" s="27" t="s">
        <v>7166</v>
      </c>
    </row>
    <row r="5025" spans="1:5" x14ac:dyDescent="0.25">
      <c r="A5025" s="24">
        <v>5023</v>
      </c>
      <c r="B5025" s="26" t="s">
        <v>7469</v>
      </c>
      <c r="C5025" s="25">
        <v>541676</v>
      </c>
      <c r="D5025" s="25" t="s">
        <v>7470</v>
      </c>
      <c r="E5025" s="27" t="s">
        <v>7166</v>
      </c>
    </row>
    <row r="5026" spans="1:5" x14ac:dyDescent="0.25">
      <c r="A5026" s="24">
        <v>5024</v>
      </c>
      <c r="B5026" s="26" t="s">
        <v>7471</v>
      </c>
      <c r="C5026" s="25">
        <v>541677</v>
      </c>
      <c r="D5026" s="25" t="s">
        <v>7472</v>
      </c>
      <c r="E5026" s="27" t="s">
        <v>7166</v>
      </c>
    </row>
    <row r="5027" spans="1:5" x14ac:dyDescent="0.25">
      <c r="A5027" s="24">
        <v>5025</v>
      </c>
      <c r="B5027" s="26" t="s">
        <v>7473</v>
      </c>
      <c r="C5027" s="25">
        <v>541678</v>
      </c>
      <c r="D5027" s="25" t="s">
        <v>7474</v>
      </c>
      <c r="E5027" s="27" t="s">
        <v>7166</v>
      </c>
    </row>
    <row r="5028" spans="1:5" x14ac:dyDescent="0.25">
      <c r="A5028" s="24">
        <v>5026</v>
      </c>
      <c r="B5028" s="26" t="s">
        <v>7475</v>
      </c>
      <c r="C5028" s="25">
        <v>541679</v>
      </c>
      <c r="D5028" s="25" t="s">
        <v>7476</v>
      </c>
      <c r="E5028" s="27" t="s">
        <v>7166</v>
      </c>
    </row>
    <row r="5029" spans="1:5" x14ac:dyDescent="0.25">
      <c r="A5029" s="24">
        <v>5027</v>
      </c>
      <c r="B5029" s="26" t="s">
        <v>7477</v>
      </c>
      <c r="C5029" s="25">
        <v>541725</v>
      </c>
      <c r="D5029" s="25" t="s">
        <v>7478</v>
      </c>
      <c r="E5029" s="27" t="s">
        <v>7166</v>
      </c>
    </row>
    <row r="5030" spans="1:5" x14ac:dyDescent="0.25">
      <c r="A5030" s="24">
        <v>5028</v>
      </c>
      <c r="B5030" s="26" t="s">
        <v>7479</v>
      </c>
      <c r="C5030" s="25">
        <v>541726</v>
      </c>
      <c r="D5030" s="25" t="s">
        <v>7480</v>
      </c>
      <c r="E5030" s="27" t="s">
        <v>7166</v>
      </c>
    </row>
    <row r="5031" spans="1:5" x14ac:dyDescent="0.25">
      <c r="A5031" s="24">
        <v>5029</v>
      </c>
      <c r="B5031" s="26" t="s">
        <v>7481</v>
      </c>
      <c r="C5031" s="25">
        <v>541727</v>
      </c>
      <c r="D5031" s="25" t="s">
        <v>7482</v>
      </c>
      <c r="E5031" s="27" t="s">
        <v>7166</v>
      </c>
    </row>
    <row r="5032" spans="1:5" x14ac:dyDescent="0.25">
      <c r="A5032" s="24">
        <v>5030</v>
      </c>
      <c r="B5032" s="26" t="s">
        <v>7483</v>
      </c>
      <c r="C5032" s="25">
        <v>541728</v>
      </c>
      <c r="D5032" s="25" t="s">
        <v>7484</v>
      </c>
      <c r="E5032" s="27" t="s">
        <v>7166</v>
      </c>
    </row>
    <row r="5033" spans="1:5" x14ac:dyDescent="0.25">
      <c r="A5033" s="24">
        <v>5031</v>
      </c>
      <c r="B5033" s="26" t="s">
        <v>7485</v>
      </c>
      <c r="C5033" s="25">
        <v>541742</v>
      </c>
      <c r="D5033" s="25" t="s">
        <v>7486</v>
      </c>
      <c r="E5033" s="27" t="s">
        <v>7166</v>
      </c>
    </row>
    <row r="5034" spans="1:5" x14ac:dyDescent="0.25">
      <c r="A5034" s="24">
        <v>5032</v>
      </c>
      <c r="B5034" s="26" t="s">
        <v>7487</v>
      </c>
      <c r="C5034" s="25">
        <v>541743</v>
      </c>
      <c r="D5034" s="25" t="s">
        <v>7488</v>
      </c>
      <c r="E5034" s="27" t="s">
        <v>7166</v>
      </c>
    </row>
    <row r="5035" spans="1:5" x14ac:dyDescent="0.25">
      <c r="A5035" s="24">
        <v>5033</v>
      </c>
      <c r="B5035" s="26" t="s">
        <v>7489</v>
      </c>
      <c r="C5035" s="25">
        <v>541744</v>
      </c>
      <c r="D5035" s="25" t="s">
        <v>7490</v>
      </c>
      <c r="E5035" s="27" t="s">
        <v>7166</v>
      </c>
    </row>
    <row r="5036" spans="1:5" x14ac:dyDescent="0.25">
      <c r="A5036" s="24">
        <v>5034</v>
      </c>
      <c r="B5036" s="26" t="s">
        <v>7491</v>
      </c>
      <c r="C5036" s="25">
        <v>541745</v>
      </c>
      <c r="D5036" s="25" t="s">
        <v>7492</v>
      </c>
      <c r="E5036" s="27" t="s">
        <v>7166</v>
      </c>
    </row>
    <row r="5037" spans="1:5" x14ac:dyDescent="0.25">
      <c r="A5037" s="24">
        <v>5035</v>
      </c>
      <c r="B5037" s="26" t="s">
        <v>7493</v>
      </c>
      <c r="C5037" s="25">
        <v>541804</v>
      </c>
      <c r="D5037" s="25" t="s">
        <v>7494</v>
      </c>
      <c r="E5037" s="27" t="s">
        <v>7166</v>
      </c>
    </row>
    <row r="5038" spans="1:5" x14ac:dyDescent="0.25">
      <c r="A5038" s="24">
        <v>5036</v>
      </c>
      <c r="B5038" s="26" t="s">
        <v>7495</v>
      </c>
      <c r="C5038" s="25">
        <v>541805</v>
      </c>
      <c r="D5038" s="25" t="s">
        <v>7496</v>
      </c>
      <c r="E5038" s="27" t="s">
        <v>7166</v>
      </c>
    </row>
    <row r="5039" spans="1:5" x14ac:dyDescent="0.25">
      <c r="A5039" s="24">
        <v>5037</v>
      </c>
      <c r="B5039" s="26" t="s">
        <v>7497</v>
      </c>
      <c r="C5039" s="25">
        <v>541806</v>
      </c>
      <c r="D5039" s="25" t="s">
        <v>7498</v>
      </c>
      <c r="E5039" s="27" t="s">
        <v>7166</v>
      </c>
    </row>
    <row r="5040" spans="1:5" x14ac:dyDescent="0.25">
      <c r="A5040" s="24">
        <v>5038</v>
      </c>
      <c r="B5040" s="26" t="s">
        <v>7499</v>
      </c>
      <c r="C5040" s="25">
        <v>541807</v>
      </c>
      <c r="D5040" s="25" t="s">
        <v>7500</v>
      </c>
      <c r="E5040" s="27" t="s">
        <v>7166</v>
      </c>
    </row>
    <row r="5041" spans="1:5" x14ac:dyDescent="0.25">
      <c r="A5041" s="24">
        <v>5039</v>
      </c>
      <c r="B5041" s="26" t="s">
        <v>7501</v>
      </c>
      <c r="C5041" s="25">
        <v>541809</v>
      </c>
      <c r="D5041" s="25" t="s">
        <v>7502</v>
      </c>
      <c r="E5041" s="27" t="s">
        <v>7166</v>
      </c>
    </row>
    <row r="5042" spans="1:5" x14ac:dyDescent="0.25">
      <c r="A5042" s="24">
        <v>5040</v>
      </c>
      <c r="B5042" s="26" t="s">
        <v>7503</v>
      </c>
      <c r="C5042" s="25">
        <v>541879</v>
      </c>
      <c r="D5042" s="25" t="s">
        <v>7504</v>
      </c>
      <c r="E5042" s="27" t="s">
        <v>7166</v>
      </c>
    </row>
    <row r="5043" spans="1:5" x14ac:dyDescent="0.25">
      <c r="A5043" s="24">
        <v>5041</v>
      </c>
      <c r="B5043" s="26" t="s">
        <v>7505</v>
      </c>
      <c r="C5043" s="25">
        <v>541881</v>
      </c>
      <c r="D5043" s="25" t="s">
        <v>7506</v>
      </c>
      <c r="E5043" s="27" t="s">
        <v>7166</v>
      </c>
    </row>
    <row r="5044" spans="1:5" x14ac:dyDescent="0.25">
      <c r="A5044" s="24">
        <v>5042</v>
      </c>
      <c r="B5044" s="26" t="s">
        <v>7507</v>
      </c>
      <c r="C5044" s="25">
        <v>541882</v>
      </c>
      <c r="D5044" s="25" t="s">
        <v>7508</v>
      </c>
      <c r="E5044" s="27" t="s">
        <v>7166</v>
      </c>
    </row>
    <row r="5045" spans="1:5" x14ac:dyDescent="0.25">
      <c r="A5045" s="24">
        <v>5043</v>
      </c>
      <c r="B5045" s="26" t="s">
        <v>7509</v>
      </c>
      <c r="C5045" s="25">
        <v>541884</v>
      </c>
      <c r="D5045" s="25" t="s">
        <v>7510</v>
      </c>
      <c r="E5045" s="27" t="s">
        <v>7166</v>
      </c>
    </row>
    <row r="5046" spans="1:5" x14ac:dyDescent="0.25">
      <c r="A5046" s="24">
        <v>5044</v>
      </c>
      <c r="B5046" s="26" t="s">
        <v>7511</v>
      </c>
      <c r="C5046" s="25">
        <v>541972</v>
      </c>
      <c r="D5046" s="25" t="s">
        <v>7512</v>
      </c>
      <c r="E5046" s="27" t="s">
        <v>7166</v>
      </c>
    </row>
    <row r="5047" spans="1:5" x14ac:dyDescent="0.25">
      <c r="A5047" s="24">
        <v>5045</v>
      </c>
      <c r="B5047" s="26" t="s">
        <v>7513</v>
      </c>
      <c r="C5047" s="25">
        <v>541984</v>
      </c>
      <c r="D5047" s="25" t="s">
        <v>7514</v>
      </c>
      <c r="E5047" s="27" t="s">
        <v>7166</v>
      </c>
    </row>
    <row r="5048" spans="1:5" x14ac:dyDescent="0.25">
      <c r="A5048" s="24">
        <v>5046</v>
      </c>
      <c r="B5048" s="26" t="s">
        <v>7515</v>
      </c>
      <c r="C5048" s="25">
        <v>541985</v>
      </c>
      <c r="D5048" s="25" t="s">
        <v>7516</v>
      </c>
      <c r="E5048" s="27" t="s">
        <v>7166</v>
      </c>
    </row>
    <row r="5049" spans="1:5" x14ac:dyDescent="0.25">
      <c r="A5049" s="24">
        <v>5047</v>
      </c>
      <c r="B5049" s="26" t="s">
        <v>7517</v>
      </c>
      <c r="C5049" s="25">
        <v>541986</v>
      </c>
      <c r="D5049" s="25" t="s">
        <v>7518</v>
      </c>
      <c r="E5049" s="27" t="s">
        <v>7166</v>
      </c>
    </row>
    <row r="5050" spans="1:5" x14ac:dyDescent="0.25">
      <c r="A5050" s="24">
        <v>5048</v>
      </c>
      <c r="B5050" s="26" t="s">
        <v>7519</v>
      </c>
      <c r="C5050" s="25">
        <v>541987</v>
      </c>
      <c r="D5050" s="25" t="s">
        <v>7520</v>
      </c>
      <c r="E5050" s="27" t="s">
        <v>7166</v>
      </c>
    </row>
    <row r="5051" spans="1:5" x14ac:dyDescent="0.25">
      <c r="A5051" s="24">
        <v>5049</v>
      </c>
      <c r="B5051" s="26" t="s">
        <v>7521</v>
      </c>
      <c r="C5051" s="25">
        <v>542131</v>
      </c>
      <c r="D5051" s="25" t="s">
        <v>7522</v>
      </c>
      <c r="E5051" s="27" t="s">
        <v>7166</v>
      </c>
    </row>
    <row r="5052" spans="1:5" x14ac:dyDescent="0.25">
      <c r="A5052" s="24">
        <v>5050</v>
      </c>
      <c r="B5052" s="26" t="s">
        <v>7523</v>
      </c>
      <c r="C5052" s="25">
        <v>542156</v>
      </c>
      <c r="D5052" s="25" t="s">
        <v>7524</v>
      </c>
      <c r="E5052" s="27" t="s">
        <v>7166</v>
      </c>
    </row>
    <row r="5053" spans="1:5" x14ac:dyDescent="0.25">
      <c r="A5053" s="24">
        <v>5051</v>
      </c>
      <c r="B5053" s="26" t="s">
        <v>7525</v>
      </c>
      <c r="C5053" s="25">
        <v>542158</v>
      </c>
      <c r="D5053" s="25" t="s">
        <v>7526</v>
      </c>
      <c r="E5053" s="27" t="s">
        <v>7166</v>
      </c>
    </row>
    <row r="5054" spans="1:5" x14ac:dyDescent="0.25">
      <c r="A5054" s="24">
        <v>5052</v>
      </c>
      <c r="B5054" s="26" t="s">
        <v>7527</v>
      </c>
      <c r="C5054" s="25">
        <v>542160</v>
      </c>
      <c r="D5054" s="25" t="s">
        <v>7528</v>
      </c>
      <c r="E5054" s="27" t="s">
        <v>7166</v>
      </c>
    </row>
    <row r="5055" spans="1:5" x14ac:dyDescent="0.25">
      <c r="A5055" s="24">
        <v>5053</v>
      </c>
      <c r="B5055" s="26" t="s">
        <v>7529</v>
      </c>
      <c r="C5055" s="25">
        <v>542163</v>
      </c>
      <c r="D5055" s="25" t="s">
        <v>7530</v>
      </c>
      <c r="E5055" s="27" t="s">
        <v>7166</v>
      </c>
    </row>
    <row r="5056" spans="1:5" x14ac:dyDescent="0.25">
      <c r="A5056" s="24">
        <v>5054</v>
      </c>
      <c r="B5056" s="26" t="s">
        <v>7531</v>
      </c>
      <c r="C5056" s="25">
        <v>542230</v>
      </c>
      <c r="D5056" s="25" t="s">
        <v>7532</v>
      </c>
      <c r="E5056" s="27" t="s">
        <v>7166</v>
      </c>
    </row>
    <row r="5057" spans="1:5" x14ac:dyDescent="0.25">
      <c r="A5057" s="24">
        <v>5055</v>
      </c>
      <c r="B5057" s="26" t="s">
        <v>7533</v>
      </c>
      <c r="C5057" s="25">
        <v>542244</v>
      </c>
      <c r="D5057" s="25" t="s">
        <v>7534</v>
      </c>
      <c r="E5057" s="27" t="s">
        <v>7166</v>
      </c>
    </row>
    <row r="5058" spans="1:5" x14ac:dyDescent="0.25">
      <c r="A5058" s="24">
        <v>5056</v>
      </c>
      <c r="B5058" s="26" t="s">
        <v>7535</v>
      </c>
      <c r="C5058" s="25">
        <v>542245</v>
      </c>
      <c r="D5058" s="25" t="s">
        <v>7536</v>
      </c>
      <c r="E5058" s="27" t="s">
        <v>7166</v>
      </c>
    </row>
    <row r="5059" spans="1:5" x14ac:dyDescent="0.25">
      <c r="A5059" s="24">
        <v>5057</v>
      </c>
      <c r="B5059" s="26" t="s">
        <v>7537</v>
      </c>
      <c r="C5059" s="25">
        <v>542246</v>
      </c>
      <c r="D5059" s="25" t="s">
        <v>7538</v>
      </c>
      <c r="E5059" s="27" t="s">
        <v>7166</v>
      </c>
    </row>
    <row r="5060" spans="1:5" x14ac:dyDescent="0.25">
      <c r="A5060" s="24">
        <v>5058</v>
      </c>
      <c r="B5060" s="26" t="s">
        <v>7539</v>
      </c>
      <c r="C5060" s="25">
        <v>542247</v>
      </c>
      <c r="D5060" s="25" t="s">
        <v>7540</v>
      </c>
      <c r="E5060" s="27" t="s">
        <v>7166</v>
      </c>
    </row>
    <row r="5061" spans="1:5" x14ac:dyDescent="0.25">
      <c r="A5061" s="24">
        <v>5059</v>
      </c>
      <c r="B5061" s="26" t="s">
        <v>7541</v>
      </c>
      <c r="C5061" s="25">
        <v>542513</v>
      </c>
      <c r="D5061" s="25" t="s">
        <v>7542</v>
      </c>
      <c r="E5061" s="27" t="s">
        <v>7166</v>
      </c>
    </row>
    <row r="5062" spans="1:5" x14ac:dyDescent="0.25">
      <c r="A5062" s="24">
        <v>5060</v>
      </c>
      <c r="B5062" s="26" t="s">
        <v>7543</v>
      </c>
      <c r="C5062" s="25">
        <v>542543</v>
      </c>
      <c r="D5062" s="25" t="s">
        <v>7544</v>
      </c>
      <c r="E5062" s="27" t="s">
        <v>7166</v>
      </c>
    </row>
    <row r="5063" spans="1:5" x14ac:dyDescent="0.25">
      <c r="A5063" s="24">
        <v>5061</v>
      </c>
      <c r="B5063" s="26" t="s">
        <v>7545</v>
      </c>
      <c r="C5063" s="25">
        <v>542694</v>
      </c>
      <c r="D5063" s="25" t="s">
        <v>7546</v>
      </c>
      <c r="E5063" s="27" t="s">
        <v>166</v>
      </c>
    </row>
    <row r="5064" spans="1:5" x14ac:dyDescent="0.25">
      <c r="A5064" s="24">
        <v>5062</v>
      </c>
      <c r="B5064" s="26" t="s">
        <v>7547</v>
      </c>
      <c r="C5064" s="25">
        <v>542721</v>
      </c>
      <c r="D5064" s="25" t="s">
        <v>7548</v>
      </c>
      <c r="E5064" s="27" t="s">
        <v>166</v>
      </c>
    </row>
    <row r="5065" spans="1:5" x14ac:dyDescent="0.25">
      <c r="A5065" s="24">
        <v>5063</v>
      </c>
      <c r="B5065" s="26" t="s">
        <v>7549</v>
      </c>
      <c r="C5065" s="25">
        <v>542724</v>
      </c>
      <c r="D5065" s="25" t="s">
        <v>7550</v>
      </c>
      <c r="E5065" s="27" t="s">
        <v>182</v>
      </c>
    </row>
    <row r="5066" spans="1:5" x14ac:dyDescent="0.25">
      <c r="A5066" s="24">
        <v>5064</v>
      </c>
      <c r="B5066" s="26" t="s">
        <v>7551</v>
      </c>
      <c r="C5066" s="25">
        <v>542725</v>
      </c>
      <c r="D5066" s="25" t="s">
        <v>7552</v>
      </c>
      <c r="E5066" s="27" t="s">
        <v>258</v>
      </c>
    </row>
    <row r="5067" spans="1:5" x14ac:dyDescent="0.25">
      <c r="A5067" s="24">
        <v>5065</v>
      </c>
      <c r="B5067" s="26" t="s">
        <v>7553</v>
      </c>
      <c r="C5067" s="25">
        <v>542726</v>
      </c>
      <c r="D5067" s="25" t="s">
        <v>7554</v>
      </c>
      <c r="E5067" s="27" t="s">
        <v>150</v>
      </c>
    </row>
    <row r="5068" spans="1:5" x14ac:dyDescent="0.25">
      <c r="A5068" s="24">
        <v>5066</v>
      </c>
      <c r="B5068" s="26" t="s">
        <v>7555</v>
      </c>
      <c r="C5068" s="25">
        <v>542727</v>
      </c>
      <c r="D5068" s="25" t="s">
        <v>7556</v>
      </c>
      <c r="E5068" s="27" t="s">
        <v>145</v>
      </c>
    </row>
    <row r="5069" spans="1:5" x14ac:dyDescent="0.25">
      <c r="A5069" s="24">
        <v>5067</v>
      </c>
      <c r="B5069" s="26" t="s">
        <v>7557</v>
      </c>
      <c r="C5069" s="25">
        <v>542728</v>
      </c>
      <c r="D5069" s="25" t="s">
        <v>7558</v>
      </c>
      <c r="E5069" s="27" t="s">
        <v>258</v>
      </c>
    </row>
    <row r="5070" spans="1:5" x14ac:dyDescent="0.25">
      <c r="A5070" s="24">
        <v>5068</v>
      </c>
      <c r="B5070" s="26" t="s">
        <v>7559</v>
      </c>
      <c r="C5070" s="25">
        <v>542729</v>
      </c>
      <c r="D5070" s="25" t="s">
        <v>7560</v>
      </c>
      <c r="E5070" s="27" t="s">
        <v>159</v>
      </c>
    </row>
    <row r="5071" spans="1:5" x14ac:dyDescent="0.25">
      <c r="A5071" s="24">
        <v>5069</v>
      </c>
      <c r="B5071" s="26" t="s">
        <v>7561</v>
      </c>
      <c r="C5071" s="25">
        <v>542730</v>
      </c>
      <c r="D5071" s="25" t="s">
        <v>7562</v>
      </c>
      <c r="E5071" s="27" t="s">
        <v>7166</v>
      </c>
    </row>
    <row r="5072" spans="1:5" x14ac:dyDescent="0.25">
      <c r="A5072" s="24">
        <v>5070</v>
      </c>
      <c r="B5072" s="26" t="s">
        <v>7563</v>
      </c>
      <c r="C5072" s="25">
        <v>542747</v>
      </c>
      <c r="D5072" s="25" t="s">
        <v>7564</v>
      </c>
      <c r="E5072" s="27" t="s">
        <v>7166</v>
      </c>
    </row>
    <row r="5073" spans="1:5" x14ac:dyDescent="0.25">
      <c r="A5073" s="24">
        <v>5071</v>
      </c>
      <c r="B5073" s="26" t="s">
        <v>7565</v>
      </c>
      <c r="C5073" s="25">
        <v>542752</v>
      </c>
      <c r="D5073" s="25" t="s">
        <v>7566</v>
      </c>
      <c r="E5073" s="27" t="s">
        <v>1746</v>
      </c>
    </row>
    <row r="5074" spans="1:5" x14ac:dyDescent="0.25">
      <c r="A5074" s="24">
        <v>5072</v>
      </c>
      <c r="B5074" s="26" t="s">
        <v>7567</v>
      </c>
      <c r="C5074" s="25">
        <v>542753</v>
      </c>
      <c r="D5074" s="25" t="s">
        <v>7568</v>
      </c>
      <c r="E5074" s="27" t="s">
        <v>178</v>
      </c>
    </row>
    <row r="5075" spans="1:5" x14ac:dyDescent="0.25">
      <c r="A5075" s="24">
        <v>5073</v>
      </c>
      <c r="B5075" s="26" t="s">
        <v>7569</v>
      </c>
      <c r="C5075" s="25">
        <v>542758</v>
      </c>
      <c r="D5075" s="25" t="s">
        <v>7570</v>
      </c>
      <c r="E5075" s="27" t="s">
        <v>7166</v>
      </c>
    </row>
    <row r="5076" spans="1:5" x14ac:dyDescent="0.25">
      <c r="A5076" s="24">
        <v>5074</v>
      </c>
      <c r="B5076" s="26" t="s">
        <v>7571</v>
      </c>
      <c r="C5076" s="25">
        <v>542759</v>
      </c>
      <c r="D5076" s="25" t="s">
        <v>7572</v>
      </c>
      <c r="E5076" s="27" t="s">
        <v>161</v>
      </c>
    </row>
    <row r="5077" spans="1:5" x14ac:dyDescent="0.25">
      <c r="A5077" s="24">
        <v>5075</v>
      </c>
      <c r="B5077" s="26" t="s">
        <v>7573</v>
      </c>
      <c r="C5077" s="25">
        <v>542760</v>
      </c>
      <c r="D5077" s="25" t="s">
        <v>7574</v>
      </c>
      <c r="E5077" s="27" t="s">
        <v>187</v>
      </c>
    </row>
    <row r="5078" spans="1:5" x14ac:dyDescent="0.25">
      <c r="A5078" s="24">
        <v>5076</v>
      </c>
      <c r="B5078" s="26" t="s">
        <v>7575</v>
      </c>
      <c r="C5078" s="25">
        <v>542765</v>
      </c>
      <c r="D5078" s="25" t="s">
        <v>7576</v>
      </c>
      <c r="E5078" s="27" t="s">
        <v>1310</v>
      </c>
    </row>
    <row r="5079" spans="1:5" x14ac:dyDescent="0.25">
      <c r="A5079" s="24">
        <v>5077</v>
      </c>
      <c r="B5079" s="26" t="s">
        <v>7577</v>
      </c>
      <c r="C5079" s="25">
        <v>542770</v>
      </c>
      <c r="D5079" s="25" t="s">
        <v>7578</v>
      </c>
      <c r="E5079" s="27" t="s">
        <v>130</v>
      </c>
    </row>
    <row r="5080" spans="1:5" x14ac:dyDescent="0.25">
      <c r="A5080" s="24">
        <v>5078</v>
      </c>
      <c r="B5080" s="26" t="s">
        <v>7579</v>
      </c>
      <c r="C5080" s="25">
        <v>542771</v>
      </c>
      <c r="D5080" s="25" t="s">
        <v>7580</v>
      </c>
      <c r="E5080" s="27" t="s">
        <v>326</v>
      </c>
    </row>
    <row r="5081" spans="1:5" x14ac:dyDescent="0.25">
      <c r="A5081" s="24">
        <v>5079</v>
      </c>
      <c r="B5081" s="26" t="s">
        <v>7581</v>
      </c>
      <c r="C5081" s="25">
        <v>542772</v>
      </c>
      <c r="D5081" s="25" t="s">
        <v>7582</v>
      </c>
      <c r="E5081" s="27" t="s">
        <v>127</v>
      </c>
    </row>
    <row r="5082" spans="1:5" x14ac:dyDescent="0.25">
      <c r="A5082" s="24">
        <v>5080</v>
      </c>
      <c r="B5082" s="26" t="s">
        <v>7583</v>
      </c>
      <c r="C5082" s="25">
        <v>542773</v>
      </c>
      <c r="D5082" s="25" t="s">
        <v>7584</v>
      </c>
      <c r="E5082" s="27" t="s">
        <v>127</v>
      </c>
    </row>
    <row r="5083" spans="1:5" x14ac:dyDescent="0.25">
      <c r="A5083" s="24">
        <v>5081</v>
      </c>
      <c r="B5083" s="26" t="s">
        <v>7585</v>
      </c>
      <c r="C5083" s="25">
        <v>542774</v>
      </c>
      <c r="D5083" s="25" t="s">
        <v>7586</v>
      </c>
      <c r="E5083" s="27" t="s">
        <v>161</v>
      </c>
    </row>
    <row r="5084" spans="1:5" x14ac:dyDescent="0.25">
      <c r="A5084" s="24">
        <v>5082</v>
      </c>
      <c r="B5084" s="26" t="s">
        <v>7587</v>
      </c>
      <c r="C5084" s="25">
        <v>542801</v>
      </c>
      <c r="D5084" s="25" t="s">
        <v>7588</v>
      </c>
      <c r="E5084" s="27" t="s">
        <v>152</v>
      </c>
    </row>
    <row r="5085" spans="1:5" x14ac:dyDescent="0.25">
      <c r="A5085" s="24">
        <v>5083</v>
      </c>
      <c r="B5085" s="26" t="s">
        <v>7589</v>
      </c>
      <c r="C5085" s="25">
        <v>542802</v>
      </c>
      <c r="D5085" s="25" t="s">
        <v>7590</v>
      </c>
      <c r="E5085" s="27" t="s">
        <v>127</v>
      </c>
    </row>
    <row r="5086" spans="1:5" x14ac:dyDescent="0.25">
      <c r="A5086" s="24">
        <v>5084</v>
      </c>
      <c r="B5086" s="26" t="s">
        <v>7591</v>
      </c>
      <c r="C5086" s="25">
        <v>542803</v>
      </c>
      <c r="D5086" s="25" t="s">
        <v>7592</v>
      </c>
      <c r="E5086" s="27" t="s">
        <v>166</v>
      </c>
    </row>
    <row r="5087" spans="1:5" x14ac:dyDescent="0.25">
      <c r="A5087" s="24">
        <v>5085</v>
      </c>
      <c r="B5087" s="26" t="s">
        <v>7593</v>
      </c>
      <c r="C5087" s="25">
        <v>542804</v>
      </c>
      <c r="D5087" s="25" t="s">
        <v>7594</v>
      </c>
      <c r="E5087" s="27" t="s">
        <v>7166</v>
      </c>
    </row>
    <row r="5088" spans="1:5" x14ac:dyDescent="0.25">
      <c r="A5088" s="24">
        <v>5086</v>
      </c>
      <c r="B5088" s="26" t="s">
        <v>7595</v>
      </c>
      <c r="C5088" s="25">
        <v>542805</v>
      </c>
      <c r="D5088" s="25" t="s">
        <v>7596</v>
      </c>
      <c r="E5088" s="27" t="s">
        <v>7166</v>
      </c>
    </row>
    <row r="5089" spans="1:5" x14ac:dyDescent="0.25">
      <c r="A5089" s="24">
        <v>5087</v>
      </c>
      <c r="B5089" s="26" t="s">
        <v>7597</v>
      </c>
      <c r="C5089" s="25">
        <v>542806</v>
      </c>
      <c r="D5089" s="25" t="s">
        <v>7598</v>
      </c>
      <c r="E5089" s="27" t="s">
        <v>7166</v>
      </c>
    </row>
    <row r="5090" spans="1:5" x14ac:dyDescent="0.25">
      <c r="A5090" s="24">
        <v>5088</v>
      </c>
      <c r="B5090" s="26" t="s">
        <v>7599</v>
      </c>
      <c r="C5090" s="25">
        <v>542807</v>
      </c>
      <c r="D5090" s="25" t="s">
        <v>7600</v>
      </c>
      <c r="E5090" s="27" t="s">
        <v>7166</v>
      </c>
    </row>
    <row r="5091" spans="1:5" x14ac:dyDescent="0.25">
      <c r="A5091" s="24">
        <v>5089</v>
      </c>
      <c r="B5091" s="26" t="s">
        <v>7601</v>
      </c>
      <c r="C5091" s="25">
        <v>542808</v>
      </c>
      <c r="D5091" s="25" t="s">
        <v>7602</v>
      </c>
      <c r="E5091" s="27" t="s">
        <v>7166</v>
      </c>
    </row>
    <row r="5092" spans="1:5" x14ac:dyDescent="0.25">
      <c r="A5092" s="24">
        <v>5090</v>
      </c>
      <c r="B5092" s="26" t="s">
        <v>7603</v>
      </c>
      <c r="C5092" s="25">
        <v>542809</v>
      </c>
      <c r="D5092" s="25" t="s">
        <v>7604</v>
      </c>
      <c r="E5092" s="27" t="s">
        <v>7166</v>
      </c>
    </row>
    <row r="5093" spans="1:5" x14ac:dyDescent="0.25">
      <c r="A5093" s="24">
        <v>5091</v>
      </c>
      <c r="B5093" s="26" t="s">
        <v>7605</v>
      </c>
      <c r="C5093" s="25">
        <v>542810</v>
      </c>
      <c r="D5093" s="25" t="s">
        <v>7606</v>
      </c>
      <c r="E5093" s="27" t="s">
        <v>7166</v>
      </c>
    </row>
    <row r="5094" spans="1:5" x14ac:dyDescent="0.25">
      <c r="A5094" s="24">
        <v>5092</v>
      </c>
      <c r="B5094" s="26" t="s">
        <v>7607</v>
      </c>
      <c r="C5094" s="25">
        <v>542811</v>
      </c>
      <c r="D5094" s="25" t="s">
        <v>7608</v>
      </c>
      <c r="E5094" s="27" t="s">
        <v>7166</v>
      </c>
    </row>
    <row r="5095" spans="1:5" x14ac:dyDescent="0.25">
      <c r="A5095" s="24">
        <v>5093</v>
      </c>
      <c r="B5095" s="26" t="s">
        <v>7609</v>
      </c>
      <c r="C5095" s="25">
        <v>542812</v>
      </c>
      <c r="D5095" s="25" t="s">
        <v>7610</v>
      </c>
      <c r="E5095" s="27" t="s">
        <v>304</v>
      </c>
    </row>
    <row r="5096" spans="1:5" x14ac:dyDescent="0.25">
      <c r="A5096" s="24">
        <v>5094</v>
      </c>
      <c r="B5096" s="26" t="s">
        <v>7611</v>
      </c>
      <c r="C5096" s="25">
        <v>542813</v>
      </c>
      <c r="D5096" s="25" t="s">
        <v>7612</v>
      </c>
      <c r="E5096" s="27" t="s">
        <v>7166</v>
      </c>
    </row>
    <row r="5097" spans="1:5" x14ac:dyDescent="0.25">
      <c r="A5097" s="24">
        <v>5095</v>
      </c>
      <c r="B5097" s="26" t="s">
        <v>7613</v>
      </c>
      <c r="C5097" s="25">
        <v>542814</v>
      </c>
      <c r="D5097" s="25" t="s">
        <v>7614</v>
      </c>
      <c r="E5097" s="27" t="s">
        <v>7166</v>
      </c>
    </row>
    <row r="5098" spans="1:5" x14ac:dyDescent="0.25">
      <c r="A5098" s="24">
        <v>5096</v>
      </c>
      <c r="B5098" s="26" t="s">
        <v>7615</v>
      </c>
      <c r="C5098" s="25">
        <v>542815</v>
      </c>
      <c r="D5098" s="25" t="s">
        <v>7616</v>
      </c>
      <c r="E5098" s="27" t="s">
        <v>7166</v>
      </c>
    </row>
    <row r="5099" spans="1:5" x14ac:dyDescent="0.25">
      <c r="A5099" s="24">
        <v>5097</v>
      </c>
      <c r="B5099" s="26" t="s">
        <v>7617</v>
      </c>
      <c r="C5099" s="25">
        <v>542816</v>
      </c>
      <c r="D5099" s="25" t="s">
        <v>7618</v>
      </c>
      <c r="E5099" s="27" t="s">
        <v>7166</v>
      </c>
    </row>
    <row r="5100" spans="1:5" x14ac:dyDescent="0.25">
      <c r="A5100" s="24">
        <v>5098</v>
      </c>
      <c r="B5100" s="26" t="s">
        <v>7619</v>
      </c>
      <c r="C5100" s="25">
        <v>542817</v>
      </c>
      <c r="D5100" s="25" t="s">
        <v>7620</v>
      </c>
      <c r="E5100" s="27" t="s">
        <v>7166</v>
      </c>
    </row>
    <row r="5101" spans="1:5" x14ac:dyDescent="0.25">
      <c r="A5101" s="24">
        <v>5099</v>
      </c>
      <c r="B5101" s="26" t="s">
        <v>7621</v>
      </c>
      <c r="C5101" s="25">
        <v>542818</v>
      </c>
      <c r="D5101" s="25" t="s">
        <v>7622</v>
      </c>
      <c r="E5101" s="27" t="s">
        <v>7166</v>
      </c>
    </row>
    <row r="5102" spans="1:5" x14ac:dyDescent="0.25">
      <c r="A5102" s="24">
        <v>5100</v>
      </c>
      <c r="B5102" s="26" t="s">
        <v>7623</v>
      </c>
      <c r="C5102" s="25">
        <v>542819</v>
      </c>
      <c r="D5102" s="25" t="s">
        <v>7624</v>
      </c>
      <c r="E5102" s="27" t="s">
        <v>7166</v>
      </c>
    </row>
    <row r="5103" spans="1:5" x14ac:dyDescent="0.25">
      <c r="A5103" s="24">
        <v>5101</v>
      </c>
      <c r="B5103" s="26" t="s">
        <v>7625</v>
      </c>
      <c r="C5103" s="25">
        <v>542820</v>
      </c>
      <c r="D5103" s="25" t="s">
        <v>7626</v>
      </c>
      <c r="E5103" s="27" t="s">
        <v>7166</v>
      </c>
    </row>
    <row r="5104" spans="1:5" x14ac:dyDescent="0.25">
      <c r="A5104" s="24">
        <v>5102</v>
      </c>
      <c r="B5104" s="26" t="s">
        <v>7627</v>
      </c>
      <c r="C5104" s="25">
        <v>542830</v>
      </c>
      <c r="D5104" s="25" t="s">
        <v>7628</v>
      </c>
      <c r="E5104" s="27" t="s">
        <v>1146</v>
      </c>
    </row>
    <row r="5105" spans="1:5" x14ac:dyDescent="0.25">
      <c r="A5105" s="24">
        <v>5103</v>
      </c>
      <c r="B5105" s="26" t="s">
        <v>7629</v>
      </c>
      <c r="C5105" s="25">
        <v>542836</v>
      </c>
      <c r="D5105" s="25" t="s">
        <v>7630</v>
      </c>
      <c r="E5105" s="27" t="s">
        <v>7166</v>
      </c>
    </row>
    <row r="5106" spans="1:5" x14ac:dyDescent="0.25">
      <c r="A5106" s="24">
        <v>5104</v>
      </c>
      <c r="B5106" s="26" t="s">
        <v>7631</v>
      </c>
      <c r="C5106" s="25">
        <v>542837</v>
      </c>
      <c r="D5106" s="25" t="s">
        <v>7632</v>
      </c>
      <c r="E5106" s="27" t="s">
        <v>7166</v>
      </c>
    </row>
    <row r="5107" spans="1:5" x14ac:dyDescent="0.25">
      <c r="A5107" s="24">
        <v>5105</v>
      </c>
      <c r="B5107" s="26" t="s">
        <v>7633</v>
      </c>
      <c r="C5107" s="25">
        <v>542838</v>
      </c>
      <c r="D5107" s="25" t="s">
        <v>7634</v>
      </c>
      <c r="E5107" s="27" t="s">
        <v>7166</v>
      </c>
    </row>
    <row r="5108" spans="1:5" x14ac:dyDescent="0.25">
      <c r="A5108" s="24">
        <v>5106</v>
      </c>
      <c r="B5108" s="26" t="s">
        <v>7635</v>
      </c>
      <c r="C5108" s="25">
        <v>542839</v>
      </c>
      <c r="D5108" s="25" t="s">
        <v>7636</v>
      </c>
      <c r="E5108" s="27" t="s">
        <v>7166</v>
      </c>
    </row>
    <row r="5109" spans="1:5" x14ac:dyDescent="0.25">
      <c r="A5109" s="24">
        <v>5107</v>
      </c>
      <c r="B5109" s="26" t="s">
        <v>7637</v>
      </c>
      <c r="C5109" s="25">
        <v>542840</v>
      </c>
      <c r="D5109" s="25" t="s">
        <v>7638</v>
      </c>
      <c r="E5109" s="27" t="s">
        <v>7166</v>
      </c>
    </row>
    <row r="5110" spans="1:5" x14ac:dyDescent="0.25">
      <c r="A5110" s="24">
        <v>5108</v>
      </c>
      <c r="B5110" s="26" t="s">
        <v>7639</v>
      </c>
      <c r="C5110" s="25">
        <v>542841</v>
      </c>
      <c r="D5110" s="25" t="s">
        <v>7640</v>
      </c>
      <c r="E5110" s="27" t="s">
        <v>7166</v>
      </c>
    </row>
    <row r="5111" spans="1:5" x14ac:dyDescent="0.25">
      <c r="A5111" s="24">
        <v>5109</v>
      </c>
      <c r="B5111" s="26" t="s">
        <v>7641</v>
      </c>
      <c r="C5111" s="25">
        <v>542842</v>
      </c>
      <c r="D5111" s="25" t="s">
        <v>7642</v>
      </c>
      <c r="E5111" s="27" t="s">
        <v>7166</v>
      </c>
    </row>
    <row r="5112" spans="1:5" x14ac:dyDescent="0.25">
      <c r="A5112" s="24">
        <v>5110</v>
      </c>
      <c r="B5112" s="26" t="s">
        <v>7643</v>
      </c>
      <c r="C5112" s="25">
        <v>542843</v>
      </c>
      <c r="D5112" s="25" t="s">
        <v>7644</v>
      </c>
      <c r="E5112" s="27" t="s">
        <v>7166</v>
      </c>
    </row>
    <row r="5113" spans="1:5" x14ac:dyDescent="0.25">
      <c r="A5113" s="24">
        <v>5111</v>
      </c>
      <c r="B5113" s="26" t="s">
        <v>7645</v>
      </c>
      <c r="C5113" s="25">
        <v>542844</v>
      </c>
      <c r="D5113" s="25" t="s">
        <v>7646</v>
      </c>
      <c r="E5113" s="27" t="s">
        <v>7166</v>
      </c>
    </row>
    <row r="5114" spans="1:5" x14ac:dyDescent="0.25">
      <c r="A5114" s="24">
        <v>5112</v>
      </c>
      <c r="B5114" s="26" t="s">
        <v>7647</v>
      </c>
      <c r="C5114" s="25">
        <v>542845</v>
      </c>
      <c r="D5114" s="25" t="s">
        <v>7648</v>
      </c>
      <c r="E5114" s="27" t="s">
        <v>7166</v>
      </c>
    </row>
    <row r="5115" spans="1:5" x14ac:dyDescent="0.25">
      <c r="A5115" s="24">
        <v>5113</v>
      </c>
      <c r="B5115" s="26" t="s">
        <v>7649</v>
      </c>
      <c r="C5115" s="25">
        <v>542846</v>
      </c>
      <c r="D5115" s="25" t="s">
        <v>7650</v>
      </c>
      <c r="E5115" s="27" t="s">
        <v>7166</v>
      </c>
    </row>
    <row r="5116" spans="1:5" x14ac:dyDescent="0.25">
      <c r="A5116" s="24">
        <v>5114</v>
      </c>
      <c r="B5116" s="26" t="s">
        <v>7651</v>
      </c>
      <c r="C5116" s="25">
        <v>542847</v>
      </c>
      <c r="D5116" s="25" t="s">
        <v>7652</v>
      </c>
      <c r="E5116" s="27" t="s">
        <v>7166</v>
      </c>
    </row>
    <row r="5117" spans="1:5" x14ac:dyDescent="0.25">
      <c r="A5117" s="24">
        <v>5115</v>
      </c>
      <c r="B5117" s="26" t="s">
        <v>7653</v>
      </c>
      <c r="C5117" s="25">
        <v>542848</v>
      </c>
      <c r="D5117" s="25" t="s">
        <v>7654</v>
      </c>
      <c r="E5117" s="27" t="s">
        <v>7166</v>
      </c>
    </row>
    <row r="5118" spans="1:5" x14ac:dyDescent="0.25">
      <c r="A5118" s="24">
        <v>5116</v>
      </c>
      <c r="B5118" s="26" t="s">
        <v>7655</v>
      </c>
      <c r="C5118" s="25">
        <v>542849</v>
      </c>
      <c r="D5118" s="25" t="s">
        <v>7656</v>
      </c>
      <c r="E5118" s="27" t="s">
        <v>7166</v>
      </c>
    </row>
    <row r="5119" spans="1:5" x14ac:dyDescent="0.25">
      <c r="A5119" s="24">
        <v>5117</v>
      </c>
      <c r="B5119" s="26" t="s">
        <v>7657</v>
      </c>
      <c r="C5119" s="25">
        <v>542850</v>
      </c>
      <c r="D5119" s="25" t="s">
        <v>7658</v>
      </c>
      <c r="E5119" s="27" t="s">
        <v>258</v>
      </c>
    </row>
    <row r="5120" spans="1:5" x14ac:dyDescent="0.25">
      <c r="A5120" s="24">
        <v>5118</v>
      </c>
      <c r="B5120" s="26" t="s">
        <v>7659</v>
      </c>
      <c r="C5120" s="25">
        <v>542851</v>
      </c>
      <c r="D5120" s="25" t="s">
        <v>7660</v>
      </c>
      <c r="E5120" s="27" t="s">
        <v>228</v>
      </c>
    </row>
    <row r="5121" spans="1:5" x14ac:dyDescent="0.25">
      <c r="A5121" s="24">
        <v>5119</v>
      </c>
      <c r="B5121" s="26" t="s">
        <v>7661</v>
      </c>
      <c r="C5121" s="25">
        <v>542852</v>
      </c>
      <c r="D5121" s="25" t="s">
        <v>7662</v>
      </c>
      <c r="E5121" s="27" t="s">
        <v>842</v>
      </c>
    </row>
    <row r="5122" spans="1:5" x14ac:dyDescent="0.25">
      <c r="A5122" s="24">
        <v>5120</v>
      </c>
      <c r="B5122" s="26" t="s">
        <v>7663</v>
      </c>
      <c r="C5122" s="25">
        <v>542857</v>
      </c>
      <c r="D5122" s="25" t="s">
        <v>7664</v>
      </c>
      <c r="E5122" s="27" t="s">
        <v>639</v>
      </c>
    </row>
    <row r="5123" spans="1:5" x14ac:dyDescent="0.25">
      <c r="A5123" s="24">
        <v>5121</v>
      </c>
      <c r="B5123" s="26" t="s">
        <v>7665</v>
      </c>
      <c r="C5123" s="25">
        <v>542862</v>
      </c>
      <c r="D5123" s="25" t="s">
        <v>7666</v>
      </c>
      <c r="E5123" s="27" t="s">
        <v>159</v>
      </c>
    </row>
    <row r="5124" spans="1:5" x14ac:dyDescent="0.25">
      <c r="A5124" s="24">
        <v>5122</v>
      </c>
      <c r="B5124" s="26" t="s">
        <v>7667</v>
      </c>
      <c r="C5124" s="25">
        <v>542863</v>
      </c>
      <c r="D5124" s="25" t="s">
        <v>7668</v>
      </c>
      <c r="E5124" s="27" t="s">
        <v>7166</v>
      </c>
    </row>
    <row r="5125" spans="1:5" x14ac:dyDescent="0.25">
      <c r="A5125" s="24">
        <v>5123</v>
      </c>
      <c r="B5125" s="26" t="s">
        <v>7669</v>
      </c>
      <c r="C5125" s="25">
        <v>542864</v>
      </c>
      <c r="D5125" s="25" t="s">
        <v>7670</v>
      </c>
      <c r="E5125" s="27" t="s">
        <v>230</v>
      </c>
    </row>
    <row r="5126" spans="1:5" x14ac:dyDescent="0.25">
      <c r="A5126" s="24">
        <v>5124</v>
      </c>
      <c r="B5126" s="26" t="s">
        <v>7671</v>
      </c>
      <c r="C5126" s="25">
        <v>542865</v>
      </c>
      <c r="D5126" s="25" t="s">
        <v>7672</v>
      </c>
      <c r="E5126" s="27" t="s">
        <v>339</v>
      </c>
    </row>
    <row r="5127" spans="1:5" x14ac:dyDescent="0.25">
      <c r="A5127" s="24">
        <v>5125</v>
      </c>
      <c r="B5127" s="26" t="s">
        <v>7673</v>
      </c>
      <c r="C5127" s="25">
        <v>542866</v>
      </c>
      <c r="D5127" s="25" t="s">
        <v>7674</v>
      </c>
      <c r="E5127" s="27" t="s">
        <v>127</v>
      </c>
    </row>
    <row r="5128" spans="1:5" x14ac:dyDescent="0.25">
      <c r="A5128" s="24">
        <v>5126</v>
      </c>
      <c r="B5128" s="26" t="s">
        <v>7675</v>
      </c>
      <c r="C5128" s="25">
        <v>542867</v>
      </c>
      <c r="D5128" s="25" t="s">
        <v>7676</v>
      </c>
      <c r="E5128" s="27" t="s">
        <v>462</v>
      </c>
    </row>
    <row r="5129" spans="1:5" x14ac:dyDescent="0.25">
      <c r="A5129" s="24">
        <v>5127</v>
      </c>
      <c r="B5129" s="26" t="s">
        <v>7677</v>
      </c>
      <c r="C5129" s="25">
        <v>542904</v>
      </c>
      <c r="D5129" s="25" t="s">
        <v>7678</v>
      </c>
      <c r="E5129" s="27" t="s">
        <v>462</v>
      </c>
    </row>
    <row r="5130" spans="1:5" x14ac:dyDescent="0.25">
      <c r="A5130" s="24">
        <v>5128</v>
      </c>
      <c r="B5130" s="26" t="s">
        <v>7679</v>
      </c>
      <c r="C5130" s="25">
        <v>542905</v>
      </c>
      <c r="D5130" s="25" t="s">
        <v>7680</v>
      </c>
      <c r="E5130" s="27" t="s">
        <v>442</v>
      </c>
    </row>
    <row r="5131" spans="1:5" x14ac:dyDescent="0.25">
      <c r="A5131" s="24">
        <v>5129</v>
      </c>
      <c r="B5131" s="26" t="s">
        <v>7681</v>
      </c>
      <c r="C5131" s="25">
        <v>542906</v>
      </c>
      <c r="D5131" s="25" t="s">
        <v>7682</v>
      </c>
      <c r="E5131" s="27" t="s">
        <v>161</v>
      </c>
    </row>
    <row r="5132" spans="1:5" x14ac:dyDescent="0.25">
      <c r="A5132" s="24">
        <v>5130</v>
      </c>
      <c r="B5132" s="26" t="s">
        <v>7683</v>
      </c>
      <c r="C5132" s="25">
        <v>542907</v>
      </c>
      <c r="D5132" s="25" t="s">
        <v>7684</v>
      </c>
      <c r="E5132" s="27" t="s">
        <v>264</v>
      </c>
    </row>
    <row r="5133" spans="1:5" x14ac:dyDescent="0.25">
      <c r="A5133" s="24">
        <v>5131</v>
      </c>
      <c r="B5133" s="26" t="s">
        <v>7685</v>
      </c>
      <c r="C5133" s="25">
        <v>542910</v>
      </c>
      <c r="D5133" s="25" t="s">
        <v>7686</v>
      </c>
      <c r="E5133" s="27" t="s">
        <v>579</v>
      </c>
    </row>
    <row r="5134" spans="1:5" x14ac:dyDescent="0.25">
      <c r="A5134" s="24">
        <v>5132</v>
      </c>
      <c r="B5134" s="26" t="s">
        <v>7687</v>
      </c>
      <c r="C5134" s="25">
        <v>542911</v>
      </c>
      <c r="D5134" s="25" t="s">
        <v>7688</v>
      </c>
      <c r="E5134" s="27" t="s">
        <v>161</v>
      </c>
    </row>
    <row r="5135" spans="1:5" x14ac:dyDescent="0.25">
      <c r="A5135" s="24">
        <v>5133</v>
      </c>
      <c r="B5135" s="26" t="s">
        <v>7689</v>
      </c>
      <c r="C5135" s="25">
        <v>542918</v>
      </c>
      <c r="D5135" s="25" t="s">
        <v>7690</v>
      </c>
      <c r="E5135" s="27" t="s">
        <v>333</v>
      </c>
    </row>
    <row r="5136" spans="1:5" x14ac:dyDescent="0.25">
      <c r="A5136" s="24">
        <v>5134</v>
      </c>
      <c r="B5136" s="26" t="s">
        <v>7691</v>
      </c>
      <c r="C5136" s="25">
        <v>542919</v>
      </c>
      <c r="D5136" s="25" t="s">
        <v>7692</v>
      </c>
      <c r="E5136" s="27" t="s">
        <v>333</v>
      </c>
    </row>
    <row r="5137" spans="1:5" x14ac:dyDescent="0.25">
      <c r="A5137" s="24">
        <v>5135</v>
      </c>
      <c r="B5137" s="26" t="s">
        <v>7693</v>
      </c>
      <c r="C5137" s="25">
        <v>542920</v>
      </c>
      <c r="D5137" s="25" t="s">
        <v>7694</v>
      </c>
      <c r="E5137" s="27" t="s">
        <v>288</v>
      </c>
    </row>
    <row r="5138" spans="1:5" x14ac:dyDescent="0.25">
      <c r="A5138" s="24">
        <v>5136</v>
      </c>
      <c r="B5138" s="26" t="s">
        <v>7695</v>
      </c>
      <c r="C5138" s="25">
        <v>542921</v>
      </c>
      <c r="D5138" s="25" t="s">
        <v>7696</v>
      </c>
      <c r="E5138" s="27" t="s">
        <v>7166</v>
      </c>
    </row>
    <row r="5139" spans="1:5" x14ac:dyDescent="0.25">
      <c r="A5139" s="24">
        <v>5137</v>
      </c>
      <c r="B5139" s="26" t="s">
        <v>7697</v>
      </c>
      <c r="C5139" s="25">
        <v>542922</v>
      </c>
      <c r="D5139" s="25" t="s">
        <v>7698</v>
      </c>
      <c r="E5139" s="27" t="s">
        <v>7166</v>
      </c>
    </row>
    <row r="5140" spans="1:5" x14ac:dyDescent="0.25">
      <c r="A5140" s="24">
        <v>5138</v>
      </c>
      <c r="B5140" s="26" t="s">
        <v>7699</v>
      </c>
      <c r="C5140" s="25">
        <v>542923</v>
      </c>
      <c r="D5140" s="25" t="s">
        <v>7700</v>
      </c>
      <c r="E5140" s="27" t="s">
        <v>130</v>
      </c>
    </row>
    <row r="5141" spans="1:5" x14ac:dyDescent="0.25">
      <c r="A5141" s="24">
        <v>5139</v>
      </c>
      <c r="B5141" s="26" t="s">
        <v>7701</v>
      </c>
      <c r="C5141" s="25">
        <v>542924</v>
      </c>
      <c r="D5141" s="25" t="s">
        <v>7702</v>
      </c>
      <c r="E5141" s="27" t="s">
        <v>133</v>
      </c>
    </row>
    <row r="5142" spans="1:5" x14ac:dyDescent="0.25">
      <c r="A5142" s="24">
        <v>5140</v>
      </c>
      <c r="B5142" s="26" t="s">
        <v>7703</v>
      </c>
      <c r="C5142" s="25">
        <v>542931</v>
      </c>
      <c r="D5142" s="25" t="s">
        <v>7704</v>
      </c>
      <c r="E5142" s="27" t="s">
        <v>161</v>
      </c>
    </row>
    <row r="5143" spans="1:5" x14ac:dyDescent="0.25">
      <c r="A5143" s="24">
        <v>5141</v>
      </c>
      <c r="B5143" s="26" t="s">
        <v>7705</v>
      </c>
      <c r="C5143" s="25">
        <v>542932</v>
      </c>
      <c r="D5143" s="25" t="s">
        <v>7706</v>
      </c>
      <c r="E5143" s="27" t="s">
        <v>624</v>
      </c>
    </row>
    <row r="5144" spans="1:5" x14ac:dyDescent="0.25">
      <c r="A5144" s="24">
        <v>5142</v>
      </c>
      <c r="B5144" s="26" t="s">
        <v>7707</v>
      </c>
      <c r="C5144" s="25">
        <v>542933</v>
      </c>
      <c r="D5144" s="25" t="s">
        <v>7708</v>
      </c>
      <c r="E5144" s="27" t="s">
        <v>1382</v>
      </c>
    </row>
    <row r="5145" spans="1:5" x14ac:dyDescent="0.25">
      <c r="A5145" s="24">
        <v>5143</v>
      </c>
      <c r="B5145" s="26" t="s">
        <v>7709</v>
      </c>
      <c r="C5145" s="25">
        <v>542934</v>
      </c>
      <c r="D5145" s="25" t="s">
        <v>7710</v>
      </c>
      <c r="E5145" s="27" t="s">
        <v>182</v>
      </c>
    </row>
    <row r="5146" spans="1:5" x14ac:dyDescent="0.25">
      <c r="A5146" s="24">
        <v>5144</v>
      </c>
      <c r="B5146" s="26" t="s">
        <v>7711</v>
      </c>
      <c r="C5146" s="25">
        <v>542935</v>
      </c>
      <c r="D5146" s="25" t="s">
        <v>7712</v>
      </c>
      <c r="E5146" s="27" t="s">
        <v>204</v>
      </c>
    </row>
    <row r="5147" spans="1:5" x14ac:dyDescent="0.25">
      <c r="A5147" s="24">
        <v>5145</v>
      </c>
      <c r="B5147" s="26" t="s">
        <v>7713</v>
      </c>
      <c r="C5147" s="25">
        <v>542938</v>
      </c>
      <c r="D5147" s="25" t="s">
        <v>7714</v>
      </c>
      <c r="E5147" s="27" t="s">
        <v>551</v>
      </c>
    </row>
    <row r="5148" spans="1:5" x14ac:dyDescent="0.25">
      <c r="A5148" s="24">
        <v>5146</v>
      </c>
      <c r="B5148" s="26" t="s">
        <v>7715</v>
      </c>
      <c r="C5148" s="25">
        <v>543064</v>
      </c>
      <c r="D5148" s="25" t="s">
        <v>7716</v>
      </c>
      <c r="E5148" s="27" t="s">
        <v>182</v>
      </c>
    </row>
    <row r="5149" spans="1:5" x14ac:dyDescent="0.25">
      <c r="A5149" s="24">
        <v>5147</v>
      </c>
      <c r="B5149" s="26" t="s">
        <v>7717</v>
      </c>
      <c r="C5149" s="25">
        <v>543065</v>
      </c>
      <c r="D5149" s="25" t="s">
        <v>7718</v>
      </c>
      <c r="E5149" s="27" t="s">
        <v>329</v>
      </c>
    </row>
    <row r="5150" spans="1:5" x14ac:dyDescent="0.25">
      <c r="A5150" s="24">
        <v>5148</v>
      </c>
      <c r="B5150" s="26" t="s">
        <v>7719</v>
      </c>
      <c r="C5150" s="25">
        <v>543066</v>
      </c>
      <c r="D5150" s="25" t="s">
        <v>7720</v>
      </c>
      <c r="E5150" s="27" t="s">
        <v>161</v>
      </c>
    </row>
    <row r="5151" spans="1:5" x14ac:dyDescent="0.25">
      <c r="A5151" s="24">
        <v>5149</v>
      </c>
      <c r="B5151" s="26" t="s">
        <v>7721</v>
      </c>
      <c r="C5151" s="25">
        <v>543144</v>
      </c>
      <c r="D5151" s="25" t="s">
        <v>7722</v>
      </c>
      <c r="E5151" s="27" t="s">
        <v>7166</v>
      </c>
    </row>
    <row r="5152" spans="1:5" x14ac:dyDescent="0.25">
      <c r="A5152" s="24">
        <v>5150</v>
      </c>
      <c r="B5152" s="26" t="s">
        <v>7723</v>
      </c>
      <c r="C5152" s="25">
        <v>543145</v>
      </c>
      <c r="D5152" s="25" t="s">
        <v>7724</v>
      </c>
      <c r="E5152" s="27" t="s">
        <v>7166</v>
      </c>
    </row>
    <row r="5153" spans="1:5" x14ac:dyDescent="0.25">
      <c r="A5153" s="24">
        <v>5151</v>
      </c>
      <c r="B5153" s="26" t="s">
        <v>7721</v>
      </c>
      <c r="C5153" s="25">
        <v>543146</v>
      </c>
      <c r="D5153" s="25" t="s">
        <v>7725</v>
      </c>
      <c r="E5153" s="27" t="s">
        <v>7166</v>
      </c>
    </row>
    <row r="5154" spans="1:5" x14ac:dyDescent="0.25">
      <c r="A5154" s="24">
        <v>5152</v>
      </c>
      <c r="B5154" s="26" t="s">
        <v>7726</v>
      </c>
      <c r="C5154" s="25">
        <v>543147</v>
      </c>
      <c r="D5154" s="25" t="s">
        <v>7727</v>
      </c>
      <c r="E5154" s="27" t="s">
        <v>7166</v>
      </c>
    </row>
    <row r="5155" spans="1:5" x14ac:dyDescent="0.25">
      <c r="A5155" s="24">
        <v>5153</v>
      </c>
      <c r="B5155" s="26" t="s">
        <v>7726</v>
      </c>
      <c r="C5155" s="25">
        <v>543148</v>
      </c>
      <c r="D5155" s="25" t="s">
        <v>7728</v>
      </c>
      <c r="E5155" s="27" t="s">
        <v>7166</v>
      </c>
    </row>
    <row r="5156" spans="1:5" x14ac:dyDescent="0.25">
      <c r="A5156" s="24">
        <v>5154</v>
      </c>
      <c r="B5156" s="26" t="s">
        <v>7729</v>
      </c>
      <c r="C5156" s="25">
        <v>543149</v>
      </c>
      <c r="D5156" s="25" t="s">
        <v>7730</v>
      </c>
      <c r="E5156" s="27" t="s">
        <v>7166</v>
      </c>
    </row>
    <row r="5157" spans="1:5" x14ac:dyDescent="0.25">
      <c r="A5157" s="24">
        <v>5155</v>
      </c>
      <c r="B5157" s="26" t="s">
        <v>7731</v>
      </c>
      <c r="C5157" s="25">
        <v>543150</v>
      </c>
      <c r="D5157" s="25" t="s">
        <v>7732</v>
      </c>
      <c r="E5157" s="27" t="s">
        <v>7166</v>
      </c>
    </row>
    <row r="5158" spans="1:5" x14ac:dyDescent="0.25">
      <c r="A5158" s="24">
        <v>5156</v>
      </c>
      <c r="B5158" s="26" t="s">
        <v>7733</v>
      </c>
      <c r="C5158" s="25">
        <v>543151</v>
      </c>
      <c r="D5158" s="25" t="s">
        <v>7734</v>
      </c>
      <c r="E5158" s="27" t="s">
        <v>7166</v>
      </c>
    </row>
    <row r="5159" spans="1:5" x14ac:dyDescent="0.25">
      <c r="A5159" s="24">
        <v>5157</v>
      </c>
      <c r="B5159" s="26" t="s">
        <v>7735</v>
      </c>
      <c r="C5159" s="25">
        <v>543152</v>
      </c>
      <c r="D5159" s="25" t="s">
        <v>7736</v>
      </c>
      <c r="E5159" s="27" t="s">
        <v>7166</v>
      </c>
    </row>
    <row r="5160" spans="1:5" x14ac:dyDescent="0.25">
      <c r="A5160" s="24">
        <v>5158</v>
      </c>
      <c r="B5160" s="26" t="s">
        <v>7737</v>
      </c>
      <c r="C5160" s="25">
        <v>543153</v>
      </c>
      <c r="D5160" s="25" t="s">
        <v>7738</v>
      </c>
      <c r="E5160" s="27" t="s">
        <v>7166</v>
      </c>
    </row>
    <row r="5161" spans="1:5" x14ac:dyDescent="0.25">
      <c r="A5161" s="24">
        <v>5159</v>
      </c>
      <c r="B5161" s="26" t="s">
        <v>7735</v>
      </c>
      <c r="C5161" s="25">
        <v>543154</v>
      </c>
      <c r="D5161" s="25" t="s">
        <v>7739</v>
      </c>
      <c r="E5161" s="27" t="s">
        <v>7166</v>
      </c>
    </row>
    <row r="5162" spans="1:5" x14ac:dyDescent="0.25">
      <c r="A5162" s="24">
        <v>5160</v>
      </c>
      <c r="B5162" s="26" t="s">
        <v>7740</v>
      </c>
      <c r="C5162" s="25">
        <v>543155</v>
      </c>
      <c r="D5162" s="25" t="s">
        <v>7741</v>
      </c>
      <c r="E5162" s="27" t="s">
        <v>7166</v>
      </c>
    </row>
    <row r="5163" spans="1:5" x14ac:dyDescent="0.25">
      <c r="A5163" s="24">
        <v>5161</v>
      </c>
      <c r="B5163" s="26" t="s">
        <v>7742</v>
      </c>
      <c r="C5163" s="25">
        <v>543156</v>
      </c>
      <c r="D5163" s="25" t="s">
        <v>7743</v>
      </c>
      <c r="E5163" s="27" t="s">
        <v>7166</v>
      </c>
    </row>
    <row r="5164" spans="1:5" x14ac:dyDescent="0.25">
      <c r="A5164" s="24">
        <v>5162</v>
      </c>
      <c r="B5164" s="26" t="s">
        <v>7740</v>
      </c>
      <c r="C5164" s="25">
        <v>543168</v>
      </c>
      <c r="D5164" s="25" t="s">
        <v>7744</v>
      </c>
      <c r="E5164" s="27" t="s">
        <v>7166</v>
      </c>
    </row>
    <row r="5165" spans="1:5" x14ac:dyDescent="0.25">
      <c r="A5165" s="24">
        <v>5163</v>
      </c>
      <c r="B5165" s="26" t="s">
        <v>7742</v>
      </c>
      <c r="C5165" s="25">
        <v>543169</v>
      </c>
      <c r="D5165" s="25" t="s">
        <v>7745</v>
      </c>
      <c r="E5165" s="27" t="s">
        <v>7166</v>
      </c>
    </row>
    <row r="5166" spans="1:5" x14ac:dyDescent="0.25">
      <c r="A5166" s="24">
        <v>5164</v>
      </c>
      <c r="B5166" s="26" t="s">
        <v>7723</v>
      </c>
      <c r="C5166" s="25">
        <v>543170</v>
      </c>
      <c r="D5166" s="25" t="s">
        <v>7746</v>
      </c>
      <c r="E5166" s="27" t="s">
        <v>7166</v>
      </c>
    </row>
    <row r="5167" spans="1:5" x14ac:dyDescent="0.25">
      <c r="A5167" s="24">
        <v>5165</v>
      </c>
      <c r="B5167" s="26" t="s">
        <v>7747</v>
      </c>
      <c r="C5167" s="25">
        <v>543171</v>
      </c>
      <c r="D5167" s="25" t="s">
        <v>7748</v>
      </c>
      <c r="E5167" s="27" t="s">
        <v>258</v>
      </c>
    </row>
    <row r="5168" spans="1:5" x14ac:dyDescent="0.25">
      <c r="A5168" s="24">
        <v>5166</v>
      </c>
      <c r="B5168" s="26" t="s">
        <v>7749</v>
      </c>
      <c r="C5168" s="25">
        <v>543172</v>
      </c>
      <c r="D5168" s="25" t="s">
        <v>7750</v>
      </c>
      <c r="E5168" s="27" t="s">
        <v>152</v>
      </c>
    </row>
    <row r="5169" spans="1:5" x14ac:dyDescent="0.25">
      <c r="A5169" s="24">
        <v>5167</v>
      </c>
      <c r="B5169" s="26" t="s">
        <v>7751</v>
      </c>
      <c r="C5169" s="25">
        <v>543173</v>
      </c>
      <c r="D5169" s="25" t="s">
        <v>7752</v>
      </c>
      <c r="E5169" s="27" t="s">
        <v>7166</v>
      </c>
    </row>
    <row r="5170" spans="1:5" x14ac:dyDescent="0.25">
      <c r="A5170" s="24">
        <v>5168</v>
      </c>
      <c r="B5170" s="26" t="s">
        <v>7753</v>
      </c>
      <c r="C5170" s="25">
        <v>543174</v>
      </c>
      <c r="D5170" s="25" t="s">
        <v>7754</v>
      </c>
      <c r="E5170" s="27" t="s">
        <v>7166</v>
      </c>
    </row>
    <row r="5171" spans="1:5" x14ac:dyDescent="0.25">
      <c r="A5171" s="24">
        <v>5169</v>
      </c>
      <c r="B5171" s="26" t="s">
        <v>7755</v>
      </c>
      <c r="C5171" s="25">
        <v>543175</v>
      </c>
      <c r="D5171" s="25" t="s">
        <v>7756</v>
      </c>
      <c r="E5171" s="27" t="s">
        <v>7166</v>
      </c>
    </row>
    <row r="5172" spans="1:5" x14ac:dyDescent="0.25">
      <c r="A5172" s="24">
        <v>5170</v>
      </c>
      <c r="B5172" s="26" t="s">
        <v>7757</v>
      </c>
      <c r="C5172" s="25">
        <v>543176</v>
      </c>
      <c r="D5172" s="25" t="s">
        <v>7758</v>
      </c>
      <c r="E5172" s="27" t="s">
        <v>7166</v>
      </c>
    </row>
    <row r="5173" spans="1:5" x14ac:dyDescent="0.25">
      <c r="A5173" s="24">
        <v>5171</v>
      </c>
      <c r="B5173" s="26" t="s">
        <v>7759</v>
      </c>
      <c r="C5173" s="25">
        <v>543177</v>
      </c>
      <c r="D5173" s="25" t="s">
        <v>7760</v>
      </c>
      <c r="E5173" s="27" t="s">
        <v>7166</v>
      </c>
    </row>
    <row r="5174" spans="1:5" x14ac:dyDescent="0.25">
      <c r="A5174" s="24">
        <v>5172</v>
      </c>
      <c r="B5174" s="26" t="s">
        <v>7761</v>
      </c>
      <c r="C5174" s="25">
        <v>543178</v>
      </c>
      <c r="D5174" s="25" t="s">
        <v>7762</v>
      </c>
      <c r="E5174" s="27" t="s">
        <v>7166</v>
      </c>
    </row>
    <row r="5175" spans="1:5" x14ac:dyDescent="0.25">
      <c r="A5175" s="24">
        <v>5173</v>
      </c>
      <c r="B5175" s="26" t="s">
        <v>7763</v>
      </c>
      <c r="C5175" s="25">
        <v>543179</v>
      </c>
      <c r="D5175" s="25" t="s">
        <v>7764</v>
      </c>
      <c r="E5175" s="27" t="s">
        <v>7166</v>
      </c>
    </row>
    <row r="5176" spans="1:5" x14ac:dyDescent="0.25">
      <c r="A5176" s="24">
        <v>5174</v>
      </c>
      <c r="B5176" s="26" t="s">
        <v>7765</v>
      </c>
      <c r="C5176" s="25">
        <v>543180</v>
      </c>
      <c r="D5176" s="25" t="s">
        <v>7766</v>
      </c>
      <c r="E5176" s="27" t="s">
        <v>7166</v>
      </c>
    </row>
    <row r="5177" spans="1:5" x14ac:dyDescent="0.25">
      <c r="A5177" s="24">
        <v>5175</v>
      </c>
      <c r="B5177" s="26" t="s">
        <v>7767</v>
      </c>
      <c r="C5177" s="25">
        <v>543181</v>
      </c>
      <c r="D5177" s="25" t="s">
        <v>7768</v>
      </c>
      <c r="E5177" s="27" t="s">
        <v>7166</v>
      </c>
    </row>
    <row r="5178" spans="1:5" x14ac:dyDescent="0.25">
      <c r="A5178" s="24">
        <v>5176</v>
      </c>
      <c r="B5178" s="26" t="s">
        <v>7769</v>
      </c>
      <c r="C5178" s="25">
        <v>543182</v>
      </c>
      <c r="D5178" s="25" t="s">
        <v>7770</v>
      </c>
      <c r="E5178" s="27" t="s">
        <v>7166</v>
      </c>
    </row>
    <row r="5179" spans="1:5" x14ac:dyDescent="0.25">
      <c r="A5179" s="24">
        <v>5177</v>
      </c>
      <c r="B5179" s="26" t="s">
        <v>7771</v>
      </c>
      <c r="C5179" s="25">
        <v>543183</v>
      </c>
      <c r="D5179" s="25" t="s">
        <v>7772</v>
      </c>
      <c r="E5179" s="27" t="s">
        <v>7166</v>
      </c>
    </row>
    <row r="5180" spans="1:5" x14ac:dyDescent="0.25">
      <c r="A5180" s="24">
        <v>5178</v>
      </c>
      <c r="B5180" s="26" t="s">
        <v>7773</v>
      </c>
      <c r="C5180" s="25">
        <v>543184</v>
      </c>
      <c r="D5180" s="25" t="s">
        <v>7774</v>
      </c>
      <c r="E5180" s="27" t="s">
        <v>7166</v>
      </c>
    </row>
    <row r="5181" spans="1:5" x14ac:dyDescent="0.25">
      <c r="A5181" s="24">
        <v>5179</v>
      </c>
      <c r="B5181" s="26" t="s">
        <v>7775</v>
      </c>
      <c r="C5181" s="25">
        <v>543185</v>
      </c>
      <c r="D5181" s="25" t="s">
        <v>7776</v>
      </c>
      <c r="E5181" s="27" t="s">
        <v>7166</v>
      </c>
    </row>
    <row r="5182" spans="1:5" x14ac:dyDescent="0.25">
      <c r="A5182" s="24">
        <v>5180</v>
      </c>
      <c r="B5182" s="26" t="s">
        <v>7777</v>
      </c>
      <c r="C5182" s="25">
        <v>543186</v>
      </c>
      <c r="D5182" s="25" t="s">
        <v>7778</v>
      </c>
      <c r="E5182" s="27" t="s">
        <v>7166</v>
      </c>
    </row>
    <row r="5183" spans="1:5" x14ac:dyDescent="0.25">
      <c r="A5183" s="24">
        <v>5181</v>
      </c>
      <c r="B5183" s="26" t="s">
        <v>7779</v>
      </c>
      <c r="C5183" s="25">
        <v>543187</v>
      </c>
      <c r="D5183" s="25" t="s">
        <v>7780</v>
      </c>
      <c r="E5183" s="27" t="s">
        <v>187</v>
      </c>
    </row>
    <row r="5184" spans="1:5" x14ac:dyDescent="0.25">
      <c r="A5184" s="24">
        <v>5182</v>
      </c>
      <c r="B5184" s="26" t="s">
        <v>7781</v>
      </c>
      <c r="C5184" s="25">
        <v>543193</v>
      </c>
      <c r="D5184" s="25" t="s">
        <v>7782</v>
      </c>
      <c r="E5184" s="27" t="s">
        <v>465</v>
      </c>
    </row>
    <row r="5185" spans="1:5" x14ac:dyDescent="0.25">
      <c r="A5185" s="24">
        <v>5183</v>
      </c>
      <c r="B5185" s="26" t="s">
        <v>7783</v>
      </c>
      <c r="C5185" s="25">
        <v>543194</v>
      </c>
      <c r="D5185" s="25" t="s">
        <v>7784</v>
      </c>
      <c r="E5185" s="27" t="s">
        <v>7099</v>
      </c>
    </row>
    <row r="5186" spans="1:5" x14ac:dyDescent="0.25">
      <c r="A5186" s="24">
        <v>5184</v>
      </c>
      <c r="B5186" s="26" t="s">
        <v>7785</v>
      </c>
      <c r="C5186" s="25">
        <v>543207</v>
      </c>
      <c r="D5186" s="25" t="s">
        <v>7786</v>
      </c>
      <c r="E5186" s="27" t="s">
        <v>288</v>
      </c>
    </row>
    <row r="5187" spans="1:5" x14ac:dyDescent="0.25">
      <c r="A5187" s="24">
        <v>5185</v>
      </c>
      <c r="B5187" s="26" t="s">
        <v>7787</v>
      </c>
      <c r="C5187" s="25">
        <v>543208</v>
      </c>
      <c r="D5187" s="25" t="s">
        <v>7788</v>
      </c>
      <c r="E5187" s="27" t="s">
        <v>161</v>
      </c>
    </row>
    <row r="5188" spans="1:5" x14ac:dyDescent="0.25">
      <c r="A5188" s="24">
        <v>5186</v>
      </c>
      <c r="B5188" s="26" t="s">
        <v>7789</v>
      </c>
      <c r="C5188" s="25">
        <v>543209</v>
      </c>
      <c r="D5188" s="25" t="s">
        <v>7790</v>
      </c>
      <c r="E5188" s="27" t="s">
        <v>133</v>
      </c>
    </row>
    <row r="5189" spans="1:5" x14ac:dyDescent="0.25">
      <c r="A5189" s="24">
        <v>5187</v>
      </c>
      <c r="B5189" s="26" t="s">
        <v>7791</v>
      </c>
      <c r="C5189" s="25">
        <v>543210</v>
      </c>
      <c r="D5189" s="25" t="s">
        <v>7792</v>
      </c>
      <c r="E5189" s="27" t="s">
        <v>304</v>
      </c>
    </row>
    <row r="5190" spans="1:5" x14ac:dyDescent="0.25">
      <c r="A5190" s="24">
        <v>5188</v>
      </c>
      <c r="B5190" s="26" t="s">
        <v>7793</v>
      </c>
      <c r="C5190" s="25">
        <v>543211</v>
      </c>
      <c r="D5190" s="25" t="s">
        <v>7794</v>
      </c>
      <c r="E5190" s="27" t="s">
        <v>1063</v>
      </c>
    </row>
    <row r="5191" spans="1:5" x14ac:dyDescent="0.25">
      <c r="A5191" s="24">
        <v>5189</v>
      </c>
      <c r="B5191" s="26" t="s">
        <v>7795</v>
      </c>
      <c r="C5191" s="25">
        <v>543212</v>
      </c>
      <c r="D5191" s="25" t="s">
        <v>7796</v>
      </c>
      <c r="E5191" s="27" t="s">
        <v>1189</v>
      </c>
    </row>
    <row r="5192" spans="1:5" x14ac:dyDescent="0.25">
      <c r="A5192" s="24">
        <v>5190</v>
      </c>
      <c r="B5192" s="26" t="s">
        <v>7797</v>
      </c>
      <c r="C5192" s="25">
        <v>543213</v>
      </c>
      <c r="D5192" s="25" t="s">
        <v>7798</v>
      </c>
      <c r="E5192" s="27" t="s">
        <v>304</v>
      </c>
    </row>
    <row r="5193" spans="1:5" x14ac:dyDescent="0.25">
      <c r="A5193" s="24">
        <v>5191</v>
      </c>
      <c r="B5193" s="26" t="s">
        <v>7799</v>
      </c>
      <c r="C5193" s="25">
        <v>543214</v>
      </c>
      <c r="D5193" s="25" t="s">
        <v>7800</v>
      </c>
      <c r="E5193" s="27" t="s">
        <v>499</v>
      </c>
    </row>
    <row r="5194" spans="1:5" x14ac:dyDescent="0.25">
      <c r="A5194" s="24">
        <v>5192</v>
      </c>
      <c r="B5194" s="26" t="s">
        <v>7801</v>
      </c>
      <c r="C5194" s="25">
        <v>543217</v>
      </c>
      <c r="D5194" s="25" t="s">
        <v>7802</v>
      </c>
      <c r="E5194" s="27" t="s">
        <v>7166</v>
      </c>
    </row>
    <row r="5195" spans="1:5" x14ac:dyDescent="0.25">
      <c r="A5195" s="24">
        <v>5193</v>
      </c>
      <c r="B5195" s="26" t="s">
        <v>7803</v>
      </c>
      <c r="C5195" s="25">
        <v>543218</v>
      </c>
      <c r="D5195" s="25" t="s">
        <v>7804</v>
      </c>
      <c r="E5195" s="27" t="s">
        <v>230</v>
      </c>
    </row>
    <row r="5196" spans="1:5" x14ac:dyDescent="0.25">
      <c r="A5196" s="24">
        <v>5194</v>
      </c>
      <c r="B5196" s="26" t="s">
        <v>7805</v>
      </c>
      <c r="C5196" s="25">
        <v>543219</v>
      </c>
      <c r="D5196" s="25" t="s">
        <v>7806</v>
      </c>
      <c r="E5196" s="27" t="s">
        <v>7166</v>
      </c>
    </row>
    <row r="5197" spans="1:5" x14ac:dyDescent="0.25">
      <c r="A5197" s="24">
        <v>5195</v>
      </c>
      <c r="B5197" s="26" t="s">
        <v>7807</v>
      </c>
      <c r="C5197" s="25">
        <v>543220</v>
      </c>
      <c r="D5197" s="25" t="s">
        <v>7808</v>
      </c>
      <c r="E5197" s="27" t="s">
        <v>614</v>
      </c>
    </row>
    <row r="5198" spans="1:5" x14ac:dyDescent="0.25">
      <c r="A5198" s="24">
        <v>5196</v>
      </c>
      <c r="B5198" s="26" t="s">
        <v>7809</v>
      </c>
      <c r="C5198" s="25">
        <v>543221</v>
      </c>
      <c r="D5198" s="25" t="s">
        <v>7810</v>
      </c>
      <c r="E5198" s="27" t="s">
        <v>7166</v>
      </c>
    </row>
    <row r="5199" spans="1:5" x14ac:dyDescent="0.25">
      <c r="A5199" s="24">
        <v>5197</v>
      </c>
      <c r="B5199" s="26" t="s">
        <v>7811</v>
      </c>
      <c r="C5199" s="25">
        <v>543222</v>
      </c>
      <c r="D5199" s="25" t="s">
        <v>7812</v>
      </c>
      <c r="E5199" s="27" t="s">
        <v>267</v>
      </c>
    </row>
    <row r="5200" spans="1:5" x14ac:dyDescent="0.25">
      <c r="A5200" s="24">
        <v>5198</v>
      </c>
      <c r="B5200" s="26" t="s">
        <v>7813</v>
      </c>
      <c r="C5200" s="25">
        <v>543223</v>
      </c>
      <c r="D5200" s="25" t="s">
        <v>3864</v>
      </c>
      <c r="E5200" s="27" t="s">
        <v>310</v>
      </c>
    </row>
    <row r="5201" spans="1:5" x14ac:dyDescent="0.25">
      <c r="A5201" s="24">
        <v>5199</v>
      </c>
      <c r="B5201" s="26" t="s">
        <v>7814</v>
      </c>
      <c r="C5201" s="25">
        <v>543224</v>
      </c>
      <c r="D5201" s="25" t="s">
        <v>7815</v>
      </c>
      <c r="E5201" s="27" t="s">
        <v>7166</v>
      </c>
    </row>
    <row r="5202" spans="1:5" x14ac:dyDescent="0.25">
      <c r="A5202" s="24">
        <v>5200</v>
      </c>
      <c r="B5202" s="26" t="s">
        <v>7816</v>
      </c>
      <c r="C5202" s="25">
        <v>543225</v>
      </c>
      <c r="D5202" s="25" t="s">
        <v>7817</v>
      </c>
      <c r="E5202" s="27" t="s">
        <v>7166</v>
      </c>
    </row>
    <row r="5203" spans="1:5" x14ac:dyDescent="0.25">
      <c r="A5203" s="24">
        <v>5201</v>
      </c>
      <c r="B5203" s="26" t="s">
        <v>7818</v>
      </c>
      <c r="C5203" s="25">
        <v>543226</v>
      </c>
      <c r="D5203" s="25" t="s">
        <v>7819</v>
      </c>
      <c r="E5203" s="27" t="s">
        <v>7166</v>
      </c>
    </row>
    <row r="5204" spans="1:5" x14ac:dyDescent="0.25">
      <c r="A5204" s="24">
        <v>5202</v>
      </c>
      <c r="B5204" s="26" t="s">
        <v>7820</v>
      </c>
      <c r="C5204" s="25">
        <v>543227</v>
      </c>
      <c r="D5204" s="25" t="s">
        <v>7821</v>
      </c>
      <c r="E5204" s="27" t="s">
        <v>130</v>
      </c>
    </row>
    <row r="5205" spans="1:5" x14ac:dyDescent="0.25">
      <c r="A5205" s="24">
        <v>5203</v>
      </c>
      <c r="B5205" s="26" t="s">
        <v>7822</v>
      </c>
      <c r="C5205" s="25">
        <v>543228</v>
      </c>
      <c r="D5205" s="25" t="s">
        <v>7823</v>
      </c>
      <c r="E5205" s="27" t="s">
        <v>150</v>
      </c>
    </row>
    <row r="5206" spans="1:5" x14ac:dyDescent="0.25">
      <c r="A5206" s="24">
        <v>5204</v>
      </c>
      <c r="B5206" s="26" t="s">
        <v>7824</v>
      </c>
      <c r="C5206" s="25">
        <v>543230</v>
      </c>
      <c r="D5206" s="25" t="s">
        <v>7825</v>
      </c>
      <c r="E5206" s="27" t="s">
        <v>442</v>
      </c>
    </row>
    <row r="5207" spans="1:5" x14ac:dyDescent="0.25">
      <c r="A5207" s="24">
        <v>5205</v>
      </c>
      <c r="B5207" s="26" t="s">
        <v>7826</v>
      </c>
      <c r="C5207" s="25">
        <v>543231</v>
      </c>
      <c r="D5207" s="25" t="s">
        <v>7827</v>
      </c>
      <c r="E5207" s="27" t="s">
        <v>639</v>
      </c>
    </row>
    <row r="5208" spans="1:5" x14ac:dyDescent="0.25">
      <c r="A5208" s="24">
        <v>5206</v>
      </c>
      <c r="B5208" s="26" t="s">
        <v>7828</v>
      </c>
      <c r="C5208" s="25">
        <v>543232</v>
      </c>
      <c r="D5208" s="25" t="s">
        <v>7829</v>
      </c>
      <c r="E5208" s="27" t="s">
        <v>127</v>
      </c>
    </row>
    <row r="5209" spans="1:5" x14ac:dyDescent="0.25">
      <c r="A5209" s="24">
        <v>5207</v>
      </c>
      <c r="B5209" s="26" t="s">
        <v>7830</v>
      </c>
      <c r="C5209" s="25">
        <v>543233</v>
      </c>
      <c r="D5209" s="25" t="s">
        <v>7831</v>
      </c>
      <c r="E5209" s="27" t="s">
        <v>304</v>
      </c>
    </row>
    <row r="5210" spans="1:5" x14ac:dyDescent="0.25">
      <c r="A5210" s="24">
        <v>5208</v>
      </c>
      <c r="B5210" s="26" t="s">
        <v>7832</v>
      </c>
      <c r="C5210" s="25">
        <v>543234</v>
      </c>
      <c r="D5210" s="25" t="s">
        <v>7833</v>
      </c>
      <c r="E5210" s="27" t="s">
        <v>130</v>
      </c>
    </row>
    <row r="5211" spans="1:5" x14ac:dyDescent="0.25">
      <c r="A5211" s="24">
        <v>5209</v>
      </c>
      <c r="B5211" s="26" t="s">
        <v>7834</v>
      </c>
      <c r="C5211" s="25">
        <v>543235</v>
      </c>
      <c r="D5211" s="25" t="s">
        <v>7835</v>
      </c>
      <c r="E5211" s="27" t="s">
        <v>127</v>
      </c>
    </row>
    <row r="5212" spans="1:5" x14ac:dyDescent="0.25">
      <c r="A5212" s="24">
        <v>5210</v>
      </c>
      <c r="B5212" s="26" t="s">
        <v>7836</v>
      </c>
      <c r="C5212" s="25">
        <v>543236</v>
      </c>
      <c r="D5212" s="25" t="s">
        <v>7837</v>
      </c>
      <c r="E5212" s="27" t="s">
        <v>152</v>
      </c>
    </row>
    <row r="5213" spans="1:5" x14ac:dyDescent="0.25">
      <c r="A5213" s="24">
        <v>5211</v>
      </c>
      <c r="B5213" s="26" t="s">
        <v>7838</v>
      </c>
      <c r="C5213" s="25">
        <v>543237</v>
      </c>
      <c r="D5213" s="25" t="s">
        <v>7839</v>
      </c>
      <c r="E5213" s="27" t="s">
        <v>617</v>
      </c>
    </row>
    <row r="5214" spans="1:5" x14ac:dyDescent="0.25">
      <c r="A5214" s="24">
        <v>5212</v>
      </c>
      <c r="B5214" s="26" t="s">
        <v>7840</v>
      </c>
      <c r="C5214" s="25">
        <v>543238</v>
      </c>
      <c r="D5214" s="25" t="s">
        <v>7841</v>
      </c>
      <c r="E5214" s="27" t="s">
        <v>2549</v>
      </c>
    </row>
    <row r="5215" spans="1:5" x14ac:dyDescent="0.25">
      <c r="A5215" s="24">
        <v>5213</v>
      </c>
      <c r="B5215" s="26" t="s">
        <v>7842</v>
      </c>
      <c r="C5215" s="25">
        <v>543239</v>
      </c>
      <c r="D5215" s="25" t="s">
        <v>7843</v>
      </c>
      <c r="E5215" s="27" t="s">
        <v>264</v>
      </c>
    </row>
    <row r="5216" spans="1:5" x14ac:dyDescent="0.25">
      <c r="A5216" s="24">
        <v>5214</v>
      </c>
      <c r="B5216" s="26" t="s">
        <v>7844</v>
      </c>
      <c r="C5216" s="25">
        <v>543240</v>
      </c>
      <c r="D5216" s="25" t="s">
        <v>7845</v>
      </c>
      <c r="E5216" s="27" t="s">
        <v>542</v>
      </c>
    </row>
    <row r="5217" spans="1:5" x14ac:dyDescent="0.25">
      <c r="A5217" s="24">
        <v>5215</v>
      </c>
      <c r="B5217" s="26" t="s">
        <v>7846</v>
      </c>
      <c r="C5217" s="25">
        <v>543241</v>
      </c>
      <c r="D5217" s="25" t="s">
        <v>7847</v>
      </c>
      <c r="E5217" s="27" t="s">
        <v>230</v>
      </c>
    </row>
    <row r="5218" spans="1:5" x14ac:dyDescent="0.25">
      <c r="A5218" s="24">
        <v>5216</v>
      </c>
      <c r="B5218" s="26" t="s">
        <v>7848</v>
      </c>
      <c r="C5218" s="25">
        <v>543242</v>
      </c>
      <c r="D5218" s="25" t="s">
        <v>7849</v>
      </c>
      <c r="E5218" s="27" t="s">
        <v>230</v>
      </c>
    </row>
    <row r="5219" spans="1:5" x14ac:dyDescent="0.25">
      <c r="A5219" s="24">
        <v>5217</v>
      </c>
      <c r="B5219" s="26" t="s">
        <v>7850</v>
      </c>
      <c r="C5219" s="25">
        <v>543243</v>
      </c>
      <c r="D5219" s="25" t="s">
        <v>7851</v>
      </c>
      <c r="E5219" s="27" t="s">
        <v>462</v>
      </c>
    </row>
    <row r="5220" spans="1:5" x14ac:dyDescent="0.25">
      <c r="A5220" s="24">
        <v>5218</v>
      </c>
      <c r="B5220" s="26" t="s">
        <v>7852</v>
      </c>
      <c r="C5220" s="25">
        <v>543244</v>
      </c>
      <c r="D5220" s="25" t="s">
        <v>7853</v>
      </c>
      <c r="E5220" s="27" t="s">
        <v>159</v>
      </c>
    </row>
    <row r="5221" spans="1:5" x14ac:dyDescent="0.25">
      <c r="A5221" s="24">
        <v>5219</v>
      </c>
      <c r="B5221" s="26" t="s">
        <v>7854</v>
      </c>
      <c r="C5221" s="25">
        <v>500270</v>
      </c>
      <c r="D5221" s="25" t="s">
        <v>7855</v>
      </c>
      <c r="E5221" s="27" t="s">
        <v>7856</v>
      </c>
    </row>
    <row r="5222" spans="1:5" x14ac:dyDescent="0.25">
      <c r="A5222" s="24">
        <v>5220</v>
      </c>
      <c r="B5222" s="26" t="s">
        <v>7857</v>
      </c>
      <c r="C5222" s="25">
        <v>503685</v>
      </c>
      <c r="D5222" s="25" t="s">
        <v>7858</v>
      </c>
      <c r="E5222" s="27" t="s">
        <v>7859</v>
      </c>
    </row>
    <row r="5223" spans="1:5" x14ac:dyDescent="0.25">
      <c r="A5223" s="24">
        <v>5221</v>
      </c>
      <c r="B5223" s="26" t="s">
        <v>7860</v>
      </c>
      <c r="C5223" s="25">
        <v>505100</v>
      </c>
      <c r="D5223" s="25" t="s">
        <v>7861</v>
      </c>
      <c r="E5223" s="27" t="s">
        <v>7862</v>
      </c>
    </row>
    <row r="5224" spans="1:5" x14ac:dyDescent="0.25">
      <c r="A5224" s="24">
        <v>5222</v>
      </c>
      <c r="B5224" s="26" t="s">
        <v>7863</v>
      </c>
      <c r="C5224" s="25">
        <v>506580</v>
      </c>
      <c r="D5224" s="25" t="s">
        <v>7864</v>
      </c>
      <c r="E5224" s="27" t="s">
        <v>7865</v>
      </c>
    </row>
    <row r="5225" spans="1:5" x14ac:dyDescent="0.25">
      <c r="A5225" s="24">
        <v>5223</v>
      </c>
      <c r="B5225" s="26" t="s">
        <v>7866</v>
      </c>
      <c r="C5225" s="25">
        <v>509069</v>
      </c>
      <c r="D5225" s="25" t="s">
        <v>7867</v>
      </c>
      <c r="E5225" s="27" t="s">
        <v>7868</v>
      </c>
    </row>
    <row r="5226" spans="1:5" x14ac:dyDescent="0.25">
      <c r="A5226" s="24">
        <v>5224</v>
      </c>
      <c r="B5226" s="26" t="s">
        <v>7869</v>
      </c>
      <c r="C5226" s="25">
        <v>509960</v>
      </c>
      <c r="D5226" s="25" t="s">
        <v>7870</v>
      </c>
      <c r="E5226" s="27" t="s">
        <v>7871</v>
      </c>
    </row>
    <row r="5227" spans="1:5" x14ac:dyDescent="0.25">
      <c r="A5227" s="24">
        <v>5225</v>
      </c>
      <c r="B5227" s="26" t="s">
        <v>7872</v>
      </c>
      <c r="C5227" s="25">
        <v>511016</v>
      </c>
      <c r="D5227" s="25" t="s">
        <v>7873</v>
      </c>
      <c r="E5227" s="27" t="s">
        <v>7874</v>
      </c>
    </row>
    <row r="5228" spans="1:5" x14ac:dyDescent="0.25">
      <c r="A5228" s="24">
        <v>5226</v>
      </c>
      <c r="B5228" s="26" t="s">
        <v>7875</v>
      </c>
      <c r="C5228" s="25">
        <v>511194</v>
      </c>
      <c r="D5228" s="25" t="s">
        <v>7876</v>
      </c>
      <c r="E5228" s="27" t="s">
        <v>7099</v>
      </c>
    </row>
    <row r="5229" spans="1:5" x14ac:dyDescent="0.25">
      <c r="A5229" s="24">
        <v>5227</v>
      </c>
      <c r="B5229" s="26" t="s">
        <v>7877</v>
      </c>
      <c r="C5229" s="25">
        <v>512097</v>
      </c>
      <c r="D5229" s="25" t="s">
        <v>7878</v>
      </c>
      <c r="E5229" s="27" t="s">
        <v>7879</v>
      </c>
    </row>
    <row r="5230" spans="1:5" x14ac:dyDescent="0.25">
      <c r="A5230" s="24">
        <v>5228</v>
      </c>
      <c r="B5230" s="26" t="s">
        <v>7880</v>
      </c>
      <c r="C5230" s="25">
        <v>512115</v>
      </c>
      <c r="D5230" s="25" t="s">
        <v>7881</v>
      </c>
      <c r="E5230" s="27" t="s">
        <v>7879</v>
      </c>
    </row>
    <row r="5231" spans="1:5" x14ac:dyDescent="0.25">
      <c r="A5231" s="24">
        <v>5229</v>
      </c>
      <c r="B5231" s="26" t="s">
        <v>7882</v>
      </c>
      <c r="C5231" s="25">
        <v>514260</v>
      </c>
      <c r="D5231" s="25" t="s">
        <v>7883</v>
      </c>
      <c r="E5231" s="27" t="s">
        <v>7856</v>
      </c>
    </row>
    <row r="5232" spans="1:5" x14ac:dyDescent="0.25">
      <c r="A5232" s="24">
        <v>5230</v>
      </c>
      <c r="B5232" s="26" t="s">
        <v>7884</v>
      </c>
      <c r="C5232" s="25">
        <v>523309</v>
      </c>
      <c r="D5232" s="25" t="s">
        <v>7885</v>
      </c>
      <c r="E5232" s="27" t="s">
        <v>7886</v>
      </c>
    </row>
    <row r="5233" spans="1:5" x14ac:dyDescent="0.25">
      <c r="A5233" s="24">
        <v>5231</v>
      </c>
      <c r="B5233" s="26" t="s">
        <v>7887</v>
      </c>
      <c r="C5233" s="25">
        <v>523868</v>
      </c>
      <c r="D5233" s="25" t="s">
        <v>7888</v>
      </c>
      <c r="E5233" s="27" t="s">
        <v>152</v>
      </c>
    </row>
    <row r="5234" spans="1:5" x14ac:dyDescent="0.25">
      <c r="A5234" s="24">
        <v>5232</v>
      </c>
      <c r="B5234" s="26" t="s">
        <v>7889</v>
      </c>
      <c r="C5234" s="25">
        <v>524046</v>
      </c>
      <c r="D5234" s="25" t="s">
        <v>7890</v>
      </c>
      <c r="E5234" s="27" t="s">
        <v>7891</v>
      </c>
    </row>
    <row r="5235" spans="1:5" x14ac:dyDescent="0.25">
      <c r="A5235" s="24">
        <v>5233</v>
      </c>
      <c r="B5235" s="26" t="s">
        <v>7892</v>
      </c>
      <c r="C5235" s="25">
        <v>526345</v>
      </c>
      <c r="D5235" s="25" t="s">
        <v>7893</v>
      </c>
      <c r="E5235" s="27" t="s">
        <v>204</v>
      </c>
    </row>
    <row r="5236" spans="1:5" x14ac:dyDescent="0.25">
      <c r="A5236" s="24">
        <v>5234</v>
      </c>
      <c r="B5236" s="26" t="s">
        <v>7894</v>
      </c>
      <c r="C5236" s="25">
        <v>526468</v>
      </c>
      <c r="D5236" s="25" t="s">
        <v>7895</v>
      </c>
      <c r="E5236" s="27" t="s">
        <v>7896</v>
      </c>
    </row>
    <row r="5237" spans="1:5" x14ac:dyDescent="0.25">
      <c r="A5237" s="24">
        <v>5235</v>
      </c>
      <c r="B5237" s="26" t="s">
        <v>7897</v>
      </c>
      <c r="C5237" s="25">
        <v>526677</v>
      </c>
      <c r="D5237" s="25" t="s">
        <v>7898</v>
      </c>
      <c r="E5237" s="27" t="s">
        <v>249</v>
      </c>
    </row>
    <row r="5238" spans="1:5" x14ac:dyDescent="0.25">
      <c r="A5238" s="24">
        <v>5236</v>
      </c>
      <c r="B5238" s="26" t="s">
        <v>7899</v>
      </c>
      <c r="C5238" s="25">
        <v>526877</v>
      </c>
      <c r="D5238" s="25" t="s">
        <v>7900</v>
      </c>
      <c r="E5238" s="27" t="s">
        <v>7879</v>
      </c>
    </row>
    <row r="5239" spans="1:5" x14ac:dyDescent="0.25">
      <c r="A5239" s="24">
        <v>5237</v>
      </c>
      <c r="B5239" s="26" t="s">
        <v>7901</v>
      </c>
      <c r="C5239" s="25">
        <v>530027</v>
      </c>
      <c r="D5239" s="25" t="s">
        <v>7902</v>
      </c>
      <c r="E5239" s="27" t="s">
        <v>358</v>
      </c>
    </row>
    <row r="5240" spans="1:5" x14ac:dyDescent="0.25">
      <c r="A5240" s="24">
        <v>5238</v>
      </c>
      <c r="B5240" s="26" t="s">
        <v>7903</v>
      </c>
      <c r="C5240" s="25">
        <v>531240</v>
      </c>
      <c r="D5240" s="25" t="s">
        <v>7904</v>
      </c>
      <c r="E5240" s="27" t="s">
        <v>7879</v>
      </c>
    </row>
    <row r="5241" spans="1:5" x14ac:dyDescent="0.25">
      <c r="A5241" s="24">
        <v>5239</v>
      </c>
      <c r="B5241" s="26" t="s">
        <v>7905</v>
      </c>
      <c r="C5241" s="25">
        <v>531399</v>
      </c>
      <c r="D5241" s="25" t="s">
        <v>7906</v>
      </c>
      <c r="E5241" s="27" t="s">
        <v>7862</v>
      </c>
    </row>
    <row r="5242" spans="1:5" x14ac:dyDescent="0.25">
      <c r="A5242" s="24">
        <v>5240</v>
      </c>
      <c r="B5242" s="26" t="s">
        <v>7907</v>
      </c>
      <c r="C5242" s="25">
        <v>531812</v>
      </c>
      <c r="D5242" s="25" t="s">
        <v>7908</v>
      </c>
      <c r="E5242" s="27" t="s">
        <v>7874</v>
      </c>
    </row>
    <row r="5243" spans="1:5" x14ac:dyDescent="0.25">
      <c r="A5243" s="24">
        <v>5241</v>
      </c>
      <c r="B5243" s="26" t="s">
        <v>7909</v>
      </c>
      <c r="C5243" s="25">
        <v>532019</v>
      </c>
      <c r="D5243" s="25" t="s">
        <v>7910</v>
      </c>
      <c r="E5243" s="27" t="s">
        <v>7911</v>
      </c>
    </row>
    <row r="5244" spans="1:5" x14ac:dyDescent="0.25">
      <c r="A5244" s="24">
        <v>5242</v>
      </c>
      <c r="B5244" s="26" t="s">
        <v>7912</v>
      </c>
      <c r="C5244" s="25">
        <v>532335</v>
      </c>
      <c r="D5244" s="25" t="s">
        <v>7913</v>
      </c>
      <c r="E5244" s="27" t="s">
        <v>1962</v>
      </c>
    </row>
    <row r="5245" spans="1:5" x14ac:dyDescent="0.25">
      <c r="A5245" s="24">
        <v>5243</v>
      </c>
      <c r="B5245" s="26" t="s">
        <v>7914</v>
      </c>
      <c r="C5245" s="25">
        <v>537709</v>
      </c>
      <c r="D5245" s="25" t="s">
        <v>7915</v>
      </c>
      <c r="E5245" s="27" t="s">
        <v>842</v>
      </c>
    </row>
    <row r="5246" spans="1:5" x14ac:dyDescent="0.25">
      <c r="A5246" s="24">
        <v>5244</v>
      </c>
      <c r="B5246" s="26" t="s">
        <v>7916</v>
      </c>
      <c r="C5246" s="25">
        <v>543229</v>
      </c>
      <c r="D5246" s="25" t="s">
        <v>7917</v>
      </c>
      <c r="E5246" s="27" t="s">
        <v>7918</v>
      </c>
    </row>
    <row r="5247" spans="1:5" x14ac:dyDescent="0.25">
      <c r="A5247" s="24">
        <v>5245</v>
      </c>
      <c r="B5247" s="26" t="s">
        <v>7919</v>
      </c>
      <c r="C5247" s="25">
        <v>543245</v>
      </c>
      <c r="D5247" s="25" t="s">
        <v>7920</v>
      </c>
      <c r="E5247" s="27" t="s">
        <v>182</v>
      </c>
    </row>
    <row r="5248" spans="1:5" x14ac:dyDescent="0.25">
      <c r="A5248" s="24">
        <v>5246</v>
      </c>
      <c r="B5248" s="26" t="s">
        <v>7921</v>
      </c>
      <c r="C5248" s="25">
        <v>543246</v>
      </c>
      <c r="D5248" s="25" t="s">
        <v>7922</v>
      </c>
      <c r="E5248" s="27" t="s">
        <v>7166</v>
      </c>
    </row>
    <row r="5249" spans="1:5" x14ac:dyDescent="0.25">
      <c r="A5249" s="24">
        <v>5247</v>
      </c>
      <c r="B5249" s="26" t="s">
        <v>7923</v>
      </c>
      <c r="C5249" s="25">
        <v>543247</v>
      </c>
      <c r="D5249" s="25" t="s">
        <v>7924</v>
      </c>
      <c r="E5249" s="27" t="s">
        <v>7859</v>
      </c>
    </row>
    <row r="5250" spans="1:5" x14ac:dyDescent="0.25">
      <c r="A5250" s="24">
        <v>5248</v>
      </c>
      <c r="B5250" s="26" t="s">
        <v>7925</v>
      </c>
      <c r="C5250" s="25">
        <v>543248</v>
      </c>
      <c r="D5250" s="25" t="s">
        <v>7926</v>
      </c>
      <c r="E5250" s="27" t="s">
        <v>633</v>
      </c>
    </row>
    <row r="5251" spans="1:5" x14ac:dyDescent="0.25">
      <c r="A5251" s="24">
        <v>5249</v>
      </c>
      <c r="B5251" s="26" t="s">
        <v>7927</v>
      </c>
      <c r="C5251" s="25">
        <v>543249</v>
      </c>
      <c r="D5251" s="25" t="s">
        <v>7928</v>
      </c>
      <c r="E5251" s="27" t="s">
        <v>7929</v>
      </c>
    </row>
    <row r="5252" spans="1:5" x14ac:dyDescent="0.25">
      <c r="A5252" s="24">
        <v>5250</v>
      </c>
      <c r="B5252" s="26" t="s">
        <v>7930</v>
      </c>
      <c r="C5252" s="25">
        <v>543251</v>
      </c>
      <c r="D5252" s="25" t="s">
        <v>7931</v>
      </c>
      <c r="E5252" s="27" t="s">
        <v>7929</v>
      </c>
    </row>
    <row r="5253" spans="1:5" x14ac:dyDescent="0.25">
      <c r="A5253" s="24">
        <v>5251</v>
      </c>
      <c r="B5253" s="26" t="s">
        <v>7932</v>
      </c>
      <c r="C5253" s="25">
        <v>543252</v>
      </c>
      <c r="D5253" s="25" t="s">
        <v>7933</v>
      </c>
      <c r="E5253" s="27" t="s">
        <v>304</v>
      </c>
    </row>
    <row r="5254" spans="1:5" x14ac:dyDescent="0.25">
      <c r="A5254" s="24">
        <v>5252</v>
      </c>
      <c r="B5254" s="26" t="s">
        <v>7934</v>
      </c>
      <c r="C5254" s="25">
        <v>543253</v>
      </c>
      <c r="D5254" s="25" t="s">
        <v>7935</v>
      </c>
      <c r="E5254" s="27" t="s">
        <v>204</v>
      </c>
    </row>
    <row r="5255" spans="1:5" x14ac:dyDescent="0.25">
      <c r="A5255" s="24">
        <v>5253</v>
      </c>
      <c r="B5255" s="26" t="s">
        <v>7936</v>
      </c>
      <c r="C5255" s="25">
        <v>543254</v>
      </c>
      <c r="D5255" s="25" t="s">
        <v>7937</v>
      </c>
      <c r="E5255" s="27" t="s">
        <v>7938</v>
      </c>
    </row>
    <row r="5256" spans="1:5" x14ac:dyDescent="0.25">
      <c r="A5256" s="24">
        <v>5254</v>
      </c>
      <c r="B5256" s="26" t="s">
        <v>7939</v>
      </c>
      <c r="C5256" s="25">
        <v>543255</v>
      </c>
      <c r="D5256" s="25" t="s">
        <v>7940</v>
      </c>
      <c r="E5256" s="27" t="s">
        <v>7166</v>
      </c>
    </row>
    <row r="5257" spans="1:5" x14ac:dyDescent="0.25">
      <c r="A5257" s="24">
        <v>5255</v>
      </c>
      <c r="B5257" s="26" t="s">
        <v>7941</v>
      </c>
      <c r="C5257" s="25">
        <v>543256</v>
      </c>
      <c r="D5257" s="25" t="s">
        <v>7942</v>
      </c>
      <c r="E5257" s="27" t="s">
        <v>7943</v>
      </c>
    </row>
    <row r="5258" spans="1:5" x14ac:dyDescent="0.25">
      <c r="A5258" s="24">
        <v>5256</v>
      </c>
      <c r="B5258" s="26" t="s">
        <v>7944</v>
      </c>
      <c r="C5258" s="25">
        <v>543257</v>
      </c>
      <c r="D5258" s="25" t="s">
        <v>7945</v>
      </c>
      <c r="E5258" s="27" t="s">
        <v>7946</v>
      </c>
    </row>
    <row r="5259" spans="1:5" x14ac:dyDescent="0.25">
      <c r="A5259" s="24">
        <v>5257</v>
      </c>
      <c r="B5259" s="26" t="s">
        <v>7947</v>
      </c>
      <c r="C5259" s="25">
        <v>543258</v>
      </c>
      <c r="D5259" s="25" t="s">
        <v>7948</v>
      </c>
      <c r="E5259" s="27" t="s">
        <v>7949</v>
      </c>
    </row>
    <row r="5260" spans="1:5" x14ac:dyDescent="0.25">
      <c r="A5260" s="24">
        <v>5258</v>
      </c>
      <c r="B5260" s="26" t="s">
        <v>7950</v>
      </c>
      <c r="C5260" s="25">
        <v>543259</v>
      </c>
      <c r="D5260" s="25" t="s">
        <v>7951</v>
      </c>
      <c r="E5260" s="27" t="s">
        <v>7952</v>
      </c>
    </row>
    <row r="5261" spans="1:5" x14ac:dyDescent="0.25">
      <c r="A5261" s="24">
        <v>5259</v>
      </c>
      <c r="B5261" s="26" t="s">
        <v>7953</v>
      </c>
      <c r="C5261" s="25">
        <v>543260</v>
      </c>
      <c r="D5261" s="25" t="s">
        <v>7954</v>
      </c>
      <c r="E5261" s="27" t="s">
        <v>908</v>
      </c>
    </row>
    <row r="5262" spans="1:5" x14ac:dyDescent="0.25">
      <c r="A5262" s="24">
        <v>5260</v>
      </c>
      <c r="B5262" s="26" t="s">
        <v>7955</v>
      </c>
      <c r="C5262" s="25">
        <v>543261</v>
      </c>
      <c r="D5262" s="25" t="s">
        <v>7956</v>
      </c>
      <c r="E5262" s="27" t="s">
        <v>7957</v>
      </c>
    </row>
    <row r="5263" spans="1:5" x14ac:dyDescent="0.25">
      <c r="A5263" s="24">
        <v>5261</v>
      </c>
      <c r="B5263" s="26" t="s">
        <v>7958</v>
      </c>
      <c r="C5263" s="25">
        <v>543262</v>
      </c>
      <c r="D5263" s="25" t="s">
        <v>7959</v>
      </c>
      <c r="E5263" s="27" t="s">
        <v>178</v>
      </c>
    </row>
    <row r="5264" spans="1:5" x14ac:dyDescent="0.25">
      <c r="A5264" s="24">
        <v>5262</v>
      </c>
      <c r="B5264" s="26" t="s">
        <v>7960</v>
      </c>
      <c r="C5264" s="25">
        <v>543263</v>
      </c>
      <c r="D5264" s="25" t="s">
        <v>7961</v>
      </c>
      <c r="E5264" s="27" t="s">
        <v>7962</v>
      </c>
    </row>
    <row r="5265" spans="1:5" x14ac:dyDescent="0.25">
      <c r="A5265" s="24">
        <v>5263</v>
      </c>
      <c r="B5265" s="26" t="s">
        <v>7963</v>
      </c>
      <c r="C5265" s="25">
        <v>543264</v>
      </c>
      <c r="D5265" s="25" t="s">
        <v>7964</v>
      </c>
      <c r="E5265" s="27" t="s">
        <v>7965</v>
      </c>
    </row>
    <row r="5266" spans="1:5" x14ac:dyDescent="0.25">
      <c r="A5266" s="24">
        <v>5264</v>
      </c>
      <c r="B5266" s="26" t="s">
        <v>7966</v>
      </c>
      <c r="C5266" s="25">
        <v>543265</v>
      </c>
      <c r="D5266" s="25" t="s">
        <v>7967</v>
      </c>
      <c r="E5266" s="27" t="s">
        <v>1090</v>
      </c>
    </row>
    <row r="5267" spans="1:5" x14ac:dyDescent="0.25">
      <c r="A5267" s="24">
        <v>5265</v>
      </c>
      <c r="B5267" s="26" t="s">
        <v>7968</v>
      </c>
      <c r="C5267" s="25">
        <v>543266</v>
      </c>
      <c r="D5267" s="25" t="s">
        <v>7969</v>
      </c>
      <c r="E5267" s="27" t="s">
        <v>7865</v>
      </c>
    </row>
    <row r="5268" spans="1:5" x14ac:dyDescent="0.25">
      <c r="A5268" s="24">
        <v>5266</v>
      </c>
      <c r="B5268" s="26" t="s">
        <v>7970</v>
      </c>
      <c r="C5268" s="25">
        <v>543267</v>
      </c>
      <c r="D5268" s="25" t="s">
        <v>7971</v>
      </c>
      <c r="E5268" s="27" t="s">
        <v>842</v>
      </c>
    </row>
    <row r="5269" spans="1:5" x14ac:dyDescent="0.25">
      <c r="A5269" s="24">
        <v>5267</v>
      </c>
      <c r="B5269" s="26" t="s">
        <v>7972</v>
      </c>
      <c r="C5269" s="25">
        <v>543269</v>
      </c>
      <c r="D5269" s="25" t="s">
        <v>7973</v>
      </c>
      <c r="E5269" s="27" t="s">
        <v>7974</v>
      </c>
    </row>
    <row r="5270" spans="1:5" x14ac:dyDescent="0.25">
      <c r="A5270" s="24">
        <v>5268</v>
      </c>
      <c r="B5270" s="26" t="s">
        <v>7975</v>
      </c>
      <c r="C5270" s="25">
        <v>543270</v>
      </c>
      <c r="D5270" s="25" t="s">
        <v>7976</v>
      </c>
      <c r="E5270" s="27" t="s">
        <v>7977</v>
      </c>
    </row>
    <row r="5271" spans="1:5" x14ac:dyDescent="0.25">
      <c r="A5271" s="24">
        <v>5269</v>
      </c>
      <c r="B5271" s="26" t="s">
        <v>7978</v>
      </c>
      <c r="C5271" s="25">
        <v>543271</v>
      </c>
      <c r="D5271" s="25" t="s">
        <v>7979</v>
      </c>
      <c r="E5271" s="27" t="s">
        <v>304</v>
      </c>
    </row>
    <row r="5272" spans="1:5" x14ac:dyDescent="0.25">
      <c r="A5272" s="24">
        <v>5270</v>
      </c>
      <c r="B5272" s="26" t="s">
        <v>7980</v>
      </c>
      <c r="C5272" s="25">
        <v>543272</v>
      </c>
      <c r="D5272" s="25" t="s">
        <v>7981</v>
      </c>
      <c r="E5272" s="27" t="s">
        <v>7982</v>
      </c>
    </row>
    <row r="5273" spans="1:5" x14ac:dyDescent="0.25">
      <c r="A5273" s="24">
        <v>5271</v>
      </c>
      <c r="B5273" s="26" t="s">
        <v>7983</v>
      </c>
      <c r="C5273" s="25">
        <v>543273</v>
      </c>
      <c r="D5273" s="25" t="s">
        <v>7984</v>
      </c>
      <c r="E5273" s="27" t="s">
        <v>1391</v>
      </c>
    </row>
    <row r="5274" spans="1:5" x14ac:dyDescent="0.25">
      <c r="A5274" s="24">
        <v>5272</v>
      </c>
      <c r="B5274" s="26" t="s">
        <v>7985</v>
      </c>
      <c r="C5274" s="25">
        <v>543274</v>
      </c>
      <c r="D5274" s="25" t="s">
        <v>7986</v>
      </c>
      <c r="E5274" s="27" t="s">
        <v>7856</v>
      </c>
    </row>
    <row r="5275" spans="1:5" x14ac:dyDescent="0.25">
      <c r="A5275" s="24">
        <v>5273</v>
      </c>
      <c r="B5275" s="26" t="s">
        <v>7987</v>
      </c>
      <c r="C5275" s="25">
        <v>543275</v>
      </c>
      <c r="D5275" s="25" t="s">
        <v>7988</v>
      </c>
      <c r="E5275" s="27" t="s">
        <v>304</v>
      </c>
    </row>
    <row r="5276" spans="1:5" x14ac:dyDescent="0.25">
      <c r="A5276" s="24">
        <v>5274</v>
      </c>
      <c r="B5276" s="26" t="s">
        <v>7989</v>
      </c>
      <c r="C5276" s="25">
        <v>543276</v>
      </c>
      <c r="D5276" s="25" t="s">
        <v>7990</v>
      </c>
      <c r="E5276" s="27" t="s">
        <v>7862</v>
      </c>
    </row>
    <row r="5277" spans="1:5" x14ac:dyDescent="0.25">
      <c r="A5277" s="24">
        <v>5275</v>
      </c>
      <c r="B5277" s="26" t="s">
        <v>7991</v>
      </c>
      <c r="C5277" s="25">
        <v>543277</v>
      </c>
      <c r="D5277" s="25" t="s">
        <v>7992</v>
      </c>
      <c r="E5277" s="27" t="s">
        <v>304</v>
      </c>
    </row>
    <row r="5278" spans="1:5" x14ac:dyDescent="0.25">
      <c r="A5278" s="24">
        <v>5276</v>
      </c>
      <c r="B5278" s="26" t="s">
        <v>7993</v>
      </c>
      <c r="C5278" s="25">
        <v>543278</v>
      </c>
      <c r="D5278" s="25" t="s">
        <v>7994</v>
      </c>
      <c r="E5278" s="27" t="s">
        <v>7896</v>
      </c>
    </row>
    <row r="5279" spans="1:5" x14ac:dyDescent="0.25">
      <c r="A5279" s="24">
        <v>5277</v>
      </c>
      <c r="B5279" s="26" t="s">
        <v>7995</v>
      </c>
      <c r="C5279" s="25">
        <v>543279</v>
      </c>
      <c r="D5279" s="25" t="s">
        <v>7996</v>
      </c>
      <c r="E5279" s="27" t="s">
        <v>7997</v>
      </c>
    </row>
    <row r="5280" spans="1:5" x14ac:dyDescent="0.25">
      <c r="A5280" s="24">
        <v>5278</v>
      </c>
      <c r="B5280" s="26" t="s">
        <v>7998</v>
      </c>
      <c r="C5280" s="25">
        <v>543280</v>
      </c>
      <c r="D5280" s="25" t="s">
        <v>7999</v>
      </c>
      <c r="E5280" s="27" t="s">
        <v>8000</v>
      </c>
    </row>
    <row r="5281" spans="1:5" x14ac:dyDescent="0.25">
      <c r="A5281" s="24">
        <v>5279</v>
      </c>
      <c r="B5281" s="26" t="s">
        <v>8001</v>
      </c>
      <c r="C5281" s="25">
        <v>543281</v>
      </c>
      <c r="D5281" s="25" t="s">
        <v>8002</v>
      </c>
      <c r="E5281" s="27" t="s">
        <v>8003</v>
      </c>
    </row>
    <row r="5282" spans="1:5" x14ac:dyDescent="0.25">
      <c r="A5282" s="24">
        <v>5280</v>
      </c>
      <c r="B5282" s="26" t="s">
        <v>8004</v>
      </c>
      <c r="C5282" s="25">
        <v>543282</v>
      </c>
      <c r="D5282" s="25" t="s">
        <v>8005</v>
      </c>
      <c r="E5282" s="27" t="s">
        <v>7974</v>
      </c>
    </row>
    <row r="5283" spans="1:5" x14ac:dyDescent="0.25">
      <c r="A5283" s="24">
        <v>5281</v>
      </c>
      <c r="B5283" s="26" t="s">
        <v>8006</v>
      </c>
      <c r="C5283" s="25">
        <v>543283</v>
      </c>
      <c r="D5283" s="25" t="s">
        <v>8007</v>
      </c>
      <c r="E5283" s="27" t="s">
        <v>633</v>
      </c>
    </row>
    <row r="5284" spans="1:5" x14ac:dyDescent="0.25">
      <c r="A5284" s="24">
        <v>5282</v>
      </c>
      <c r="B5284" s="26" t="s">
        <v>8008</v>
      </c>
      <c r="C5284" s="25">
        <v>543284</v>
      </c>
      <c r="D5284" s="25" t="s">
        <v>8009</v>
      </c>
      <c r="E5284" s="27" t="s">
        <v>228</v>
      </c>
    </row>
    <row r="5285" spans="1:5" x14ac:dyDescent="0.25">
      <c r="A5285" s="24">
        <v>5283</v>
      </c>
      <c r="B5285" s="26" t="s">
        <v>8010</v>
      </c>
      <c r="C5285" s="25">
        <v>543285</v>
      </c>
      <c r="D5285" s="25" t="s">
        <v>8011</v>
      </c>
      <c r="E5285" s="27" t="s">
        <v>8012</v>
      </c>
    </row>
    <row r="5286" spans="1:5" x14ac:dyDescent="0.25">
      <c r="A5286" s="24">
        <v>5284</v>
      </c>
      <c r="B5286" s="26" t="s">
        <v>8013</v>
      </c>
      <c r="C5286" s="25">
        <v>543286</v>
      </c>
      <c r="D5286" s="25" t="s">
        <v>8014</v>
      </c>
      <c r="E5286" s="27" t="s">
        <v>224</v>
      </c>
    </row>
    <row r="5287" spans="1:5" x14ac:dyDescent="0.25">
      <c r="A5287" s="24">
        <v>5285</v>
      </c>
      <c r="B5287" s="26" t="s">
        <v>8015</v>
      </c>
      <c r="C5287" s="25">
        <v>543287</v>
      </c>
      <c r="D5287" s="25" t="s">
        <v>8016</v>
      </c>
      <c r="E5287" s="27" t="s">
        <v>7929</v>
      </c>
    </row>
    <row r="5288" spans="1:5" x14ac:dyDescent="0.25">
      <c r="A5288" s="24">
        <v>5286</v>
      </c>
      <c r="B5288" s="26" t="s">
        <v>8017</v>
      </c>
      <c r="C5288" s="25">
        <v>543288</v>
      </c>
      <c r="D5288" s="25" t="s">
        <v>1652</v>
      </c>
      <c r="E5288" s="27" t="s">
        <v>8018</v>
      </c>
    </row>
    <row r="5289" spans="1:5" x14ac:dyDescent="0.25">
      <c r="A5289" s="24">
        <v>5287</v>
      </c>
      <c r="B5289" s="26" t="s">
        <v>8019</v>
      </c>
      <c r="C5289" s="25">
        <v>543289</v>
      </c>
      <c r="D5289" s="25" t="s">
        <v>8020</v>
      </c>
      <c r="E5289" s="27" t="s">
        <v>249</v>
      </c>
    </row>
    <row r="5290" spans="1:5" x14ac:dyDescent="0.25">
      <c r="A5290" s="24">
        <v>5288</v>
      </c>
      <c r="B5290" s="26" t="s">
        <v>8021</v>
      </c>
      <c r="C5290" s="25">
        <v>543290</v>
      </c>
      <c r="D5290" s="25" t="s">
        <v>8022</v>
      </c>
      <c r="E5290" s="27" t="s">
        <v>8023</v>
      </c>
    </row>
    <row r="5291" spans="1:5" x14ac:dyDescent="0.25">
      <c r="A5291" s="24">
        <v>5289</v>
      </c>
      <c r="B5291" s="26" t="s">
        <v>8024</v>
      </c>
      <c r="C5291" s="25">
        <v>543291</v>
      </c>
      <c r="D5291" s="25" t="s">
        <v>8025</v>
      </c>
      <c r="E5291" s="27" t="s">
        <v>7166</v>
      </c>
    </row>
    <row r="5292" spans="1:5" x14ac:dyDescent="0.25">
      <c r="A5292" s="24">
        <v>5290</v>
      </c>
      <c r="B5292" s="26" t="s">
        <v>8026</v>
      </c>
      <c r="C5292" s="25">
        <v>543292</v>
      </c>
      <c r="D5292" s="25" t="s">
        <v>8027</v>
      </c>
      <c r="E5292" s="27" t="s">
        <v>7166</v>
      </c>
    </row>
    <row r="5293" spans="1:5" x14ac:dyDescent="0.25">
      <c r="A5293" s="24">
        <v>5291</v>
      </c>
      <c r="B5293" s="26" t="s">
        <v>8028</v>
      </c>
      <c r="C5293" s="25">
        <v>543297</v>
      </c>
      <c r="D5293" s="25" t="s">
        <v>8029</v>
      </c>
      <c r="E5293" s="27" t="s">
        <v>187</v>
      </c>
    </row>
    <row r="5294" spans="1:5" x14ac:dyDescent="0.25">
      <c r="A5294" s="24">
        <v>5292</v>
      </c>
      <c r="B5294" s="26" t="s">
        <v>8030</v>
      </c>
      <c r="C5294" s="25">
        <v>543298</v>
      </c>
      <c r="D5294" s="25" t="s">
        <v>8031</v>
      </c>
      <c r="E5294" s="27" t="s">
        <v>182</v>
      </c>
    </row>
    <row r="5295" spans="1:5" x14ac:dyDescent="0.25">
      <c r="A5295" s="24">
        <v>5293</v>
      </c>
      <c r="B5295" s="26" t="s">
        <v>8032</v>
      </c>
      <c r="C5295" s="25">
        <v>543299</v>
      </c>
      <c r="D5295" s="25" t="s">
        <v>8033</v>
      </c>
      <c r="E5295" s="27" t="s">
        <v>8034</v>
      </c>
    </row>
    <row r="5296" spans="1:5" x14ac:dyDescent="0.25">
      <c r="A5296" s="24">
        <v>5294</v>
      </c>
      <c r="B5296" s="26" t="s">
        <v>8035</v>
      </c>
      <c r="C5296" s="25">
        <v>543300</v>
      </c>
      <c r="D5296" s="25" t="s">
        <v>8036</v>
      </c>
      <c r="E5296" s="27" t="s">
        <v>7862</v>
      </c>
    </row>
    <row r="5297" spans="1:5" x14ac:dyDescent="0.25">
      <c r="A5297" s="24">
        <v>5295</v>
      </c>
      <c r="B5297" s="26" t="s">
        <v>8037</v>
      </c>
      <c r="C5297" s="25">
        <v>543305</v>
      </c>
      <c r="D5297" s="25" t="s">
        <v>8038</v>
      </c>
      <c r="E5297" s="27" t="s">
        <v>228</v>
      </c>
    </row>
    <row r="5298" spans="1:5" x14ac:dyDescent="0.25">
      <c r="A5298" s="24">
        <v>5296</v>
      </c>
      <c r="B5298" s="26" t="s">
        <v>8039</v>
      </c>
      <c r="C5298" s="25">
        <v>543306</v>
      </c>
      <c r="D5298" s="25" t="s">
        <v>8040</v>
      </c>
      <c r="E5298" s="27" t="s">
        <v>8041</v>
      </c>
    </row>
    <row r="5299" spans="1:5" x14ac:dyDescent="0.25">
      <c r="A5299" s="24">
        <v>5297</v>
      </c>
      <c r="B5299" s="26" t="s">
        <v>8042</v>
      </c>
      <c r="C5299" s="25">
        <v>543308</v>
      </c>
      <c r="D5299" s="25" t="s">
        <v>8043</v>
      </c>
      <c r="E5299" s="27" t="s">
        <v>8044</v>
      </c>
    </row>
    <row r="5300" spans="1:5" x14ac:dyDescent="0.25">
      <c r="A5300" s="24">
        <v>5298</v>
      </c>
      <c r="B5300" s="26" t="s">
        <v>8045</v>
      </c>
      <c r="C5300" s="25">
        <v>543309</v>
      </c>
      <c r="D5300" s="25" t="s">
        <v>8046</v>
      </c>
      <c r="E5300" s="27" t="s">
        <v>8047</v>
      </c>
    </row>
    <row r="5301" spans="1:5" x14ac:dyDescent="0.25">
      <c r="A5301" s="24">
        <v>5299</v>
      </c>
      <c r="B5301" s="26" t="s">
        <v>8048</v>
      </c>
      <c r="C5301" s="25">
        <v>543310</v>
      </c>
      <c r="D5301" s="25" t="s">
        <v>8049</v>
      </c>
      <c r="E5301" s="27" t="s">
        <v>342</v>
      </c>
    </row>
    <row r="5302" spans="1:5" x14ac:dyDescent="0.25">
      <c r="A5302" s="24">
        <v>5300</v>
      </c>
      <c r="B5302" s="26" t="s">
        <v>8050</v>
      </c>
      <c r="C5302" s="25">
        <v>543311</v>
      </c>
      <c r="D5302" s="25" t="s">
        <v>8051</v>
      </c>
      <c r="E5302" s="27" t="s">
        <v>7865</v>
      </c>
    </row>
    <row r="5303" spans="1:5" x14ac:dyDescent="0.25">
      <c r="A5303" s="24">
        <v>5301</v>
      </c>
      <c r="B5303" s="26" t="s">
        <v>8052</v>
      </c>
      <c r="C5303" s="25">
        <v>543312</v>
      </c>
      <c r="D5303" s="25" t="s">
        <v>2067</v>
      </c>
      <c r="E5303" s="27" t="s">
        <v>7974</v>
      </c>
    </row>
    <row r="5304" spans="1:5" x14ac:dyDescent="0.25">
      <c r="A5304" s="24">
        <v>5302</v>
      </c>
      <c r="B5304" s="26" t="s">
        <v>8053</v>
      </c>
      <c r="C5304" s="25">
        <v>543317</v>
      </c>
      <c r="D5304" s="25" t="s">
        <v>8054</v>
      </c>
      <c r="E5304" s="27" t="s">
        <v>8055</v>
      </c>
    </row>
    <row r="5305" spans="1:5" x14ac:dyDescent="0.25">
      <c r="A5305" s="24">
        <v>5303</v>
      </c>
      <c r="B5305" s="26" t="s">
        <v>8056</v>
      </c>
      <c r="C5305" s="25">
        <v>543318</v>
      </c>
      <c r="D5305" s="25" t="s">
        <v>8057</v>
      </c>
      <c r="E5305" s="27" t="s">
        <v>192</v>
      </c>
    </row>
    <row r="5306" spans="1:5" x14ac:dyDescent="0.25">
      <c r="A5306" s="24">
        <v>5304</v>
      </c>
      <c r="B5306" s="26" t="s">
        <v>8058</v>
      </c>
      <c r="C5306" s="25">
        <v>543319</v>
      </c>
      <c r="D5306" s="25" t="s">
        <v>8059</v>
      </c>
      <c r="E5306" s="27" t="s">
        <v>7879</v>
      </c>
    </row>
    <row r="5307" spans="1:5" x14ac:dyDescent="0.25">
      <c r="A5307" s="24">
        <v>5305</v>
      </c>
      <c r="B5307" s="26" t="s">
        <v>8060</v>
      </c>
      <c r="C5307" s="25">
        <v>543320</v>
      </c>
      <c r="D5307" s="25" t="s">
        <v>8061</v>
      </c>
      <c r="E5307" s="27" t="s">
        <v>8062</v>
      </c>
    </row>
    <row r="5308" spans="1:5" x14ac:dyDescent="0.25">
      <c r="A5308" s="24">
        <v>5306</v>
      </c>
      <c r="B5308" s="26" t="s">
        <v>8063</v>
      </c>
      <c r="C5308" s="25">
        <v>543321</v>
      </c>
      <c r="D5308" s="25" t="s">
        <v>8064</v>
      </c>
      <c r="E5308" s="27" t="s">
        <v>304</v>
      </c>
    </row>
    <row r="5309" spans="1:5" x14ac:dyDescent="0.25">
      <c r="A5309" s="24">
        <v>5307</v>
      </c>
      <c r="B5309" s="26" t="s">
        <v>8065</v>
      </c>
      <c r="C5309" s="25">
        <v>543322</v>
      </c>
      <c r="D5309" s="25" t="s">
        <v>8066</v>
      </c>
      <c r="E5309" s="27" t="s">
        <v>182</v>
      </c>
    </row>
    <row r="5310" spans="1:5" x14ac:dyDescent="0.25">
      <c r="A5310" s="24">
        <v>5308</v>
      </c>
      <c r="B5310" s="26" t="s">
        <v>8067</v>
      </c>
      <c r="C5310" s="25">
        <v>543323</v>
      </c>
      <c r="D5310" s="25" t="s">
        <v>8068</v>
      </c>
      <c r="E5310" s="27" t="s">
        <v>7166</v>
      </c>
    </row>
    <row r="5311" spans="1:5" x14ac:dyDescent="0.25">
      <c r="A5311" s="24">
        <v>5309</v>
      </c>
      <c r="B5311" s="26" t="s">
        <v>8069</v>
      </c>
      <c r="C5311" s="25">
        <v>543324</v>
      </c>
      <c r="D5311" s="25" t="s">
        <v>8070</v>
      </c>
      <c r="E5311" s="27" t="s">
        <v>8071</v>
      </c>
    </row>
    <row r="5312" spans="1:5" x14ac:dyDescent="0.25">
      <c r="A5312" s="24">
        <v>5310</v>
      </c>
      <c r="B5312" s="26" t="s">
        <v>8072</v>
      </c>
      <c r="C5312" s="25">
        <v>543325</v>
      </c>
      <c r="D5312" s="25" t="s">
        <v>8073</v>
      </c>
      <c r="E5312" s="27" t="s">
        <v>7862</v>
      </c>
    </row>
    <row r="5313" spans="1:5" x14ac:dyDescent="0.25">
      <c r="A5313" s="24">
        <v>5311</v>
      </c>
      <c r="B5313" s="26" t="s">
        <v>8074</v>
      </c>
      <c r="C5313" s="25">
        <v>543326</v>
      </c>
      <c r="D5313" s="25" t="s">
        <v>8075</v>
      </c>
      <c r="E5313" s="27" t="s">
        <v>7166</v>
      </c>
    </row>
    <row r="5314" spans="1:5" x14ac:dyDescent="0.25">
      <c r="A5314" s="24">
        <v>5312</v>
      </c>
      <c r="B5314" s="26" t="s">
        <v>8076</v>
      </c>
      <c r="C5314" s="25">
        <v>543327</v>
      </c>
      <c r="D5314" s="25" t="s">
        <v>8077</v>
      </c>
      <c r="E5314" s="27" t="s">
        <v>8078</v>
      </c>
    </row>
    <row r="5315" spans="1:5" x14ac:dyDescent="0.25">
      <c r="A5315" s="24">
        <v>5313</v>
      </c>
      <c r="B5315" s="26" t="s">
        <v>8079</v>
      </c>
      <c r="C5315" s="25">
        <v>543328</v>
      </c>
      <c r="D5315" s="25" t="s">
        <v>8080</v>
      </c>
      <c r="E5315" s="27" t="s">
        <v>8081</v>
      </c>
    </row>
    <row r="5316" spans="1:5" x14ac:dyDescent="0.25">
      <c r="A5316" s="24">
        <v>5314</v>
      </c>
      <c r="B5316" s="26" t="s">
        <v>8082</v>
      </c>
      <c r="C5316" s="25">
        <v>543329</v>
      </c>
      <c r="D5316" s="25" t="s">
        <v>8083</v>
      </c>
      <c r="E5316" s="27" t="s">
        <v>182</v>
      </c>
    </row>
    <row r="5317" spans="1:5" x14ac:dyDescent="0.25">
      <c r="A5317" s="24">
        <v>5315</v>
      </c>
      <c r="B5317" s="26" t="s">
        <v>8084</v>
      </c>
      <c r="C5317" s="25">
        <v>543330</v>
      </c>
      <c r="D5317" s="25" t="s">
        <v>8085</v>
      </c>
      <c r="E5317" s="27" t="s">
        <v>633</v>
      </c>
    </row>
    <row r="5318" spans="1:5" x14ac:dyDescent="0.25">
      <c r="A5318" s="24">
        <v>5316</v>
      </c>
      <c r="B5318" s="26" t="s">
        <v>8086</v>
      </c>
      <c r="C5318" s="25">
        <v>543331</v>
      </c>
      <c r="D5318" s="25" t="s">
        <v>8087</v>
      </c>
      <c r="E5318" s="27" t="s">
        <v>7865</v>
      </c>
    </row>
    <row r="5319" spans="1:5" x14ac:dyDescent="0.25">
      <c r="A5319" s="24">
        <v>5317</v>
      </c>
      <c r="B5319" s="26" t="s">
        <v>8088</v>
      </c>
      <c r="C5319" s="25">
        <v>543332</v>
      </c>
      <c r="D5319" s="25" t="s">
        <v>8089</v>
      </c>
      <c r="E5319" s="27" t="s">
        <v>304</v>
      </c>
    </row>
    <row r="5320" spans="1:5" x14ac:dyDescent="0.25">
      <c r="A5320" s="24">
        <v>5318</v>
      </c>
      <c r="B5320" s="26" t="s">
        <v>8090</v>
      </c>
      <c r="C5320" s="25">
        <v>543333</v>
      </c>
      <c r="D5320" s="25" t="s">
        <v>8091</v>
      </c>
      <c r="E5320" s="27" t="s">
        <v>8062</v>
      </c>
    </row>
    <row r="5321" spans="1:5" x14ac:dyDescent="0.25">
      <c r="A5321" s="24">
        <v>5319</v>
      </c>
      <c r="B5321" s="26" t="s">
        <v>8092</v>
      </c>
      <c r="C5321" s="25">
        <v>543334</v>
      </c>
      <c r="D5321" s="25" t="s">
        <v>8093</v>
      </c>
      <c r="E5321" s="27" t="s">
        <v>157</v>
      </c>
    </row>
    <row r="5322" spans="1:5" x14ac:dyDescent="0.25">
      <c r="A5322" s="24">
        <v>5320</v>
      </c>
      <c r="B5322" s="26" t="s">
        <v>8094</v>
      </c>
      <c r="C5322" s="25">
        <v>543335</v>
      </c>
      <c r="D5322" s="25" t="s">
        <v>8095</v>
      </c>
      <c r="E5322" s="27" t="s">
        <v>7952</v>
      </c>
    </row>
    <row r="5323" spans="1:5" x14ac:dyDescent="0.25">
      <c r="A5323" s="24">
        <v>5321</v>
      </c>
      <c r="B5323" s="26" t="s">
        <v>8096</v>
      </c>
      <c r="C5323" s="25">
        <v>543336</v>
      </c>
      <c r="D5323" s="25" t="s">
        <v>8097</v>
      </c>
      <c r="E5323" s="27" t="s">
        <v>192</v>
      </c>
    </row>
    <row r="5324" spans="1:5" x14ac:dyDescent="0.25">
      <c r="A5324" s="24">
        <v>5322</v>
      </c>
      <c r="B5324" s="26" t="s">
        <v>8098</v>
      </c>
      <c r="C5324" s="25">
        <v>543341</v>
      </c>
      <c r="D5324" s="25" t="s">
        <v>8099</v>
      </c>
      <c r="E5324" s="27" t="s">
        <v>8100</v>
      </c>
    </row>
    <row r="5325" spans="1:5" x14ac:dyDescent="0.25">
      <c r="A5325" s="24">
        <v>5323</v>
      </c>
      <c r="B5325" s="26" t="s">
        <v>8101</v>
      </c>
      <c r="C5325" s="25">
        <v>543346</v>
      </c>
      <c r="D5325" s="25" t="s">
        <v>8102</v>
      </c>
      <c r="E5325" s="27" t="s">
        <v>8044</v>
      </c>
    </row>
    <row r="5326" spans="1:5" x14ac:dyDescent="0.25">
      <c r="A5326" s="24">
        <v>5324</v>
      </c>
      <c r="B5326" s="26" t="s">
        <v>8103</v>
      </c>
      <c r="C5326" s="25">
        <v>543347</v>
      </c>
      <c r="D5326" s="25" t="s">
        <v>8104</v>
      </c>
      <c r="E5326" s="27" t="s">
        <v>7166</v>
      </c>
    </row>
    <row r="5327" spans="1:5" x14ac:dyDescent="0.25">
      <c r="A5327" s="24">
        <v>5325</v>
      </c>
      <c r="B5327" s="26" t="s">
        <v>8105</v>
      </c>
      <c r="C5327" s="25">
        <v>543348</v>
      </c>
      <c r="D5327" s="25" t="s">
        <v>8106</v>
      </c>
      <c r="E5327" s="27" t="s">
        <v>7166</v>
      </c>
    </row>
    <row r="5328" spans="1:5" x14ac:dyDescent="0.25">
      <c r="A5328" s="24">
        <v>5326</v>
      </c>
      <c r="B5328" s="26" t="s">
        <v>8107</v>
      </c>
      <c r="C5328" s="25">
        <v>543349</v>
      </c>
      <c r="D5328" s="25" t="s">
        <v>8108</v>
      </c>
      <c r="E5328" s="27" t="s">
        <v>182</v>
      </c>
    </row>
    <row r="5329" spans="1:5" x14ac:dyDescent="0.25">
      <c r="A5329" s="24">
        <v>5327</v>
      </c>
      <c r="B5329" s="26" t="s">
        <v>8109</v>
      </c>
      <c r="C5329" s="25">
        <v>543350</v>
      </c>
      <c r="D5329" s="25" t="s">
        <v>8110</v>
      </c>
      <c r="E5329" s="27" t="s">
        <v>8081</v>
      </c>
    </row>
    <row r="5330" spans="1:5" x14ac:dyDescent="0.25">
      <c r="A5330" s="24">
        <v>5328</v>
      </c>
      <c r="B5330" s="26" t="s">
        <v>8111</v>
      </c>
      <c r="C5330" s="25">
        <v>543351</v>
      </c>
      <c r="D5330" s="25" t="s">
        <v>8112</v>
      </c>
      <c r="E5330" s="27" t="s">
        <v>7974</v>
      </c>
    </row>
    <row r="5331" spans="1:5" x14ac:dyDescent="0.25">
      <c r="A5331" s="24">
        <v>5329</v>
      </c>
      <c r="B5331" s="26" t="s">
        <v>8113</v>
      </c>
      <c r="C5331" s="25">
        <v>543352</v>
      </c>
      <c r="D5331" s="25" t="s">
        <v>8114</v>
      </c>
      <c r="E5331" s="27" t="s">
        <v>8115</v>
      </c>
    </row>
    <row r="5332" spans="1:5" x14ac:dyDescent="0.25">
      <c r="A5332" s="24">
        <v>5330</v>
      </c>
      <c r="B5332" s="26" t="s">
        <v>8116</v>
      </c>
      <c r="C5332" s="25">
        <v>543357</v>
      </c>
      <c r="D5332" s="25" t="s">
        <v>8117</v>
      </c>
      <c r="E5332" s="27" t="s">
        <v>7166</v>
      </c>
    </row>
    <row r="5333" spans="1:5" x14ac:dyDescent="0.25">
      <c r="A5333" s="24">
        <v>5331</v>
      </c>
      <c r="B5333" s="26" t="s">
        <v>8118</v>
      </c>
      <c r="C5333" s="25">
        <v>543358</v>
      </c>
      <c r="D5333" s="25" t="s">
        <v>8119</v>
      </c>
      <c r="E5333" s="27" t="s">
        <v>7862</v>
      </c>
    </row>
    <row r="5334" spans="1:5" x14ac:dyDescent="0.25">
      <c r="A5334" s="24">
        <v>5332</v>
      </c>
      <c r="B5334" s="26" t="s">
        <v>8120</v>
      </c>
      <c r="C5334" s="25">
        <v>543363</v>
      </c>
      <c r="D5334" s="25" t="s">
        <v>8121</v>
      </c>
      <c r="E5334" s="27" t="s">
        <v>7965</v>
      </c>
    </row>
    <row r="5335" spans="1:5" x14ac:dyDescent="0.25">
      <c r="A5335" s="24">
        <v>5333</v>
      </c>
      <c r="B5335" s="26" t="s">
        <v>8122</v>
      </c>
      <c r="C5335" s="25">
        <v>543364</v>
      </c>
      <c r="D5335" s="25" t="s">
        <v>8123</v>
      </c>
      <c r="E5335" s="27" t="s">
        <v>8055</v>
      </c>
    </row>
    <row r="5336" spans="1:5" x14ac:dyDescent="0.25">
      <c r="A5336" s="24">
        <v>5334</v>
      </c>
      <c r="B5336" s="26" t="s">
        <v>8124</v>
      </c>
      <c r="C5336" s="25">
        <v>543365</v>
      </c>
      <c r="D5336" s="25" t="s">
        <v>8125</v>
      </c>
      <c r="E5336" s="27" t="s">
        <v>7166</v>
      </c>
    </row>
    <row r="5337" spans="1:5" x14ac:dyDescent="0.25">
      <c r="A5337" s="24">
        <v>5335</v>
      </c>
      <c r="B5337" s="26" t="s">
        <v>8126</v>
      </c>
      <c r="C5337" s="25">
        <v>543366</v>
      </c>
      <c r="D5337" s="25" t="s">
        <v>8127</v>
      </c>
      <c r="E5337" s="27" t="s">
        <v>7929</v>
      </c>
    </row>
    <row r="5338" spans="1:5" x14ac:dyDescent="0.25">
      <c r="A5338" s="24">
        <v>5336</v>
      </c>
      <c r="B5338" s="26" t="s">
        <v>8128</v>
      </c>
      <c r="C5338" s="25">
        <v>543367</v>
      </c>
      <c r="D5338" s="25" t="s">
        <v>8129</v>
      </c>
      <c r="E5338" s="27" t="s">
        <v>7977</v>
      </c>
    </row>
    <row r="5339" spans="1:5" x14ac:dyDescent="0.25">
      <c r="A5339" s="24">
        <v>5337</v>
      </c>
      <c r="B5339" s="26" t="s">
        <v>8130</v>
      </c>
      <c r="C5339" s="25">
        <v>543372</v>
      </c>
      <c r="D5339" s="25" t="s">
        <v>8131</v>
      </c>
      <c r="E5339" s="27" t="s">
        <v>8132</v>
      </c>
    </row>
    <row r="5340" spans="1:5" x14ac:dyDescent="0.25">
      <c r="A5340" s="24">
        <v>5338</v>
      </c>
      <c r="B5340" s="26" t="s">
        <v>8133</v>
      </c>
      <c r="C5340" s="25">
        <v>543373</v>
      </c>
      <c r="D5340" s="25" t="s">
        <v>8134</v>
      </c>
      <c r="E5340" s="27" t="s">
        <v>7886</v>
      </c>
    </row>
    <row r="5341" spans="1:5" x14ac:dyDescent="0.25">
      <c r="A5341" s="24">
        <v>5339</v>
      </c>
      <c r="B5341" s="26" t="s">
        <v>8135</v>
      </c>
      <c r="C5341" s="25">
        <v>543374</v>
      </c>
      <c r="D5341" s="25" t="s">
        <v>8136</v>
      </c>
      <c r="E5341" s="27" t="s">
        <v>8137</v>
      </c>
    </row>
    <row r="5342" spans="1:5" x14ac:dyDescent="0.25">
      <c r="A5342" s="24">
        <v>5340</v>
      </c>
      <c r="B5342" s="26" t="s">
        <v>8138</v>
      </c>
      <c r="C5342" s="25">
        <v>543375</v>
      </c>
      <c r="D5342" s="25" t="s">
        <v>8139</v>
      </c>
      <c r="E5342" s="27" t="s">
        <v>8140</v>
      </c>
    </row>
    <row r="5343" spans="1:5" x14ac:dyDescent="0.25">
      <c r="A5343" s="24">
        <v>5341</v>
      </c>
      <c r="B5343" s="26" t="s">
        <v>8141</v>
      </c>
      <c r="C5343" s="25">
        <v>543376</v>
      </c>
      <c r="D5343" s="25" t="s">
        <v>8142</v>
      </c>
      <c r="E5343" s="27" t="s">
        <v>7929</v>
      </c>
    </row>
    <row r="5344" spans="1:5" x14ac:dyDescent="0.25">
      <c r="A5344" s="24">
        <v>5342</v>
      </c>
      <c r="B5344" s="26" t="s">
        <v>8143</v>
      </c>
      <c r="C5344" s="25">
        <v>543377</v>
      </c>
      <c r="D5344" s="25" t="s">
        <v>8144</v>
      </c>
      <c r="E5344" s="27" t="s">
        <v>467</v>
      </c>
    </row>
    <row r="5345" spans="1:5" x14ac:dyDescent="0.25">
      <c r="A5345" s="24">
        <v>5343</v>
      </c>
      <c r="B5345" s="26" t="s">
        <v>8145</v>
      </c>
      <c r="C5345" s="25">
        <v>543378</v>
      </c>
      <c r="D5345" s="25" t="s">
        <v>8146</v>
      </c>
      <c r="E5345" s="27" t="s">
        <v>513</v>
      </c>
    </row>
    <row r="5346" spans="1:5" x14ac:dyDescent="0.25">
      <c r="A5346" s="24">
        <v>5344</v>
      </c>
      <c r="B5346" s="26" t="s">
        <v>8147</v>
      </c>
      <c r="C5346" s="25">
        <v>543383</v>
      </c>
      <c r="D5346" s="25" t="s">
        <v>8148</v>
      </c>
      <c r="E5346" s="27" t="s">
        <v>7166</v>
      </c>
    </row>
    <row r="5347" spans="1:5" x14ac:dyDescent="0.25">
      <c r="A5347" s="24">
        <v>5345</v>
      </c>
      <c r="B5347" s="26" t="s">
        <v>8149</v>
      </c>
      <c r="C5347" s="25">
        <v>543384</v>
      </c>
      <c r="D5347" s="25" t="s">
        <v>8150</v>
      </c>
      <c r="E5347" s="27" t="s">
        <v>8062</v>
      </c>
    </row>
    <row r="5348" spans="1:5" x14ac:dyDescent="0.25">
      <c r="A5348" s="24">
        <v>5346</v>
      </c>
      <c r="B5348" s="26" t="s">
        <v>8151</v>
      </c>
      <c r="C5348" s="25">
        <v>543385</v>
      </c>
      <c r="D5348" s="25" t="s">
        <v>8152</v>
      </c>
      <c r="E5348" s="27" t="s">
        <v>8055</v>
      </c>
    </row>
    <row r="5349" spans="1:5" x14ac:dyDescent="0.25">
      <c r="A5349" s="24">
        <v>5347</v>
      </c>
      <c r="B5349" s="26" t="s">
        <v>8153</v>
      </c>
      <c r="C5349" s="25">
        <v>543386</v>
      </c>
      <c r="D5349" s="25" t="s">
        <v>8154</v>
      </c>
      <c r="E5349" s="27" t="s">
        <v>7997</v>
      </c>
    </row>
    <row r="5350" spans="1:5" x14ac:dyDescent="0.25">
      <c r="A5350" s="24">
        <v>5348</v>
      </c>
      <c r="B5350" s="26" t="s">
        <v>8155</v>
      </c>
      <c r="C5350" s="25">
        <v>543387</v>
      </c>
      <c r="D5350" s="25" t="s">
        <v>8156</v>
      </c>
      <c r="E5350" s="27" t="s">
        <v>7862</v>
      </c>
    </row>
    <row r="5351" spans="1:5" x14ac:dyDescent="0.25">
      <c r="A5351" s="24">
        <v>5349</v>
      </c>
      <c r="B5351" s="26" t="s">
        <v>8157</v>
      </c>
      <c r="C5351" s="25">
        <v>543388</v>
      </c>
      <c r="D5351" s="25" t="s">
        <v>8158</v>
      </c>
      <c r="E5351" s="27" t="s">
        <v>7166</v>
      </c>
    </row>
    <row r="5352" spans="1:5" x14ac:dyDescent="0.25">
      <c r="A5352" s="24">
        <v>5350</v>
      </c>
      <c r="B5352" s="26" t="s">
        <v>8159</v>
      </c>
      <c r="C5352" s="25">
        <v>543389</v>
      </c>
      <c r="D5352" s="25" t="s">
        <v>8160</v>
      </c>
      <c r="E5352" s="27" t="s">
        <v>182</v>
      </c>
    </row>
    <row r="5353" spans="1:5" x14ac:dyDescent="0.25">
      <c r="A5353" s="24">
        <v>5351</v>
      </c>
      <c r="B5353" s="26" t="s">
        <v>8161</v>
      </c>
      <c r="C5353" s="25">
        <v>543390</v>
      </c>
      <c r="D5353" s="25" t="s">
        <v>8162</v>
      </c>
      <c r="E5353" s="27" t="s">
        <v>8003</v>
      </c>
    </row>
    <row r="5354" spans="1:5" x14ac:dyDescent="0.25">
      <c r="A5354" s="24">
        <v>5352</v>
      </c>
      <c r="B5354" s="26" t="s">
        <v>8163</v>
      </c>
      <c r="C5354" s="25">
        <v>543391</v>
      </c>
      <c r="D5354" s="25" t="s">
        <v>8164</v>
      </c>
      <c r="E5354" s="27" t="s">
        <v>8055</v>
      </c>
    </row>
    <row r="5355" spans="1:5" x14ac:dyDescent="0.25">
      <c r="A5355" s="24">
        <v>5353</v>
      </c>
      <c r="B5355" s="26" t="s">
        <v>8165</v>
      </c>
      <c r="C5355" s="25">
        <v>543396</v>
      </c>
      <c r="D5355" s="25" t="s">
        <v>8166</v>
      </c>
      <c r="E5355" s="27" t="s">
        <v>8003</v>
      </c>
    </row>
    <row r="5356" spans="1:5" x14ac:dyDescent="0.25">
      <c r="A5356" s="24">
        <v>5354</v>
      </c>
      <c r="B5356" s="26" t="s">
        <v>8167</v>
      </c>
      <c r="C5356" s="25">
        <v>543397</v>
      </c>
      <c r="D5356" s="25" t="s">
        <v>8168</v>
      </c>
      <c r="E5356" s="27" t="s">
        <v>633</v>
      </c>
    </row>
    <row r="5357" spans="1:5" x14ac:dyDescent="0.25">
      <c r="A5357" s="24">
        <v>5355</v>
      </c>
      <c r="B5357" s="26" t="s">
        <v>8169</v>
      </c>
      <c r="C5357" s="25">
        <v>543398</v>
      </c>
      <c r="D5357" s="25" t="s">
        <v>8170</v>
      </c>
      <c r="E5357" s="27" t="s">
        <v>7974</v>
      </c>
    </row>
    <row r="5358" spans="1:5" x14ac:dyDescent="0.25">
      <c r="A5358" s="24">
        <v>5356</v>
      </c>
      <c r="B5358" s="26" t="s">
        <v>8171</v>
      </c>
      <c r="C5358" s="25">
        <v>543399</v>
      </c>
      <c r="D5358" s="25" t="s">
        <v>8172</v>
      </c>
      <c r="E5358" s="27" t="s">
        <v>7965</v>
      </c>
    </row>
    <row r="5359" spans="1:5" x14ac:dyDescent="0.25">
      <c r="A5359" s="24">
        <v>5357</v>
      </c>
      <c r="B5359" s="26" t="s">
        <v>8173</v>
      </c>
      <c r="C5359" s="25">
        <v>543400</v>
      </c>
      <c r="D5359" s="25" t="s">
        <v>8174</v>
      </c>
      <c r="E5359" s="27" t="s">
        <v>8175</v>
      </c>
    </row>
    <row r="5360" spans="1:5" x14ac:dyDescent="0.25">
      <c r="A5360" s="24">
        <v>5358</v>
      </c>
      <c r="B5360" s="26" t="s">
        <v>8176</v>
      </c>
      <c r="C5360" s="25">
        <v>543401</v>
      </c>
      <c r="D5360" s="25" t="s">
        <v>8177</v>
      </c>
      <c r="E5360" s="27" t="s">
        <v>8178</v>
      </c>
    </row>
    <row r="5361" spans="1:5" x14ac:dyDescent="0.25">
      <c r="A5361" s="24">
        <v>5359</v>
      </c>
      <c r="B5361" s="26" t="s">
        <v>8179</v>
      </c>
      <c r="C5361" s="25">
        <v>543410</v>
      </c>
      <c r="D5361" s="25" t="s">
        <v>8180</v>
      </c>
      <c r="E5361" s="27" t="s">
        <v>228</v>
      </c>
    </row>
    <row r="5362" spans="1:5" x14ac:dyDescent="0.25">
      <c r="A5362" s="24">
        <v>5360</v>
      </c>
      <c r="B5362" s="26" t="s">
        <v>8181</v>
      </c>
      <c r="C5362" s="25">
        <v>543411</v>
      </c>
      <c r="D5362" s="25" t="s">
        <v>2673</v>
      </c>
      <c r="E5362" s="27" t="s">
        <v>467</v>
      </c>
    </row>
    <row r="5363" spans="1:5" x14ac:dyDescent="0.25">
      <c r="A5363" s="24">
        <v>5361</v>
      </c>
      <c r="B5363" s="26" t="s">
        <v>8182</v>
      </c>
      <c r="C5363" s="25">
        <v>543412</v>
      </c>
      <c r="D5363" s="25" t="s">
        <v>8183</v>
      </c>
      <c r="E5363" s="27" t="s">
        <v>2226</v>
      </c>
    </row>
    <row r="5364" spans="1:5" x14ac:dyDescent="0.25">
      <c r="A5364" s="24">
        <v>5362</v>
      </c>
      <c r="B5364" s="26" t="s">
        <v>8184</v>
      </c>
      <c r="C5364" s="25">
        <v>543413</v>
      </c>
      <c r="D5364" s="25" t="s">
        <v>8185</v>
      </c>
      <c r="E5364" s="27" t="s">
        <v>8186</v>
      </c>
    </row>
    <row r="5365" spans="1:5" x14ac:dyDescent="0.25">
      <c r="A5365" s="24">
        <v>5363</v>
      </c>
      <c r="B5365" s="26" t="s">
        <v>8187</v>
      </c>
      <c r="C5365" s="25">
        <v>543414</v>
      </c>
      <c r="D5365" s="25" t="s">
        <v>8188</v>
      </c>
      <c r="E5365" s="27" t="s">
        <v>7166</v>
      </c>
    </row>
    <row r="5366" spans="1:5" x14ac:dyDescent="0.25">
      <c r="A5366" s="24">
        <v>5364</v>
      </c>
      <c r="B5366" s="26" t="s">
        <v>8189</v>
      </c>
      <c r="C5366" s="25">
        <v>543415</v>
      </c>
      <c r="D5366" s="25" t="s">
        <v>8190</v>
      </c>
      <c r="E5366" s="27" t="s">
        <v>8191</v>
      </c>
    </row>
    <row r="5367" spans="1:5" x14ac:dyDescent="0.25">
      <c r="A5367" s="24">
        <v>5365</v>
      </c>
      <c r="B5367" s="26" t="s">
        <v>8192</v>
      </c>
      <c r="C5367" s="25">
        <v>543416</v>
      </c>
      <c r="D5367" s="25" t="s">
        <v>7072</v>
      </c>
      <c r="E5367" s="27" t="s">
        <v>8140</v>
      </c>
    </row>
    <row r="5368" spans="1:5" x14ac:dyDescent="0.25">
      <c r="A5368" s="24">
        <v>5366</v>
      </c>
      <c r="B5368" s="26" t="s">
        <v>8193</v>
      </c>
      <c r="C5368" s="25">
        <v>543417</v>
      </c>
      <c r="D5368" s="25" t="s">
        <v>8194</v>
      </c>
      <c r="E5368" s="27" t="s">
        <v>7974</v>
      </c>
    </row>
    <row r="5369" spans="1:5" x14ac:dyDescent="0.25">
      <c r="A5369" s="24">
        <v>5367</v>
      </c>
      <c r="B5369" s="26" t="s">
        <v>8195</v>
      </c>
      <c r="C5369" s="25">
        <v>543419</v>
      </c>
      <c r="D5369" s="25" t="s">
        <v>8196</v>
      </c>
      <c r="E5369" s="27" t="s">
        <v>7929</v>
      </c>
    </row>
    <row r="5370" spans="1:5" x14ac:dyDescent="0.25">
      <c r="A5370" s="24">
        <v>5368</v>
      </c>
      <c r="B5370" s="26" t="s">
        <v>8197</v>
      </c>
      <c r="C5370" s="25">
        <v>543420</v>
      </c>
      <c r="D5370" s="25" t="s">
        <v>3118</v>
      </c>
      <c r="E5370" s="27" t="s">
        <v>8198</v>
      </c>
    </row>
    <row r="5371" spans="1:5" x14ac:dyDescent="0.25">
      <c r="A5371" s="24">
        <v>5369</v>
      </c>
      <c r="B5371" s="26" t="s">
        <v>8199</v>
      </c>
      <c r="C5371" s="25">
        <v>543425</v>
      </c>
      <c r="D5371" s="25" t="s">
        <v>8200</v>
      </c>
      <c r="E5371" s="27" t="s">
        <v>8201</v>
      </c>
    </row>
    <row r="5372" spans="1:5" x14ac:dyDescent="0.25">
      <c r="A5372" s="24">
        <v>5370</v>
      </c>
      <c r="B5372" s="26" t="s">
        <v>8202</v>
      </c>
      <c r="C5372" s="25">
        <v>543426</v>
      </c>
      <c r="D5372" s="25" t="s">
        <v>8203</v>
      </c>
      <c r="E5372" s="27" t="s">
        <v>570</v>
      </c>
    </row>
    <row r="5373" spans="1:5" x14ac:dyDescent="0.25">
      <c r="A5373" s="24">
        <v>5371</v>
      </c>
      <c r="B5373" s="26" t="s">
        <v>8204</v>
      </c>
      <c r="C5373" s="25">
        <v>543427</v>
      </c>
      <c r="D5373" s="25" t="s">
        <v>8205</v>
      </c>
      <c r="E5373" s="27" t="s">
        <v>8206</v>
      </c>
    </row>
    <row r="5374" spans="1:5" x14ac:dyDescent="0.25">
      <c r="A5374" s="24">
        <v>5372</v>
      </c>
      <c r="B5374" s="26" t="s">
        <v>8207</v>
      </c>
      <c r="C5374" s="25">
        <v>543428</v>
      </c>
      <c r="D5374" s="25" t="s">
        <v>8208</v>
      </c>
      <c r="E5374" s="27" t="s">
        <v>7977</v>
      </c>
    </row>
    <row r="5375" spans="1:5" x14ac:dyDescent="0.25">
      <c r="A5375" s="24">
        <v>5373</v>
      </c>
      <c r="B5375" s="26" t="s">
        <v>8209</v>
      </c>
      <c r="C5375" s="25">
        <v>543433</v>
      </c>
      <c r="D5375" s="25" t="s">
        <v>8210</v>
      </c>
      <c r="E5375" s="27" t="s">
        <v>304</v>
      </c>
    </row>
    <row r="5376" spans="1:5" x14ac:dyDescent="0.25">
      <c r="A5376" s="24">
        <v>5374</v>
      </c>
      <c r="B5376" s="26" t="s">
        <v>8211</v>
      </c>
      <c r="C5376" s="25">
        <v>543434</v>
      </c>
      <c r="D5376" s="25" t="s">
        <v>8212</v>
      </c>
      <c r="E5376" s="27" t="s">
        <v>182</v>
      </c>
    </row>
    <row r="5377" spans="1:5" x14ac:dyDescent="0.25">
      <c r="A5377" s="24">
        <v>5375</v>
      </c>
      <c r="B5377" s="26" t="s">
        <v>8213</v>
      </c>
      <c r="C5377" s="25">
        <v>543435</v>
      </c>
      <c r="D5377" s="25" t="s">
        <v>8214</v>
      </c>
      <c r="E5377" s="27" t="s">
        <v>8012</v>
      </c>
    </row>
    <row r="5378" spans="1:5" x14ac:dyDescent="0.25">
      <c r="A5378" s="24">
        <v>5376</v>
      </c>
      <c r="B5378" s="26" t="s">
        <v>8215</v>
      </c>
      <c r="C5378" s="25">
        <v>543436</v>
      </c>
      <c r="D5378" s="25" t="s">
        <v>8216</v>
      </c>
      <c r="E5378" s="27" t="s">
        <v>7974</v>
      </c>
    </row>
    <row r="5379" spans="1:5" x14ac:dyDescent="0.25">
      <c r="A5379" s="24">
        <v>5377</v>
      </c>
      <c r="B5379" s="26" t="s">
        <v>8217</v>
      </c>
      <c r="C5379" s="25">
        <v>543437</v>
      </c>
      <c r="D5379" s="25" t="s">
        <v>8218</v>
      </c>
      <c r="E5379" s="27" t="s">
        <v>7166</v>
      </c>
    </row>
    <row r="5380" spans="1:5" x14ac:dyDescent="0.25">
      <c r="A5380" s="24">
        <v>5378</v>
      </c>
      <c r="B5380" s="26" t="s">
        <v>8219</v>
      </c>
      <c r="C5380" s="25">
        <v>543438</v>
      </c>
      <c r="D5380" s="25" t="s">
        <v>8220</v>
      </c>
      <c r="E5380" s="27" t="s">
        <v>7166</v>
      </c>
    </row>
    <row r="5381" spans="1:5" x14ac:dyDescent="0.25">
      <c r="A5381" s="24">
        <v>5379</v>
      </c>
      <c r="B5381" s="26" t="s">
        <v>8221</v>
      </c>
      <c r="C5381" s="25">
        <v>543439</v>
      </c>
      <c r="D5381" s="25" t="s">
        <v>8222</v>
      </c>
      <c r="E5381" s="27" t="s">
        <v>8100</v>
      </c>
    </row>
    <row r="5382" spans="1:5" x14ac:dyDescent="0.25">
      <c r="A5382" s="24">
        <v>5380</v>
      </c>
      <c r="B5382" s="26" t="s">
        <v>8223</v>
      </c>
      <c r="C5382" s="25">
        <v>543440</v>
      </c>
      <c r="D5382" s="25" t="s">
        <v>8224</v>
      </c>
      <c r="E5382" s="27" t="s">
        <v>7166</v>
      </c>
    </row>
    <row r="5383" spans="1:5" x14ac:dyDescent="0.25">
      <c r="A5383" s="24">
        <v>5381</v>
      </c>
      <c r="B5383" s="26" t="s">
        <v>8225</v>
      </c>
      <c r="C5383" s="25">
        <v>543441</v>
      </c>
      <c r="D5383" s="25" t="s">
        <v>8226</v>
      </c>
      <c r="E5383" s="27" t="s">
        <v>7099</v>
      </c>
    </row>
    <row r="5384" spans="1:5" x14ac:dyDescent="0.25">
      <c r="A5384" s="24">
        <v>5382</v>
      </c>
      <c r="B5384" s="26" t="s">
        <v>8227</v>
      </c>
      <c r="C5384" s="25">
        <v>543442</v>
      </c>
      <c r="D5384" s="25" t="s">
        <v>1200</v>
      </c>
      <c r="E5384" s="27" t="s">
        <v>8178</v>
      </c>
    </row>
    <row r="5385" spans="1:5" x14ac:dyDescent="0.25">
      <c r="A5385" s="24">
        <v>5383</v>
      </c>
      <c r="B5385" s="26" t="s">
        <v>8228</v>
      </c>
      <c r="C5385" s="25">
        <v>543443</v>
      </c>
      <c r="D5385" s="25" t="s">
        <v>8229</v>
      </c>
      <c r="E5385" s="27" t="s">
        <v>249</v>
      </c>
    </row>
    <row r="5386" spans="1:5" x14ac:dyDescent="0.25">
      <c r="A5386" s="24">
        <v>5384</v>
      </c>
      <c r="B5386" s="26" t="s">
        <v>8230</v>
      </c>
      <c r="C5386" s="25">
        <v>543444</v>
      </c>
      <c r="D5386" s="25" t="s">
        <v>8231</v>
      </c>
      <c r="E5386" s="27" t="s">
        <v>182</v>
      </c>
    </row>
    <row r="5387" spans="1:5" x14ac:dyDescent="0.25">
      <c r="A5387" s="24">
        <v>5385</v>
      </c>
      <c r="B5387" s="26" t="s">
        <v>8232</v>
      </c>
      <c r="C5387" s="25">
        <v>543449</v>
      </c>
      <c r="D5387" s="25" t="s">
        <v>8233</v>
      </c>
      <c r="E5387" s="27" t="s">
        <v>908</v>
      </c>
    </row>
    <row r="5388" spans="1:5" x14ac:dyDescent="0.25">
      <c r="A5388" s="24">
        <v>5386</v>
      </c>
      <c r="B5388" s="26" t="s">
        <v>8234</v>
      </c>
      <c r="C5388" s="25">
        <v>543450</v>
      </c>
      <c r="D5388" s="25" t="s">
        <v>8235</v>
      </c>
      <c r="E5388" s="27" t="s">
        <v>7166</v>
      </c>
    </row>
    <row r="5389" spans="1:5" x14ac:dyDescent="0.25">
      <c r="A5389" s="24">
        <v>5387</v>
      </c>
      <c r="B5389" s="26" t="s">
        <v>8236</v>
      </c>
      <c r="C5389" s="25">
        <v>543451</v>
      </c>
      <c r="D5389" s="25" t="s">
        <v>8237</v>
      </c>
      <c r="E5389" s="27" t="s">
        <v>7099</v>
      </c>
    </row>
    <row r="5390" spans="1:5" x14ac:dyDescent="0.25">
      <c r="A5390" s="24">
        <v>5388</v>
      </c>
      <c r="B5390" s="26" t="s">
        <v>8238</v>
      </c>
      <c r="C5390" s="25">
        <v>543452</v>
      </c>
      <c r="D5390" s="25" t="s">
        <v>8239</v>
      </c>
      <c r="E5390" s="27" t="s">
        <v>7166</v>
      </c>
    </row>
    <row r="5391" spans="1:5" x14ac:dyDescent="0.25">
      <c r="A5391" s="24">
        <v>5389</v>
      </c>
      <c r="B5391" s="26" t="s">
        <v>8240</v>
      </c>
      <c r="C5391" s="25">
        <v>543453</v>
      </c>
      <c r="D5391" s="25" t="s">
        <v>8241</v>
      </c>
      <c r="E5391" s="27" t="s">
        <v>8242</v>
      </c>
    </row>
    <row r="5392" spans="1:5" x14ac:dyDescent="0.25">
      <c r="A5392" s="24">
        <v>5390</v>
      </c>
      <c r="B5392" s="26" t="s">
        <v>8243</v>
      </c>
      <c r="C5392" s="25">
        <v>543454</v>
      </c>
      <c r="D5392" s="25" t="s">
        <v>8244</v>
      </c>
      <c r="E5392" s="27" t="s">
        <v>7166</v>
      </c>
    </row>
    <row r="5393" spans="1:5" x14ac:dyDescent="0.25">
      <c r="A5393" s="24">
        <v>5391</v>
      </c>
      <c r="B5393" s="26" t="s">
        <v>8245</v>
      </c>
      <c r="C5393" s="25">
        <v>543458</v>
      </c>
      <c r="D5393" s="25" t="s">
        <v>8246</v>
      </c>
      <c r="E5393" s="27" t="s">
        <v>7886</v>
      </c>
    </row>
    <row r="5394" spans="1:5" x14ac:dyDescent="0.25">
      <c r="A5394" s="24">
        <v>5392</v>
      </c>
      <c r="B5394" s="26" t="s">
        <v>8247</v>
      </c>
      <c r="C5394" s="25">
        <v>543460</v>
      </c>
      <c r="D5394" s="25" t="s">
        <v>8248</v>
      </c>
      <c r="E5394" s="27" t="s">
        <v>152</v>
      </c>
    </row>
    <row r="5395" spans="1:5" x14ac:dyDescent="0.25">
      <c r="A5395" s="24">
        <v>5393</v>
      </c>
      <c r="B5395" s="26" t="s">
        <v>8249</v>
      </c>
      <c r="C5395" s="25">
        <v>543461</v>
      </c>
      <c r="D5395" s="25" t="s">
        <v>8250</v>
      </c>
      <c r="E5395" s="27" t="s">
        <v>7879</v>
      </c>
    </row>
    <row r="5396" spans="1:5" x14ac:dyDescent="0.25">
      <c r="A5396" s="24">
        <v>5394</v>
      </c>
      <c r="B5396" s="26" t="s">
        <v>8251</v>
      </c>
      <c r="C5396" s="25">
        <v>543462</v>
      </c>
      <c r="D5396" s="25" t="s">
        <v>1675</v>
      </c>
      <c r="E5396" s="27" t="s">
        <v>8252</v>
      </c>
    </row>
    <row r="5397" spans="1:5" x14ac:dyDescent="0.25">
      <c r="A5397" s="24">
        <v>5395</v>
      </c>
      <c r="B5397" s="26" t="s">
        <v>8253</v>
      </c>
      <c r="C5397" s="25">
        <v>543463</v>
      </c>
      <c r="D5397" s="25" t="s">
        <v>8254</v>
      </c>
      <c r="E5397" s="27" t="s">
        <v>8178</v>
      </c>
    </row>
    <row r="5398" spans="1:5" x14ac:dyDescent="0.25">
      <c r="A5398" s="24">
        <v>5396</v>
      </c>
      <c r="B5398" s="26" t="s">
        <v>8255</v>
      </c>
      <c r="C5398" s="25">
        <v>543464</v>
      </c>
      <c r="D5398" s="25" t="s">
        <v>8256</v>
      </c>
      <c r="E5398" s="27" t="s">
        <v>1189</v>
      </c>
    </row>
    <row r="5399" spans="1:5" x14ac:dyDescent="0.25">
      <c r="A5399" s="24">
        <v>5397</v>
      </c>
      <c r="B5399" s="26" t="s">
        <v>8257</v>
      </c>
      <c r="C5399" s="25">
        <v>543465</v>
      </c>
      <c r="D5399" s="25" t="s">
        <v>8258</v>
      </c>
      <c r="E5399" s="27" t="s">
        <v>7166</v>
      </c>
    </row>
    <row r="5400" spans="1:5" x14ac:dyDescent="0.25">
      <c r="A5400" s="24">
        <v>5398</v>
      </c>
      <c r="B5400" s="26" t="s">
        <v>8259</v>
      </c>
      <c r="C5400" s="25">
        <v>543470</v>
      </c>
      <c r="D5400" s="25" t="s">
        <v>5800</v>
      </c>
      <c r="E5400" s="27" t="s">
        <v>7974</v>
      </c>
    </row>
    <row r="5401" spans="1:5" x14ac:dyDescent="0.25">
      <c r="A5401" s="24">
        <v>5399</v>
      </c>
      <c r="B5401" s="26" t="s">
        <v>8260</v>
      </c>
      <c r="C5401" s="25">
        <v>543471</v>
      </c>
      <c r="D5401" s="25" t="s">
        <v>8261</v>
      </c>
      <c r="E5401" s="27" t="s">
        <v>7166</v>
      </c>
    </row>
    <row r="5402" spans="1:5" x14ac:dyDescent="0.25">
      <c r="A5402" s="24">
        <v>5400</v>
      </c>
      <c r="B5402" s="26" t="s">
        <v>8262</v>
      </c>
      <c r="C5402" s="25">
        <v>543472</v>
      </c>
      <c r="D5402" s="25" t="s">
        <v>8263</v>
      </c>
      <c r="E5402" s="27" t="s">
        <v>7166</v>
      </c>
    </row>
    <row r="5403" spans="1:5" x14ac:dyDescent="0.25">
      <c r="A5403" s="24">
        <v>5401</v>
      </c>
      <c r="B5403" s="26" t="s">
        <v>8264</v>
      </c>
      <c r="C5403" s="25">
        <v>543473</v>
      </c>
      <c r="D5403" s="25" t="s">
        <v>8265</v>
      </c>
      <c r="E5403" s="27" t="s">
        <v>7166</v>
      </c>
    </row>
    <row r="5404" spans="1:5" x14ac:dyDescent="0.25">
      <c r="A5404" s="24">
        <v>5402</v>
      </c>
      <c r="B5404" s="26" t="s">
        <v>8266</v>
      </c>
      <c r="C5404" s="25">
        <v>543474</v>
      </c>
      <c r="D5404" s="25" t="s">
        <v>8267</v>
      </c>
      <c r="E5404" s="27" t="s">
        <v>7166</v>
      </c>
    </row>
    <row r="5405" spans="1:5" x14ac:dyDescent="0.25">
      <c r="A5405" s="24">
        <v>5403</v>
      </c>
      <c r="B5405" s="26" t="s">
        <v>8268</v>
      </c>
      <c r="C5405" s="25">
        <v>543475</v>
      </c>
      <c r="D5405" s="25" t="s">
        <v>8269</v>
      </c>
      <c r="E5405" s="27" t="s">
        <v>8252</v>
      </c>
    </row>
    <row r="5406" spans="1:5" x14ac:dyDescent="0.25">
      <c r="A5406" s="24">
        <v>5404</v>
      </c>
      <c r="B5406" s="26" t="s">
        <v>8270</v>
      </c>
      <c r="C5406" s="25">
        <v>543481</v>
      </c>
      <c r="D5406" s="25" t="s">
        <v>8271</v>
      </c>
      <c r="E5406" s="27" t="s">
        <v>7166</v>
      </c>
    </row>
    <row r="5407" spans="1:5" x14ac:dyDescent="0.25">
      <c r="A5407" s="24">
        <v>5405</v>
      </c>
      <c r="B5407" s="26" t="s">
        <v>8272</v>
      </c>
      <c r="C5407" s="25">
        <v>543482</v>
      </c>
      <c r="D5407" s="25" t="s">
        <v>8273</v>
      </c>
      <c r="E5407" s="27" t="s">
        <v>908</v>
      </c>
    </row>
    <row r="5408" spans="1:5" x14ac:dyDescent="0.25">
      <c r="A5408" s="24">
        <v>5406</v>
      </c>
      <c r="B5408" s="26" t="s">
        <v>8274</v>
      </c>
      <c r="C5408" s="25">
        <v>543489</v>
      </c>
      <c r="D5408" s="25" t="s">
        <v>8275</v>
      </c>
      <c r="E5408" s="27" t="s">
        <v>8198</v>
      </c>
    </row>
    <row r="5409" spans="1:5" x14ac:dyDescent="0.25">
      <c r="A5409" s="24">
        <v>5407</v>
      </c>
      <c r="B5409" s="26" t="s">
        <v>8276</v>
      </c>
      <c r="C5409" s="25">
        <v>543490</v>
      </c>
      <c r="D5409" s="25" t="s">
        <v>8277</v>
      </c>
      <c r="E5409" s="27" t="s">
        <v>8140</v>
      </c>
    </row>
    <row r="5410" spans="1:5" x14ac:dyDescent="0.25">
      <c r="A5410" s="24">
        <v>5408</v>
      </c>
      <c r="B5410" s="26" t="s">
        <v>8278</v>
      </c>
      <c r="C5410" s="25">
        <v>543497</v>
      </c>
      <c r="D5410" s="25" t="s">
        <v>8279</v>
      </c>
      <c r="E5410" s="27" t="s">
        <v>304</v>
      </c>
    </row>
    <row r="5411" spans="1:5" x14ac:dyDescent="0.25">
      <c r="A5411" s="24">
        <v>5409</v>
      </c>
      <c r="B5411" s="26" t="s">
        <v>8280</v>
      </c>
      <c r="C5411" s="25">
        <v>543498</v>
      </c>
      <c r="D5411" s="25" t="s">
        <v>8281</v>
      </c>
      <c r="E5411" s="27" t="s">
        <v>7862</v>
      </c>
    </row>
    <row r="5412" spans="1:5" x14ac:dyDescent="0.25">
      <c r="A5412" s="24">
        <v>5410</v>
      </c>
      <c r="B5412" s="26" t="s">
        <v>8282</v>
      </c>
      <c r="C5412" s="25">
        <v>543499</v>
      </c>
      <c r="D5412" s="25" t="s">
        <v>8283</v>
      </c>
      <c r="E5412" s="27" t="s">
        <v>182</v>
      </c>
    </row>
    <row r="5413" spans="1:5" x14ac:dyDescent="0.25">
      <c r="A5413" s="24">
        <v>5411</v>
      </c>
      <c r="B5413" s="26" t="s">
        <v>8284</v>
      </c>
      <c r="C5413" s="25">
        <v>543500</v>
      </c>
      <c r="D5413" s="25" t="s">
        <v>8285</v>
      </c>
      <c r="E5413" s="27" t="s">
        <v>7879</v>
      </c>
    </row>
    <row r="5414" spans="1:5" x14ac:dyDescent="0.25">
      <c r="A5414" s="24">
        <v>5412</v>
      </c>
      <c r="B5414" s="26" t="s">
        <v>8286</v>
      </c>
      <c r="C5414" s="25">
        <v>543501</v>
      </c>
      <c r="D5414" s="25" t="s">
        <v>8287</v>
      </c>
      <c r="E5414" s="27" t="s">
        <v>7166</v>
      </c>
    </row>
    <row r="5415" spans="1:5" x14ac:dyDescent="0.25">
      <c r="A5415" s="24">
        <v>5413</v>
      </c>
      <c r="B5415" s="26" t="s">
        <v>8288</v>
      </c>
      <c r="C5415" s="25">
        <v>543512</v>
      </c>
      <c r="D5415" s="25" t="s">
        <v>8289</v>
      </c>
      <c r="E5415" s="27" t="s">
        <v>8290</v>
      </c>
    </row>
    <row r="5416" spans="1:5" x14ac:dyDescent="0.25">
      <c r="A5416" s="24">
        <v>5414</v>
      </c>
      <c r="B5416" s="26" t="s">
        <v>8291</v>
      </c>
      <c r="C5416" s="25">
        <v>543513</v>
      </c>
      <c r="D5416" s="25" t="s">
        <v>8292</v>
      </c>
      <c r="E5416" s="27" t="s">
        <v>7879</v>
      </c>
    </row>
    <row r="5417" spans="1:5" x14ac:dyDescent="0.25">
      <c r="A5417" s="24">
        <v>5415</v>
      </c>
      <c r="B5417" s="26" t="s">
        <v>8293</v>
      </c>
      <c r="C5417" s="25">
        <v>543514</v>
      </c>
      <c r="D5417" s="25" t="s">
        <v>8294</v>
      </c>
      <c r="E5417" s="27" t="s">
        <v>7911</v>
      </c>
    </row>
    <row r="5418" spans="1:5" x14ac:dyDescent="0.25">
      <c r="A5418" s="24">
        <v>5416</v>
      </c>
      <c r="B5418" s="26" t="s">
        <v>8295</v>
      </c>
      <c r="C5418" s="25">
        <v>543515</v>
      </c>
      <c r="D5418" s="25" t="s">
        <v>8296</v>
      </c>
      <c r="E5418" s="27" t="s">
        <v>7879</v>
      </c>
    </row>
    <row r="5419" spans="1:5" x14ac:dyDescent="0.25">
      <c r="A5419" s="24">
        <v>5417</v>
      </c>
      <c r="B5419" s="26" t="s">
        <v>8297</v>
      </c>
      <c r="C5419" s="25">
        <v>543516</v>
      </c>
      <c r="D5419" s="25" t="s">
        <v>8298</v>
      </c>
      <c r="E5419" s="27" t="s">
        <v>7879</v>
      </c>
    </row>
    <row r="5420" spans="1:5" x14ac:dyDescent="0.25">
      <c r="A5420" s="24">
        <v>5418</v>
      </c>
      <c r="B5420" s="26" t="s">
        <v>8299</v>
      </c>
      <c r="C5420" s="25">
        <v>543517</v>
      </c>
      <c r="D5420" s="25" t="s">
        <v>8300</v>
      </c>
      <c r="E5420" s="27" t="s">
        <v>467</v>
      </c>
    </row>
    <row r="5421" spans="1:5" x14ac:dyDescent="0.25">
      <c r="A5421" s="24">
        <v>5419</v>
      </c>
      <c r="B5421" s="26" t="s">
        <v>8301</v>
      </c>
      <c r="C5421" s="25">
        <v>543518</v>
      </c>
      <c r="D5421" s="25" t="s">
        <v>8302</v>
      </c>
      <c r="E5421" s="27" t="s">
        <v>7896</v>
      </c>
    </row>
    <row r="5422" spans="1:5" x14ac:dyDescent="0.25">
      <c r="A5422" s="24">
        <v>5420</v>
      </c>
      <c r="B5422" s="26" t="s">
        <v>8303</v>
      </c>
      <c r="C5422" s="25">
        <v>543519</v>
      </c>
      <c r="D5422" s="25" t="s">
        <v>8304</v>
      </c>
      <c r="E5422" s="27" t="s">
        <v>8078</v>
      </c>
    </row>
    <row r="5423" spans="1:5" x14ac:dyDescent="0.25">
      <c r="A5423" s="24">
        <v>5421</v>
      </c>
      <c r="B5423" s="26" t="s">
        <v>8305</v>
      </c>
      <c r="C5423" s="25">
        <v>543520</v>
      </c>
      <c r="D5423" s="25" t="s">
        <v>8306</v>
      </c>
      <c r="E5423" s="27" t="s">
        <v>8044</v>
      </c>
    </row>
    <row r="5424" spans="1:5" x14ac:dyDescent="0.25">
      <c r="A5424" s="24">
        <v>5422</v>
      </c>
      <c r="B5424" s="26" t="s">
        <v>8307</v>
      </c>
      <c r="C5424" s="25">
        <v>543521</v>
      </c>
      <c r="D5424" s="25" t="s">
        <v>8308</v>
      </c>
      <c r="E5424" s="27" t="s">
        <v>8062</v>
      </c>
    </row>
    <row r="5425" spans="1:5" x14ac:dyDescent="0.25">
      <c r="A5425" s="24">
        <v>5423</v>
      </c>
      <c r="B5425" s="26" t="s">
        <v>8309</v>
      </c>
      <c r="C5425" s="25">
        <v>543522</v>
      </c>
      <c r="D5425" s="25" t="s">
        <v>8310</v>
      </c>
      <c r="E5425" s="27" t="s">
        <v>8311</v>
      </c>
    </row>
    <row r="5426" spans="1:5" x14ac:dyDescent="0.25">
      <c r="A5426" s="24">
        <v>5424</v>
      </c>
      <c r="B5426" s="26" t="s">
        <v>8312</v>
      </c>
      <c r="C5426" s="25">
        <v>543523</v>
      </c>
      <c r="D5426" s="25" t="s">
        <v>8313</v>
      </c>
      <c r="E5426" s="27" t="s">
        <v>570</v>
      </c>
    </row>
    <row r="5427" spans="1:5" x14ac:dyDescent="0.25">
      <c r="A5427" s="24">
        <v>5425</v>
      </c>
      <c r="B5427" s="26" t="s">
        <v>8314</v>
      </c>
      <c r="C5427" s="25">
        <v>543524</v>
      </c>
      <c r="D5427" s="25" t="s">
        <v>8315</v>
      </c>
      <c r="E5427" s="27" t="s">
        <v>8044</v>
      </c>
    </row>
    <row r="5428" spans="1:5" x14ac:dyDescent="0.25">
      <c r="A5428" s="24">
        <v>5426</v>
      </c>
      <c r="B5428" s="26" t="s">
        <v>8316</v>
      </c>
      <c r="C5428" s="25">
        <v>543525</v>
      </c>
      <c r="D5428" s="25" t="s">
        <v>5713</v>
      </c>
      <c r="E5428" s="27" t="s">
        <v>8252</v>
      </c>
    </row>
    <row r="5429" spans="1:5" x14ac:dyDescent="0.25">
      <c r="A5429" s="24">
        <v>5427</v>
      </c>
      <c r="B5429" s="26" t="s">
        <v>8317</v>
      </c>
      <c r="C5429" s="25">
        <v>543526</v>
      </c>
      <c r="D5429" s="25" t="s">
        <v>8318</v>
      </c>
      <c r="E5429" s="27" t="s">
        <v>2556</v>
      </c>
    </row>
    <row r="5430" spans="1:5" x14ac:dyDescent="0.25">
      <c r="A5430" s="24">
        <v>5428</v>
      </c>
      <c r="B5430" s="26" t="s">
        <v>8319</v>
      </c>
      <c r="C5430" s="25">
        <v>543527</v>
      </c>
      <c r="D5430" s="25" t="s">
        <v>8320</v>
      </c>
      <c r="E5430" s="27" t="s">
        <v>8191</v>
      </c>
    </row>
    <row r="5431" spans="1:5" x14ac:dyDescent="0.25">
      <c r="A5431" s="24">
        <v>5429</v>
      </c>
      <c r="B5431" s="26" t="s">
        <v>8321</v>
      </c>
      <c r="C5431" s="25">
        <v>543528</v>
      </c>
      <c r="D5431" s="25" t="s">
        <v>8322</v>
      </c>
      <c r="E5431" s="27" t="s">
        <v>467</v>
      </c>
    </row>
    <row r="5432" spans="1:5" x14ac:dyDescent="0.25">
      <c r="A5432" s="24">
        <v>5430</v>
      </c>
      <c r="B5432" s="26" t="s">
        <v>8323</v>
      </c>
      <c r="C5432" s="25">
        <v>543529</v>
      </c>
      <c r="D5432" s="25" t="s">
        <v>8324</v>
      </c>
      <c r="E5432" s="27" t="s">
        <v>8198</v>
      </c>
    </row>
    <row r="5433" spans="1:5" x14ac:dyDescent="0.25">
      <c r="A5433" s="24">
        <v>5431</v>
      </c>
      <c r="B5433" s="26" t="s">
        <v>8325</v>
      </c>
      <c r="C5433" s="25">
        <v>543530</v>
      </c>
      <c r="D5433" s="25" t="s">
        <v>8326</v>
      </c>
      <c r="E5433" s="27" t="s">
        <v>652</v>
      </c>
    </row>
    <row r="5434" spans="1:5" x14ac:dyDescent="0.25">
      <c r="A5434" s="24">
        <v>5432</v>
      </c>
      <c r="B5434" s="26" t="s">
        <v>8327</v>
      </c>
      <c r="C5434" s="25">
        <v>543531</v>
      </c>
      <c r="D5434" s="25" t="s">
        <v>8328</v>
      </c>
      <c r="E5434" s="27" t="s">
        <v>342</v>
      </c>
    </row>
    <row r="5435" spans="1:5" x14ac:dyDescent="0.25">
      <c r="A5435" s="24">
        <v>5433</v>
      </c>
      <c r="B5435" s="26" t="s">
        <v>8329</v>
      </c>
      <c r="C5435" s="25">
        <v>543532</v>
      </c>
      <c r="D5435" s="25" t="s">
        <v>8330</v>
      </c>
      <c r="E5435" s="27" t="s">
        <v>7896</v>
      </c>
    </row>
    <row r="5436" spans="1:5" x14ac:dyDescent="0.25">
      <c r="A5436" s="24">
        <v>5434</v>
      </c>
      <c r="B5436" s="26" t="s">
        <v>8331</v>
      </c>
      <c r="C5436" s="25">
        <v>543533</v>
      </c>
      <c r="D5436" s="25" t="s">
        <v>8332</v>
      </c>
      <c r="E5436" s="27" t="s">
        <v>8252</v>
      </c>
    </row>
    <row r="5437" spans="1:5" x14ac:dyDescent="0.25">
      <c r="A5437" s="24">
        <v>5435</v>
      </c>
      <c r="B5437" s="26" t="s">
        <v>8333</v>
      </c>
      <c r="C5437" s="25">
        <v>543534</v>
      </c>
      <c r="D5437" s="25" t="s">
        <v>8334</v>
      </c>
      <c r="E5437" s="27" t="s">
        <v>304</v>
      </c>
    </row>
    <row r="5438" spans="1:5" x14ac:dyDescent="0.25">
      <c r="A5438" s="24">
        <v>5436</v>
      </c>
      <c r="B5438" s="26" t="s">
        <v>8335</v>
      </c>
      <c r="C5438" s="25">
        <v>543535</v>
      </c>
      <c r="D5438" s="25" t="s">
        <v>8336</v>
      </c>
      <c r="E5438" s="27" t="s">
        <v>8115</v>
      </c>
    </row>
    <row r="5439" spans="1:5" x14ac:dyDescent="0.25">
      <c r="A5439" s="24">
        <v>5437</v>
      </c>
      <c r="B5439" s="26" t="s">
        <v>8337</v>
      </c>
      <c r="C5439" s="25">
        <v>543536</v>
      </c>
      <c r="D5439" s="25" t="s">
        <v>8338</v>
      </c>
      <c r="E5439" s="27" t="s">
        <v>7871</v>
      </c>
    </row>
    <row r="5440" spans="1:5" x14ac:dyDescent="0.25">
      <c r="A5440" s="24">
        <v>5438</v>
      </c>
      <c r="B5440" s="26" t="s">
        <v>8339</v>
      </c>
      <c r="C5440" s="25">
        <v>590136</v>
      </c>
      <c r="D5440" s="25" t="s">
        <v>8340</v>
      </c>
      <c r="E5440" s="27" t="s">
        <v>7166</v>
      </c>
    </row>
    <row r="5441" spans="1:5" x14ac:dyDescent="0.25">
      <c r="A5441" s="24">
        <v>5439</v>
      </c>
      <c r="B5441" s="26" t="s">
        <v>8341</v>
      </c>
      <c r="C5441" s="25">
        <v>590137</v>
      </c>
      <c r="D5441" s="25" t="s">
        <v>8342</v>
      </c>
      <c r="E5441" s="27" t="s">
        <v>7166</v>
      </c>
    </row>
    <row r="5442" spans="1:5" x14ac:dyDescent="0.25">
      <c r="A5442" s="24">
        <v>5440</v>
      </c>
      <c r="B5442" s="26" t="s">
        <v>8343</v>
      </c>
      <c r="C5442" s="25">
        <v>590138</v>
      </c>
      <c r="D5442" s="25" t="s">
        <v>8344</v>
      </c>
      <c r="E5442" s="27" t="s">
        <v>7166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7261D-83CE-4C5B-8D6F-24F11CFFFE30}">
  <sheetPr codeName="Sheet3">
    <pageSetUpPr fitToPage="1"/>
  </sheetPr>
  <dimension ref="B1:O42"/>
  <sheetViews>
    <sheetView showGridLines="0" workbookViewId="0">
      <pane ySplit="5" topLeftCell="A15" activePane="bottomLeft" state="frozen"/>
      <selection pane="bottomLeft" activeCell="Q3" sqref="Q3"/>
    </sheetView>
  </sheetViews>
  <sheetFormatPr defaultRowHeight="15" x14ac:dyDescent="0.25"/>
  <cols>
    <col min="1" max="1" width="1.85546875" customWidth="1"/>
    <col min="2" max="2" width="40.28515625" bestFit="1" customWidth="1"/>
    <col min="3" max="3" width="9.7109375" bestFit="1" customWidth="1"/>
    <col min="10" max="10" width="9.5703125" bestFit="1" customWidth="1"/>
    <col min="13" max="13" width="15.140625" customWidth="1"/>
    <col min="14" max="14" width="8.140625" bestFit="1" customWidth="1"/>
    <col min="15" max="15" width="7.85546875" bestFit="1" customWidth="1"/>
  </cols>
  <sheetData>
    <row r="1" spans="2:15" ht="24.75" customHeight="1" x14ac:dyDescent="0.25">
      <c r="B1" s="29" t="str">
        <f>'Data Sheet'!B1</f>
        <v>ASIAN PAINTS LTD</v>
      </c>
      <c r="C1" s="19"/>
      <c r="D1" s="19"/>
      <c r="E1" s="19"/>
      <c r="F1" s="19"/>
      <c r="G1" s="19"/>
      <c r="H1" s="19"/>
      <c r="I1" s="19"/>
      <c r="J1" s="19"/>
      <c r="K1" s="19"/>
      <c r="L1" s="19"/>
      <c r="M1" s="19"/>
    </row>
    <row r="2" spans="2:15" ht="15.75" thickBot="1" x14ac:dyDescent="0.3">
      <c r="B2" s="262" t="str">
        <f>CONCATENATE("BSE Code : ",VLOOKUP(B1,'List Stocks'!B3:E5442,2,FALSE)," | NSE Code : ",VLOOKUP(B1,'List Stocks'!B3:E5442,3,FALSE),"")</f>
        <v>BSE Code : 500820 | NSE Code : ASIANPAINT</v>
      </c>
      <c r="C2" s="263"/>
      <c r="D2" s="263"/>
      <c r="E2" s="263"/>
      <c r="F2" s="263"/>
      <c r="G2" s="263"/>
      <c r="H2" s="263"/>
      <c r="I2" s="263"/>
      <c r="J2" s="263"/>
      <c r="K2" s="263"/>
      <c r="L2" s="263"/>
      <c r="M2" s="263"/>
      <c r="N2" s="263"/>
      <c r="O2" s="263"/>
    </row>
    <row r="4" spans="2:15" x14ac:dyDescent="0.25">
      <c r="B4" s="333" t="str">
        <f>"Ratio Analysis of - "&amp;'Data Sheet'!B1</f>
        <v>Ratio Analysis of - ASIAN PAINTS LTD</v>
      </c>
      <c r="C4" s="333"/>
      <c r="D4" s="333"/>
      <c r="E4" s="333"/>
      <c r="F4" s="333"/>
      <c r="G4" s="333"/>
      <c r="H4" s="333"/>
      <c r="I4" s="333"/>
      <c r="J4" s="333"/>
      <c r="K4" s="333"/>
      <c r="L4" s="333"/>
      <c r="M4" s="333"/>
      <c r="N4" s="333"/>
      <c r="O4" s="333"/>
    </row>
    <row r="5" spans="2:15" x14ac:dyDescent="0.25">
      <c r="B5" s="31" t="s">
        <v>56</v>
      </c>
      <c r="C5" s="32">
        <f>'Data Sheet'!B16</f>
        <v>42094</v>
      </c>
      <c r="D5" s="32">
        <f>'Data Sheet'!C16</f>
        <v>42460</v>
      </c>
      <c r="E5" s="32">
        <f>'Data Sheet'!D16</f>
        <v>42825</v>
      </c>
      <c r="F5" s="32">
        <f>'Data Sheet'!E16</f>
        <v>43190</v>
      </c>
      <c r="G5" s="32">
        <f>'Data Sheet'!F16</f>
        <v>43555</v>
      </c>
      <c r="H5" s="32">
        <f>'Data Sheet'!G16</f>
        <v>43921</v>
      </c>
      <c r="I5" s="32">
        <f>'Data Sheet'!H16</f>
        <v>44286</v>
      </c>
      <c r="J5" s="32">
        <f>'Data Sheet'!I16</f>
        <v>44651</v>
      </c>
      <c r="K5" s="32">
        <f>'Data Sheet'!J16</f>
        <v>45016</v>
      </c>
      <c r="L5" s="32">
        <f>'Data Sheet'!K16</f>
        <v>45382</v>
      </c>
      <c r="M5" s="33" t="s">
        <v>8375</v>
      </c>
      <c r="N5" s="45" t="s">
        <v>8376</v>
      </c>
      <c r="O5" s="45" t="s">
        <v>8377</v>
      </c>
    </row>
    <row r="6" spans="2:15" x14ac:dyDescent="0.25">
      <c r="B6" s="64"/>
      <c r="C6" s="64"/>
      <c r="D6" s="64"/>
      <c r="E6" s="64"/>
      <c r="F6" s="64"/>
      <c r="G6" s="64"/>
      <c r="H6" s="64"/>
      <c r="I6" s="64"/>
      <c r="J6" s="64"/>
      <c r="K6" s="64"/>
      <c r="L6" s="64"/>
      <c r="M6" s="64"/>
      <c r="N6" s="64"/>
      <c r="O6" s="64"/>
    </row>
    <row r="7" spans="2:15" x14ac:dyDescent="0.25">
      <c r="B7" t="s">
        <v>59</v>
      </c>
      <c r="C7" s="38"/>
      <c r="D7" s="46">
        <f>IFERROR('Historical FS'!D9,0)</f>
        <v>4.8198124751198224E-2</v>
      </c>
      <c r="E7" s="46">
        <f>IFERROR('Historical FS'!E9,0)</f>
        <v>5.5390151974320734E-2</v>
      </c>
      <c r="F7" s="46">
        <f>IFERROR('Historical FS'!F9,0)</f>
        <v>0.11702039371955486</v>
      </c>
      <c r="G7" s="46">
        <f>IFERROR('Historical FS'!G9,0)</f>
        <v>0.14357471670861943</v>
      </c>
      <c r="H7" s="46">
        <f>IFERROR('Historical FS'!H9,0)</f>
        <v>5.0473671435691925E-2</v>
      </c>
      <c r="I7" s="46">
        <f>IFERROR('Historical FS'!I9,0)</f>
        <v>7.4292287711052118E-2</v>
      </c>
      <c r="J7" s="46">
        <f>IFERROR('Historical FS'!J9,0)</f>
        <v>0.34028284711453471</v>
      </c>
      <c r="K7" s="46">
        <f>IFERROR('Historical FS'!K9,0)</f>
        <v>0.18512278497715551</v>
      </c>
      <c r="L7" s="46">
        <f>IFERROR('Historical FS'!L9,0)</f>
        <v>2.9173126532572313E-2</v>
      </c>
      <c r="N7" s="47">
        <f>AVERAGE(D7:L7)</f>
        <v>0.11594756721385553</v>
      </c>
      <c r="O7" s="47">
        <f>MEDIAN(D7:L7)</f>
        <v>7.4292287711052118E-2</v>
      </c>
    </row>
    <row r="8" spans="2:15" x14ac:dyDescent="0.25">
      <c r="B8" t="s">
        <v>98</v>
      </c>
      <c r="D8" s="46">
        <f>IFERROR('Historical FS'!E20/'Historical FS'!D20-1,0)</f>
        <v>9.861139652995865E-2</v>
      </c>
      <c r="E8" s="46">
        <f>IFERROR('Historical FS'!F20/'Historical FS'!E20-1,0)</f>
        <v>7.0229410507188561E-2</v>
      </c>
      <c r="F8" s="46">
        <f>IFERROR('Historical FS'!G20/'Historical FS'!F20-1,0)</f>
        <v>0.17507123885381137</v>
      </c>
      <c r="G8" s="46">
        <f>IFERROR('Historical FS'!H20/'Historical FS'!G20-1,0)</f>
        <v>0.10408665211132084</v>
      </c>
      <c r="H8" s="46">
        <f>IFERROR('Historical FS'!I20/'Historical FS'!H20-1,0)</f>
        <v>0.16810446447043792</v>
      </c>
      <c r="I8" s="46">
        <f>IFERROR('Historical FS'!J20/'Historical FS'!I20-1,0)</f>
        <v>-1.0707224647830249E-2</v>
      </c>
      <c r="J8" s="46">
        <f>IFERROR('Historical FS'!K20/'Historical FS'!J20-1,0)</f>
        <v>0.3031532534906034</v>
      </c>
      <c r="K8" s="46">
        <f>IFERROR('Historical FS'!L20/'Historical FS'!K20-1,0)</f>
        <v>0.21168911665473988</v>
      </c>
      <c r="L8" s="46">
        <f>IFERROR('Historical FS'!#REF!/'Historical FS'!L20-1,0)</f>
        <v>0</v>
      </c>
      <c r="N8" s="47">
        <f t="shared" ref="N8:N11" si="0">AVERAGE(D8:L8)</f>
        <v>0.12447092310780336</v>
      </c>
      <c r="O8" s="47">
        <f t="shared" ref="O8:O11" si="1">MEDIAN(D8:L8)</f>
        <v>0.10408665211132084</v>
      </c>
    </row>
    <row r="9" spans="2:15" x14ac:dyDescent="0.25">
      <c r="B9" t="s">
        <v>94</v>
      </c>
      <c r="D9" s="46">
        <f>IFERROR('Historical FS'!D29/'Historical FS'!C29-1,0)</f>
        <v>0.24072092746791629</v>
      </c>
      <c r="E9" s="46">
        <f>IFERROR('Historical FS'!E29/'Historical FS'!D29-1,0)</f>
        <v>9.2140673037667264E-2</v>
      </c>
      <c r="F9" s="46">
        <f>IFERROR('Historical FS'!F29/'Historical FS'!E29-1,0)</f>
        <v>6.8823331960147449E-2</v>
      </c>
      <c r="G9" s="46">
        <f>IFERROR('Historical FS'!G29/'Historical FS'!F29-1,0)</f>
        <v>8.2174963509120014E-2</v>
      </c>
      <c r="H9" s="46">
        <f>IFERROR('Historical FS'!H29/'Historical FS'!G29-1,0)</f>
        <v>7.9694492354063229E-2</v>
      </c>
      <c r="I9" s="46">
        <f>IFERROR('Historical FS'!I29/'Historical FS'!H29-1,0)</f>
        <v>0.21341238061203782</v>
      </c>
      <c r="J9" s="46">
        <f>IFERROR('Historical FS'!J29/'Historical FS'!I29-1,0)</f>
        <v>-2.0353915473104944E-2</v>
      </c>
      <c r="K9" s="46">
        <f>IFERROR('Historical FS'!K29/'Historical FS'!J29-1,0)</f>
        <v>0.35087002548922808</v>
      </c>
      <c r="L9" s="46">
        <f>IFERROR('Historical FS'!L29/'Historical FS'!K29-1,0)</f>
        <v>0.24145913260813057</v>
      </c>
      <c r="N9" s="47">
        <f t="shared" si="0"/>
        <v>0.1498824457294673</v>
      </c>
      <c r="O9" s="47">
        <f t="shared" si="1"/>
        <v>9.2140673037667264E-2</v>
      </c>
    </row>
    <row r="10" spans="2:15" x14ac:dyDescent="0.25">
      <c r="B10" t="s">
        <v>97</v>
      </c>
      <c r="D10" s="46">
        <f>IFERROR('Historical FS'!D35/'Historical FS'!C35-1,0)</f>
        <v>0.21069258241972122</v>
      </c>
      <c r="E10" s="46">
        <f>IFERROR('Historical FS'!E35/'Historical FS'!D35-1,0)</f>
        <v>7.8651902028958665E-2</v>
      </c>
      <c r="F10" s="46">
        <f>IFERROR('Historical FS'!F35/'Historical FS'!E35-1,0)</f>
        <v>4.9310334554771407E-2</v>
      </c>
      <c r="G10" s="46">
        <f>IFERROR('Historical FS'!G35/'Historical FS'!F35-1,0)</f>
        <v>9.8324352255112046E-2</v>
      </c>
      <c r="H10" s="46">
        <f>IFERROR('Historical FS'!H35/'Historical FS'!G35-1,0)</f>
        <v>0.25067338065523237</v>
      </c>
      <c r="I10" s="46">
        <f>IFERROR('Historical FS'!I35/'Historical FS'!H35-1,0)</f>
        <v>0.18848020370875829</v>
      </c>
      <c r="J10" s="46">
        <f>IFERROR('Historical FS'!J35/'Historical FS'!I35-1,0)</f>
        <v>-2.9971131438908061E-2</v>
      </c>
      <c r="K10" s="46">
        <f>IFERROR('Historical FS'!K35/'Historical FS'!J35-1,0)</f>
        <v>0.34957492658474654</v>
      </c>
      <c r="L10" s="46">
        <f>IFERROR('Historical FS'!L35/'Historical FS'!K35-1,0)</f>
        <v>0.25847332665581102</v>
      </c>
      <c r="N10" s="47">
        <f t="shared" si="0"/>
        <v>0.16157887526935594</v>
      </c>
      <c r="O10" s="47">
        <f t="shared" si="1"/>
        <v>0.18848020370875829</v>
      </c>
    </row>
    <row r="11" spans="2:15" x14ac:dyDescent="0.25">
      <c r="B11" s="64" t="s">
        <v>96</v>
      </c>
      <c r="C11" s="64"/>
      <c r="D11" s="66">
        <f>IFERROR('Historical FS'!D43/'Historical FS'!C43-1,0)</f>
        <v>0.22951239937789469</v>
      </c>
      <c r="E11" s="66">
        <f>IFERROR('Historical FS'!E43/'Historical FS'!D43-1,0)</f>
        <v>0.37333889352237981</v>
      </c>
      <c r="F11" s="66">
        <f>IFERROR('Historical FS'!F43/'Historical FS'!E43-1,0)</f>
        <v>-0.15534727423632066</v>
      </c>
      <c r="G11" s="66">
        <f>IFERROR('Historical FS'!G43/'Historical FS'!F43-1,0)</f>
        <v>0.20690233672858005</v>
      </c>
      <c r="H11" s="66">
        <f>IFERROR('Historical FS'!H43/'Historical FS'!G43-1,0)</f>
        <v>0.14285714285714279</v>
      </c>
      <c r="I11" s="66">
        <f>IFERROR('Historical FS'!I43/'Historical FS'!H43-1,0)</f>
        <v>0.48749826244092298</v>
      </c>
      <c r="J11" s="66">
        <f>IFERROR('Historical FS'!J43/'Historical FS'!I43-1,0)</f>
        <v>7.2831552941588606E-2</v>
      </c>
      <c r="K11" s="66">
        <f>IFERROR('Historical FS'!K43/'Historical FS'!J43-1,0)</f>
        <v>0.33942521789783719</v>
      </c>
      <c r="L11" s="66">
        <f>IFERROR('Historical FS'!L43/'Historical FS'!K43-1,0)</f>
        <v>0.2982461844859472</v>
      </c>
      <c r="M11" s="64"/>
      <c r="N11" s="67">
        <f t="shared" si="0"/>
        <v>0.22169607955733028</v>
      </c>
      <c r="O11" s="67">
        <f t="shared" si="1"/>
        <v>0.22951239937789469</v>
      </c>
    </row>
    <row r="12" spans="2:15" x14ac:dyDescent="0.25">
      <c r="B12" s="64"/>
      <c r="C12" s="64"/>
      <c r="D12" s="64"/>
      <c r="E12" s="64"/>
      <c r="F12" s="64"/>
      <c r="G12" s="64"/>
      <c r="H12" s="64"/>
      <c r="I12" s="64"/>
      <c r="J12" s="64"/>
      <c r="K12" s="64"/>
      <c r="L12" s="64"/>
      <c r="M12" s="64"/>
      <c r="N12" s="64"/>
      <c r="O12" s="64"/>
    </row>
    <row r="13" spans="2:15" x14ac:dyDescent="0.25">
      <c r="B13" t="s">
        <v>91</v>
      </c>
      <c r="C13" s="46">
        <f>IFERROR('Historical FS'!C15,0)</f>
        <v>0.31703324064321942</v>
      </c>
      <c r="D13" s="46">
        <f>IFERROR('Historical FS'!D15,0)</f>
        <v>0.34037441080083447</v>
      </c>
      <c r="E13" s="46">
        <f>IFERROR('Historical FS'!E15,0)</f>
        <v>0.35382642001488518</v>
      </c>
      <c r="F13" s="46">
        <f>IFERROR('Historical FS'!F15,0)</f>
        <v>0.33465263558312119</v>
      </c>
      <c r="G13" s="46">
        <f>IFERROR('Historical FS'!G15,0)</f>
        <v>0.3292243867375117</v>
      </c>
      <c r="H13" s="46">
        <f>IFERROR('Historical FS'!H15,0)</f>
        <v>0.34897544684272364</v>
      </c>
      <c r="I13" s="46">
        <f>IFERROR('Historical FS'!I15,0)</f>
        <v>0.35360356729835285</v>
      </c>
      <c r="J13" s="46">
        <f>IFERROR('Historical FS'!J15,0)</f>
        <v>0.29245139732685294</v>
      </c>
      <c r="K13" s="46">
        <f>IFERROR('Historical FS'!K15,0)</f>
        <v>0.31088223670495074</v>
      </c>
      <c r="L13" s="46">
        <f>IFERROR('Historical FS'!L15,0)</f>
        <v>0.35173503221464147</v>
      </c>
      <c r="N13" s="47">
        <f t="shared" ref="N13:N15" si="2">AVERAGE(D13:L13)</f>
        <v>0.335080614835986</v>
      </c>
      <c r="O13" s="47">
        <f t="shared" ref="O13:O15" si="3">MEDIAN(D13:L13)</f>
        <v>0.34037441080083447</v>
      </c>
    </row>
    <row r="14" spans="2:15" x14ac:dyDescent="0.25">
      <c r="B14" t="s">
        <v>92</v>
      </c>
      <c r="C14" s="46">
        <f>IFERROR('Historical FS'!C21,0)</f>
        <v>0.16473354162902507</v>
      </c>
      <c r="D14" s="46">
        <f>IFERROR('Historical FS'!D21,0)</f>
        <v>0.19094292186730338</v>
      </c>
      <c r="E14" s="46">
        <f>IFERROR('Historical FS'!E21,0)</f>
        <v>0.19876258050895004</v>
      </c>
      <c r="F14" s="46">
        <f>IFERROR('Historical FS'!F21,0)</f>
        <v>0.19043659414367703</v>
      </c>
      <c r="G14" s="46">
        <f>IFERROR('Historical FS'!G21,0)</f>
        <v>0.19568163000977651</v>
      </c>
      <c r="H14" s="46">
        <f>IFERROR('Historical FS'!H21,0)</f>
        <v>0.20566862514688591</v>
      </c>
      <c r="I14" s="46">
        <f>IFERROR('Historical FS'!I21,0)</f>
        <v>0.22362856178317034</v>
      </c>
      <c r="J14" s="46">
        <f>IFERROR('Historical FS'!J21,0)</f>
        <v>0.16506524798909186</v>
      </c>
      <c r="K14" s="46">
        <f>IFERROR('Historical FS'!K21,0)</f>
        <v>0.1815046657459756</v>
      </c>
      <c r="L14" s="46">
        <f>IFERROR('Historical FS'!L21,0)</f>
        <v>0.21369313134654075</v>
      </c>
      <c r="N14" s="47">
        <f t="shared" si="2"/>
        <v>0.19615377317126348</v>
      </c>
      <c r="O14" s="47">
        <f t="shared" si="3"/>
        <v>0.19568163000977651</v>
      </c>
    </row>
    <row r="15" spans="2:15" x14ac:dyDescent="0.25">
      <c r="B15" t="s">
        <v>99</v>
      </c>
      <c r="C15" s="46">
        <f>IFERROR(('Historical FS'!C20-'Historical FS'!C29)/'Historical FS'!C8,0)</f>
        <v>2.2633427492387226E-2</v>
      </c>
      <c r="D15" s="46">
        <f>IFERROR(('Historical FS'!D20-'Historical FS'!D29)/'Historical FS'!D8,0)</f>
        <v>2.2743245449494055E-2</v>
      </c>
      <c r="E15" s="46">
        <f>IFERROR(('Historical FS'!E20-'Historical FS'!E29)/'Historical FS'!E8,0)</f>
        <v>2.4705898755742098E-2</v>
      </c>
      <c r="F15" s="46">
        <f>IFERROR(('Historical FS'!F20-'Historical FS'!F29)/'Historical FS'!F8,0)</f>
        <v>2.3890089185149087E-2</v>
      </c>
      <c r="G15" s="46">
        <f>IFERROR(('Historical FS'!G20-'Historical FS'!G29)/'Historical FS'!G8,0)</f>
        <v>3.8077185549162097E-2</v>
      </c>
      <c r="H15" s="46">
        <f>IFERROR(('Historical FS'!H20-'Historical FS'!H29)/'Historical FS'!H8,0)</f>
        <v>4.3680128641227035E-2</v>
      </c>
      <c r="I15" s="46">
        <f>IFERROR(('Historical FS'!I20-'Historical FS'!I29)/'Historical FS'!I8,0)</f>
        <v>4.0662669329920291E-2</v>
      </c>
      <c r="J15" s="46">
        <f>IFERROR(('Historical FS'!J20-'Historical FS'!J29)/'Historical FS'!J8,0)</f>
        <v>3.1330924275495789E-2</v>
      </c>
      <c r="K15" s="46">
        <f>IFERROR(('Historical FS'!K20-'Historical FS'!K29)/'Historical FS'!K8,0)</f>
        <v>2.9066714527906195E-2</v>
      </c>
      <c r="L15" s="46">
        <f>IFERROR(('Historical FS'!L20-'Historical FS'!L29)/'Historical FS'!L8,0)</f>
        <v>2.9812031250836393E-2</v>
      </c>
      <c r="N15" s="47">
        <f t="shared" si="2"/>
        <v>3.1552098551659226E-2</v>
      </c>
      <c r="O15" s="47">
        <f t="shared" si="3"/>
        <v>2.9812031250836393E-2</v>
      </c>
    </row>
    <row r="16" spans="2:15" x14ac:dyDescent="0.25">
      <c r="B16" t="s">
        <v>100</v>
      </c>
      <c r="C16" s="46">
        <f>IFERROR('Historical FS'!C30,0)</f>
        <v>0.14210011413663784</v>
      </c>
      <c r="D16" s="46">
        <f>IFERROR('Historical FS'!D30,0)</f>
        <v>0.16819967641780931</v>
      </c>
      <c r="E16" s="46">
        <f>IFERROR('Historical FS'!E30,0)</f>
        <v>0.17405668175320793</v>
      </c>
      <c r="F16" s="46">
        <f>IFERROR('Historical FS'!F30,0)</f>
        <v>0.16654650495852794</v>
      </c>
      <c r="G16" s="46">
        <f>IFERROR('Historical FS'!G30,0)</f>
        <v>0.15760444446061442</v>
      </c>
      <c r="H16" s="46">
        <f>IFERROR('Historical FS'!H30,0)</f>
        <v>0.16198849650565889</v>
      </c>
      <c r="I16" s="46">
        <f>IFERROR('Historical FS'!I30,0)</f>
        <v>0.18296589245325004</v>
      </c>
      <c r="J16" s="46">
        <f>IFERROR('Historical FS'!J30,0)</f>
        <v>0.13373432371359606</v>
      </c>
      <c r="K16" s="46">
        <f>IFERROR('Historical FS'!K30,0)</f>
        <v>0.15243795121806938</v>
      </c>
      <c r="L16" s="46">
        <f>IFERROR('Historical FS'!L30,0)</f>
        <v>0.18388110009570438</v>
      </c>
      <c r="N16" s="47">
        <f>AVERAGE(D16:L16)</f>
        <v>0.16460167461960426</v>
      </c>
      <c r="O16" s="47">
        <f>MEDIAN(D16:L16)</f>
        <v>0.16654650495852794</v>
      </c>
    </row>
    <row r="17" spans="2:15" x14ac:dyDescent="0.25">
      <c r="B17" s="64" t="s">
        <v>101</v>
      </c>
      <c r="C17" s="66">
        <f>IFERROR('Historical FS'!C36,0)</f>
        <v>9.43933498148401E-2</v>
      </c>
      <c r="D17" s="66">
        <f>IFERROR('Historical FS'!D36,0)</f>
        <v>0.10902645764387611</v>
      </c>
      <c r="E17" s="66">
        <f>IFERROR('Historical FS'!E36,0)</f>
        <v>0.1114294990237014</v>
      </c>
      <c r="F17" s="66">
        <f>IFERROR('Historical FS'!F36,0)</f>
        <v>0.10467501359620324</v>
      </c>
      <c r="G17" s="66">
        <f>IFERROR('Historical FS'!G36,0)</f>
        <v>0.1005331045060507</v>
      </c>
      <c r="H17" s="66">
        <f>IFERROR('Historical FS'!H36,0)</f>
        <v>0.1196927453769558</v>
      </c>
      <c r="I17" s="66">
        <f>IFERROR('Historical FS'!I36,0)</f>
        <v>0.13241504200980173</v>
      </c>
      <c r="J17" s="66">
        <f>IFERROR('Historical FS'!J36,0)</f>
        <v>9.5835303464314917E-2</v>
      </c>
      <c r="K17" s="66">
        <f>IFERROR('Historical FS'!K36,0)</f>
        <v>0.10913377438741322</v>
      </c>
      <c r="L17" s="66">
        <f>IFERROR('Historical FS'!L36,0)</f>
        <v>0.13344882465650537</v>
      </c>
      <c r="M17" s="64"/>
      <c r="N17" s="67">
        <f>AVERAGE(D17:L17)</f>
        <v>0.11290997385164693</v>
      </c>
      <c r="O17" s="67">
        <f>MEDIAN(D17:L17)</f>
        <v>0.10913377438741322</v>
      </c>
    </row>
    <row r="18" spans="2:15" x14ac:dyDescent="0.25">
      <c r="B18" s="64"/>
      <c r="C18" s="64"/>
      <c r="D18" s="64"/>
      <c r="E18" s="64"/>
      <c r="F18" s="64"/>
      <c r="G18" s="64"/>
      <c r="H18" s="64"/>
      <c r="I18" s="64"/>
      <c r="J18" s="64"/>
      <c r="K18" s="64"/>
      <c r="L18" s="64"/>
      <c r="M18" s="64"/>
      <c r="N18" s="64"/>
      <c r="O18" s="64"/>
    </row>
    <row r="19" spans="2:15" x14ac:dyDescent="0.25">
      <c r="B19" t="s">
        <v>8374</v>
      </c>
      <c r="C19" s="46">
        <f>IFERROR('Historical FS'!C18,0)</f>
        <v>0.15229969901419435</v>
      </c>
      <c r="D19" s="46">
        <f>IFERROR('Historical FS'!D18,0)</f>
        <v>0.14943148893353111</v>
      </c>
      <c r="E19" s="46">
        <f>IFERROR('Historical FS'!E18,0)</f>
        <v>0.15506383950593511</v>
      </c>
      <c r="F19" s="46">
        <f>IFERROR('Historical FS'!F18,0)</f>
        <v>0.14421604143944414</v>
      </c>
      <c r="G19" s="46">
        <f>IFERROR('Historical FS'!G18,0)</f>
        <v>0.13354275672773522</v>
      </c>
      <c r="H19" s="46">
        <f>IFERROR('Historical FS'!H18,0)</f>
        <v>0.14330682169583772</v>
      </c>
      <c r="I19" s="46">
        <f>IFERROR('Historical FS'!I18,0)</f>
        <v>0.12997500551518251</v>
      </c>
      <c r="J19" s="46">
        <f>IFERROR('Historical FS'!J18,0)</f>
        <v>0.1273861493377611</v>
      </c>
      <c r="K19" s="46">
        <f>IFERROR('Historical FS'!K18,0)</f>
        <v>0.12937757095897515</v>
      </c>
      <c r="L19" s="46">
        <f>IFERROR('Historical FS'!L18,0)</f>
        <v>0.1380419008681007</v>
      </c>
      <c r="N19" s="47">
        <f t="shared" ref="N19" si="4">AVERAGE(D19:L19)</f>
        <v>0.13892684166472252</v>
      </c>
      <c r="O19" s="47">
        <f t="shared" ref="O19" si="5">MEDIAN(D19:L19)</f>
        <v>0.1380419008681007</v>
      </c>
    </row>
    <row r="20" spans="2:15" x14ac:dyDescent="0.25">
      <c r="B20" t="s">
        <v>68</v>
      </c>
      <c r="C20" s="46">
        <f>IFERROR('Historical FS'!C27,0)</f>
        <v>1.953102621617215E-2</v>
      </c>
      <c r="D20" s="46">
        <f>IFERROR('Historical FS'!D27,0)</f>
        <v>1.9309826794539322E-2</v>
      </c>
      <c r="E20" s="46">
        <f>IFERROR('Historical FS'!E27,0)</f>
        <v>2.2227474590011016E-2</v>
      </c>
      <c r="F20" s="46">
        <f>IFERROR('Historical FS'!F27,0)</f>
        <v>2.1425238713665449E-2</v>
      </c>
      <c r="G20" s="46">
        <f>IFERROR('Historical FS'!G27,0)</f>
        <v>3.2335540352378074E-2</v>
      </c>
      <c r="H20" s="46">
        <f>IFERROR('Historical FS'!H27,0)</f>
        <v>3.8617106809326486E-2</v>
      </c>
      <c r="I20" s="46">
        <f>IFERROR('Historical FS'!I27,0)</f>
        <v>3.6442576011650275E-2</v>
      </c>
      <c r="J20" s="46">
        <f>IFERROR('Historical FS'!J27,0)</f>
        <v>2.8052374328551871E-2</v>
      </c>
      <c r="K20" s="46">
        <f>IFERROR('Historical FS'!K27,0)</f>
        <v>2.4878372818372688E-2</v>
      </c>
      <c r="L20" s="46">
        <f>IFERROR('Historical FS'!L27,0)</f>
        <v>2.4031736542297968E-2</v>
      </c>
      <c r="N20" s="47">
        <f t="shared" ref="N20:N21" si="6">AVERAGE(D20:L20)</f>
        <v>2.7480027440088126E-2</v>
      </c>
      <c r="O20" s="47">
        <f t="shared" ref="O20:O21" si="7">MEDIAN(D20:L20)</f>
        <v>2.4878372818372688E-2</v>
      </c>
    </row>
    <row r="21" spans="2:15" x14ac:dyDescent="0.25">
      <c r="B21" s="64" t="s">
        <v>93</v>
      </c>
      <c r="C21" s="66">
        <f>C15</f>
        <v>2.2633427492387226E-2</v>
      </c>
      <c r="D21" s="66">
        <f t="shared" ref="D21:L21" si="8">D15</f>
        <v>2.2743245449494055E-2</v>
      </c>
      <c r="E21" s="66">
        <f t="shared" si="8"/>
        <v>2.4705898755742098E-2</v>
      </c>
      <c r="F21" s="66">
        <f t="shared" si="8"/>
        <v>2.3890089185149087E-2</v>
      </c>
      <c r="G21" s="66">
        <f t="shared" si="8"/>
        <v>3.8077185549162097E-2</v>
      </c>
      <c r="H21" s="66">
        <f t="shared" si="8"/>
        <v>4.3680128641227035E-2</v>
      </c>
      <c r="I21" s="66">
        <f t="shared" si="8"/>
        <v>4.0662669329920291E-2</v>
      </c>
      <c r="J21" s="66">
        <f t="shared" si="8"/>
        <v>3.1330924275495789E-2</v>
      </c>
      <c r="K21" s="66">
        <f t="shared" si="8"/>
        <v>2.9066714527906195E-2</v>
      </c>
      <c r="L21" s="66">
        <f t="shared" si="8"/>
        <v>2.9812031250836393E-2</v>
      </c>
      <c r="M21" s="64"/>
      <c r="N21" s="67">
        <f t="shared" si="6"/>
        <v>3.1552098551659226E-2</v>
      </c>
      <c r="O21" s="67">
        <f t="shared" si="7"/>
        <v>2.9812031250836393E-2</v>
      </c>
    </row>
    <row r="22" spans="2:15" x14ac:dyDescent="0.25">
      <c r="B22" s="64"/>
      <c r="C22" s="64"/>
      <c r="D22" s="64"/>
      <c r="E22" s="64"/>
      <c r="F22" s="64"/>
      <c r="G22" s="64"/>
      <c r="H22" s="64"/>
      <c r="I22" s="64"/>
      <c r="J22" s="64"/>
      <c r="K22" s="64"/>
      <c r="L22" s="64"/>
      <c r="M22" s="64"/>
      <c r="N22" s="64"/>
      <c r="O22" s="64"/>
    </row>
    <row r="23" spans="2:15" x14ac:dyDescent="0.25">
      <c r="B23" t="s">
        <v>112</v>
      </c>
      <c r="C23" s="46">
        <f>IFERROR(('Historical FS'!C20-'Historical FS'!C26)/SUM('Historical FS'!C49:C51),0)</f>
        <v>0.38309437208968844</v>
      </c>
      <c r="D23" s="46">
        <f>IFERROR(('Historical FS'!D20-'Historical FS'!D26)/SUM('Historical FS'!D49:D51),0)</f>
        <v>0.35768409093896003</v>
      </c>
      <c r="E23" s="46">
        <f>IFERROR(('Historical FS'!E20-'Historical FS'!E26)/SUM('Historical FS'!E49:E51),0)</f>
        <v>0.32568533713528403</v>
      </c>
      <c r="F23" s="46">
        <f>IFERROR(('Historical FS'!F20-'Historical FS'!F26)/SUM('Historical FS'!F49:F51),0)</f>
        <v>0.31793918820706524</v>
      </c>
      <c r="G23" s="46">
        <f>IFERROR(('Historical FS'!G20-'Historical FS'!G26)/SUM('Historical FS'!G49:G51),0)</f>
        <v>0.29126564505590763</v>
      </c>
      <c r="H23" s="46">
        <f>IFERROR(('Historical FS'!H20-'Historical FS'!H26)/SUM('Historical FS'!H49:H51),0)</f>
        <v>0.30015308490077913</v>
      </c>
      <c r="I23" s="46">
        <f>IFERROR(('Historical FS'!I20-'Historical FS'!I26)/SUM('Historical FS'!I49:I51),0)</f>
        <v>0.29241025338485616</v>
      </c>
      <c r="J23" s="46">
        <f>IFERROR(('Historical FS'!J20-'Historical FS'!J26)/SUM('Historical FS'!J49:J51),0)</f>
        <v>0.2589385678029722</v>
      </c>
      <c r="K23" s="46">
        <f>IFERROR(('Historical FS'!K20-'Historical FS'!K26)/SUM('Historical FS'!K49:K51),0)</f>
        <v>0.30135928613070662</v>
      </c>
      <c r="L23" s="46">
        <f>IFERROR(('Historical FS'!L20-'Historical FS'!L26)/SUM('Historical FS'!L49:L51),0)</f>
        <v>0.31750608885291864</v>
      </c>
      <c r="N23" s="47">
        <f t="shared" ref="N23:N27" si="9">AVERAGE(D23:L23)</f>
        <v>0.30699350471216114</v>
      </c>
      <c r="O23" s="47">
        <f t="shared" ref="O23:O27" si="10">MEDIAN(D23:L23)</f>
        <v>0.30135928613070662</v>
      </c>
    </row>
    <row r="24" spans="2:15" x14ac:dyDescent="0.25">
      <c r="B24" t="s">
        <v>8382</v>
      </c>
      <c r="C24" s="46">
        <f>IFERROR('Historical FS'!C46,0)</f>
        <v>0.54472879496416871</v>
      </c>
      <c r="D24" s="46">
        <f>IFERROR('Historical FS'!D46,0)</f>
        <v>0.53765175421119982</v>
      </c>
      <c r="E24" s="46">
        <f>IFERROR('Historical FS'!E46,0)</f>
        <v>0.4113385169958591</v>
      </c>
      <c r="F24" s="46">
        <f>IFERROR('Historical FS'!F46,0)</f>
        <v>0.52615112060007641</v>
      </c>
      <c r="G24" s="46">
        <f>IFERROR('Historical FS'!G46,0)</f>
        <v>0.47930743898214867</v>
      </c>
      <c r="H24" s="46">
        <f>IFERROR('Historical FS'!H46,0)</f>
        <v>0.5241945484759043</v>
      </c>
      <c r="I24" s="46">
        <f>IFERROR('Historical FS'!I46,0)</f>
        <v>0.40448332231922424</v>
      </c>
      <c r="J24" s="46">
        <f>IFERROR('Historical FS'!J46,0)</f>
        <v>0.34137106345444268</v>
      </c>
      <c r="K24" s="46">
        <f>IFERROR('Historical FS'!K46,0)</f>
        <v>0.34632439483829069</v>
      </c>
      <c r="L24" s="46">
        <f>IFERROR('Historical FS'!L46,0)</f>
        <v>0.32566559630800174</v>
      </c>
      <c r="N24" s="47">
        <f t="shared" si="9"/>
        <v>0.43294308402057197</v>
      </c>
      <c r="O24" s="47">
        <f t="shared" si="10"/>
        <v>0.4113385169958591</v>
      </c>
    </row>
    <row r="25" spans="2:15" x14ac:dyDescent="0.25">
      <c r="B25" t="s">
        <v>8383</v>
      </c>
      <c r="C25" s="46">
        <f>IFERROR('Historical FS'!C35/SUM('Historical FS'!C49:C50),0)</f>
        <v>0.27100220143557213</v>
      </c>
      <c r="D25" s="46">
        <f>IFERROR('Historical FS'!D35/SUM('Historical FS'!D49:D50),0)</f>
        <v>0.23846941371562763</v>
      </c>
      <c r="E25" s="46">
        <f>IFERROR('Historical FS'!E35/SUM('Historical FS'!E49:E50),0)</f>
        <v>0.22072255122049375</v>
      </c>
      <c r="F25" s="46">
        <f>IFERROR('Historical FS'!F35/SUM('Historical FS'!F49:F50),0)</f>
        <v>0.20940093196024379</v>
      </c>
      <c r="G25" s="46">
        <f>IFERROR('Historical FS'!G35/SUM('Historical FS'!G49:G50),0)</f>
        <v>0.20424051401449772</v>
      </c>
      <c r="H25" s="46">
        <f>IFERROR('Historical FS'!H35/SUM('Historical FS'!H49:H50),0)</f>
        <v>0.23880570494444295</v>
      </c>
      <c r="I25" s="46">
        <f>IFERROR('Historical FS'!I35/SUM('Historical FS'!I49:I50),0)</f>
        <v>0.22450686342414569</v>
      </c>
      <c r="J25" s="46">
        <f>IFERROR('Historical FS'!J35/SUM('Historical FS'!J49:J50),0)</f>
        <v>0.20192722617865025</v>
      </c>
      <c r="K25" s="46">
        <f>IFERROR('Historical FS'!K35/SUM('Historical FS'!K49:K50),0)</f>
        <v>0.23535616983997826</v>
      </c>
      <c r="L25" s="46">
        <f>IFERROR('Historical FS'!L35/SUM('Historical FS'!L49:L50),0)</f>
        <v>0.25291831079168969</v>
      </c>
      <c r="N25" s="47">
        <f t="shared" si="9"/>
        <v>0.22514974289886325</v>
      </c>
      <c r="O25" s="47">
        <f t="shared" si="10"/>
        <v>0.22450686342414569</v>
      </c>
    </row>
    <row r="26" spans="2:15" x14ac:dyDescent="0.25">
      <c r="B26" t="s">
        <v>95</v>
      </c>
      <c r="C26" s="46">
        <f>IFERROR(C24*C25,0)</f>
        <v>0.14762270262063612</v>
      </c>
      <c r="D26" s="46">
        <f t="shared" ref="D26:L26" si="11">IFERROR(D24*D25,0)</f>
        <v>0.12821349860992354</v>
      </c>
      <c r="E26" s="46">
        <f t="shared" si="11"/>
        <v>9.0791686886580444E-2</v>
      </c>
      <c r="F26" s="46">
        <f t="shared" si="11"/>
        <v>0.11017653500558262</v>
      </c>
      <c r="G26" s="46">
        <f t="shared" si="11"/>
        <v>9.789399770868655E-2</v>
      </c>
      <c r="H26" s="46">
        <f t="shared" si="11"/>
        <v>0.1251806486768223</v>
      </c>
      <c r="I26" s="46">
        <f t="shared" si="11"/>
        <v>9.0809282001266783E-2</v>
      </c>
      <c r="J26" s="46">
        <f t="shared" si="11"/>
        <v>6.893211194101162E-2</v>
      </c>
      <c r="K26" s="46">
        <f t="shared" si="11"/>
        <v>8.1509583091288432E-2</v>
      </c>
      <c r="L26" s="46">
        <f t="shared" si="11"/>
        <v>8.2366792501188141E-2</v>
      </c>
      <c r="N26" s="47">
        <f t="shared" si="9"/>
        <v>9.731934849137229E-2</v>
      </c>
      <c r="O26" s="47">
        <f t="shared" si="10"/>
        <v>9.0809282001266783E-2</v>
      </c>
    </row>
    <row r="27" spans="2:15" x14ac:dyDescent="0.25">
      <c r="B27" s="64" t="s">
        <v>102</v>
      </c>
      <c r="C27" s="68">
        <f>IFERROR(('Historical FS'!C20-'Historical FS'!C26)/'Historical FS'!C23,0)</f>
        <v>46.80326704545454</v>
      </c>
      <c r="D27" s="68">
        <f>IFERROR(('Historical FS'!D20-'Historical FS'!D26)/'Historical FS'!D23,0)</f>
        <v>49.988979591836767</v>
      </c>
      <c r="E27" s="68">
        <f>IFERROR(('Historical FS'!E20-'Historical FS'!E26)/'Historical FS'!E23,0)</f>
        <v>71.228770425930904</v>
      </c>
      <c r="F27" s="68">
        <f>IFERROR(('Historical FS'!F20-'Historical FS'!F26)/'Historical FS'!F23,0)</f>
        <v>68.568603809983145</v>
      </c>
      <c r="G27" s="68">
        <f>IFERROR(('Historical FS'!G20-'Historical FS'!G26)/'Historical FS'!G23,0)</f>
        <v>28.449352765456698</v>
      </c>
      <c r="H27" s="68">
        <f>IFERROR(('Historical FS'!H20-'Historical FS'!H26)/'Historical FS'!H23,0)</f>
        <v>32.994429785986497</v>
      </c>
      <c r="I27" s="68">
        <f>IFERROR(('Historical FS'!I20-'Historical FS'!I26)/'Historical FS'!I23,0)</f>
        <v>44.355887809669362</v>
      </c>
      <c r="J27" s="68">
        <f>IFERROR(('Historical FS'!J20-'Historical FS'!J26)/'Historical FS'!J23,0)</f>
        <v>41.790692799496895</v>
      </c>
      <c r="K27" s="68">
        <f>IFERROR(('Historical FS'!K20-'Historical FS'!K26)/'Historical FS'!K23,0)</f>
        <v>37.39577708549669</v>
      </c>
      <c r="L27" s="68">
        <f>IFERROR(('Historical FS'!L20-'Historical FS'!L26)/'Historical FS'!L23,0)</f>
        <v>32.811717112638306</v>
      </c>
      <c r="M27" s="64"/>
      <c r="N27" s="69">
        <f t="shared" si="9"/>
        <v>45.287134576277246</v>
      </c>
      <c r="O27" s="69">
        <f t="shared" si="10"/>
        <v>41.790692799496895</v>
      </c>
    </row>
    <row r="28" spans="2:15" x14ac:dyDescent="0.25">
      <c r="B28" s="64"/>
      <c r="C28" s="64"/>
      <c r="D28" s="64"/>
      <c r="E28" s="64"/>
      <c r="F28" s="64"/>
      <c r="G28" s="64"/>
      <c r="H28" s="64"/>
      <c r="I28" s="64"/>
      <c r="J28" s="64"/>
      <c r="K28" s="64"/>
      <c r="L28" s="64"/>
      <c r="M28" s="64"/>
      <c r="N28" s="64"/>
      <c r="O28" s="64"/>
    </row>
    <row r="29" spans="2:15" x14ac:dyDescent="0.25">
      <c r="B29" t="s">
        <v>103</v>
      </c>
      <c r="C29" s="49">
        <f>IFERROR('Historical FS'!C8/'Historical FS'!C61,0)</f>
        <v>11.518150363345658</v>
      </c>
      <c r="D29" s="49">
        <f>IFERROR('Historical FS'!D8/'Historical FS'!D61,0)</f>
        <v>12.024780088301709</v>
      </c>
      <c r="E29" s="49">
        <f>IFERROR('Historical FS'!E8/'Historical FS'!E61,0)</f>
        <v>10.41199364025992</v>
      </c>
      <c r="F29" s="49">
        <f>IFERROR('Historical FS'!F8/'Historical FS'!F61,0)</f>
        <v>9.7216331624899599</v>
      </c>
      <c r="G29" s="49">
        <f>IFERROR('Historical FS'!G8/'Historical FS'!G61,0)</f>
        <v>10.08746782150965</v>
      </c>
      <c r="H29" s="49">
        <f>IFERROR('Historical FS'!H8/'Historical FS'!H61,0)</f>
        <v>11.258369447755706</v>
      </c>
      <c r="I29" s="49">
        <f>IFERROR('Historical FS'!I8/'Historical FS'!I61,0)</f>
        <v>8.3441089552181449</v>
      </c>
      <c r="J29" s="49">
        <f>IFERROR('Historical FS'!J8/'Historical FS'!J61,0)</f>
        <v>7.5169136032070751</v>
      </c>
      <c r="K29" s="49">
        <f>IFERROR('Historical FS'!K8/'Historical FS'!K61,0)</f>
        <v>7.4377908707035241</v>
      </c>
      <c r="L29" s="49">
        <f>IFERROR('Historical FS'!L8/'Historical FS'!L61,0)</f>
        <v>7.2600464302880932</v>
      </c>
      <c r="M29" s="50"/>
      <c r="N29" s="50">
        <f t="shared" ref="N29:N33" si="12">AVERAGE(D29:L29)</f>
        <v>9.3403448910815321</v>
      </c>
      <c r="O29" s="50">
        <f t="shared" ref="O29:O33" si="13">MEDIAN(D29:L29)</f>
        <v>9.7216331624899599</v>
      </c>
    </row>
    <row r="30" spans="2:15" x14ac:dyDescent="0.25">
      <c r="B30" t="s">
        <v>107</v>
      </c>
      <c r="C30" s="49">
        <f>IFERROR('Historical FS'!C8/'Historical FS'!C52,0)</f>
        <v>3.6268963257564661</v>
      </c>
      <c r="D30" s="49">
        <f>IFERROR('Historical FS'!D8/'Historical FS'!D52,0)</f>
        <v>3.8458091254998759</v>
      </c>
      <c r="E30" s="49">
        <f>IFERROR('Historical FS'!E8/'Historical FS'!E52,0)</f>
        <v>3.5515520070927336</v>
      </c>
      <c r="F30" s="49">
        <f>IFERROR('Historical FS'!F8/'Historical FS'!F52,0)</f>
        <v>3.4907008975438916</v>
      </c>
      <c r="G30" s="49">
        <f>IFERROR('Historical FS'!G8/'Historical FS'!G52,0)</f>
        <v>3.5246789980746303</v>
      </c>
      <c r="H30" s="49">
        <f>IFERROR('Historical FS'!H8/'Historical FS'!H52,0)</f>
        <v>4.1337632508472559</v>
      </c>
      <c r="I30" s="49">
        <f>IFERROR('Historical FS'!I8/'Historical FS'!I52,0)</f>
        <v>3.3632319433451108</v>
      </c>
      <c r="J30" s="49">
        <f>IFERROR('Historical FS'!J8/'Historical FS'!J52,0)</f>
        <v>3.8493807531491444</v>
      </c>
      <c r="K30" s="49">
        <f>IFERROR('Historical FS'!K8/'Historical FS'!K52,0)</f>
        <v>4.3909450402827428</v>
      </c>
      <c r="L30" s="49">
        <f>IFERROR('Historical FS'!L8/'Historical FS'!L52,0)</f>
        <v>4.0807499117622381</v>
      </c>
      <c r="M30" s="50"/>
      <c r="N30" s="50">
        <f t="shared" si="12"/>
        <v>3.8034235475108478</v>
      </c>
      <c r="O30" s="50">
        <f t="shared" si="13"/>
        <v>3.8458091254998759</v>
      </c>
    </row>
    <row r="31" spans="2:15" x14ac:dyDescent="0.25">
      <c r="B31" t="s">
        <v>104</v>
      </c>
      <c r="C31" s="49">
        <f>IFERROR('Historical FS'!C8/'Historical FS'!C62,0)</f>
        <v>6.0283991286329099</v>
      </c>
      <c r="D31" s="49">
        <f>IFERROR('Historical FS'!D8/'Historical FS'!D62,0)</f>
        <v>7.142029986388021</v>
      </c>
      <c r="E31" s="49">
        <f>IFERROR('Historical FS'!E8/'Historical FS'!E62,0)</f>
        <v>5.7336635020213631</v>
      </c>
      <c r="F31" s="49">
        <f>IFERROR('Historical FS'!F8/'Historical FS'!F62,0)</f>
        <v>6.3290398787199385</v>
      </c>
      <c r="G31" s="49">
        <f>IFERROR('Historical FS'!G8/'Historical FS'!G62,0)</f>
        <v>6.1082492555224679</v>
      </c>
      <c r="H31" s="49">
        <f>IFERROR('Historical FS'!H8/'Historical FS'!H62,0)</f>
        <v>5.9623548222466747</v>
      </c>
      <c r="I31" s="49">
        <f>IFERROR('Historical FS'!I8/'Historical FS'!I62,0)</f>
        <v>5.7159979992628864</v>
      </c>
      <c r="J31" s="49">
        <f>IFERROR('Historical FS'!J8/'Historical FS'!J62,0)</f>
        <v>4.7296236945350056</v>
      </c>
      <c r="K31" s="49">
        <f>IFERROR('Historical FS'!K8/'Historical FS'!K62,0)</f>
        <v>5.5531458915667296</v>
      </c>
      <c r="L31" s="49">
        <f>IFERROR('Historical FS'!L8/'Historical FS'!L62,0)</f>
        <v>5.9922797847861293</v>
      </c>
      <c r="M31" s="50"/>
      <c r="N31" s="50">
        <f t="shared" si="12"/>
        <v>5.9184872016721348</v>
      </c>
      <c r="O31" s="50">
        <f t="shared" si="13"/>
        <v>5.9623548222466747</v>
      </c>
    </row>
    <row r="32" spans="2:15" x14ac:dyDescent="0.25">
      <c r="B32" t="s">
        <v>105</v>
      </c>
      <c r="C32" s="49">
        <f>IFERROR('Historical FS'!C8/'Historical FS'!C55,0)</f>
        <v>5.1184418279424371</v>
      </c>
      <c r="D32" s="49">
        <f>IFERROR('Historical FS'!D8/'Historical FS'!D55,0)</f>
        <v>4.1774086378737545</v>
      </c>
      <c r="E32" s="49">
        <f>IFERROR('Historical FS'!E8/'Historical FS'!E55,0)</f>
        <v>4.5590724451682032</v>
      </c>
      <c r="F32" s="49">
        <f>IFERROR('Historical FS'!F8/'Historical FS'!F55,0)</f>
        <v>4.50789606241828</v>
      </c>
      <c r="G32" s="49">
        <f>IFERROR('Historical FS'!G8/'Historical FS'!G55,0)</f>
        <v>2.9615873631583485</v>
      </c>
      <c r="H32" s="49">
        <f>IFERROR('Historical FS'!H8/'Historical FS'!H55,0)</f>
        <v>3.2222976861794139</v>
      </c>
      <c r="I32" s="49">
        <f>IFERROR('Historical FS'!I8/'Historical FS'!I55,0)</f>
        <v>3.7061903006220001</v>
      </c>
      <c r="J32" s="49">
        <f>IFERROR('Historical FS'!J8/'Historical FS'!J55,0)</f>
        <v>5.2728689305787571</v>
      </c>
      <c r="K32" s="49">
        <f>IFERROR('Historical FS'!K8/'Historical FS'!K55,0)</f>
        <v>5.9767488207179316</v>
      </c>
      <c r="L32" s="49">
        <f>IFERROR('Historical FS'!L8/'Historical FS'!L55,0)</f>
        <v>4.9666457710078333</v>
      </c>
      <c r="M32" s="50"/>
      <c r="N32" s="50">
        <f t="shared" si="12"/>
        <v>4.3723017797471693</v>
      </c>
      <c r="O32" s="50">
        <f t="shared" si="13"/>
        <v>4.50789606241828</v>
      </c>
    </row>
    <row r="33" spans="2:15" x14ac:dyDescent="0.25">
      <c r="B33" s="64" t="s">
        <v>109</v>
      </c>
      <c r="C33" s="68">
        <f>IFERROR('Historical FS'!C8/SUM('Historical FS'!C49:C50),0)</f>
        <v>2.870988284314139</v>
      </c>
      <c r="D33" s="68">
        <f>IFERROR('Historical FS'!D8/SUM('Historical FS'!D49:D50),0)</f>
        <v>2.1872618708255556</v>
      </c>
      <c r="E33" s="68">
        <f>IFERROR('Historical FS'!E8/SUM('Historical FS'!E49:E50),0)</f>
        <v>1.9808269188533763</v>
      </c>
      <c r="F33" s="68">
        <f>IFERROR('Historical FS'!F8/SUM('Historical FS'!F49:F50),0)</f>
        <v>2.0004863125027494</v>
      </c>
      <c r="G33" s="68">
        <f>IFERROR('Historical FS'!G8/SUM('Historical FS'!G49:G50),0)</f>
        <v>2.0315747237488848</v>
      </c>
      <c r="H33" s="68">
        <f>IFERROR('Historical FS'!H8/SUM('Historical FS'!H49:H50),0)</f>
        <v>1.995156048867935</v>
      </c>
      <c r="I33" s="68">
        <f>IFERROR('Historical FS'!I8/SUM('Historical FS'!I49:I50),0)</f>
        <v>1.6954785499937921</v>
      </c>
      <c r="J33" s="68">
        <f>IFERROR('Historical FS'!J8/SUM('Historical FS'!J49:J50),0)</f>
        <v>2.1070233919991659</v>
      </c>
      <c r="K33" s="68">
        <f>IFERROR('Historical FS'!K8/SUM('Historical FS'!K49:K50),0)</f>
        <v>2.1565841661857039</v>
      </c>
      <c r="L33" s="68">
        <f>IFERROR('Historical FS'!L8/SUM('Historical FS'!L49:L50),0)</f>
        <v>1.8952456976874572</v>
      </c>
      <c r="M33" s="69"/>
      <c r="N33" s="69">
        <f t="shared" si="12"/>
        <v>2.0055152978516246</v>
      </c>
      <c r="O33" s="69">
        <f t="shared" si="13"/>
        <v>2.0004863125027494</v>
      </c>
    </row>
    <row r="34" spans="2:15" x14ac:dyDescent="0.25">
      <c r="B34" s="64"/>
      <c r="C34" s="64"/>
      <c r="D34" s="64"/>
      <c r="E34" s="64"/>
      <c r="F34" s="64"/>
      <c r="G34" s="64"/>
      <c r="H34" s="64"/>
      <c r="I34" s="64"/>
      <c r="J34" s="64"/>
      <c r="K34" s="64"/>
      <c r="L34" s="64"/>
      <c r="M34" s="64"/>
      <c r="N34" s="64"/>
      <c r="O34" s="64"/>
    </row>
    <row r="35" spans="2:15" x14ac:dyDescent="0.25">
      <c r="B35" t="s">
        <v>106</v>
      </c>
      <c r="C35" s="51">
        <f>IFERROR(365/C29,0)</f>
        <v>31.689115742189273</v>
      </c>
      <c r="D35" s="51">
        <f t="shared" ref="D35:L35" si="14">IFERROR(365/D29,0)</f>
        <v>30.353985463325834</v>
      </c>
      <c r="E35" s="51">
        <f t="shared" si="14"/>
        <v>35.055726368162503</v>
      </c>
      <c r="F35" s="51">
        <f t="shared" si="14"/>
        <v>37.545131964896534</v>
      </c>
      <c r="G35" s="51">
        <f t="shared" si="14"/>
        <v>36.183510714324697</v>
      </c>
      <c r="H35" s="51">
        <f t="shared" si="14"/>
        <v>32.420325313872226</v>
      </c>
      <c r="I35" s="51">
        <f t="shared" si="14"/>
        <v>43.743436472235949</v>
      </c>
      <c r="J35" s="51">
        <f t="shared" si="14"/>
        <v>48.557163121347244</v>
      </c>
      <c r="K35" s="51">
        <f t="shared" si="14"/>
        <v>49.073711044725229</v>
      </c>
      <c r="L35" s="51">
        <f t="shared" si="14"/>
        <v>50.275160566089667</v>
      </c>
      <c r="N35" s="52">
        <f t="shared" ref="N35:N38" si="15">AVERAGE(D35:L35)</f>
        <v>40.356461225442203</v>
      </c>
      <c r="O35" s="52">
        <f t="shared" ref="O35:O38" si="16">MEDIAN(D35:L35)</f>
        <v>37.545131964896534</v>
      </c>
    </row>
    <row r="36" spans="2:15" x14ac:dyDescent="0.25">
      <c r="B36" t="s">
        <v>108</v>
      </c>
      <c r="C36" s="51">
        <f t="shared" ref="C36:L37" si="17">IFERROR(365/C30,0)</f>
        <v>100.63700950257284</v>
      </c>
      <c r="D36" s="51">
        <f t="shared" si="17"/>
        <v>94.908506399822301</v>
      </c>
      <c r="E36" s="51">
        <f t="shared" si="17"/>
        <v>102.77197103437196</v>
      </c>
      <c r="F36" s="51">
        <f t="shared" si="17"/>
        <v>104.56352770207822</v>
      </c>
      <c r="G36" s="51">
        <f t="shared" si="17"/>
        <v>103.55552951045547</v>
      </c>
      <c r="H36" s="51">
        <f t="shared" si="17"/>
        <v>88.297267610860303</v>
      </c>
      <c r="I36" s="51">
        <f t="shared" si="17"/>
        <v>108.52656199410578</v>
      </c>
      <c r="J36" s="51">
        <f t="shared" si="17"/>
        <v>94.820446042235943</v>
      </c>
      <c r="K36" s="51">
        <f t="shared" si="17"/>
        <v>83.125613427513272</v>
      </c>
      <c r="L36" s="51">
        <f t="shared" si="17"/>
        <v>89.444344273079395</v>
      </c>
      <c r="N36" s="52">
        <f t="shared" si="15"/>
        <v>96.668196443835853</v>
      </c>
      <c r="O36" s="52">
        <f t="shared" si="16"/>
        <v>94.908506399822301</v>
      </c>
    </row>
    <row r="37" spans="2:15" x14ac:dyDescent="0.25">
      <c r="B37" t="s">
        <v>110</v>
      </c>
      <c r="C37" s="51">
        <f t="shared" si="17"/>
        <v>60.546754156732959</v>
      </c>
      <c r="D37" s="51">
        <f t="shared" si="17"/>
        <v>51.105918162714616</v>
      </c>
      <c r="E37" s="51">
        <f t="shared" si="17"/>
        <v>63.659124723891068</v>
      </c>
      <c r="F37" s="51">
        <f t="shared" si="17"/>
        <v>57.670674698580349</v>
      </c>
      <c r="G37" s="51">
        <f t="shared" si="17"/>
        <v>59.755256331428114</v>
      </c>
      <c r="H37" s="51">
        <f t="shared" si="17"/>
        <v>61.217423464654587</v>
      </c>
      <c r="I37" s="51">
        <f t="shared" si="17"/>
        <v>63.855865598110604</v>
      </c>
      <c r="J37" s="51">
        <f t="shared" si="17"/>
        <v>77.173158706421162</v>
      </c>
      <c r="K37" s="51">
        <f t="shared" si="17"/>
        <v>65.728509051834251</v>
      </c>
      <c r="L37" s="51">
        <f t="shared" si="17"/>
        <v>60.911708583217838</v>
      </c>
      <c r="N37" s="52">
        <f t="shared" si="15"/>
        <v>62.341959924539168</v>
      </c>
      <c r="O37" s="52">
        <f t="shared" si="16"/>
        <v>61.217423464654587</v>
      </c>
    </row>
    <row r="38" spans="2:15" x14ac:dyDescent="0.25">
      <c r="B38" s="64" t="s">
        <v>111</v>
      </c>
      <c r="C38" s="70">
        <f>IFERROR((SUM(C35,C37)-C36),0)</f>
        <v>-8.4011396036506056</v>
      </c>
      <c r="D38" s="70">
        <f t="shared" ref="D38:L38" si="18">IFERROR((SUM(D35,D37)-D36),0)</f>
        <v>-13.448602773781857</v>
      </c>
      <c r="E38" s="70">
        <f t="shared" si="18"/>
        <v>-4.0571199423183799</v>
      </c>
      <c r="F38" s="70">
        <f t="shared" si="18"/>
        <v>-9.3477210386013354</v>
      </c>
      <c r="G38" s="70">
        <f t="shared" si="18"/>
        <v>-7.6167624647026599</v>
      </c>
      <c r="H38" s="70">
        <f t="shared" si="18"/>
        <v>5.3404811676665105</v>
      </c>
      <c r="I38" s="70">
        <f t="shared" si="18"/>
        <v>-0.92725992375922317</v>
      </c>
      <c r="J38" s="70">
        <f t="shared" si="18"/>
        <v>30.909875785532464</v>
      </c>
      <c r="K38" s="70">
        <f t="shared" si="18"/>
        <v>31.676606669046208</v>
      </c>
      <c r="L38" s="70">
        <f t="shared" si="18"/>
        <v>21.742524876228117</v>
      </c>
      <c r="M38" s="71"/>
      <c r="N38" s="71">
        <f t="shared" si="15"/>
        <v>6.0302247061455381</v>
      </c>
      <c r="O38" s="71">
        <f t="shared" si="16"/>
        <v>-0.92725992375922317</v>
      </c>
    </row>
    <row r="39" spans="2:15" x14ac:dyDescent="0.25">
      <c r="B39" s="64"/>
      <c r="C39" s="64"/>
      <c r="D39" s="64"/>
      <c r="E39" s="64"/>
      <c r="F39" s="64"/>
      <c r="G39" s="64"/>
      <c r="H39" s="64"/>
      <c r="I39" s="64"/>
      <c r="J39" s="64"/>
      <c r="K39" s="64"/>
      <c r="L39" s="64"/>
      <c r="M39" s="64"/>
      <c r="N39" s="64"/>
      <c r="O39" s="64"/>
    </row>
    <row r="40" spans="2:15" x14ac:dyDescent="0.25">
      <c r="B40" t="s">
        <v>113</v>
      </c>
      <c r="C40" s="46">
        <f>IFERROR('Historical FS'!C79/'Historical FS'!C8,0)</f>
        <v>5.4203885933871258E-2</v>
      </c>
      <c r="D40" s="46">
        <f>IFERROR('Historical FS'!D79/'Historical FS'!D8,0)</f>
        <v>0.17111037459998921</v>
      </c>
      <c r="E40" s="46">
        <f>IFERROR('Historical FS'!E79/'Historical FS'!E8,0)</f>
        <v>6.1412867755190385E-2</v>
      </c>
      <c r="F40" s="46">
        <f>IFERROR('Historical FS'!F79/'Historical FS'!F8,0)</f>
        <v>0.12083532694782327</v>
      </c>
      <c r="G40" s="46">
        <f>IFERROR('Historical FS'!G79/'Historical FS'!G8,0)</f>
        <v>0.10701590893616622</v>
      </c>
      <c r="H40" s="46">
        <f>IFERROR('Historical FS'!H79/'Historical FS'!H8,0)</f>
        <v>0.13388583091100253</v>
      </c>
      <c r="I40" s="46">
        <f>IFERROR('Historical FS'!I79/'Historical FS'!I8,0)</f>
        <v>0.16013603042262187</v>
      </c>
      <c r="J40" s="46">
        <f>IFERROR('Historical FS'!J79/'Historical FS'!J8,0)</f>
        <v>-6.2127851420968425E-2</v>
      </c>
      <c r="K40" s="46">
        <f>IFERROR('Historical FS'!K79/'Historical FS'!K8,0)</f>
        <v>9.9221220699367535E-2</v>
      </c>
      <c r="L40" s="46">
        <f>IFERROR('Historical FS'!L79/'Historical FS'!L8,0)</f>
        <v>0.17225092288348157</v>
      </c>
      <c r="N40" s="47">
        <f t="shared" ref="N40:N42" si="19">AVERAGE(D40:L40)</f>
        <v>0.1070822924149638</v>
      </c>
      <c r="O40" s="47">
        <f t="shared" ref="O40:O42" si="20">MEDIAN(D40:L40)</f>
        <v>0.12083532694782327</v>
      </c>
    </row>
    <row r="41" spans="2:15" x14ac:dyDescent="0.25">
      <c r="B41" t="s">
        <v>114</v>
      </c>
      <c r="C41" s="46">
        <f>IFERROR('Historical FS'!C79/'Historical FS'!C66,0)</f>
        <v>8.278647147905098E-2</v>
      </c>
      <c r="D41" s="46">
        <f>IFERROR('Historical FS'!D79/'Historical FS'!D66,0)</f>
        <v>0.2312712436653746</v>
      </c>
      <c r="E41" s="46">
        <f>IFERROR('Historical FS'!E79/'Historical FS'!E66,0)</f>
        <v>7.4565564896627953E-2</v>
      </c>
      <c r="F41" s="46">
        <f>IFERROR('Historical FS'!F79/'Historical FS'!F66,0)</f>
        <v>0.14770973620043767</v>
      </c>
      <c r="G41" s="46">
        <f>IFERROR('Historical FS'!G79/'Historical FS'!G66,0)</f>
        <v>0.12671673793329247</v>
      </c>
      <c r="H41" s="46">
        <f>IFERROR('Historical FS'!H79/'Historical FS'!H66,0)</f>
        <v>0.16767908231332687</v>
      </c>
      <c r="I41" s="46">
        <f>IFERROR('Historical FS'!I79/'Historical FS'!I66,0)</f>
        <v>0.17081512762744322</v>
      </c>
      <c r="J41" s="46">
        <f>IFERROR('Historical FS'!J79/'Historical FS'!J66,0)</f>
        <v>-7.8751029578242066E-2</v>
      </c>
      <c r="K41" s="46">
        <f>IFERROR('Historical FS'!K79/'Historical FS'!K66,0)</f>
        <v>0.13274200687139656</v>
      </c>
      <c r="L41" s="46">
        <f>IFERROR('Historical FS'!L79/'Historical FS'!L66,0)</f>
        <v>0.20447633957252603</v>
      </c>
      <c r="N41" s="47">
        <f t="shared" si="19"/>
        <v>0.13080275661135371</v>
      </c>
      <c r="O41" s="47">
        <f t="shared" si="20"/>
        <v>0.14770973620043767</v>
      </c>
    </row>
    <row r="42" spans="2:15" x14ac:dyDescent="0.25">
      <c r="B42" s="64" t="s">
        <v>115</v>
      </c>
      <c r="C42" s="66">
        <f>IFERROR('Historical FS'!C79/'Historical FS'!C51,0)</f>
        <v>1.7648324843962981</v>
      </c>
      <c r="D42" s="66">
        <f>IFERROR('Historical FS'!D79/'Historical FS'!D51,0)</f>
        <v>7.5535896563456957</v>
      </c>
      <c r="E42" s="66">
        <f>IFERROR('Historical FS'!E79/'Historical FS'!E51,0)</f>
        <v>1.6507834529035941</v>
      </c>
      <c r="F42" s="66">
        <f>IFERROR('Historical FS'!F79/'Historical FS'!F51,0)</f>
        <v>3.8111842228596071</v>
      </c>
      <c r="G42" s="66">
        <f>IFERROR('Historical FS'!G79/'Historical FS'!G51,0)</f>
        <v>1.5603213094877237</v>
      </c>
      <c r="H42" s="66">
        <f>IFERROR('Historical FS'!H79/'Historical FS'!H51,0)</f>
        <v>2.4193115780062584</v>
      </c>
      <c r="I42" s="66">
        <f>IFERROR('Historical FS'!I79/'Historical FS'!I51,0)</f>
        <v>3.1808035714285716</v>
      </c>
      <c r="J42" s="66">
        <f>IFERROR('Historical FS'!J79/'Historical FS'!J51,0)</f>
        <v>-1.1393426093970558</v>
      </c>
      <c r="K42" s="66">
        <f>IFERROR('Historical FS'!K79/'Historical FS'!K51,0)</f>
        <v>1.7706533100143846</v>
      </c>
      <c r="L42" s="66">
        <f>IFERROR('Historical FS'!L79/'Historical FS'!L51,0)</f>
        <v>2.470922008745625</v>
      </c>
      <c r="M42" s="64"/>
      <c r="N42" s="67">
        <f t="shared" si="19"/>
        <v>2.5864696111549339</v>
      </c>
      <c r="O42" s="67">
        <f t="shared" si="20"/>
        <v>2.4193115780062584</v>
      </c>
    </row>
  </sheetData>
  <mergeCells count="1">
    <mergeCell ref="B4:O4"/>
  </mergeCells>
  <pageMargins left="0.25" right="0.25" top="0.75" bottom="0.75" header="0.3" footer="0.3"/>
  <pageSetup paperSize="9" scale="59" orientation="portrait" r:id="rId1"/>
  <drawing r:id="rId2"/>
  <extLst>
    <ext xmlns:x14="http://schemas.microsoft.com/office/spreadsheetml/2009/9/main" uri="{05C60535-1F16-4fd2-B633-F4F36F0B64E0}">
      <x14:sparklineGroups xmlns:xm="http://schemas.microsoft.com/office/excel/2006/main">
        <x14:sparklineGroup displayEmptyCellsAs="gap" markers="1" xr2:uid="{B551E884-6B29-422C-85AC-7F427026ECAC}">
          <x14:colorSeries rgb="FF376092"/>
          <x14:colorNegative rgb="FFD00000"/>
          <x14:colorAxis rgb="FF000000"/>
          <x14:colorMarkers rgb="FFE94035"/>
          <x14:colorFirst rgb="FFD00000"/>
          <x14:colorLast rgb="FFD00000"/>
          <x14:colorHigh rgb="FFD00000"/>
          <x14:colorLow rgb="FFD00000"/>
          <x14:sparklines>
            <x14:sparkline>
              <xm:f>'Ratio Analysis'!D7:L7</xm:f>
              <xm:sqref>M7</xm:sqref>
            </x14:sparkline>
            <x14:sparkline>
              <xm:f>'Ratio Analysis'!D8:L8</xm:f>
              <xm:sqref>M8</xm:sqref>
            </x14:sparkline>
            <x14:sparkline>
              <xm:f>'Ratio Analysis'!D9:L9</xm:f>
              <xm:sqref>M9</xm:sqref>
            </x14:sparkline>
            <x14:sparkline>
              <xm:f>'Ratio Analysis'!D10:L10</xm:f>
              <xm:sqref>M10</xm:sqref>
            </x14:sparkline>
            <x14:sparkline>
              <xm:f>'Ratio Analysis'!D11:L11</xm:f>
              <xm:sqref>M11</xm:sqref>
            </x14:sparkline>
          </x14:sparklines>
        </x14:sparklineGroup>
        <x14:sparklineGroup displayEmptyCellsAs="gap" markers="1" xr2:uid="{301D8CDE-4A7B-49FD-82D6-AE2DBFE76F63}">
          <x14:colorSeries rgb="FF376092"/>
          <x14:colorNegative rgb="FFD00000"/>
          <x14:colorAxis rgb="FF000000"/>
          <x14:colorMarkers rgb="FFD00000"/>
          <x14:colorFirst rgb="FFD00000"/>
          <x14:colorLast rgb="FFD00000"/>
          <x14:colorHigh rgb="FFD00000"/>
          <x14:colorLow rgb="FFD00000"/>
          <x14:sparklines>
            <x14:sparkline>
              <xm:f>'Ratio Analysis'!D13:L13</xm:f>
              <xm:sqref>M13</xm:sqref>
            </x14:sparkline>
          </x14:sparklines>
        </x14:sparklineGroup>
        <x14:sparklineGroup displayEmptyCellsAs="gap" markers="1" xr2:uid="{3BD238A9-D0D5-413D-B038-1DF18278992E}">
          <x14:colorSeries rgb="FF376092"/>
          <x14:colorNegative rgb="FFD00000"/>
          <x14:colorAxis rgb="FF000000"/>
          <x14:colorMarkers rgb="FFD00000"/>
          <x14:colorFirst rgb="FFD00000"/>
          <x14:colorLast rgb="FFD00000"/>
          <x14:colorHigh rgb="FFD00000"/>
          <x14:colorLow rgb="FFD00000"/>
          <x14:sparklines>
            <x14:sparkline>
              <xm:f>'Ratio Analysis'!D14:L14</xm:f>
              <xm:sqref>M14</xm:sqref>
            </x14:sparkline>
          </x14:sparklines>
        </x14:sparklineGroup>
        <x14:sparklineGroup displayEmptyCellsAs="gap" markers="1" xr2:uid="{1FE28023-0FD9-4CFE-B117-A5B2E2D964E8}">
          <x14:colorSeries rgb="FF376092"/>
          <x14:colorNegative rgb="FFD00000"/>
          <x14:colorAxis rgb="FF000000"/>
          <x14:colorMarkers rgb="FFD00000"/>
          <x14:colorFirst rgb="FFD00000"/>
          <x14:colorLast rgb="FFD00000"/>
          <x14:colorHigh rgb="FFD00000"/>
          <x14:colorLow rgb="FFD00000"/>
          <x14:sparklines>
            <x14:sparkline>
              <xm:f>'Ratio Analysis'!D15:L15</xm:f>
              <xm:sqref>M15</xm:sqref>
            </x14:sparkline>
          </x14:sparklines>
        </x14:sparklineGroup>
        <x14:sparklineGroup displayEmptyCellsAs="gap" markers="1" xr2:uid="{7CDE5AAE-F8E0-423D-9563-09EDC139F71A}">
          <x14:colorSeries rgb="FF376092"/>
          <x14:colorNegative rgb="FFD00000"/>
          <x14:colorAxis rgb="FF000000"/>
          <x14:colorMarkers rgb="FFD00000"/>
          <x14:colorFirst rgb="FFD00000"/>
          <x14:colorLast rgb="FFD00000"/>
          <x14:colorHigh rgb="FFD00000"/>
          <x14:colorLow rgb="FFD00000"/>
          <x14:sparklines>
            <x14:sparkline>
              <xm:f>'Ratio Analysis'!D16:L16</xm:f>
              <xm:sqref>M16</xm:sqref>
            </x14:sparkline>
          </x14:sparklines>
        </x14:sparklineGroup>
        <x14:sparklineGroup displayEmptyCellsAs="gap" markers="1" xr2:uid="{479D7901-6735-4D05-AD6C-5610A5DBC3B2}">
          <x14:colorSeries rgb="FF376092"/>
          <x14:colorNegative rgb="FFD00000"/>
          <x14:colorAxis rgb="FF000000"/>
          <x14:colorMarkers rgb="FFD00000"/>
          <x14:colorFirst rgb="FFD00000"/>
          <x14:colorLast rgb="FFD00000"/>
          <x14:colorHigh rgb="FFD00000"/>
          <x14:colorLow rgb="FFD00000"/>
          <x14:sparklines>
            <x14:sparkline>
              <xm:f>'Ratio Analysis'!D17:L17</xm:f>
              <xm:sqref>M17</xm:sqref>
            </x14:sparkline>
          </x14:sparklines>
        </x14:sparklineGroup>
        <x14:sparklineGroup displayEmptyCellsAs="gap" markers="1" xr2:uid="{96158247-A5A7-478D-8C9E-92B478FBB6F3}">
          <x14:colorSeries rgb="FF376092"/>
          <x14:colorNegative rgb="FFD00000"/>
          <x14:colorAxis rgb="FF000000"/>
          <x14:colorMarkers rgb="FFD00000"/>
          <x14:colorFirst rgb="FFD00000"/>
          <x14:colorLast rgb="FFD00000"/>
          <x14:colorHigh rgb="FFD00000"/>
          <x14:colorLow rgb="FFD00000"/>
          <x14:sparklines>
            <x14:sparkline>
              <xm:f>'Ratio Analysis'!D19:L19</xm:f>
              <xm:sqref>M19</xm:sqref>
            </x14:sparkline>
            <x14:sparkline>
              <xm:f>'Ratio Analysis'!D20:L20</xm:f>
              <xm:sqref>M20</xm:sqref>
            </x14:sparkline>
            <x14:sparkline>
              <xm:f>'Ratio Analysis'!D21:L21</xm:f>
              <xm:sqref>M21</xm:sqref>
            </x14:sparkline>
            <x14:sparkline>
              <xm:f>'Ratio Analysis'!D23:L23</xm:f>
              <xm:sqref>M23</xm:sqref>
            </x14:sparkline>
            <x14:sparkline>
              <xm:f>'Ratio Analysis'!D24:L24</xm:f>
              <xm:sqref>M24</xm:sqref>
            </x14:sparkline>
            <x14:sparkline>
              <xm:f>'Ratio Analysis'!D25:L25</xm:f>
              <xm:sqref>M25</xm:sqref>
            </x14:sparkline>
            <x14:sparkline>
              <xm:f>'Ratio Analysis'!D26:L26</xm:f>
              <xm:sqref>M26</xm:sqref>
            </x14:sparkline>
            <x14:sparkline>
              <xm:f>'Ratio Analysis'!D27:L27</xm:f>
              <xm:sqref>M27</xm:sqref>
            </x14:sparkline>
            <x14:sparkline>
              <xm:f>'Ratio Analysis'!D29:L29</xm:f>
              <xm:sqref>M29</xm:sqref>
            </x14:sparkline>
            <x14:sparkline>
              <xm:f>'Ratio Analysis'!D30:L30</xm:f>
              <xm:sqref>M30</xm:sqref>
            </x14:sparkline>
            <x14:sparkline>
              <xm:f>'Ratio Analysis'!D31:L31</xm:f>
              <xm:sqref>M31</xm:sqref>
            </x14:sparkline>
            <x14:sparkline>
              <xm:f>'Ratio Analysis'!D32:L32</xm:f>
              <xm:sqref>M32</xm:sqref>
            </x14:sparkline>
            <x14:sparkline>
              <xm:f>'Ratio Analysis'!D33:L33</xm:f>
              <xm:sqref>M33</xm:sqref>
            </x14:sparkline>
            <x14:sparkline>
              <xm:f>'Ratio Analysis'!D35:L35</xm:f>
              <xm:sqref>M35</xm:sqref>
            </x14:sparkline>
            <x14:sparkline>
              <xm:f>'Ratio Analysis'!D36:L36</xm:f>
              <xm:sqref>M36</xm:sqref>
            </x14:sparkline>
            <x14:sparkline>
              <xm:f>'Ratio Analysis'!D37:L37</xm:f>
              <xm:sqref>M37</xm:sqref>
            </x14:sparkline>
            <x14:sparkline>
              <xm:f>'Ratio Analysis'!D38:L38</xm:f>
              <xm:sqref>M38</xm:sqref>
            </x14:sparkline>
            <x14:sparkline>
              <xm:f>'Ratio Analysis'!D40:L40</xm:f>
              <xm:sqref>M40</xm:sqref>
            </x14:sparkline>
            <x14:sparkline>
              <xm:f>'Ratio Analysis'!D41:L41</xm:f>
              <xm:sqref>M41</xm:sqref>
            </x14:sparkline>
            <x14:sparkline>
              <xm:f>'Ratio Analysis'!D42:L42</xm:f>
              <xm:sqref>M42</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3CB9-FB8F-4652-85EB-4D017DFD6063}">
  <dimension ref="B2:L30"/>
  <sheetViews>
    <sheetView workbookViewId="0">
      <selection activeCell="C3" sqref="C3:L3"/>
    </sheetView>
  </sheetViews>
  <sheetFormatPr defaultRowHeight="15" x14ac:dyDescent="0.25"/>
  <cols>
    <col min="2" max="2" width="28" bestFit="1" customWidth="1"/>
  </cols>
  <sheetData>
    <row r="2" spans="2:12" x14ac:dyDescent="0.25">
      <c r="C2" s="36">
        <v>42064</v>
      </c>
      <c r="D2" s="36">
        <v>42430</v>
      </c>
      <c r="E2" s="36">
        <v>42795</v>
      </c>
      <c r="F2" s="36">
        <v>43160</v>
      </c>
      <c r="G2" s="36">
        <v>43525</v>
      </c>
      <c r="H2" s="36">
        <v>43891</v>
      </c>
      <c r="I2" s="36">
        <v>44256</v>
      </c>
      <c r="J2" s="36">
        <v>44621</v>
      </c>
      <c r="K2" s="36">
        <v>44986</v>
      </c>
      <c r="L2" s="36">
        <v>45352</v>
      </c>
    </row>
    <row r="3" spans="2:12" x14ac:dyDescent="0.25">
      <c r="B3" t="s">
        <v>8368</v>
      </c>
      <c r="C3" s="37">
        <v>1188</v>
      </c>
      <c r="D3" s="37">
        <v>2243</v>
      </c>
      <c r="E3" s="37">
        <v>1527</v>
      </c>
      <c r="F3" s="37">
        <v>2113</v>
      </c>
      <c r="G3" s="37">
        <v>2470</v>
      </c>
      <c r="H3" s="37">
        <v>3038</v>
      </c>
      <c r="I3" s="37">
        <v>3683</v>
      </c>
      <c r="J3">
        <v>986</v>
      </c>
      <c r="K3" s="37">
        <v>4193</v>
      </c>
      <c r="L3" s="37">
        <v>6104</v>
      </c>
    </row>
    <row r="4" spans="2:12" x14ac:dyDescent="0.25">
      <c r="B4" t="s">
        <v>8346</v>
      </c>
      <c r="C4" s="37">
        <v>2271</v>
      </c>
      <c r="D4" s="37">
        <v>2848</v>
      </c>
      <c r="E4" s="37">
        <v>3056</v>
      </c>
      <c r="F4" s="37">
        <v>3274</v>
      </c>
      <c r="G4" s="37">
        <v>3861</v>
      </c>
      <c r="H4" s="37">
        <v>4380</v>
      </c>
      <c r="I4" s="37">
        <v>4970</v>
      </c>
      <c r="J4" s="37">
        <v>4957</v>
      </c>
      <c r="K4" s="37">
        <v>6460</v>
      </c>
      <c r="L4" s="37">
        <v>7929</v>
      </c>
    </row>
    <row r="5" spans="2:12" x14ac:dyDescent="0.25">
      <c r="B5" t="s">
        <v>42</v>
      </c>
      <c r="C5">
        <v>-155</v>
      </c>
      <c r="D5">
        <v>-146</v>
      </c>
      <c r="E5">
        <v>-475</v>
      </c>
      <c r="F5">
        <v>-483</v>
      </c>
      <c r="G5">
        <v>-205</v>
      </c>
      <c r="H5">
        <v>160</v>
      </c>
      <c r="I5">
        <v>-849</v>
      </c>
      <c r="J5" s="37">
        <v>-1326</v>
      </c>
      <c r="K5">
        <v>-834</v>
      </c>
      <c r="L5">
        <v>-362</v>
      </c>
    </row>
    <row r="6" spans="2:12" x14ac:dyDescent="0.25">
      <c r="B6" t="s">
        <v>43</v>
      </c>
      <c r="C6">
        <v>-144</v>
      </c>
      <c r="D6">
        <v>202</v>
      </c>
      <c r="E6">
        <v>-629</v>
      </c>
      <c r="F6">
        <v>-39</v>
      </c>
      <c r="G6">
        <v>-492</v>
      </c>
      <c r="H6">
        <v>-251</v>
      </c>
      <c r="I6">
        <v>-409</v>
      </c>
      <c r="J6" s="37">
        <v>-2354</v>
      </c>
      <c r="K6">
        <v>-56</v>
      </c>
      <c r="L6">
        <v>315</v>
      </c>
    </row>
    <row r="7" spans="2:12" x14ac:dyDescent="0.25">
      <c r="B7" t="s">
        <v>8347</v>
      </c>
      <c r="C7">
        <v>-151</v>
      </c>
      <c r="D7">
        <v>142</v>
      </c>
      <c r="E7">
        <v>501</v>
      </c>
      <c r="F7">
        <v>442</v>
      </c>
      <c r="G7">
        <v>287</v>
      </c>
      <c r="H7">
        <v>-241</v>
      </c>
      <c r="I7" s="37">
        <v>1143</v>
      </c>
      <c r="J7">
        <v>644</v>
      </c>
      <c r="K7">
        <v>-539</v>
      </c>
      <c r="L7">
        <v>269</v>
      </c>
    </row>
    <row r="8" spans="2:12" x14ac:dyDescent="0.25">
      <c r="B8" t="s">
        <v>8348</v>
      </c>
      <c r="C8">
        <v>0</v>
      </c>
      <c r="D8">
        <v>0</v>
      </c>
      <c r="E8">
        <v>0</v>
      </c>
      <c r="F8">
        <v>0</v>
      </c>
      <c r="G8">
        <v>0</v>
      </c>
      <c r="H8">
        <v>0</v>
      </c>
      <c r="I8">
        <v>-92</v>
      </c>
      <c r="J8">
        <v>242</v>
      </c>
      <c r="K8">
        <v>657</v>
      </c>
      <c r="L8">
        <v>-212</v>
      </c>
    </row>
    <row r="9" spans="2:12" x14ac:dyDescent="0.25">
      <c r="B9" t="s">
        <v>8349</v>
      </c>
      <c r="C9">
        <v>-450</v>
      </c>
      <c r="D9">
        <v>198</v>
      </c>
      <c r="E9">
        <v>-603</v>
      </c>
      <c r="F9">
        <v>-80</v>
      </c>
      <c r="G9">
        <v>-410</v>
      </c>
      <c r="H9">
        <v>-331</v>
      </c>
      <c r="I9">
        <v>-206</v>
      </c>
      <c r="J9" s="37">
        <v>-2795</v>
      </c>
      <c r="K9">
        <v>-772</v>
      </c>
      <c r="L9">
        <v>10</v>
      </c>
    </row>
    <row r="10" spans="2:12" x14ac:dyDescent="0.25">
      <c r="B10" t="s">
        <v>8350</v>
      </c>
      <c r="C10">
        <v>-633</v>
      </c>
      <c r="D10">
        <v>-802</v>
      </c>
      <c r="E10">
        <v>-925</v>
      </c>
      <c r="F10" s="37">
        <v>-1081</v>
      </c>
      <c r="G10">
        <v>-982</v>
      </c>
      <c r="H10" s="37">
        <v>-1011</v>
      </c>
      <c r="I10" s="37">
        <v>-1080</v>
      </c>
      <c r="J10" s="37">
        <v>-1176</v>
      </c>
      <c r="K10" s="37">
        <v>-1494</v>
      </c>
      <c r="L10" s="37">
        <v>-1835</v>
      </c>
    </row>
    <row r="11" spans="2:12" x14ac:dyDescent="0.25">
      <c r="B11" t="s">
        <v>8369</v>
      </c>
      <c r="C11">
        <v>-465</v>
      </c>
      <c r="D11">
        <v>-866</v>
      </c>
      <c r="E11">
        <v>-681</v>
      </c>
      <c r="F11" s="37">
        <v>-1556</v>
      </c>
      <c r="G11">
        <v>-918</v>
      </c>
      <c r="H11">
        <v>-518</v>
      </c>
      <c r="I11">
        <v>-541</v>
      </c>
      <c r="J11">
        <v>-317</v>
      </c>
      <c r="K11" s="37">
        <v>-1282</v>
      </c>
      <c r="L11" s="37">
        <v>-2548</v>
      </c>
    </row>
    <row r="12" spans="2:12" x14ac:dyDescent="0.25">
      <c r="B12" t="s">
        <v>8351</v>
      </c>
      <c r="C12">
        <v>-454</v>
      </c>
      <c r="D12">
        <v>-817</v>
      </c>
      <c r="E12">
        <v>-684</v>
      </c>
      <c r="F12" s="37">
        <v>-1426</v>
      </c>
      <c r="G12" s="37">
        <v>-1151</v>
      </c>
      <c r="H12">
        <v>-404</v>
      </c>
      <c r="I12">
        <v>-282</v>
      </c>
      <c r="J12">
        <v>-551</v>
      </c>
      <c r="K12" s="37">
        <v>-1446</v>
      </c>
      <c r="L12" s="37">
        <v>-2496</v>
      </c>
    </row>
    <row r="13" spans="2:12" x14ac:dyDescent="0.25">
      <c r="B13" t="s">
        <v>8352</v>
      </c>
      <c r="C13">
        <v>16</v>
      </c>
      <c r="D13">
        <v>15</v>
      </c>
      <c r="E13">
        <v>17</v>
      </c>
      <c r="F13">
        <v>17</v>
      </c>
      <c r="G13">
        <v>17</v>
      </c>
      <c r="H13">
        <v>37</v>
      </c>
      <c r="I13">
        <v>28</v>
      </c>
      <c r="J13">
        <v>40</v>
      </c>
      <c r="K13">
        <v>26</v>
      </c>
      <c r="L13">
        <v>5</v>
      </c>
    </row>
    <row r="14" spans="2:12" x14ac:dyDescent="0.25">
      <c r="B14" t="s">
        <v>8353</v>
      </c>
      <c r="C14">
        <v>-243</v>
      </c>
      <c r="D14">
        <v>-282</v>
      </c>
      <c r="E14">
        <v>-153</v>
      </c>
      <c r="F14">
        <v>-320</v>
      </c>
      <c r="G14">
        <v>-573</v>
      </c>
      <c r="H14">
        <v>-25</v>
      </c>
      <c r="I14">
        <v>-140</v>
      </c>
      <c r="J14">
        <v>0</v>
      </c>
      <c r="K14">
        <v>-146</v>
      </c>
      <c r="L14">
        <v>-212</v>
      </c>
    </row>
    <row r="15" spans="2:12" x14ac:dyDescent="0.25">
      <c r="B15" t="s">
        <v>8354</v>
      </c>
      <c r="C15">
        <v>278</v>
      </c>
      <c r="D15">
        <v>205</v>
      </c>
      <c r="E15">
        <v>357</v>
      </c>
      <c r="F15">
        <v>362</v>
      </c>
      <c r="G15">
        <v>733</v>
      </c>
      <c r="H15">
        <v>134</v>
      </c>
      <c r="I15">
        <v>272</v>
      </c>
      <c r="J15">
        <v>207</v>
      </c>
      <c r="K15">
        <v>446</v>
      </c>
      <c r="L15">
        <v>240</v>
      </c>
    </row>
    <row r="16" spans="2:12" x14ac:dyDescent="0.25">
      <c r="B16" t="s">
        <v>8355</v>
      </c>
      <c r="C16">
        <v>11</v>
      </c>
      <c r="D16">
        <v>15</v>
      </c>
      <c r="E16">
        <v>32</v>
      </c>
      <c r="F16">
        <v>39</v>
      </c>
      <c r="G16">
        <v>40</v>
      </c>
      <c r="H16">
        <v>65</v>
      </c>
      <c r="I16">
        <v>73</v>
      </c>
      <c r="J16">
        <v>77</v>
      </c>
      <c r="K16">
        <v>87</v>
      </c>
      <c r="L16">
        <v>135</v>
      </c>
    </row>
    <row r="17" spans="2:12" x14ac:dyDescent="0.25">
      <c r="B17" t="s">
        <v>8356</v>
      </c>
      <c r="C17">
        <v>71</v>
      </c>
      <c r="D17">
        <v>69</v>
      </c>
      <c r="E17">
        <v>74</v>
      </c>
      <c r="F17">
        <v>38</v>
      </c>
      <c r="G17">
        <v>40</v>
      </c>
      <c r="H17">
        <v>27</v>
      </c>
      <c r="I17">
        <v>8</v>
      </c>
      <c r="J17">
        <v>15</v>
      </c>
      <c r="K17">
        <v>56</v>
      </c>
      <c r="L17">
        <v>129</v>
      </c>
    </row>
    <row r="18" spans="2:12" x14ac:dyDescent="0.25">
      <c r="B18" t="s">
        <v>8357</v>
      </c>
      <c r="C18">
        <v>0</v>
      </c>
      <c r="D18">
        <v>0</v>
      </c>
      <c r="E18">
        <v>0</v>
      </c>
      <c r="F18">
        <v>0</v>
      </c>
      <c r="G18">
        <v>0</v>
      </c>
      <c r="H18">
        <v>0</v>
      </c>
      <c r="I18">
        <v>0</v>
      </c>
      <c r="J18">
        <v>0</v>
      </c>
      <c r="K18">
        <v>-180</v>
      </c>
      <c r="L18">
        <v>0</v>
      </c>
    </row>
    <row r="19" spans="2:12" x14ac:dyDescent="0.25">
      <c r="B19" t="s">
        <v>8358</v>
      </c>
      <c r="C19">
        <v>0</v>
      </c>
      <c r="D19">
        <v>0</v>
      </c>
      <c r="E19">
        <v>0</v>
      </c>
      <c r="F19">
        <v>141</v>
      </c>
      <c r="G19">
        <v>0</v>
      </c>
      <c r="H19">
        <v>0</v>
      </c>
      <c r="I19">
        <v>0</v>
      </c>
      <c r="J19">
        <v>0</v>
      </c>
      <c r="K19">
        <v>0</v>
      </c>
      <c r="L19">
        <v>0</v>
      </c>
    </row>
    <row r="20" spans="2:12" x14ac:dyDescent="0.25">
      <c r="B20" t="s">
        <v>8359</v>
      </c>
      <c r="C20">
        <v>0</v>
      </c>
      <c r="D20">
        <v>0</v>
      </c>
      <c r="E20">
        <v>0</v>
      </c>
      <c r="F20">
        <v>-525</v>
      </c>
      <c r="G20">
        <v>0</v>
      </c>
      <c r="H20">
        <v>0</v>
      </c>
      <c r="I20">
        <v>0</v>
      </c>
      <c r="J20">
        <v>0</v>
      </c>
      <c r="K20">
        <v>0</v>
      </c>
      <c r="L20">
        <v>0</v>
      </c>
    </row>
    <row r="21" spans="2:12" x14ac:dyDescent="0.25">
      <c r="B21" t="s">
        <v>8360</v>
      </c>
      <c r="C21">
        <v>-144</v>
      </c>
      <c r="D21">
        <v>-70</v>
      </c>
      <c r="E21">
        <v>-324</v>
      </c>
      <c r="F21">
        <v>118</v>
      </c>
      <c r="G21">
        <v>-24</v>
      </c>
      <c r="H21">
        <v>-353</v>
      </c>
      <c r="I21">
        <v>-500</v>
      </c>
      <c r="J21">
        <v>-105</v>
      </c>
      <c r="K21">
        <v>-126</v>
      </c>
      <c r="L21">
        <v>-350</v>
      </c>
    </row>
    <row r="22" spans="2:12" x14ac:dyDescent="0.25">
      <c r="B22" t="s">
        <v>8370</v>
      </c>
      <c r="C22">
        <v>-576</v>
      </c>
      <c r="D22">
        <v>-849</v>
      </c>
      <c r="E22">
        <v>-756</v>
      </c>
      <c r="F22" s="37">
        <v>-1379</v>
      </c>
      <c r="G22" s="37">
        <v>-1117</v>
      </c>
      <c r="H22" s="37">
        <v>-2871</v>
      </c>
      <c r="I22">
        <v>-650</v>
      </c>
      <c r="J22" s="37">
        <v>-1808</v>
      </c>
      <c r="K22" s="37">
        <v>-2140</v>
      </c>
      <c r="L22" s="37">
        <v>-2982</v>
      </c>
    </row>
    <row r="23" spans="2:12" x14ac:dyDescent="0.25">
      <c r="B23" t="s">
        <v>8361</v>
      </c>
      <c r="C23">
        <v>0</v>
      </c>
      <c r="D23">
        <v>0</v>
      </c>
      <c r="E23">
        <v>0</v>
      </c>
      <c r="F23">
        <v>0</v>
      </c>
      <c r="G23">
        <v>0</v>
      </c>
      <c r="H23">
        <v>0</v>
      </c>
      <c r="I23">
        <v>0</v>
      </c>
      <c r="J23">
        <v>0</v>
      </c>
      <c r="K23">
        <v>0</v>
      </c>
      <c r="L23">
        <v>1</v>
      </c>
    </row>
    <row r="24" spans="2:12" x14ac:dyDescent="0.25">
      <c r="B24" t="s">
        <v>8362</v>
      </c>
      <c r="C24">
        <v>239</v>
      </c>
      <c r="D24">
        <v>8</v>
      </c>
      <c r="E24">
        <v>271</v>
      </c>
      <c r="F24">
        <v>10</v>
      </c>
      <c r="G24">
        <v>243</v>
      </c>
      <c r="H24">
        <v>18</v>
      </c>
      <c r="I24">
        <v>155</v>
      </c>
      <c r="J24">
        <v>418</v>
      </c>
      <c r="K24">
        <v>254</v>
      </c>
      <c r="L24">
        <v>101</v>
      </c>
    </row>
    <row r="25" spans="2:12" x14ac:dyDescent="0.25">
      <c r="B25" t="s">
        <v>8363</v>
      </c>
      <c r="C25">
        <v>-86</v>
      </c>
      <c r="D25">
        <v>-119</v>
      </c>
      <c r="E25">
        <v>-58</v>
      </c>
      <c r="F25">
        <v>-54</v>
      </c>
      <c r="G25">
        <v>-26</v>
      </c>
      <c r="H25">
        <v>-279</v>
      </c>
      <c r="I25">
        <v>-14</v>
      </c>
      <c r="J25">
        <v>-8</v>
      </c>
      <c r="K25">
        <v>-25</v>
      </c>
      <c r="L25">
        <v>-98</v>
      </c>
    </row>
    <row r="26" spans="2:12" x14ac:dyDescent="0.25">
      <c r="B26" t="s">
        <v>8364</v>
      </c>
      <c r="C26">
        <v>-35</v>
      </c>
      <c r="D26">
        <v>-40</v>
      </c>
      <c r="E26">
        <v>-36</v>
      </c>
      <c r="F26">
        <v>-35</v>
      </c>
      <c r="G26">
        <v>-106</v>
      </c>
      <c r="H26">
        <v>-101</v>
      </c>
      <c r="I26">
        <v>-89</v>
      </c>
      <c r="J26">
        <v>-94</v>
      </c>
      <c r="K26">
        <v>-142</v>
      </c>
      <c r="L26">
        <v>-191</v>
      </c>
    </row>
    <row r="27" spans="2:12" x14ac:dyDescent="0.25">
      <c r="B27" t="s">
        <v>8365</v>
      </c>
      <c r="C27">
        <v>-695</v>
      </c>
      <c r="D27">
        <v>-764</v>
      </c>
      <c r="E27">
        <v>-947</v>
      </c>
      <c r="F27" s="37">
        <v>-1218</v>
      </c>
      <c r="G27" s="37">
        <v>-1049</v>
      </c>
      <c r="H27" s="37">
        <v>-2121</v>
      </c>
      <c r="I27">
        <v>-499</v>
      </c>
      <c r="J27" s="37">
        <v>-1763</v>
      </c>
      <c r="K27" s="37">
        <v>-1936</v>
      </c>
      <c r="L27" s="37">
        <v>-2551</v>
      </c>
    </row>
    <row r="28" spans="2:12" x14ac:dyDescent="0.25">
      <c r="B28" t="s">
        <v>8366</v>
      </c>
      <c r="C28">
        <v>0</v>
      </c>
      <c r="D28">
        <v>0</v>
      </c>
      <c r="E28">
        <v>0</v>
      </c>
      <c r="F28">
        <v>0</v>
      </c>
      <c r="G28">
        <v>-180</v>
      </c>
      <c r="H28">
        <v>-179</v>
      </c>
      <c r="I28">
        <v>-203</v>
      </c>
      <c r="J28">
        <v>-221</v>
      </c>
      <c r="K28">
        <v>-256</v>
      </c>
      <c r="L28">
        <v>-286</v>
      </c>
    </row>
    <row r="29" spans="2:12" x14ac:dyDescent="0.25">
      <c r="B29" t="s">
        <v>8367</v>
      </c>
      <c r="C29">
        <v>0</v>
      </c>
      <c r="D29">
        <v>66</v>
      </c>
      <c r="E29">
        <v>13</v>
      </c>
      <c r="F29">
        <v>-82</v>
      </c>
      <c r="G29">
        <v>0</v>
      </c>
      <c r="H29">
        <v>-209</v>
      </c>
      <c r="I29">
        <v>0</v>
      </c>
      <c r="J29">
        <v>-140</v>
      </c>
      <c r="K29">
        <v>-36</v>
      </c>
      <c r="L29">
        <v>41</v>
      </c>
    </row>
    <row r="30" spans="2:12" x14ac:dyDescent="0.25">
      <c r="B30" t="s">
        <v>52</v>
      </c>
      <c r="C30">
        <v>147</v>
      </c>
      <c r="D30">
        <v>528</v>
      </c>
      <c r="E30">
        <v>90</v>
      </c>
      <c r="F30">
        <v>-822</v>
      </c>
      <c r="G30">
        <v>434</v>
      </c>
      <c r="H30">
        <v>-351</v>
      </c>
      <c r="I30" s="37">
        <v>2492</v>
      </c>
      <c r="J30" s="37">
        <v>-1138</v>
      </c>
      <c r="K30">
        <v>771</v>
      </c>
      <c r="L30">
        <v>573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68F4-35F9-440F-B28A-35F728E0E20C}">
  <sheetPr codeName="Sheet4">
    <pageSetUpPr fitToPage="1"/>
  </sheetPr>
  <dimension ref="B1:J99"/>
  <sheetViews>
    <sheetView showGridLines="0" zoomScaleNormal="100" workbookViewId="0">
      <selection activeCell="Q61" sqref="Q61"/>
    </sheetView>
  </sheetViews>
  <sheetFormatPr defaultRowHeight="15" x14ac:dyDescent="0.25"/>
  <cols>
    <col min="1" max="1" width="1.85546875" customWidth="1"/>
    <col min="2" max="2" width="12" bestFit="1" customWidth="1"/>
    <col min="3" max="3" width="10" bestFit="1" customWidth="1"/>
    <col min="4" max="4" width="11.7109375" customWidth="1"/>
    <col min="5" max="5" width="12.7109375" bestFit="1" customWidth="1"/>
    <col min="6" max="6" width="2.7109375" customWidth="1"/>
    <col min="7" max="7" width="12" bestFit="1" customWidth="1"/>
    <col min="8" max="8" width="6.28515625" bestFit="1" customWidth="1"/>
    <col min="9" max="9" width="9.7109375" bestFit="1" customWidth="1"/>
    <col min="10" max="10" width="14.5703125" bestFit="1" customWidth="1"/>
    <col min="11" max="11" width="2.7109375" customWidth="1"/>
    <col min="12" max="12" width="6.140625" customWidth="1"/>
    <col min="13" max="13" width="6.28515625" bestFit="1" customWidth="1"/>
    <col min="14" max="14" width="8.28515625" bestFit="1" customWidth="1"/>
    <col min="15" max="15" width="6.140625" customWidth="1"/>
  </cols>
  <sheetData>
    <row r="1" spans="2:10" ht="24.75" customHeight="1" x14ac:dyDescent="0.25">
      <c r="B1" s="29" t="str">
        <f>'Data Sheet'!B1</f>
        <v>ASIAN PAINTS LTD</v>
      </c>
    </row>
    <row r="2" spans="2:10" ht="15.75" thickBot="1" x14ac:dyDescent="0.3">
      <c r="B2" s="262" t="str">
        <f>CONCATENATE("BSE Code : ",VLOOKUP(B1,'List Stocks'!B3:E5442,2,FALSE)," | NSE Code : ",VLOOKUP(B1,'List Stocks'!B3:E5442,3,FALSE),"")</f>
        <v>BSE Code : 500820 | NSE Code : ASIANPAINT</v>
      </c>
      <c r="C2" s="259"/>
      <c r="D2" s="259"/>
      <c r="E2" s="259"/>
      <c r="F2" s="259"/>
      <c r="G2" s="259"/>
      <c r="H2" s="259"/>
      <c r="I2" s="259"/>
      <c r="J2" s="259"/>
    </row>
    <row r="4" spans="2:10" x14ac:dyDescent="0.25">
      <c r="B4" s="339" t="str">
        <f>'Data Sheet'!$B$1&amp;" - "&amp;'Data Sheet'!A17&amp;" "</f>
        <v xml:space="preserve">ASIAN PAINTS LTD - Sales </v>
      </c>
      <c r="C4" s="339"/>
      <c r="D4" s="339"/>
      <c r="E4" s="339"/>
      <c r="G4" s="339" t="str">
        <f>'Data Sheet'!$B$1&amp;" - "&amp;'Data Sheet'!A34&amp;""</f>
        <v>ASIAN PAINTS LTD - EBITDA</v>
      </c>
      <c r="H4" s="339"/>
      <c r="I4" s="339"/>
      <c r="J4" s="339"/>
    </row>
    <row r="5" spans="2:10" x14ac:dyDescent="0.25">
      <c r="B5" s="31" t="s">
        <v>116</v>
      </c>
      <c r="C5" s="45" t="s">
        <v>117</v>
      </c>
      <c r="D5" s="45" t="s">
        <v>12</v>
      </c>
      <c r="E5" s="45" t="s">
        <v>59</v>
      </c>
      <c r="G5" s="31" t="s">
        <v>116</v>
      </c>
      <c r="H5" s="45" t="s">
        <v>117</v>
      </c>
      <c r="I5" s="45" t="s">
        <v>28</v>
      </c>
      <c r="J5" s="45" t="s">
        <v>98</v>
      </c>
    </row>
    <row r="6" spans="2:10" x14ac:dyDescent="0.25">
      <c r="B6" s="19">
        <v>1</v>
      </c>
      <c r="C6" s="20">
        <f>'Data Sheet'!$B$16</f>
        <v>42094</v>
      </c>
      <c r="D6" s="21">
        <f t="array" ref="D6:D15">TRANSPOSE('Data Sheet'!B17:K17)</f>
        <v>13615.26</v>
      </c>
      <c r="G6" s="19">
        <v>1</v>
      </c>
      <c r="H6" s="20">
        <f>'Data Sheet'!$B$16</f>
        <v>42094</v>
      </c>
      <c r="I6" s="21">
        <f t="array" ref="I6:I15">TRANSPOSE('Data Sheet'!B34:K34)</f>
        <v>2352.85</v>
      </c>
    </row>
    <row r="7" spans="2:10" x14ac:dyDescent="0.25">
      <c r="B7" s="19">
        <f>B6+1</f>
        <v>2</v>
      </c>
      <c r="C7" s="20">
        <f>C6+365</f>
        <v>42459</v>
      </c>
      <c r="D7" s="21">
        <v>14271.49</v>
      </c>
      <c r="E7" s="48">
        <f>D7/D6-1</f>
        <v>4.8198124751198224E-2</v>
      </c>
      <c r="G7" s="19">
        <f>G6+1</f>
        <v>2</v>
      </c>
      <c r="H7" s="20">
        <f>H6+365</f>
        <v>42459</v>
      </c>
      <c r="I7" s="21">
        <v>2914.23</v>
      </c>
      <c r="J7" s="48">
        <f>I7/I6-1</f>
        <v>0.23859574558514152</v>
      </c>
    </row>
    <row r="8" spans="2:10" x14ac:dyDescent="0.25">
      <c r="B8" s="19">
        <f t="shared" ref="B8:B20" si="0">B7+1</f>
        <v>3</v>
      </c>
      <c r="C8" s="20">
        <f t="shared" ref="C8:C20" si="1">C7+365</f>
        <v>42824</v>
      </c>
      <c r="D8" s="21">
        <v>15061.99</v>
      </c>
      <c r="E8" s="48">
        <f t="shared" ref="E8:E20" si="2">D8/D7-1</f>
        <v>5.5390151974320734E-2</v>
      </c>
      <c r="G8" s="19">
        <f t="shared" ref="G8:G20" si="3">G7+1</f>
        <v>3</v>
      </c>
      <c r="H8" s="20">
        <f t="shared" ref="H8:H20" si="4">H7+365</f>
        <v>42824</v>
      </c>
      <c r="I8" s="21">
        <v>3254.84</v>
      </c>
      <c r="J8" s="48">
        <f t="shared" ref="J8:J20" si="5">I8/I7-1</f>
        <v>0.11687821482861693</v>
      </c>
    </row>
    <row r="9" spans="2:10" x14ac:dyDescent="0.25">
      <c r="B9" s="19">
        <f t="shared" si="0"/>
        <v>4</v>
      </c>
      <c r="C9" s="20">
        <f t="shared" si="1"/>
        <v>43189</v>
      </c>
      <c r="D9" s="21">
        <v>16824.55</v>
      </c>
      <c r="E9" s="48">
        <f t="shared" si="2"/>
        <v>0.11702039371955486</v>
      </c>
      <c r="G9" s="19">
        <f t="shared" si="3"/>
        <v>4</v>
      </c>
      <c r="H9" s="20">
        <f t="shared" si="4"/>
        <v>43189</v>
      </c>
      <c r="I9" s="21">
        <v>3481.83</v>
      </c>
      <c r="J9" s="48">
        <f t="shared" si="5"/>
        <v>6.9739219132123109E-2</v>
      </c>
    </row>
    <row r="10" spans="2:10" x14ac:dyDescent="0.25">
      <c r="B10" s="19">
        <f t="shared" si="0"/>
        <v>5</v>
      </c>
      <c r="C10" s="20">
        <f t="shared" si="1"/>
        <v>43554</v>
      </c>
      <c r="D10" s="21">
        <v>19240.13</v>
      </c>
      <c r="E10" s="48">
        <f t="shared" si="2"/>
        <v>0.14357471670861943</v>
      </c>
      <c r="G10" s="19">
        <f t="shared" si="3"/>
        <v>5</v>
      </c>
      <c r="H10" s="20">
        <f t="shared" si="4"/>
        <v>43554</v>
      </c>
      <c r="I10" s="21">
        <v>3986.5899999999997</v>
      </c>
      <c r="J10" s="48">
        <f t="shared" si="5"/>
        <v>0.14496974292254361</v>
      </c>
    </row>
    <row r="11" spans="2:10" x14ac:dyDescent="0.25">
      <c r="B11" s="19">
        <f t="shared" si="0"/>
        <v>6</v>
      </c>
      <c r="C11" s="20">
        <f t="shared" si="1"/>
        <v>43919</v>
      </c>
      <c r="D11" s="21">
        <v>20211.25</v>
      </c>
      <c r="E11" s="48">
        <f t="shared" si="2"/>
        <v>5.0473671435691925E-2</v>
      </c>
      <c r="G11" s="19">
        <f t="shared" si="3"/>
        <v>6</v>
      </c>
      <c r="H11" s="20">
        <f t="shared" si="4"/>
        <v>43919</v>
      </c>
      <c r="I11" s="21">
        <v>4442.8500000000004</v>
      </c>
      <c r="J11" s="48">
        <f t="shared" si="5"/>
        <v>0.11444868923064599</v>
      </c>
    </row>
    <row r="12" spans="2:10" x14ac:dyDescent="0.25">
      <c r="B12" s="19">
        <f t="shared" si="0"/>
        <v>7</v>
      </c>
      <c r="C12" s="20">
        <f t="shared" si="1"/>
        <v>44284</v>
      </c>
      <c r="D12" s="21">
        <v>21712.79</v>
      </c>
      <c r="E12" s="48">
        <f t="shared" si="2"/>
        <v>7.4292287711052118E-2</v>
      </c>
      <c r="G12" s="19">
        <f t="shared" si="3"/>
        <v>7</v>
      </c>
      <c r="H12" s="20">
        <f t="shared" si="4"/>
        <v>44284</v>
      </c>
      <c r="I12" s="21">
        <v>5119.7899999999991</v>
      </c>
      <c r="J12" s="48">
        <f t="shared" si="5"/>
        <v>0.15236616136038772</v>
      </c>
    </row>
    <row r="13" spans="2:10" x14ac:dyDescent="0.25">
      <c r="B13" s="19">
        <f t="shared" si="0"/>
        <v>8</v>
      </c>
      <c r="C13" s="20">
        <f t="shared" si="1"/>
        <v>44649</v>
      </c>
      <c r="D13" s="21">
        <v>29101.279999999999</v>
      </c>
      <c r="E13" s="48">
        <f t="shared" si="2"/>
        <v>0.34028284711453471</v>
      </c>
      <c r="G13" s="19">
        <f t="shared" si="3"/>
        <v>8</v>
      </c>
      <c r="H13" s="20">
        <f t="shared" si="4"/>
        <v>44649</v>
      </c>
      <c r="I13" s="21">
        <v>5045.25</v>
      </c>
      <c r="J13" s="48">
        <f t="shared" si="5"/>
        <v>-1.4559190904314234E-2</v>
      </c>
    </row>
    <row r="14" spans="2:10" x14ac:dyDescent="0.25">
      <c r="B14" s="19">
        <f t="shared" si="0"/>
        <v>9</v>
      </c>
      <c r="C14" s="20">
        <f t="shared" si="1"/>
        <v>45014</v>
      </c>
      <c r="D14" s="21">
        <v>34488.589999999997</v>
      </c>
      <c r="E14" s="48">
        <f t="shared" si="2"/>
        <v>0.18512278497715551</v>
      </c>
      <c r="G14" s="19">
        <f t="shared" si="3"/>
        <v>9</v>
      </c>
      <c r="H14" s="20">
        <f t="shared" si="4"/>
        <v>45014</v>
      </c>
      <c r="I14" s="21">
        <v>6602.42</v>
      </c>
      <c r="J14" s="48">
        <f t="shared" si="5"/>
        <v>0.30864080075318379</v>
      </c>
    </row>
    <row r="15" spans="2:10" x14ac:dyDescent="0.25">
      <c r="B15" s="19">
        <f t="shared" si="0"/>
        <v>10</v>
      </c>
      <c r="C15" s="20">
        <f t="shared" si="1"/>
        <v>45379</v>
      </c>
      <c r="D15" s="21">
        <v>35494.730000000003</v>
      </c>
      <c r="E15" s="48">
        <f t="shared" si="2"/>
        <v>2.9173126532572313E-2</v>
      </c>
      <c r="G15" s="19">
        <f t="shared" si="3"/>
        <v>10</v>
      </c>
      <c r="H15" s="20">
        <f t="shared" si="4"/>
        <v>45379</v>
      </c>
      <c r="I15" s="21">
        <v>8308.48</v>
      </c>
      <c r="J15" s="48">
        <f t="shared" si="5"/>
        <v>0.25839919302316416</v>
      </c>
    </row>
    <row r="16" spans="2:10" x14ac:dyDescent="0.25">
      <c r="B16" s="99">
        <f t="shared" si="0"/>
        <v>11</v>
      </c>
      <c r="C16" s="100">
        <f t="shared" si="1"/>
        <v>45744</v>
      </c>
      <c r="D16" s="101">
        <f>FORECAST(B16,$D$6:$D$15,$B$6:$B$15)</f>
        <v>36144.446666666663</v>
      </c>
      <c r="E16" s="102">
        <f t="shared" si="2"/>
        <v>1.8304595264329704E-2</v>
      </c>
      <c r="G16" s="99">
        <f t="shared" si="3"/>
        <v>11</v>
      </c>
      <c r="H16" s="100">
        <f t="shared" si="4"/>
        <v>45744</v>
      </c>
      <c r="I16" s="101">
        <f>FORECAST(G16,$I$6:$I$15,$G$6:$G$15)</f>
        <v>7675.5860000000002</v>
      </c>
      <c r="J16" s="102">
        <f t="shared" si="5"/>
        <v>-7.6174462717608971E-2</v>
      </c>
    </row>
    <row r="17" spans="2:10" x14ac:dyDescent="0.25">
      <c r="B17" s="99">
        <f t="shared" si="0"/>
        <v>12</v>
      </c>
      <c r="C17" s="100">
        <f t="shared" si="1"/>
        <v>46109</v>
      </c>
      <c r="D17" s="101">
        <f t="shared" ref="D17:D20" si="6">FORECAST(B17,$D$6:$D$15,$B$6:$B$15)</f>
        <v>38715.763151515152</v>
      </c>
      <c r="E17" s="102">
        <f t="shared" si="2"/>
        <v>7.1140015188552397E-2</v>
      </c>
      <c r="G17" s="99">
        <f t="shared" si="3"/>
        <v>12</v>
      </c>
      <c r="H17" s="100">
        <f t="shared" si="4"/>
        <v>46109</v>
      </c>
      <c r="I17" s="101">
        <f t="shared" ref="I17:I20" si="7">FORECAST(G17,$I$6:$I$15,$G$6:$G$15)</f>
        <v>8243.7083636363641</v>
      </c>
      <c r="J17" s="102">
        <f t="shared" si="5"/>
        <v>7.4016806487004816E-2</v>
      </c>
    </row>
    <row r="18" spans="2:10" x14ac:dyDescent="0.25">
      <c r="B18" s="99">
        <f t="shared" si="0"/>
        <v>13</v>
      </c>
      <c r="C18" s="100">
        <f t="shared" si="1"/>
        <v>46474</v>
      </c>
      <c r="D18" s="101">
        <f t="shared" si="6"/>
        <v>41287.07963636364</v>
      </c>
      <c r="E18" s="102">
        <f t="shared" si="2"/>
        <v>6.6415234404280543E-2</v>
      </c>
      <c r="G18" s="99">
        <f t="shared" si="3"/>
        <v>13</v>
      </c>
      <c r="H18" s="100">
        <f t="shared" si="4"/>
        <v>46474</v>
      </c>
      <c r="I18" s="101">
        <f t="shared" si="7"/>
        <v>8811.8307272727288</v>
      </c>
      <c r="J18" s="102">
        <f t="shared" si="5"/>
        <v>6.8915873606397504E-2</v>
      </c>
    </row>
    <row r="19" spans="2:10" x14ac:dyDescent="0.25">
      <c r="B19" s="99">
        <f t="shared" si="0"/>
        <v>14</v>
      </c>
      <c r="C19" s="100">
        <f t="shared" si="1"/>
        <v>46839</v>
      </c>
      <c r="D19" s="101">
        <f t="shared" si="6"/>
        <v>43858.396121212121</v>
      </c>
      <c r="E19" s="102">
        <f t="shared" si="2"/>
        <v>6.2278962510678326E-2</v>
      </c>
      <c r="G19" s="99">
        <f t="shared" si="3"/>
        <v>14</v>
      </c>
      <c r="H19" s="100">
        <f t="shared" si="4"/>
        <v>46839</v>
      </c>
      <c r="I19" s="101">
        <f t="shared" si="7"/>
        <v>9379.95309090909</v>
      </c>
      <c r="J19" s="102">
        <f t="shared" si="5"/>
        <v>6.4472682376661483E-2</v>
      </c>
    </row>
    <row r="20" spans="2:10" x14ac:dyDescent="0.25">
      <c r="B20" s="99">
        <f t="shared" si="0"/>
        <v>15</v>
      </c>
      <c r="C20" s="100">
        <f t="shared" si="1"/>
        <v>47204</v>
      </c>
      <c r="D20" s="101">
        <f t="shared" si="6"/>
        <v>46429.712606060602</v>
      </c>
      <c r="E20" s="102">
        <f t="shared" si="2"/>
        <v>5.8627690755997941E-2</v>
      </c>
      <c r="G20" s="99">
        <f t="shared" si="3"/>
        <v>15</v>
      </c>
      <c r="H20" s="100">
        <f t="shared" si="4"/>
        <v>47204</v>
      </c>
      <c r="I20" s="101">
        <f t="shared" si="7"/>
        <v>9948.0754545454547</v>
      </c>
      <c r="J20" s="102">
        <f t="shared" si="5"/>
        <v>6.0567719063220116E-2</v>
      </c>
    </row>
    <row r="37" spans="2:10" x14ac:dyDescent="0.25">
      <c r="B37" s="339" t="str">
        <f>'Data Sheet'!$B$1&amp;" - "&amp;'Historical FS'!B40&amp;""</f>
        <v>ASIAN PAINTS LTD - Earnings per Share</v>
      </c>
      <c r="C37" s="339"/>
      <c r="D37" s="339"/>
      <c r="E37" s="339"/>
      <c r="G37" s="339" t="str">
        <f>'Data Sheet'!$B$1&amp;" - "&amp;'Historical FS'!B29&amp;" "</f>
        <v xml:space="preserve">ASIAN PAINTS LTD - Earnings Before Tax </v>
      </c>
      <c r="H37" s="339"/>
      <c r="I37" s="339"/>
      <c r="J37" s="339"/>
    </row>
    <row r="38" spans="2:10" x14ac:dyDescent="0.25">
      <c r="B38" s="31" t="s">
        <v>116</v>
      </c>
      <c r="C38" s="45" t="s">
        <v>117</v>
      </c>
      <c r="D38" s="45" t="s">
        <v>8379</v>
      </c>
      <c r="E38" s="45" t="s">
        <v>8380</v>
      </c>
      <c r="G38" s="31" t="s">
        <v>116</v>
      </c>
      <c r="H38" s="45" t="s">
        <v>117</v>
      </c>
      <c r="I38" s="45" t="s">
        <v>8378</v>
      </c>
      <c r="J38" s="45" t="s">
        <v>8381</v>
      </c>
    </row>
    <row r="39" spans="2:10" x14ac:dyDescent="0.25">
      <c r="B39" s="19">
        <v>1</v>
      </c>
      <c r="C39" s="20">
        <f>'Data Sheet'!$B$16</f>
        <v>42094</v>
      </c>
      <c r="D39" s="21">
        <f t="array" ref="D39:D48">TRANSPOSE('Historical FS'!C40:L40)</f>
        <v>13.398561301084236</v>
      </c>
      <c r="G39" s="19">
        <v>1</v>
      </c>
      <c r="H39" s="20">
        <f>'Data Sheet'!$B$16</f>
        <v>42094</v>
      </c>
      <c r="I39" s="21" cm="1">
        <f t="array" ref="I39:I48">TRANSPOSE('Data Sheet'!B28:K28)</f>
        <v>2076.87</v>
      </c>
    </row>
    <row r="40" spans="2:10" x14ac:dyDescent="0.25">
      <c r="B40" s="19">
        <f>B39+1</f>
        <v>2</v>
      </c>
      <c r="C40" s="20">
        <f>C39+365</f>
        <v>42459</v>
      </c>
      <c r="D40" s="21">
        <v>16.221538782318614</v>
      </c>
      <c r="E40" s="48">
        <f>D40/D39-1</f>
        <v>0.21069258241972122</v>
      </c>
      <c r="G40" s="19">
        <f>G39+1</f>
        <v>2</v>
      </c>
      <c r="H40" s="20">
        <f>H39+365</f>
        <v>42459</v>
      </c>
      <c r="I40" s="21">
        <v>2613.85</v>
      </c>
      <c r="J40" s="48">
        <f>I40/I39-1</f>
        <v>0.25855253337955686</v>
      </c>
    </row>
    <row r="41" spans="2:10" x14ac:dyDescent="0.25">
      <c r="B41" s="19">
        <f t="shared" ref="B41:B53" si="8">B40+1</f>
        <v>3</v>
      </c>
      <c r="C41" s="20">
        <f t="shared" ref="C41:C53" si="9">C40+365</f>
        <v>42824</v>
      </c>
      <c r="D41" s="21">
        <v>17.497393661384489</v>
      </c>
      <c r="E41" s="48">
        <f t="shared" ref="E41:E53" si="10">D41/D40-1</f>
        <v>7.8651902028958443E-2</v>
      </c>
      <c r="G41" s="19">
        <f t="shared" ref="G41:G53" si="11">G40+1</f>
        <v>3</v>
      </c>
      <c r="H41" s="20">
        <f t="shared" ref="H41:H53" si="12">H40+365</f>
        <v>42824</v>
      </c>
      <c r="I41" s="21">
        <v>2959.54</v>
      </c>
      <c r="J41" s="48">
        <f t="shared" ref="J41:J53" si="13">I41/I40-1</f>
        <v>0.13225318973927358</v>
      </c>
    </row>
    <row r="42" spans="2:10" x14ac:dyDescent="0.25">
      <c r="B42" s="19">
        <f t="shared" si="8"/>
        <v>4</v>
      </c>
      <c r="C42" s="20">
        <f t="shared" si="9"/>
        <v>43189</v>
      </c>
      <c r="D42" s="21">
        <v>18.360195996663897</v>
      </c>
      <c r="E42" s="48">
        <f t="shared" si="10"/>
        <v>4.9310334554771629E-2</v>
      </c>
      <c r="G42" s="19">
        <f t="shared" si="11"/>
        <v>4</v>
      </c>
      <c r="H42" s="20">
        <f t="shared" si="12"/>
        <v>43189</v>
      </c>
      <c r="I42" s="21">
        <v>3138.48</v>
      </c>
      <c r="J42" s="48">
        <f t="shared" si="13"/>
        <v>6.0462098839684675E-2</v>
      </c>
    </row>
    <row r="43" spans="2:10" x14ac:dyDescent="0.25">
      <c r="B43" s="19">
        <f t="shared" si="8"/>
        <v>5</v>
      </c>
      <c r="C43" s="20">
        <f t="shared" si="9"/>
        <v>43554</v>
      </c>
      <c r="D43" s="21">
        <v>20.165450375312773</v>
      </c>
      <c r="E43" s="48">
        <f t="shared" si="10"/>
        <v>9.8324352255111824E-2</v>
      </c>
      <c r="G43" s="19">
        <f t="shared" si="11"/>
        <v>5</v>
      </c>
      <c r="H43" s="20">
        <f t="shared" si="12"/>
        <v>43554</v>
      </c>
      <c r="I43" s="21">
        <v>3306.1</v>
      </c>
      <c r="J43" s="48">
        <f t="shared" si="13"/>
        <v>5.3408019168514675E-2</v>
      </c>
    </row>
    <row r="44" spans="2:10" x14ac:dyDescent="0.25">
      <c r="B44" s="19">
        <f t="shared" si="8"/>
        <v>6</v>
      </c>
      <c r="C44" s="20">
        <f t="shared" si="9"/>
        <v>43919</v>
      </c>
      <c r="D44" s="21">
        <v>25.220391993327752</v>
      </c>
      <c r="E44" s="48">
        <f t="shared" si="10"/>
        <v>0.25067338065523237</v>
      </c>
      <c r="G44" s="19">
        <f t="shared" si="11"/>
        <v>6</v>
      </c>
      <c r="H44" s="20">
        <f t="shared" si="12"/>
        <v>43919</v>
      </c>
      <c r="I44" s="21">
        <v>3629.04</v>
      </c>
      <c r="J44" s="48">
        <f t="shared" si="13"/>
        <v>9.7680045975620855E-2</v>
      </c>
    </row>
    <row r="45" spans="2:10" x14ac:dyDescent="0.25">
      <c r="B45" s="19">
        <f t="shared" si="8"/>
        <v>7</v>
      </c>
      <c r="C45" s="20">
        <f t="shared" si="9"/>
        <v>44284</v>
      </c>
      <c r="D45" s="21">
        <v>29.973936613844902</v>
      </c>
      <c r="E45" s="48">
        <f t="shared" si="10"/>
        <v>0.18848020370875829</v>
      </c>
      <c r="G45" s="19">
        <f t="shared" si="11"/>
        <v>7</v>
      </c>
      <c r="H45" s="20">
        <f t="shared" si="12"/>
        <v>44284</v>
      </c>
      <c r="I45" s="21">
        <v>4304.3500000000004</v>
      </c>
      <c r="J45" s="48">
        <f t="shared" si="13"/>
        <v>0.18608502524083526</v>
      </c>
    </row>
    <row r="46" spans="2:10" x14ac:dyDescent="0.25">
      <c r="B46" s="19">
        <f t="shared" si="8"/>
        <v>8</v>
      </c>
      <c r="C46" s="20">
        <f t="shared" si="9"/>
        <v>44649</v>
      </c>
      <c r="D46" s="21">
        <v>29.075583819849857</v>
      </c>
      <c r="E46" s="48">
        <f t="shared" si="10"/>
        <v>-2.9971131438908061E-2</v>
      </c>
      <c r="G46" s="19">
        <f t="shared" si="11"/>
        <v>8</v>
      </c>
      <c r="H46" s="20">
        <f t="shared" si="12"/>
        <v>44649</v>
      </c>
      <c r="I46" s="21">
        <v>4187.72</v>
      </c>
      <c r="J46" s="48">
        <f t="shared" si="13"/>
        <v>-2.7095844901088406E-2</v>
      </c>
    </row>
    <row r="47" spans="2:10" x14ac:dyDescent="0.25">
      <c r="B47" s="19">
        <f t="shared" si="8"/>
        <v>9</v>
      </c>
      <c r="C47" s="20">
        <f t="shared" si="9"/>
        <v>45014</v>
      </c>
      <c r="D47" s="21">
        <v>39.23967889908252</v>
      </c>
      <c r="E47" s="48">
        <f t="shared" si="10"/>
        <v>0.34957492658474676</v>
      </c>
      <c r="G47" s="19">
        <f t="shared" si="11"/>
        <v>9</v>
      </c>
      <c r="H47" s="20">
        <f t="shared" si="12"/>
        <v>45014</v>
      </c>
      <c r="I47" s="21">
        <v>5688.83</v>
      </c>
      <c r="J47" s="48">
        <f t="shared" si="13"/>
        <v>0.3584551975776793</v>
      </c>
    </row>
    <row r="48" spans="2:10" x14ac:dyDescent="0.25">
      <c r="B48" s="19">
        <f t="shared" si="8"/>
        <v>10</v>
      </c>
      <c r="C48" s="20">
        <f t="shared" si="9"/>
        <v>45379</v>
      </c>
      <c r="D48" s="21">
        <v>49.382089241034208</v>
      </c>
      <c r="E48" s="48">
        <f t="shared" si="10"/>
        <v>0.25847332665581102</v>
      </c>
      <c r="G48" s="19">
        <f t="shared" si="11"/>
        <v>10</v>
      </c>
      <c r="H48" s="20">
        <f t="shared" si="12"/>
        <v>45379</v>
      </c>
      <c r="I48" s="21">
        <v>7347.77</v>
      </c>
      <c r="J48" s="48">
        <f t="shared" si="13"/>
        <v>0.29161356553104945</v>
      </c>
    </row>
    <row r="49" spans="2:10" x14ac:dyDescent="0.25">
      <c r="B49" s="99">
        <f t="shared" si="8"/>
        <v>11</v>
      </c>
      <c r="C49" s="100">
        <f t="shared" si="9"/>
        <v>45744</v>
      </c>
      <c r="D49" s="101">
        <f>FORECAST(B49,$D$39:$D$48,$B$39:$B$48)</f>
        <v>45.279010286349724</v>
      </c>
      <c r="E49" s="102">
        <f t="shared" si="10"/>
        <v>-8.3088403462586169E-2</v>
      </c>
      <c r="G49" s="99">
        <f t="shared" si="11"/>
        <v>11</v>
      </c>
      <c r="H49" s="100">
        <f t="shared" si="12"/>
        <v>45744</v>
      </c>
      <c r="I49" s="101">
        <f>FORECAST(G49,_xlfn.ANCHORARRAY($I$39),$G$39:$G$48)</f>
        <v>6556.068666666667</v>
      </c>
      <c r="J49" s="102">
        <f t="shared" si="13"/>
        <v>-0.10774715775443888</v>
      </c>
    </row>
    <row r="50" spans="2:10" x14ac:dyDescent="0.25">
      <c r="B50" s="99">
        <f t="shared" si="8"/>
        <v>12</v>
      </c>
      <c r="C50" s="100">
        <f t="shared" si="9"/>
        <v>46109</v>
      </c>
      <c r="D50" s="101">
        <f>FORECAST(B50,$D$39:$D$48,$B$39:$B$48)</f>
        <v>48.810924507796891</v>
      </c>
      <c r="E50" s="102">
        <f t="shared" si="10"/>
        <v>7.8003344134753183E-2</v>
      </c>
      <c r="G50" s="99">
        <f t="shared" si="11"/>
        <v>12</v>
      </c>
      <c r="H50" s="100">
        <f t="shared" si="12"/>
        <v>46109</v>
      </c>
      <c r="I50" s="101">
        <f t="shared" ref="I50:I53" si="14">FORECAST(G50,_xlfn.ANCHORARRAY($I$39),$G$39:$G$48)</f>
        <v>7034.398424242424</v>
      </c>
      <c r="J50" s="102">
        <f t="shared" si="13"/>
        <v>7.2959845586693106E-2</v>
      </c>
    </row>
    <row r="51" spans="2:10" x14ac:dyDescent="0.25">
      <c r="B51" s="99">
        <f t="shared" si="8"/>
        <v>13</v>
      </c>
      <c r="C51" s="100">
        <f t="shared" si="9"/>
        <v>46474</v>
      </c>
      <c r="D51" s="101">
        <f>FORECAST(B51,$D$39:$D$48,$B$39:$B$48)</f>
        <v>52.342838729244058</v>
      </c>
      <c r="E51" s="102">
        <f t="shared" si="10"/>
        <v>7.235909290927256E-2</v>
      </c>
      <c r="G51" s="99">
        <f t="shared" si="11"/>
        <v>13</v>
      </c>
      <c r="H51" s="100">
        <f t="shared" si="12"/>
        <v>46474</v>
      </c>
      <c r="I51" s="101">
        <f t="shared" si="14"/>
        <v>7512.7281818181818</v>
      </c>
      <c r="J51" s="102">
        <f t="shared" si="13"/>
        <v>6.7998672911006253E-2</v>
      </c>
    </row>
    <row r="52" spans="2:10" x14ac:dyDescent="0.25">
      <c r="B52" s="99">
        <f t="shared" si="8"/>
        <v>14</v>
      </c>
      <c r="C52" s="100">
        <f t="shared" si="9"/>
        <v>46839</v>
      </c>
      <c r="D52" s="101">
        <f>FORECAST(B52,$D$39:$D$48,$B$39:$B$48)</f>
        <v>55.874752950691217</v>
      </c>
      <c r="E52" s="102">
        <f t="shared" si="10"/>
        <v>6.7476550893940557E-2</v>
      </c>
      <c r="G52" s="99">
        <f t="shared" si="11"/>
        <v>14</v>
      </c>
      <c r="H52" s="100">
        <f t="shared" si="12"/>
        <v>46839</v>
      </c>
      <c r="I52" s="101">
        <f t="shared" si="14"/>
        <v>7991.0579393939397</v>
      </c>
      <c r="J52" s="102">
        <f t="shared" si="13"/>
        <v>6.3669248507270737E-2</v>
      </c>
    </row>
    <row r="53" spans="2:10" x14ac:dyDescent="0.25">
      <c r="B53" s="99">
        <f t="shared" si="8"/>
        <v>15</v>
      </c>
      <c r="C53" s="100">
        <f t="shared" si="9"/>
        <v>47204</v>
      </c>
      <c r="D53" s="101">
        <f>FORECAST(B53,$D$39:$D$48,$B$39:$B$48)</f>
        <v>59.406667172138377</v>
      </c>
      <c r="E53" s="102">
        <f t="shared" si="10"/>
        <v>6.321127226395129E-2</v>
      </c>
      <c r="G53" s="99">
        <f t="shared" si="11"/>
        <v>15</v>
      </c>
      <c r="H53" s="100">
        <f t="shared" si="12"/>
        <v>47204</v>
      </c>
      <c r="I53" s="101">
        <f t="shared" si="14"/>
        <v>8469.3876969696976</v>
      </c>
      <c r="J53" s="102">
        <f t="shared" si="13"/>
        <v>5.9858126571415537E-2</v>
      </c>
    </row>
    <row r="82" ht="5.25" customHeight="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t="9" hidden="1" customHeight="1" x14ac:dyDescent="0.25"/>
    <row r="95" hidden="1" x14ac:dyDescent="0.25"/>
    <row r="96" hidden="1" x14ac:dyDescent="0.25"/>
    <row r="97" hidden="1" x14ac:dyDescent="0.25"/>
    <row r="98" hidden="1" x14ac:dyDescent="0.25"/>
    <row r="99" hidden="1" x14ac:dyDescent="0.25"/>
  </sheetData>
  <mergeCells count="4">
    <mergeCell ref="B4:E4"/>
    <mergeCell ref="G4:J4"/>
    <mergeCell ref="B37:E37"/>
    <mergeCell ref="G37:J37"/>
  </mergeCells>
  <pageMargins left="0.25" right="0.25" top="0.75" bottom="0.75" header="0.3" footer="0.3"/>
  <pageSetup paperSize="9" scale="73" orientation="portrait" r:id="rId1"/>
  <customProperties>
    <customPr name="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D2CDE-C1AA-437D-B3C9-4E7A175636C6}">
  <dimension ref="B1:W114"/>
  <sheetViews>
    <sheetView showGridLines="0" topLeftCell="A79" zoomScale="94" zoomScaleNormal="94" workbookViewId="0">
      <selection activeCell="N6" sqref="N6"/>
    </sheetView>
  </sheetViews>
  <sheetFormatPr defaultRowHeight="15" x14ac:dyDescent="0.25"/>
  <cols>
    <col min="1" max="1" width="1.85546875" customWidth="1"/>
    <col min="2" max="2" width="12.140625" customWidth="1"/>
    <col min="3" max="3" width="12.5703125" customWidth="1"/>
    <col min="4" max="4" width="9.140625" customWidth="1"/>
    <col min="5" max="5" width="2.28515625" customWidth="1"/>
    <col min="6" max="6" width="11.42578125" customWidth="1"/>
    <col min="7" max="7" width="12" customWidth="1"/>
    <col min="8" max="8" width="8.5703125" customWidth="1"/>
    <col min="9" max="9" width="2.28515625" customWidth="1"/>
    <col min="10" max="10" width="18.42578125" customWidth="1"/>
    <col min="11" max="11" width="7.5703125" customWidth="1"/>
    <col min="12" max="12" width="1.85546875" customWidth="1"/>
    <col min="15" max="17" width="9.28515625" bestFit="1" customWidth="1"/>
    <col min="18" max="19" width="14.7109375" bestFit="1" customWidth="1"/>
    <col min="20" max="22" width="9.28515625" bestFit="1" customWidth="1"/>
  </cols>
  <sheetData>
    <row r="1" spans="2:23" ht="24.75" customHeight="1" x14ac:dyDescent="0.25">
      <c r="B1" s="29" t="str">
        <f>'Data Sheet'!B1</f>
        <v>ASIAN PAINTS LTD</v>
      </c>
    </row>
    <row r="2" spans="2:23"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row>
    <row r="3" spans="2:23" ht="5.25" customHeight="1" x14ac:dyDescent="0.25"/>
    <row r="4" spans="2:23" ht="18.75" x14ac:dyDescent="0.3">
      <c r="B4" s="58" t="s">
        <v>8385</v>
      </c>
      <c r="C4" s="56"/>
      <c r="D4" s="57"/>
    </row>
    <row r="5" spans="2:23" ht="18.75" x14ac:dyDescent="0.3">
      <c r="B5" s="58"/>
      <c r="C5" s="56"/>
      <c r="D5" s="57"/>
    </row>
    <row r="6" spans="2:23" x14ac:dyDescent="0.25">
      <c r="B6" s="333" t="s">
        <v>8389</v>
      </c>
      <c r="C6" s="333"/>
      <c r="D6" s="333"/>
      <c r="F6" s="333" t="s">
        <v>8390</v>
      </c>
      <c r="G6" s="333"/>
      <c r="H6" s="333"/>
      <c r="J6" s="333" t="s">
        <v>8391</v>
      </c>
      <c r="K6" s="333"/>
      <c r="L6" s="17"/>
      <c r="N6" s="84" t="s">
        <v>8397</v>
      </c>
      <c r="O6" s="84"/>
      <c r="P6" s="84"/>
      <c r="Q6" s="84"/>
      <c r="R6" s="84"/>
      <c r="S6" s="84"/>
      <c r="T6" s="84"/>
      <c r="U6" s="84"/>
      <c r="V6" s="84"/>
      <c r="W6" s="84"/>
    </row>
    <row r="7" spans="2:23" ht="5.25" customHeight="1" x14ac:dyDescent="0.25">
      <c r="N7" s="84"/>
      <c r="O7" s="84"/>
      <c r="P7" s="84"/>
      <c r="Q7" s="84"/>
      <c r="R7" s="84"/>
      <c r="S7" s="84"/>
      <c r="T7" s="84"/>
      <c r="U7" s="84"/>
      <c r="V7" s="84"/>
      <c r="W7" s="84"/>
    </row>
    <row r="8" spans="2:23" x14ac:dyDescent="0.25">
      <c r="B8" s="60" t="s">
        <v>8386</v>
      </c>
      <c r="C8" s="61" t="s">
        <v>8387</v>
      </c>
      <c r="D8" s="61" t="s">
        <v>8388</v>
      </c>
      <c r="E8" s="59"/>
      <c r="F8" s="60" t="s">
        <v>8386</v>
      </c>
      <c r="G8" s="61" t="s">
        <v>8387</v>
      </c>
      <c r="H8" s="61" t="s">
        <v>8388</v>
      </c>
      <c r="J8" s="19" t="s">
        <v>8392</v>
      </c>
      <c r="K8" s="81">
        <f>K19</f>
        <v>0.70424156252046999</v>
      </c>
      <c r="N8" s="85" t="s">
        <v>8398</v>
      </c>
      <c r="O8" s="85"/>
      <c r="P8" s="84"/>
      <c r="Q8" s="84"/>
      <c r="R8" s="84"/>
      <c r="S8" s="84"/>
      <c r="T8" s="84"/>
      <c r="U8" s="84"/>
      <c r="V8" s="84"/>
      <c r="W8" s="84"/>
    </row>
    <row r="9" spans="2:23" x14ac:dyDescent="0.25">
      <c r="B9" s="80">
        <v>44788</v>
      </c>
      <c r="C9" s="81">
        <v>3415.4604490000002</v>
      </c>
      <c r="F9" s="79">
        <v>44788</v>
      </c>
      <c r="G9" s="81">
        <v>17758.449218999998</v>
      </c>
      <c r="J9" t="s">
        <v>8393</v>
      </c>
      <c r="K9" s="11">
        <v>0.75</v>
      </c>
      <c r="N9" s="84" t="s">
        <v>8399</v>
      </c>
      <c r="O9" s="84">
        <v>0.39000692882178745</v>
      </c>
      <c r="P9" s="84"/>
      <c r="Q9" s="84"/>
      <c r="R9" s="84"/>
      <c r="S9" s="84"/>
      <c r="T9" s="84"/>
      <c r="U9" s="84"/>
      <c r="V9" s="84"/>
      <c r="W9" s="84"/>
    </row>
    <row r="10" spans="2:23" x14ac:dyDescent="0.25">
      <c r="B10" s="80">
        <v>44795</v>
      </c>
      <c r="C10" s="81">
        <v>3259.523682</v>
      </c>
      <c r="D10" s="46">
        <f>C10/C9-1</f>
        <v>-4.5656147781086509E-2</v>
      </c>
      <c r="F10" s="79">
        <v>44795</v>
      </c>
      <c r="G10" s="81">
        <v>17558.900390999999</v>
      </c>
      <c r="H10" s="46">
        <f>G10/G9-1</f>
        <v>-1.1236838619134604E-2</v>
      </c>
      <c r="N10" s="84" t="s">
        <v>8400</v>
      </c>
      <c r="O10" s="84">
        <v>0.15210540452900276</v>
      </c>
      <c r="P10" s="84"/>
      <c r="Q10" s="84"/>
      <c r="R10" s="84"/>
      <c r="S10" s="84"/>
      <c r="T10" s="84"/>
      <c r="U10" s="84"/>
      <c r="V10" s="84"/>
      <c r="W10" s="84"/>
    </row>
    <row r="11" spans="2:23" x14ac:dyDescent="0.25">
      <c r="B11" s="80">
        <v>44802</v>
      </c>
      <c r="C11" s="81">
        <v>3364.9526369999999</v>
      </c>
      <c r="D11" s="46">
        <f t="shared" ref="D11:D74" si="0">C11/C10-1</f>
        <v>3.234489615222258E-2</v>
      </c>
      <c r="F11" s="79">
        <v>44802</v>
      </c>
      <c r="G11" s="81">
        <v>17539.449218999998</v>
      </c>
      <c r="H11" s="46">
        <f t="shared" ref="H11:H74" si="1">G11/G10-1</f>
        <v>-1.1077670905844661E-3</v>
      </c>
      <c r="J11" t="s">
        <v>8394</v>
      </c>
      <c r="K11" s="81">
        <v>1</v>
      </c>
      <c r="N11" s="84" t="s">
        <v>8401</v>
      </c>
      <c r="O11" s="84">
        <v>0.14387341816520666</v>
      </c>
      <c r="P11" s="84"/>
      <c r="Q11" s="84"/>
      <c r="R11" s="84"/>
      <c r="S11" s="84"/>
      <c r="T11" s="84"/>
      <c r="U11" s="84"/>
      <c r="V11" s="84"/>
      <c r="W11" s="84"/>
    </row>
    <row r="12" spans="2:23" x14ac:dyDescent="0.25">
      <c r="B12" s="80">
        <v>44809</v>
      </c>
      <c r="C12" s="81">
        <v>3375.544922</v>
      </c>
      <c r="D12" s="46">
        <f t="shared" si="0"/>
        <v>3.1478258812711601E-3</v>
      </c>
      <c r="F12" s="79">
        <v>44809</v>
      </c>
      <c r="G12" s="81">
        <v>17833.349609000001</v>
      </c>
      <c r="H12" s="46">
        <f t="shared" si="1"/>
        <v>1.6756534730955508E-2</v>
      </c>
      <c r="J12" t="s">
        <v>8395</v>
      </c>
      <c r="K12" s="11">
        <v>0.25</v>
      </c>
      <c r="N12" s="84" t="s">
        <v>8402</v>
      </c>
      <c r="O12" s="84">
        <v>2.3365811173269555E-2</v>
      </c>
      <c r="P12" s="84"/>
      <c r="Q12" s="84"/>
      <c r="R12" s="84"/>
      <c r="S12" s="84"/>
      <c r="T12" s="84"/>
      <c r="U12" s="84"/>
      <c r="V12" s="84"/>
      <c r="W12" s="84"/>
    </row>
    <row r="13" spans="2:23" x14ac:dyDescent="0.25">
      <c r="B13" s="80">
        <v>44816</v>
      </c>
      <c r="C13" s="81">
        <v>3258.5429690000001</v>
      </c>
      <c r="D13" s="46">
        <f t="shared" si="0"/>
        <v>-3.4661648919984356E-2</v>
      </c>
      <c r="F13" s="79">
        <v>44816</v>
      </c>
      <c r="G13" s="81">
        <v>17530.849609000001</v>
      </c>
      <c r="H13" s="46">
        <f t="shared" si="1"/>
        <v>-1.6962601341440453E-2</v>
      </c>
      <c r="N13" s="84" t="s">
        <v>8403</v>
      </c>
      <c r="O13" s="84">
        <v>105</v>
      </c>
      <c r="P13" s="84"/>
      <c r="Q13" s="84"/>
      <c r="R13" s="84"/>
      <c r="S13" s="84"/>
      <c r="T13" s="84"/>
      <c r="U13" s="84"/>
      <c r="V13" s="84"/>
      <c r="W13" s="84"/>
    </row>
    <row r="14" spans="2:23" x14ac:dyDescent="0.25">
      <c r="B14" s="80">
        <v>44823</v>
      </c>
      <c r="C14" s="81">
        <v>3329.8422850000002</v>
      </c>
      <c r="D14" s="46">
        <f t="shared" si="0"/>
        <v>2.1880735248331229E-2</v>
      </c>
      <c r="F14" s="79">
        <v>44823</v>
      </c>
      <c r="G14" s="81">
        <v>17327.349609000001</v>
      </c>
      <c r="H14" s="46">
        <f t="shared" si="1"/>
        <v>-1.1608108251383698E-2</v>
      </c>
      <c r="J14" s="98" t="s">
        <v>8396</v>
      </c>
      <c r="K14" s="96">
        <f>(K8*K9)+(K11*K12)</f>
        <v>0.77818117189035252</v>
      </c>
      <c r="N14" s="84"/>
      <c r="O14" s="84"/>
      <c r="P14" s="84"/>
      <c r="Q14" s="84"/>
      <c r="R14" s="84"/>
      <c r="S14" s="84"/>
      <c r="T14" s="84"/>
      <c r="U14" s="84"/>
      <c r="V14" s="84"/>
      <c r="W14" s="84"/>
    </row>
    <row r="15" spans="2:23" x14ac:dyDescent="0.25">
      <c r="B15" s="80">
        <v>44830</v>
      </c>
      <c r="C15" s="81">
        <v>3278.0593260000001</v>
      </c>
      <c r="D15" s="46">
        <f t="shared" si="0"/>
        <v>-1.5551174670724754E-2</v>
      </c>
      <c r="F15" s="79">
        <v>44830</v>
      </c>
      <c r="G15" s="81">
        <v>17094.349609000001</v>
      </c>
      <c r="H15" s="46">
        <f t="shared" si="1"/>
        <v>-1.3446949779265527E-2</v>
      </c>
      <c r="N15" s="84" t="s">
        <v>8404</v>
      </c>
      <c r="O15" s="84"/>
      <c r="P15" s="84"/>
      <c r="Q15" s="84"/>
      <c r="R15" s="84"/>
      <c r="S15" s="84"/>
      <c r="T15" s="84"/>
      <c r="U15" s="84"/>
      <c r="V15" s="84"/>
      <c r="W15" s="84"/>
    </row>
    <row r="16" spans="2:23" x14ac:dyDescent="0.25">
      <c r="B16" s="80">
        <v>44837</v>
      </c>
      <c r="C16" s="81">
        <v>3279.2854000000002</v>
      </c>
      <c r="D16" s="46">
        <f t="shared" si="0"/>
        <v>3.7402434735556156E-4</v>
      </c>
      <c r="F16" s="79">
        <v>44837</v>
      </c>
      <c r="G16" s="81">
        <v>17314.650390999999</v>
      </c>
      <c r="H16" s="46">
        <f t="shared" si="1"/>
        <v>1.2887345060733635E-2</v>
      </c>
      <c r="J16" t="s">
        <v>8421</v>
      </c>
      <c r="K16" s="81">
        <f>SLOPE(D10:D114,H10:H114)</f>
        <v>0.70424156252047021</v>
      </c>
      <c r="N16" s="86"/>
      <c r="O16" s="86" t="s">
        <v>8408</v>
      </c>
      <c r="P16" s="86" t="s">
        <v>8409</v>
      </c>
      <c r="Q16" s="86" t="s">
        <v>8410</v>
      </c>
      <c r="R16" s="86" t="s">
        <v>8411</v>
      </c>
      <c r="S16" s="86" t="s">
        <v>8412</v>
      </c>
      <c r="T16" s="84"/>
      <c r="U16" s="84"/>
      <c r="V16" s="84"/>
      <c r="W16" s="84"/>
    </row>
    <row r="17" spans="2:23" x14ac:dyDescent="0.25">
      <c r="B17" s="80">
        <v>44844</v>
      </c>
      <c r="C17" s="81">
        <v>3124.133057</v>
      </c>
      <c r="D17" s="46">
        <f t="shared" si="0"/>
        <v>-4.7312851452331661E-2</v>
      </c>
      <c r="F17" s="79">
        <v>44844</v>
      </c>
      <c r="G17" s="81">
        <v>17185.699218999998</v>
      </c>
      <c r="H17" s="46">
        <f t="shared" si="1"/>
        <v>-7.4475180894804094E-3</v>
      </c>
      <c r="J17" t="s">
        <v>8422</v>
      </c>
      <c r="K17" s="81">
        <f>_xlfn.COVARIANCE.S(D10:D114,H10:H114)/_xlfn.VAR.S(H10:H114)</f>
        <v>0.70424156252047043</v>
      </c>
      <c r="N17" s="84" t="s">
        <v>8405</v>
      </c>
      <c r="O17" s="84">
        <v>1</v>
      </c>
      <c r="P17" s="84">
        <v>1.0087922299346228E-2</v>
      </c>
      <c r="Q17" s="84">
        <v>1.0087922299346228E-2</v>
      </c>
      <c r="R17" s="84">
        <v>18.477363519205472</v>
      </c>
      <c r="S17" s="84">
        <v>3.9117667304124825E-5</v>
      </c>
      <c r="T17" s="84"/>
      <c r="U17" s="84"/>
      <c r="V17" s="84"/>
      <c r="W17" s="84"/>
    </row>
    <row r="18" spans="2:23" x14ac:dyDescent="0.25">
      <c r="B18" s="80">
        <v>44851</v>
      </c>
      <c r="C18" s="81">
        <v>3032.8264159999999</v>
      </c>
      <c r="D18" s="46">
        <f t="shared" si="0"/>
        <v>-2.922623311302841E-2</v>
      </c>
      <c r="F18" s="79">
        <v>44851</v>
      </c>
      <c r="G18" s="81">
        <v>17576.300781000002</v>
      </c>
      <c r="H18" s="46">
        <f t="shared" si="1"/>
        <v>2.2728290366455628E-2</v>
      </c>
      <c r="J18" s="64" t="s">
        <v>8423</v>
      </c>
      <c r="K18" s="83">
        <f>O23</f>
        <v>0.70424156252046943</v>
      </c>
      <c r="N18" s="84" t="s">
        <v>8406</v>
      </c>
      <c r="O18" s="84">
        <v>103</v>
      </c>
      <c r="P18" s="84">
        <v>5.6233996573843509E-2</v>
      </c>
      <c r="Q18" s="84">
        <v>5.4596113178488842E-4</v>
      </c>
      <c r="R18" s="84"/>
      <c r="S18" s="84"/>
      <c r="T18" s="84"/>
      <c r="U18" s="84"/>
      <c r="V18" s="84"/>
      <c r="W18" s="84"/>
    </row>
    <row r="19" spans="2:23" x14ac:dyDescent="0.25">
      <c r="B19" s="80">
        <v>44858</v>
      </c>
      <c r="C19" s="81">
        <v>2994.5778810000002</v>
      </c>
      <c r="D19" s="46">
        <f t="shared" si="0"/>
        <v>-1.2611514723762429E-2</v>
      </c>
      <c r="F19" s="79">
        <v>44858</v>
      </c>
      <c r="G19" s="81">
        <v>17786.800781000002</v>
      </c>
      <c r="H19" s="46">
        <f t="shared" si="1"/>
        <v>1.197635399068453E-2</v>
      </c>
      <c r="J19" s="65" t="s">
        <v>8392</v>
      </c>
      <c r="K19" s="82">
        <f>AVERAGE(K16:K18)</f>
        <v>0.70424156252046999</v>
      </c>
      <c r="N19" s="84" t="s">
        <v>37</v>
      </c>
      <c r="O19" s="84">
        <v>104</v>
      </c>
      <c r="P19" s="84">
        <v>6.6321918873189736E-2</v>
      </c>
      <c r="Q19" s="84"/>
      <c r="R19" s="84"/>
      <c r="S19" s="84"/>
      <c r="T19" s="84"/>
      <c r="U19" s="84"/>
      <c r="V19" s="84"/>
      <c r="W19" s="84"/>
    </row>
    <row r="20" spans="2:23" x14ac:dyDescent="0.25">
      <c r="B20" s="80">
        <v>44865</v>
      </c>
      <c r="C20" s="81">
        <v>3120.063232</v>
      </c>
      <c r="D20" s="46">
        <f t="shared" si="0"/>
        <v>4.1904186829195389E-2</v>
      </c>
      <c r="F20" s="79">
        <v>44865</v>
      </c>
      <c r="G20" s="81">
        <v>18117.150390999999</v>
      </c>
      <c r="H20" s="46">
        <f t="shared" si="1"/>
        <v>1.8572739081492262E-2</v>
      </c>
      <c r="N20" s="84"/>
      <c r="O20" s="84"/>
      <c r="P20" s="84"/>
      <c r="Q20" s="84"/>
      <c r="R20" s="84"/>
      <c r="S20" s="84"/>
      <c r="T20" s="84"/>
      <c r="U20" s="84"/>
      <c r="V20" s="84"/>
      <c r="W20" s="84"/>
    </row>
    <row r="21" spans="2:23" x14ac:dyDescent="0.25">
      <c r="B21" s="80">
        <v>44872</v>
      </c>
      <c r="C21" s="81">
        <v>3000.8635250000002</v>
      </c>
      <c r="D21" s="46">
        <f t="shared" si="0"/>
        <v>-3.8204260021868608E-2</v>
      </c>
      <c r="F21" s="79">
        <v>44872</v>
      </c>
      <c r="G21" s="81">
        <v>18349.699218999998</v>
      </c>
      <c r="H21" s="46">
        <f t="shared" si="1"/>
        <v>1.2835839134808014E-2</v>
      </c>
      <c r="N21" s="86"/>
      <c r="O21" s="86" t="s">
        <v>8413</v>
      </c>
      <c r="P21" s="86" t="s">
        <v>8402</v>
      </c>
      <c r="Q21" s="86" t="s">
        <v>8414</v>
      </c>
      <c r="R21" s="86" t="s">
        <v>8415</v>
      </c>
      <c r="S21" s="86" t="s">
        <v>8416</v>
      </c>
      <c r="T21" s="86" t="s">
        <v>8417</v>
      </c>
      <c r="U21" s="86" t="s">
        <v>8418</v>
      </c>
      <c r="V21" s="86" t="s">
        <v>8419</v>
      </c>
      <c r="W21" s="84"/>
    </row>
    <row r="22" spans="2:23" x14ac:dyDescent="0.25">
      <c r="B22" s="80">
        <v>44879</v>
      </c>
      <c r="C22" s="81">
        <v>3040.2478030000002</v>
      </c>
      <c r="D22" s="46">
        <f t="shared" si="0"/>
        <v>1.3124314941979964E-2</v>
      </c>
      <c r="F22" s="79">
        <v>44879</v>
      </c>
      <c r="G22" s="81">
        <v>18307.650390999999</v>
      </c>
      <c r="H22" s="46">
        <f t="shared" si="1"/>
        <v>-2.2915268254892762E-3</v>
      </c>
      <c r="N22" s="84" t="s">
        <v>8407</v>
      </c>
      <c r="O22" s="84">
        <v>-2.9717667732058776E-3</v>
      </c>
      <c r="P22" s="84">
        <v>2.3334865857513173E-3</v>
      </c>
      <c r="Q22" s="84">
        <v>-1.2735306863780629</v>
      </c>
      <c r="R22" s="84">
        <v>0.2056963088847544</v>
      </c>
      <c r="S22" s="84">
        <v>-7.5996870510363062E-3</v>
      </c>
      <c r="T22" s="84">
        <v>1.656153504624551E-3</v>
      </c>
      <c r="U22" s="84">
        <v>-7.5996870510363062E-3</v>
      </c>
      <c r="V22" s="84">
        <v>1.656153504624551E-3</v>
      </c>
      <c r="W22" s="84"/>
    </row>
    <row r="23" spans="2:23" x14ac:dyDescent="0.25">
      <c r="B23" s="80">
        <v>44886</v>
      </c>
      <c r="C23" s="81">
        <v>3052.6721189999998</v>
      </c>
      <c r="D23" s="46">
        <f t="shared" si="0"/>
        <v>4.0866129358732017E-3</v>
      </c>
      <c r="F23" s="79">
        <v>44886</v>
      </c>
      <c r="G23" s="81">
        <v>18512.75</v>
      </c>
      <c r="H23" s="46">
        <f t="shared" si="1"/>
        <v>1.1202945469224623E-2</v>
      </c>
      <c r="N23" s="84" t="s">
        <v>8420</v>
      </c>
      <c r="O23" s="84">
        <v>0.70424156252046943</v>
      </c>
      <c r="P23" s="84">
        <v>0.16383310073947727</v>
      </c>
      <c r="Q23" s="84">
        <v>4.2985303906341512</v>
      </c>
      <c r="R23" s="84">
        <v>3.911766730412622E-5</v>
      </c>
      <c r="S23" s="84">
        <v>0.37931724809680584</v>
      </c>
      <c r="T23" s="84">
        <v>1.029165876944133</v>
      </c>
      <c r="U23" s="84">
        <v>0.37931724809680584</v>
      </c>
      <c r="V23" s="84">
        <v>1.029165876944133</v>
      </c>
      <c r="W23" s="84"/>
    </row>
    <row r="24" spans="2:23" x14ac:dyDescent="0.25">
      <c r="B24" s="80">
        <v>44893</v>
      </c>
      <c r="C24" s="81">
        <v>3087.3420409999999</v>
      </c>
      <c r="D24" s="46">
        <f t="shared" si="0"/>
        <v>1.1357237413154309E-2</v>
      </c>
      <c r="F24" s="79">
        <v>44893</v>
      </c>
      <c r="G24" s="81">
        <v>18696.099609000001</v>
      </c>
      <c r="H24" s="46">
        <f t="shared" si="1"/>
        <v>9.9039639707769744E-3</v>
      </c>
    </row>
    <row r="25" spans="2:23" x14ac:dyDescent="0.25">
      <c r="B25" s="80">
        <v>44900</v>
      </c>
      <c r="C25" s="81">
        <v>3169.351318</v>
      </c>
      <c r="D25" s="46">
        <f t="shared" si="0"/>
        <v>2.6563068137872126E-2</v>
      </c>
      <c r="F25" s="79">
        <v>44900</v>
      </c>
      <c r="G25" s="81">
        <v>18496.599609000001</v>
      </c>
      <c r="H25" s="46">
        <f t="shared" si="1"/>
        <v>-1.0670674855838058E-2</v>
      </c>
    </row>
    <row r="26" spans="2:23" x14ac:dyDescent="0.25">
      <c r="B26" s="80">
        <v>44907</v>
      </c>
      <c r="C26" s="81">
        <v>3001.3544919999999</v>
      </c>
      <c r="D26" s="46">
        <f t="shared" si="0"/>
        <v>-5.3006691005152873E-2</v>
      </c>
      <c r="F26" s="79">
        <v>44907</v>
      </c>
      <c r="G26" s="81">
        <v>18269</v>
      </c>
      <c r="H26" s="46">
        <f t="shared" si="1"/>
        <v>-1.2304943276668867E-2</v>
      </c>
    </row>
    <row r="27" spans="2:23" x14ac:dyDescent="0.25">
      <c r="B27" s="80">
        <v>44914</v>
      </c>
      <c r="C27" s="81">
        <v>3003.3188479999999</v>
      </c>
      <c r="D27" s="46">
        <f t="shared" si="0"/>
        <v>6.5448983291904739E-4</v>
      </c>
      <c r="F27" s="79">
        <v>44914</v>
      </c>
      <c r="G27" s="81">
        <v>17806.800781000002</v>
      </c>
      <c r="H27" s="46">
        <f t="shared" si="1"/>
        <v>-2.529964524604511E-2</v>
      </c>
    </row>
    <row r="28" spans="2:23" x14ac:dyDescent="0.25">
      <c r="B28" s="80">
        <v>44921</v>
      </c>
      <c r="C28" s="81">
        <v>3032.7834469999998</v>
      </c>
      <c r="D28" s="46">
        <f t="shared" si="0"/>
        <v>9.8106796151935516E-3</v>
      </c>
      <c r="F28" s="79">
        <v>44921</v>
      </c>
      <c r="G28" s="81">
        <v>18105.300781000002</v>
      </c>
      <c r="H28" s="46">
        <f t="shared" si="1"/>
        <v>1.6763258244484991E-2</v>
      </c>
    </row>
    <row r="29" spans="2:23" x14ac:dyDescent="0.25">
      <c r="B29" s="80">
        <v>44928</v>
      </c>
      <c r="C29" s="81">
        <v>2925.2377929999998</v>
      </c>
      <c r="D29" s="46">
        <f t="shared" si="0"/>
        <v>-3.546103962892011E-2</v>
      </c>
      <c r="F29" s="79">
        <v>44928</v>
      </c>
      <c r="G29" s="81">
        <v>17859.449218999998</v>
      </c>
      <c r="H29" s="46">
        <f t="shared" si="1"/>
        <v>-1.3578982474458767E-2</v>
      </c>
    </row>
    <row r="30" spans="2:23" x14ac:dyDescent="0.25">
      <c r="B30" s="80">
        <v>44935</v>
      </c>
      <c r="C30" s="81">
        <v>2857.2236330000001</v>
      </c>
      <c r="D30" s="46">
        <f t="shared" si="0"/>
        <v>-2.3250814057836688E-2</v>
      </c>
      <c r="F30" s="79">
        <v>44935</v>
      </c>
      <c r="G30" s="81">
        <v>17956.599609000001</v>
      </c>
      <c r="H30" s="46">
        <f t="shared" si="1"/>
        <v>5.4397192661825855E-3</v>
      </c>
    </row>
    <row r="31" spans="2:23" x14ac:dyDescent="0.25">
      <c r="B31" s="80">
        <v>44942</v>
      </c>
      <c r="C31" s="81">
        <v>2738.0402829999998</v>
      </c>
      <c r="D31" s="46">
        <f t="shared" si="0"/>
        <v>-4.1712993209026883E-2</v>
      </c>
      <c r="F31" s="79">
        <v>44942</v>
      </c>
      <c r="G31" s="81">
        <v>18027.650390999999</v>
      </c>
      <c r="H31" s="46">
        <f t="shared" si="1"/>
        <v>3.9568060516528281E-3</v>
      </c>
    </row>
    <row r="32" spans="2:23" x14ac:dyDescent="0.25">
      <c r="B32" s="80">
        <v>44949</v>
      </c>
      <c r="C32" s="81">
        <v>2674.0529790000001</v>
      </c>
      <c r="D32" s="46">
        <f t="shared" si="0"/>
        <v>-2.336974528727187E-2</v>
      </c>
      <c r="F32" s="79">
        <v>44949</v>
      </c>
      <c r="G32" s="81">
        <v>17604.349609000001</v>
      </c>
      <c r="H32" s="46">
        <f t="shared" si="1"/>
        <v>-2.3480640727941093E-2</v>
      </c>
    </row>
    <row r="33" spans="2:8" x14ac:dyDescent="0.25">
      <c r="B33" s="80">
        <v>44956</v>
      </c>
      <c r="C33" s="81">
        <v>2711.1289059999999</v>
      </c>
      <c r="D33" s="46">
        <f t="shared" si="0"/>
        <v>1.3865068228328337E-2</v>
      </c>
      <c r="F33" s="79">
        <v>44956</v>
      </c>
      <c r="G33" s="81">
        <v>17854.050781000002</v>
      </c>
      <c r="H33" s="46">
        <f t="shared" si="1"/>
        <v>1.4184061186352848E-2</v>
      </c>
    </row>
    <row r="34" spans="2:8" x14ac:dyDescent="0.25">
      <c r="B34" s="80">
        <v>44963</v>
      </c>
      <c r="C34" s="81">
        <v>2754.5402829999998</v>
      </c>
      <c r="D34" s="46">
        <f t="shared" si="0"/>
        <v>1.6012288056066248E-2</v>
      </c>
      <c r="F34" s="79">
        <v>44963</v>
      </c>
      <c r="G34" s="81">
        <v>17856.5</v>
      </c>
      <c r="H34" s="46">
        <f t="shared" si="1"/>
        <v>1.371800175793414E-4</v>
      </c>
    </row>
    <row r="35" spans="2:8" x14ac:dyDescent="0.25">
      <c r="B35" s="80">
        <v>44970</v>
      </c>
      <c r="C35" s="81">
        <v>2783.0227049999999</v>
      </c>
      <c r="D35" s="46">
        <f t="shared" si="0"/>
        <v>1.0340172614567766E-2</v>
      </c>
      <c r="F35" s="79">
        <v>44970</v>
      </c>
      <c r="G35" s="81">
        <v>17944.199218999998</v>
      </c>
      <c r="H35" s="46">
        <f t="shared" si="1"/>
        <v>4.9113330719905424E-3</v>
      </c>
    </row>
    <row r="36" spans="2:8" x14ac:dyDescent="0.25">
      <c r="B36" s="80">
        <v>44977</v>
      </c>
      <c r="C36" s="81">
        <v>2689.6198730000001</v>
      </c>
      <c r="D36" s="46">
        <f t="shared" si="0"/>
        <v>-3.3561649293119888E-2</v>
      </c>
      <c r="F36" s="79">
        <v>44977</v>
      </c>
      <c r="G36" s="81">
        <v>17465.800781000002</v>
      </c>
      <c r="H36" s="46">
        <f t="shared" si="1"/>
        <v>-2.6660339208308015E-2</v>
      </c>
    </row>
    <row r="37" spans="2:8" x14ac:dyDescent="0.25">
      <c r="B37" s="80">
        <v>44984</v>
      </c>
      <c r="C37" s="81">
        <v>2778.3576659999999</v>
      </c>
      <c r="D37" s="46">
        <f t="shared" si="0"/>
        <v>3.2992689372502992E-2</v>
      </c>
      <c r="F37" s="79">
        <v>44984</v>
      </c>
      <c r="G37" s="81">
        <v>17594.349609000001</v>
      </c>
      <c r="H37" s="46">
        <f t="shared" si="1"/>
        <v>7.3600305884538031E-3</v>
      </c>
    </row>
    <row r="38" spans="2:8" x14ac:dyDescent="0.25">
      <c r="B38" s="80">
        <v>44991</v>
      </c>
      <c r="C38" s="81">
        <v>2779.6831050000001</v>
      </c>
      <c r="D38" s="46">
        <f t="shared" si="0"/>
        <v>4.7705844939271991E-4</v>
      </c>
      <c r="F38" s="79">
        <v>44991</v>
      </c>
      <c r="G38" s="81">
        <v>17412.900390999999</v>
      </c>
      <c r="H38" s="46">
        <f t="shared" si="1"/>
        <v>-1.0312925571695164E-2</v>
      </c>
    </row>
    <row r="39" spans="2:8" x14ac:dyDescent="0.25">
      <c r="B39" s="80">
        <v>44998</v>
      </c>
      <c r="C39" s="81">
        <v>2811.553711</v>
      </c>
      <c r="D39" s="46">
        <f t="shared" si="0"/>
        <v>1.1465553732607825E-2</v>
      </c>
      <c r="F39" s="79">
        <v>44998</v>
      </c>
      <c r="G39" s="81">
        <v>17100.050781000002</v>
      </c>
      <c r="H39" s="46">
        <f t="shared" si="1"/>
        <v>-1.7966542217268788E-2</v>
      </c>
    </row>
    <row r="40" spans="2:8" x14ac:dyDescent="0.25">
      <c r="B40" s="80">
        <v>45005</v>
      </c>
      <c r="C40" s="81">
        <v>2748.548828</v>
      </c>
      <c r="D40" s="46">
        <f t="shared" si="0"/>
        <v>-2.2409275964922148E-2</v>
      </c>
      <c r="F40" s="79">
        <v>45005</v>
      </c>
      <c r="G40" s="81">
        <v>16945.050781000002</v>
      </c>
      <c r="H40" s="46">
        <f t="shared" si="1"/>
        <v>-9.0643005675878907E-3</v>
      </c>
    </row>
    <row r="41" spans="2:8" x14ac:dyDescent="0.25">
      <c r="B41" s="80">
        <v>45012</v>
      </c>
      <c r="C41" s="81">
        <v>2712.3566890000002</v>
      </c>
      <c r="D41" s="46">
        <f t="shared" si="0"/>
        <v>-1.3167726413045089E-2</v>
      </c>
      <c r="F41" s="79">
        <v>45012</v>
      </c>
      <c r="G41" s="81">
        <v>17359.75</v>
      </c>
      <c r="H41" s="46">
        <f t="shared" si="1"/>
        <v>2.4473176525678486E-2</v>
      </c>
    </row>
    <row r="42" spans="2:8" x14ac:dyDescent="0.25">
      <c r="B42" s="80">
        <v>45019</v>
      </c>
      <c r="C42" s="81">
        <v>2759.696289</v>
      </c>
      <c r="D42" s="46">
        <f t="shared" si="0"/>
        <v>1.7453309217031254E-2</v>
      </c>
      <c r="F42" s="79">
        <v>45019</v>
      </c>
      <c r="G42" s="81">
        <v>17599.150390999999</v>
      </c>
      <c r="H42" s="46">
        <f t="shared" si="1"/>
        <v>1.3790543700226143E-2</v>
      </c>
    </row>
    <row r="43" spans="2:8" x14ac:dyDescent="0.25">
      <c r="B43" s="80">
        <v>45026</v>
      </c>
      <c r="C43" s="81">
        <v>2759.5981449999999</v>
      </c>
      <c r="D43" s="46">
        <f t="shared" si="0"/>
        <v>-3.5563333686816634E-5</v>
      </c>
      <c r="F43" s="79">
        <v>45026</v>
      </c>
      <c r="G43" s="81">
        <v>17828</v>
      </c>
      <c r="H43" s="46">
        <f t="shared" si="1"/>
        <v>1.3003446411653519E-2</v>
      </c>
    </row>
    <row r="44" spans="2:8" x14ac:dyDescent="0.25">
      <c r="B44" s="80">
        <v>45033</v>
      </c>
      <c r="C44" s="81">
        <v>2830.6567380000001</v>
      </c>
      <c r="D44" s="46">
        <f t="shared" si="0"/>
        <v>2.5749616163769362E-2</v>
      </c>
      <c r="F44" s="79">
        <v>45033</v>
      </c>
      <c r="G44" s="81">
        <v>17624.050781000002</v>
      </c>
      <c r="H44" s="46">
        <f t="shared" si="1"/>
        <v>-1.1439826060130054E-2</v>
      </c>
    </row>
    <row r="45" spans="2:8" x14ac:dyDescent="0.25">
      <c r="B45" s="80">
        <v>45040</v>
      </c>
      <c r="C45" s="81">
        <v>2850.5454100000002</v>
      </c>
      <c r="D45" s="46">
        <f t="shared" si="0"/>
        <v>7.0261687802006811E-3</v>
      </c>
      <c r="F45" s="79">
        <v>45040</v>
      </c>
      <c r="G45" s="81">
        <v>18065</v>
      </c>
      <c r="H45" s="46">
        <f t="shared" si="1"/>
        <v>2.5019742877464557E-2</v>
      </c>
    </row>
    <row r="46" spans="2:8" x14ac:dyDescent="0.25">
      <c r="B46" s="80">
        <v>45047</v>
      </c>
      <c r="C46" s="81">
        <v>2959.171143</v>
      </c>
      <c r="D46" s="46">
        <f t="shared" si="0"/>
        <v>3.8106999670634911E-2</v>
      </c>
      <c r="F46" s="79">
        <v>45047</v>
      </c>
      <c r="G46" s="81">
        <v>18069</v>
      </c>
      <c r="H46" s="46">
        <f t="shared" si="1"/>
        <v>2.2142264046509652E-4</v>
      </c>
    </row>
    <row r="47" spans="2:8" x14ac:dyDescent="0.25">
      <c r="B47" s="80">
        <v>45054</v>
      </c>
      <c r="C47" s="81">
        <v>3075.2124020000001</v>
      </c>
      <c r="D47" s="46">
        <f t="shared" si="0"/>
        <v>3.9214108746125964E-2</v>
      </c>
      <c r="F47" s="79">
        <v>45054</v>
      </c>
      <c r="G47" s="81">
        <v>18314.800781000002</v>
      </c>
      <c r="H47" s="46">
        <f t="shared" si="1"/>
        <v>1.3603452376999448E-2</v>
      </c>
    </row>
    <row r="48" spans="2:8" x14ac:dyDescent="0.25">
      <c r="B48" s="80">
        <v>45061</v>
      </c>
      <c r="C48" s="81">
        <v>3029.3950199999999</v>
      </c>
      <c r="D48" s="46">
        <f t="shared" si="0"/>
        <v>-1.4898932499817663E-2</v>
      </c>
      <c r="F48" s="79">
        <v>45061</v>
      </c>
      <c r="G48" s="81">
        <v>18203.400390999999</v>
      </c>
      <c r="H48" s="46">
        <f t="shared" si="1"/>
        <v>-6.0825335384249168E-3</v>
      </c>
    </row>
    <row r="49" spans="2:8" x14ac:dyDescent="0.25">
      <c r="B49" s="80">
        <v>45068</v>
      </c>
      <c r="C49" s="81">
        <v>3072.5603030000002</v>
      </c>
      <c r="D49" s="46">
        <f t="shared" si="0"/>
        <v>1.4248812952759149E-2</v>
      </c>
      <c r="F49" s="79">
        <v>45068</v>
      </c>
      <c r="G49" s="81">
        <v>18499.349609000001</v>
      </c>
      <c r="H49" s="46">
        <f t="shared" si="1"/>
        <v>1.6257908502980811E-2</v>
      </c>
    </row>
    <row r="50" spans="2:8" x14ac:dyDescent="0.25">
      <c r="B50" s="80">
        <v>45075</v>
      </c>
      <c r="C50" s="81">
        <v>3179.4677729999999</v>
      </c>
      <c r="D50" s="46">
        <f t="shared" si="0"/>
        <v>3.4794262587984681E-2</v>
      </c>
      <c r="F50" s="79">
        <v>45075</v>
      </c>
      <c r="G50" s="81">
        <v>18534.099609000001</v>
      </c>
      <c r="H50" s="46">
        <f t="shared" si="1"/>
        <v>1.8784444174779757E-3</v>
      </c>
    </row>
    <row r="51" spans="2:8" x14ac:dyDescent="0.25">
      <c r="B51" s="80">
        <v>45082</v>
      </c>
      <c r="C51" s="81">
        <v>3123.7795409999999</v>
      </c>
      <c r="D51" s="46">
        <f t="shared" si="0"/>
        <v>-1.7514954066496169E-2</v>
      </c>
      <c r="F51" s="79">
        <v>45082</v>
      </c>
      <c r="G51" s="81">
        <v>18563.400390999999</v>
      </c>
      <c r="H51" s="46">
        <f t="shared" si="1"/>
        <v>1.5809120819534339E-3</v>
      </c>
    </row>
    <row r="52" spans="2:8" x14ac:dyDescent="0.25">
      <c r="B52" s="80">
        <v>45089</v>
      </c>
      <c r="C52" s="81">
        <v>3279.3405760000001</v>
      </c>
      <c r="D52" s="46">
        <f t="shared" si="0"/>
        <v>4.979898003628036E-2</v>
      </c>
      <c r="F52" s="79">
        <v>45089</v>
      </c>
      <c r="G52" s="81">
        <v>18826</v>
      </c>
      <c r="H52" s="46">
        <f t="shared" si="1"/>
        <v>1.4146094113625551E-2</v>
      </c>
    </row>
    <row r="53" spans="2:8" x14ac:dyDescent="0.25">
      <c r="B53" s="80">
        <v>45096</v>
      </c>
      <c r="C53" s="81">
        <v>3260.4072270000001</v>
      </c>
      <c r="D53" s="46">
        <f t="shared" si="0"/>
        <v>-5.7735232316412644E-3</v>
      </c>
      <c r="F53" s="79">
        <v>45096</v>
      </c>
      <c r="G53" s="81">
        <v>18665.5</v>
      </c>
      <c r="H53" s="46">
        <f t="shared" si="1"/>
        <v>-8.5254435355359703E-3</v>
      </c>
    </row>
    <row r="54" spans="2:8" x14ac:dyDescent="0.25">
      <c r="B54" s="80">
        <v>45103</v>
      </c>
      <c r="C54" s="81">
        <v>3324.0295409999999</v>
      </c>
      <c r="D54" s="46">
        <f t="shared" si="0"/>
        <v>1.9513609672169974E-2</v>
      </c>
      <c r="F54" s="79">
        <v>45103</v>
      </c>
      <c r="G54" s="81">
        <v>19189.050781000002</v>
      </c>
      <c r="H54" s="46">
        <f t="shared" si="1"/>
        <v>2.804911633762841E-2</v>
      </c>
    </row>
    <row r="55" spans="2:8" x14ac:dyDescent="0.25">
      <c r="B55" s="80">
        <v>45110</v>
      </c>
      <c r="C55" s="81">
        <v>3305.8869629999999</v>
      </c>
      <c r="D55" s="46">
        <f t="shared" si="0"/>
        <v>-5.4580074503616238E-3</v>
      </c>
      <c r="F55" s="79">
        <v>45110</v>
      </c>
      <c r="G55" s="81">
        <v>19331.800781000002</v>
      </c>
      <c r="H55" s="46">
        <f t="shared" si="1"/>
        <v>7.4391381642151533E-3</v>
      </c>
    </row>
    <row r="56" spans="2:8" x14ac:dyDescent="0.25">
      <c r="B56" s="80">
        <v>45117</v>
      </c>
      <c r="C56" s="81">
        <v>3390.9638669999999</v>
      </c>
      <c r="D56" s="46">
        <f t="shared" si="0"/>
        <v>2.5734970660580281E-2</v>
      </c>
      <c r="F56" s="79">
        <v>45117</v>
      </c>
      <c r="G56" s="81">
        <v>19564.5</v>
      </c>
      <c r="H56" s="46">
        <f t="shared" si="1"/>
        <v>1.2037120681933855E-2</v>
      </c>
    </row>
    <row r="57" spans="2:8" x14ac:dyDescent="0.25">
      <c r="B57" s="80">
        <v>45124</v>
      </c>
      <c r="C57" s="81">
        <v>3477.9194339999999</v>
      </c>
      <c r="D57" s="46">
        <f t="shared" si="0"/>
        <v>2.5643318658222558E-2</v>
      </c>
      <c r="F57" s="79">
        <v>45124</v>
      </c>
      <c r="G57" s="81">
        <v>19745</v>
      </c>
      <c r="H57" s="46">
        <f t="shared" si="1"/>
        <v>9.225893838329613E-3</v>
      </c>
    </row>
    <row r="58" spans="2:8" x14ac:dyDescent="0.25">
      <c r="B58" s="80">
        <v>45131</v>
      </c>
      <c r="C58" s="81">
        <v>3352.3554690000001</v>
      </c>
      <c r="D58" s="46">
        <f t="shared" si="0"/>
        <v>-3.6103183924415139E-2</v>
      </c>
      <c r="F58" s="79">
        <v>45131</v>
      </c>
      <c r="G58" s="81">
        <v>19646.050781000002</v>
      </c>
      <c r="H58" s="46">
        <f t="shared" si="1"/>
        <v>-5.0113557356291638E-3</v>
      </c>
    </row>
    <row r="59" spans="2:8" x14ac:dyDescent="0.25">
      <c r="B59" s="80">
        <v>45138</v>
      </c>
      <c r="C59" s="81">
        <v>3301.8828130000002</v>
      </c>
      <c r="D59" s="46">
        <f t="shared" si="0"/>
        <v>-1.505587831205013E-2</v>
      </c>
      <c r="F59" s="79">
        <v>45138</v>
      </c>
      <c r="G59" s="81">
        <v>19517</v>
      </c>
      <c r="H59" s="46">
        <f t="shared" si="1"/>
        <v>-6.568789953694365E-3</v>
      </c>
    </row>
    <row r="60" spans="2:8" x14ac:dyDescent="0.25">
      <c r="B60" s="80">
        <v>45145</v>
      </c>
      <c r="C60" s="81">
        <v>3149.3278810000002</v>
      </c>
      <c r="D60" s="46">
        <f t="shared" si="0"/>
        <v>-4.6202406517690031E-2</v>
      </c>
      <c r="F60" s="79">
        <v>45145</v>
      </c>
      <c r="G60" s="81">
        <v>19428.300781000002</v>
      </c>
      <c r="H60" s="46">
        <f t="shared" si="1"/>
        <v>-4.5447158374749552E-3</v>
      </c>
    </row>
    <row r="61" spans="2:8" x14ac:dyDescent="0.25">
      <c r="B61" s="80">
        <v>45152</v>
      </c>
      <c r="C61" s="81">
        <v>3127.774414</v>
      </c>
      <c r="D61" s="46">
        <f t="shared" si="0"/>
        <v>-6.8438307519623764E-3</v>
      </c>
      <c r="F61" s="79">
        <v>45152</v>
      </c>
      <c r="G61" s="81">
        <v>19310.150390999999</v>
      </c>
      <c r="H61" s="46">
        <f t="shared" si="1"/>
        <v>-6.0813547891717112E-3</v>
      </c>
    </row>
    <row r="62" spans="2:8" x14ac:dyDescent="0.25">
      <c r="B62" s="80">
        <v>45159</v>
      </c>
      <c r="C62" s="81">
        <v>3222.4414059999999</v>
      </c>
      <c r="D62" s="46">
        <f t="shared" si="0"/>
        <v>3.0266566404619111E-2</v>
      </c>
      <c r="F62" s="79">
        <v>45159</v>
      </c>
      <c r="G62" s="81">
        <v>19265.800781000002</v>
      </c>
      <c r="H62" s="46">
        <f t="shared" si="1"/>
        <v>-2.2966993576947203E-3</v>
      </c>
    </row>
    <row r="63" spans="2:8" x14ac:dyDescent="0.25">
      <c r="B63" s="80">
        <v>45166</v>
      </c>
      <c r="C63" s="81">
        <v>3222.688721</v>
      </c>
      <c r="D63" s="46">
        <f t="shared" si="0"/>
        <v>7.674771045929063E-5</v>
      </c>
      <c r="F63" s="79">
        <v>45166</v>
      </c>
      <c r="G63" s="81">
        <v>19435.300781000002</v>
      </c>
      <c r="H63" s="46">
        <f t="shared" si="1"/>
        <v>8.797973254616176E-3</v>
      </c>
    </row>
    <row r="64" spans="2:8" x14ac:dyDescent="0.25">
      <c r="B64" s="80">
        <v>45173</v>
      </c>
      <c r="C64" s="81">
        <v>3201.431885</v>
      </c>
      <c r="D64" s="46">
        <f t="shared" si="0"/>
        <v>-6.5959941652087295E-3</v>
      </c>
      <c r="F64" s="79">
        <v>45173</v>
      </c>
      <c r="G64" s="81">
        <v>19819.949218999998</v>
      </c>
      <c r="H64" s="46">
        <f t="shared" si="1"/>
        <v>1.9791226404688889E-2</v>
      </c>
    </row>
    <row r="65" spans="2:8" x14ac:dyDescent="0.25">
      <c r="B65" s="80">
        <v>45180</v>
      </c>
      <c r="C65" s="81">
        <v>3160.4997560000002</v>
      </c>
      <c r="D65" s="46">
        <f t="shared" si="0"/>
        <v>-1.2785569229751048E-2</v>
      </c>
      <c r="F65" s="79">
        <v>45180</v>
      </c>
      <c r="G65" s="81">
        <v>20192.349609000001</v>
      </c>
      <c r="H65" s="46">
        <f t="shared" si="1"/>
        <v>1.8789169734249711E-2</v>
      </c>
    </row>
    <row r="66" spans="2:8" x14ac:dyDescent="0.25">
      <c r="B66" s="80">
        <v>45187</v>
      </c>
      <c r="C66" s="81">
        <v>3237.8156739999999</v>
      </c>
      <c r="D66" s="46">
        <f t="shared" si="0"/>
        <v>2.4463193788647031E-2</v>
      </c>
      <c r="F66" s="79">
        <v>45187</v>
      </c>
      <c r="G66" s="81">
        <v>19674.25</v>
      </c>
      <c r="H66" s="46">
        <f t="shared" si="1"/>
        <v>-2.5658213087251469E-2</v>
      </c>
    </row>
    <row r="67" spans="2:8" x14ac:dyDescent="0.25">
      <c r="B67" s="80">
        <v>45194</v>
      </c>
      <c r="C67" s="81">
        <v>3125.30249</v>
      </c>
      <c r="D67" s="46">
        <f t="shared" si="0"/>
        <v>-3.4749718738930291E-2</v>
      </c>
      <c r="F67" s="79">
        <v>45194</v>
      </c>
      <c r="G67" s="81">
        <v>19638.300781000002</v>
      </c>
      <c r="H67" s="46">
        <f t="shared" si="1"/>
        <v>-1.8272218254824502E-3</v>
      </c>
    </row>
    <row r="68" spans="2:8" x14ac:dyDescent="0.25">
      <c r="B68" s="80">
        <v>45201</v>
      </c>
      <c r="C68" s="81">
        <v>3159.610107</v>
      </c>
      <c r="D68" s="46">
        <f t="shared" si="0"/>
        <v>1.0977374865240641E-2</v>
      </c>
      <c r="F68" s="79">
        <v>45201</v>
      </c>
      <c r="G68" s="81">
        <v>19653.5</v>
      </c>
      <c r="H68" s="46">
        <f t="shared" si="1"/>
        <v>7.7395794928980521E-4</v>
      </c>
    </row>
    <row r="69" spans="2:8" x14ac:dyDescent="0.25">
      <c r="B69" s="80">
        <v>45208</v>
      </c>
      <c r="C69" s="81">
        <v>3113.1911620000001</v>
      </c>
      <c r="D69" s="46">
        <f t="shared" si="0"/>
        <v>-1.4691352232720223E-2</v>
      </c>
      <c r="F69" s="79">
        <v>45208</v>
      </c>
      <c r="G69" s="81">
        <v>19751.050781000002</v>
      </c>
      <c r="H69" s="46">
        <f t="shared" si="1"/>
        <v>4.96353224616497E-3</v>
      </c>
    </row>
    <row r="70" spans="2:8" x14ac:dyDescent="0.25">
      <c r="B70" s="80">
        <v>45215</v>
      </c>
      <c r="C70" s="81">
        <v>3070.726807</v>
      </c>
      <c r="D70" s="46">
        <f t="shared" si="0"/>
        <v>-1.3640137335068081E-2</v>
      </c>
      <c r="F70" s="79">
        <v>45215</v>
      </c>
      <c r="G70" s="81">
        <v>19542.650390999999</v>
      </c>
      <c r="H70" s="46">
        <f t="shared" si="1"/>
        <v>-1.0551357105540893E-2</v>
      </c>
    </row>
    <row r="71" spans="2:8" x14ac:dyDescent="0.25">
      <c r="B71" s="80">
        <v>45222</v>
      </c>
      <c r="C71" s="81">
        <v>2921.7309570000002</v>
      </c>
      <c r="D71" s="46">
        <f t="shared" si="0"/>
        <v>-4.8521362975159632E-2</v>
      </c>
      <c r="F71" s="79">
        <v>45222</v>
      </c>
      <c r="G71" s="81">
        <v>19047.25</v>
      </c>
      <c r="H71" s="46">
        <f t="shared" si="1"/>
        <v>-2.5349703396840506E-2</v>
      </c>
    </row>
    <row r="72" spans="2:8" x14ac:dyDescent="0.25">
      <c r="B72" s="80">
        <v>45229</v>
      </c>
      <c r="C72" s="81">
        <v>2944.1743160000001</v>
      </c>
      <c r="D72" s="46">
        <f t="shared" si="0"/>
        <v>7.681528289327666E-3</v>
      </c>
      <c r="F72" s="79">
        <v>45229</v>
      </c>
      <c r="G72" s="81">
        <v>19230.599609000001</v>
      </c>
      <c r="H72" s="46">
        <f t="shared" si="1"/>
        <v>9.6260409770438926E-3</v>
      </c>
    </row>
    <row r="73" spans="2:8" x14ac:dyDescent="0.25">
      <c r="B73" s="80">
        <v>45236</v>
      </c>
      <c r="C73" s="81">
        <v>3046.9689939999998</v>
      </c>
      <c r="D73" s="46">
        <f t="shared" si="0"/>
        <v>3.4914603201775751E-2</v>
      </c>
      <c r="F73" s="79">
        <v>45236</v>
      </c>
      <c r="G73" s="81">
        <v>19425.349609000001</v>
      </c>
      <c r="H73" s="46">
        <f t="shared" si="1"/>
        <v>1.0127089324289962E-2</v>
      </c>
    </row>
    <row r="74" spans="2:8" x14ac:dyDescent="0.25">
      <c r="B74" s="80">
        <v>45243</v>
      </c>
      <c r="C74" s="81">
        <v>3138.5329590000001</v>
      </c>
      <c r="D74" s="46">
        <f t="shared" si="0"/>
        <v>3.0050835824160016E-2</v>
      </c>
      <c r="F74" s="79">
        <v>45243</v>
      </c>
      <c r="G74" s="81">
        <v>19731.800781000002</v>
      </c>
      <c r="H74" s="46">
        <f t="shared" si="1"/>
        <v>1.5775838178892609E-2</v>
      </c>
    </row>
    <row r="75" spans="2:8" x14ac:dyDescent="0.25">
      <c r="B75" s="80">
        <v>45250</v>
      </c>
      <c r="C75" s="81">
        <v>3106.0966800000001</v>
      </c>
      <c r="D75" s="46">
        <f t="shared" ref="D75:D114" si="2">C75/C74-1</f>
        <v>-1.0334853711504444E-2</v>
      </c>
      <c r="F75" s="79">
        <v>45250</v>
      </c>
      <c r="G75" s="81">
        <v>19794.699218999998</v>
      </c>
      <c r="H75" s="46">
        <f t="shared" ref="H75:H114" si="3">G75/G74-1</f>
        <v>3.1876684088845142E-3</v>
      </c>
    </row>
    <row r="76" spans="2:8" x14ac:dyDescent="0.25">
      <c r="B76" s="80">
        <v>45257</v>
      </c>
      <c r="C76" s="81">
        <v>3142.9897460000002</v>
      </c>
      <c r="D76" s="46">
        <f t="shared" si="2"/>
        <v>1.1877629642873755E-2</v>
      </c>
      <c r="F76" s="79">
        <v>45257</v>
      </c>
      <c r="G76" s="81">
        <v>20267.900390999999</v>
      </c>
      <c r="H76" s="46">
        <f t="shared" si="3"/>
        <v>2.390544896715574E-2</v>
      </c>
    </row>
    <row r="77" spans="2:8" x14ac:dyDescent="0.25">
      <c r="B77" s="80">
        <v>45264</v>
      </c>
      <c r="C77" s="81">
        <v>3201.0283199999999</v>
      </c>
      <c r="D77" s="46">
        <f t="shared" si="2"/>
        <v>1.8466039882523821E-2</v>
      </c>
      <c r="F77" s="79">
        <v>45264</v>
      </c>
      <c r="G77" s="81">
        <v>20969.400390999999</v>
      </c>
      <c r="H77" s="46">
        <f t="shared" si="3"/>
        <v>3.4611379889724736E-2</v>
      </c>
    </row>
    <row r="78" spans="2:8" x14ac:dyDescent="0.25">
      <c r="B78" s="80">
        <v>45271</v>
      </c>
      <c r="C78" s="81">
        <v>3282.1433109999998</v>
      </c>
      <c r="D78" s="46">
        <f t="shared" si="2"/>
        <v>2.5340291584799113E-2</v>
      </c>
      <c r="F78" s="79">
        <v>45271</v>
      </c>
      <c r="G78" s="81">
        <v>21456.650390999999</v>
      </c>
      <c r="H78" s="46">
        <f t="shared" si="3"/>
        <v>2.3236239039487572E-2</v>
      </c>
    </row>
    <row r="79" spans="2:8" x14ac:dyDescent="0.25">
      <c r="B79" s="80">
        <v>45278</v>
      </c>
      <c r="C79" s="81">
        <v>3309.2810060000002</v>
      </c>
      <c r="D79" s="46">
        <f t="shared" si="2"/>
        <v>8.2682846020309952E-3</v>
      </c>
      <c r="F79" s="79">
        <v>45278</v>
      </c>
      <c r="G79" s="81">
        <v>21349.400390999999</v>
      </c>
      <c r="H79" s="46">
        <f t="shared" si="3"/>
        <v>-4.9984502727874469E-3</v>
      </c>
    </row>
    <row r="80" spans="2:8" x14ac:dyDescent="0.25">
      <c r="B80" s="80">
        <v>45285</v>
      </c>
      <c r="C80" s="81">
        <v>3369.7954100000002</v>
      </c>
      <c r="D80" s="46">
        <f t="shared" si="2"/>
        <v>1.8286269401202926E-2</v>
      </c>
      <c r="F80" s="79">
        <v>45285</v>
      </c>
      <c r="G80" s="81">
        <v>21731.400390999999</v>
      </c>
      <c r="H80" s="46">
        <f t="shared" si="3"/>
        <v>1.7892774176507364E-2</v>
      </c>
    </row>
    <row r="81" spans="2:8" x14ac:dyDescent="0.25">
      <c r="B81" s="80">
        <v>45292</v>
      </c>
      <c r="C81" s="81">
        <v>3323.3945309999999</v>
      </c>
      <c r="D81" s="46">
        <f t="shared" si="2"/>
        <v>-1.3769642768906354E-2</v>
      </c>
      <c r="F81" s="79">
        <v>45292</v>
      </c>
      <c r="G81" s="81">
        <v>21710.800781000002</v>
      </c>
      <c r="H81" s="46">
        <f t="shared" si="3"/>
        <v>-9.4791912299074799E-4</v>
      </c>
    </row>
    <row r="82" spans="2:8" x14ac:dyDescent="0.25">
      <c r="B82" s="80">
        <v>45299</v>
      </c>
      <c r="C82" s="81">
        <v>3246.389404</v>
      </c>
      <c r="D82" s="46">
        <f t="shared" si="2"/>
        <v>-2.3170624577284027E-2</v>
      </c>
      <c r="F82" s="79">
        <v>45299</v>
      </c>
      <c r="G82" s="81">
        <v>21894.550781000002</v>
      </c>
      <c r="H82" s="46">
        <f t="shared" si="3"/>
        <v>8.4635293674109047E-3</v>
      </c>
    </row>
    <row r="83" spans="2:8" x14ac:dyDescent="0.25">
      <c r="B83" s="80">
        <v>45306</v>
      </c>
      <c r="C83" s="81">
        <v>3135.5124510000001</v>
      </c>
      <c r="D83" s="46">
        <f t="shared" si="2"/>
        <v>-3.415392893513769E-2</v>
      </c>
      <c r="F83" s="79">
        <v>45306</v>
      </c>
      <c r="G83" s="81">
        <v>21622.400390999999</v>
      </c>
      <c r="H83" s="46">
        <f t="shared" si="3"/>
        <v>-1.2430051327482539E-2</v>
      </c>
    </row>
    <row r="84" spans="2:8" x14ac:dyDescent="0.25">
      <c r="B84" s="80">
        <v>45313</v>
      </c>
      <c r="C84" s="81">
        <v>2920.938232</v>
      </c>
      <c r="D84" s="46">
        <f t="shared" si="2"/>
        <v>-6.8433540722048991E-2</v>
      </c>
      <c r="F84" s="79">
        <v>45313</v>
      </c>
      <c r="G84" s="81">
        <v>21352.599609000001</v>
      </c>
      <c r="H84" s="46">
        <f t="shared" si="3"/>
        <v>-1.2477836739731241E-2</v>
      </c>
    </row>
    <row r="85" spans="2:8" x14ac:dyDescent="0.25">
      <c r="B85" s="80">
        <v>45320</v>
      </c>
      <c r="C85" s="81">
        <v>2908.1621089999999</v>
      </c>
      <c r="D85" s="46">
        <f t="shared" si="2"/>
        <v>-4.3739791756062241E-3</v>
      </c>
      <c r="F85" s="79">
        <v>45320</v>
      </c>
      <c r="G85" s="81">
        <v>21853.800781000002</v>
      </c>
      <c r="H85" s="46">
        <f t="shared" si="3"/>
        <v>2.3472606669810325E-2</v>
      </c>
    </row>
    <row r="86" spans="2:8" x14ac:dyDescent="0.25">
      <c r="B86" s="80">
        <v>45327</v>
      </c>
      <c r="C86" s="81">
        <v>2923.3647460000002</v>
      </c>
      <c r="D86" s="46">
        <f t="shared" si="2"/>
        <v>5.2275755030821713E-3</v>
      </c>
      <c r="F86" s="79">
        <v>45327</v>
      </c>
      <c r="G86" s="81">
        <v>21782.5</v>
      </c>
      <c r="H86" s="46">
        <f t="shared" si="3"/>
        <v>-3.2626261085894059E-3</v>
      </c>
    </row>
    <row r="87" spans="2:8" x14ac:dyDescent="0.25">
      <c r="B87" s="80">
        <v>45334</v>
      </c>
      <c r="C87" s="81">
        <v>2979.0756839999999</v>
      </c>
      <c r="D87" s="46">
        <f t="shared" si="2"/>
        <v>1.9057128631050357E-2</v>
      </c>
      <c r="F87" s="79">
        <v>45334</v>
      </c>
      <c r="G87" s="81">
        <v>22040.699218999998</v>
      </c>
      <c r="H87" s="46">
        <f t="shared" si="3"/>
        <v>1.1853516308963474E-2</v>
      </c>
    </row>
    <row r="88" spans="2:8" x14ac:dyDescent="0.25">
      <c r="B88" s="80">
        <v>45341</v>
      </c>
      <c r="C88" s="81">
        <v>2957.336182</v>
      </c>
      <c r="D88" s="46">
        <f t="shared" si="2"/>
        <v>-7.2973983563956457E-3</v>
      </c>
      <c r="F88" s="79">
        <v>45341</v>
      </c>
      <c r="G88" s="81">
        <v>22212.699218999998</v>
      </c>
      <c r="H88" s="46">
        <f t="shared" si="3"/>
        <v>7.803745166656384E-3</v>
      </c>
    </row>
    <row r="89" spans="2:8" x14ac:dyDescent="0.25">
      <c r="B89" s="80">
        <v>45348</v>
      </c>
      <c r="C89" s="81">
        <v>2804.6137699999999</v>
      </c>
      <c r="D89" s="46">
        <f t="shared" si="2"/>
        <v>-5.1641883979763326E-2</v>
      </c>
      <c r="F89" s="79">
        <v>45348</v>
      </c>
      <c r="G89" s="81">
        <v>22338.75</v>
      </c>
      <c r="H89" s="46">
        <f t="shared" si="3"/>
        <v>5.6747169606556902E-3</v>
      </c>
    </row>
    <row r="90" spans="2:8" x14ac:dyDescent="0.25">
      <c r="B90" s="80">
        <v>45355</v>
      </c>
      <c r="C90" s="81">
        <v>2843.0419919999999</v>
      </c>
      <c r="D90" s="46">
        <f t="shared" si="2"/>
        <v>1.3701787537041099E-2</v>
      </c>
      <c r="F90" s="79">
        <v>45355</v>
      </c>
      <c r="G90" s="81">
        <v>22493.550781000002</v>
      </c>
      <c r="H90" s="46">
        <f t="shared" si="3"/>
        <v>6.9296975435062524E-3</v>
      </c>
    </row>
    <row r="91" spans="2:8" x14ac:dyDescent="0.25">
      <c r="B91" s="80">
        <v>45362</v>
      </c>
      <c r="C91" s="81">
        <v>2840.0708009999998</v>
      </c>
      <c r="D91" s="46">
        <f t="shared" si="2"/>
        <v>-1.0450746096472008E-3</v>
      </c>
      <c r="F91" s="79">
        <v>45362</v>
      </c>
      <c r="G91" s="81">
        <v>22023.349609000001</v>
      </c>
      <c r="H91" s="46">
        <f t="shared" si="3"/>
        <v>-2.0903821569921877E-2</v>
      </c>
    </row>
    <row r="92" spans="2:8" x14ac:dyDescent="0.25">
      <c r="B92" s="80">
        <v>45369</v>
      </c>
      <c r="C92" s="81">
        <v>2814.2705080000001</v>
      </c>
      <c r="D92" s="46">
        <f t="shared" si="2"/>
        <v>-9.084383738220736E-3</v>
      </c>
      <c r="F92" s="79">
        <v>45369</v>
      </c>
      <c r="G92" s="81">
        <v>22096.75</v>
      </c>
      <c r="H92" s="46">
        <f t="shared" si="3"/>
        <v>3.3328441087818739E-3</v>
      </c>
    </row>
    <row r="93" spans="2:8" x14ac:dyDescent="0.25">
      <c r="B93" s="80">
        <v>45376</v>
      </c>
      <c r="C93" s="81">
        <v>2819.4702149999998</v>
      </c>
      <c r="D93" s="46">
        <f t="shared" si="2"/>
        <v>1.8476216075244967E-3</v>
      </c>
      <c r="F93" s="79">
        <v>45376</v>
      </c>
      <c r="G93" s="81">
        <v>22326.900390999999</v>
      </c>
      <c r="H93" s="46">
        <f t="shared" si="3"/>
        <v>1.0415576544061889E-2</v>
      </c>
    </row>
    <row r="94" spans="2:8" x14ac:dyDescent="0.25">
      <c r="B94" s="80">
        <v>45383</v>
      </c>
      <c r="C94" s="81">
        <v>2855.8183589999999</v>
      </c>
      <c r="D94" s="46">
        <f t="shared" si="2"/>
        <v>1.2891834716544537E-2</v>
      </c>
      <c r="F94" s="79">
        <v>45383</v>
      </c>
      <c r="G94" s="81">
        <v>22513.699218999998</v>
      </c>
      <c r="H94" s="46">
        <f t="shared" si="3"/>
        <v>8.3665365424077098E-3</v>
      </c>
    </row>
    <row r="95" spans="2:8" x14ac:dyDescent="0.25">
      <c r="B95" s="80">
        <v>45390</v>
      </c>
      <c r="C95" s="81">
        <v>2827.1457519999999</v>
      </c>
      <c r="D95" s="46">
        <f t="shared" si="2"/>
        <v>-1.0040066767425637E-2</v>
      </c>
      <c r="F95" s="79">
        <v>45390</v>
      </c>
      <c r="G95" s="81">
        <v>22519.400390999999</v>
      </c>
      <c r="H95" s="46">
        <f t="shared" si="3"/>
        <v>2.5323124132303754E-4</v>
      </c>
    </row>
    <row r="96" spans="2:8" x14ac:dyDescent="0.25">
      <c r="B96" s="80">
        <v>45397</v>
      </c>
      <c r="C96" s="81">
        <v>2781.6362300000001</v>
      </c>
      <c r="D96" s="46">
        <f t="shared" si="2"/>
        <v>-1.6097338443836873E-2</v>
      </c>
      <c r="F96" s="79">
        <v>45397</v>
      </c>
      <c r="G96" s="81">
        <v>22147</v>
      </c>
      <c r="H96" s="46">
        <f t="shared" si="3"/>
        <v>-1.6536869744934735E-2</v>
      </c>
    </row>
    <row r="97" spans="2:8" x14ac:dyDescent="0.25">
      <c r="B97" s="80">
        <v>45404</v>
      </c>
      <c r="C97" s="81">
        <v>2816.8950199999999</v>
      </c>
      <c r="D97" s="46">
        <f t="shared" si="2"/>
        <v>1.2675557508107227E-2</v>
      </c>
      <c r="F97" s="79">
        <v>45404</v>
      </c>
      <c r="G97" s="81">
        <v>22419.949218999998</v>
      </c>
      <c r="H97" s="46">
        <f t="shared" si="3"/>
        <v>1.2324433060911133E-2</v>
      </c>
    </row>
    <row r="98" spans="2:8" x14ac:dyDescent="0.25">
      <c r="B98" s="80">
        <v>45411</v>
      </c>
      <c r="C98" s="81">
        <v>2901.6748050000001</v>
      </c>
      <c r="D98" s="46">
        <f t="shared" si="2"/>
        <v>3.0096891931741254E-2</v>
      </c>
      <c r="F98" s="79">
        <v>45411</v>
      </c>
      <c r="G98" s="81">
        <v>22475.849609000001</v>
      </c>
      <c r="H98" s="46">
        <f t="shared" si="3"/>
        <v>2.4933325875970969E-3</v>
      </c>
    </row>
    <row r="99" spans="2:8" x14ac:dyDescent="0.25">
      <c r="B99" s="80">
        <v>45418</v>
      </c>
      <c r="C99" s="81">
        <v>2744.6936040000001</v>
      </c>
      <c r="D99" s="46">
        <f t="shared" si="2"/>
        <v>-5.4100204726421852E-2</v>
      </c>
      <c r="F99" s="79">
        <v>45418</v>
      </c>
      <c r="G99" s="81">
        <v>22055.199218999998</v>
      </c>
      <c r="H99" s="46">
        <f t="shared" si="3"/>
        <v>-1.8715661357315838E-2</v>
      </c>
    </row>
    <row r="100" spans="2:8" x14ac:dyDescent="0.25">
      <c r="B100" s="80">
        <v>45425</v>
      </c>
      <c r="C100" s="81">
        <v>2789.3615719999998</v>
      </c>
      <c r="D100" s="46">
        <f t="shared" si="2"/>
        <v>1.6274300320772594E-2</v>
      </c>
      <c r="F100" s="79">
        <v>45425</v>
      </c>
      <c r="G100" s="81">
        <v>22466.099609000001</v>
      </c>
      <c r="H100" s="46">
        <f t="shared" si="3"/>
        <v>1.8630545383875763E-2</v>
      </c>
    </row>
    <row r="101" spans="2:8" x14ac:dyDescent="0.25">
      <c r="B101" s="80">
        <v>45432</v>
      </c>
      <c r="C101" s="81">
        <v>2847.201904</v>
      </c>
      <c r="D101" s="46">
        <f t="shared" si="2"/>
        <v>2.0736046764467275E-2</v>
      </c>
      <c r="F101" s="79">
        <v>45432</v>
      </c>
      <c r="G101" s="81">
        <v>22957.099609000001</v>
      </c>
      <c r="H101" s="46">
        <f t="shared" si="3"/>
        <v>2.1855151029567477E-2</v>
      </c>
    </row>
    <row r="102" spans="2:8" x14ac:dyDescent="0.25">
      <c r="B102" s="80">
        <v>45439</v>
      </c>
      <c r="C102" s="81">
        <v>2853.5898440000001</v>
      </c>
      <c r="D102" s="46">
        <f t="shared" si="2"/>
        <v>2.2435851813058516E-3</v>
      </c>
      <c r="F102" s="79">
        <v>45439</v>
      </c>
      <c r="G102" s="81">
        <v>22530.699218999998</v>
      </c>
      <c r="H102" s="46">
        <f t="shared" si="3"/>
        <v>-1.8573791866671074E-2</v>
      </c>
    </row>
    <row r="103" spans="2:8" x14ac:dyDescent="0.25">
      <c r="B103" s="80">
        <v>45446</v>
      </c>
      <c r="C103" s="81">
        <v>2899.6442870000001</v>
      </c>
      <c r="D103" s="46">
        <f t="shared" si="2"/>
        <v>1.6139124933050475E-2</v>
      </c>
      <c r="F103" s="79">
        <v>45446</v>
      </c>
      <c r="G103" s="81">
        <v>23290.150390999999</v>
      </c>
      <c r="H103" s="46">
        <f t="shared" si="3"/>
        <v>3.3707394724774575E-2</v>
      </c>
    </row>
    <row r="104" spans="2:8" x14ac:dyDescent="0.25">
      <c r="B104" s="80">
        <v>45453</v>
      </c>
      <c r="C104" s="81">
        <v>2893.6030270000001</v>
      </c>
      <c r="D104" s="46">
        <f t="shared" si="2"/>
        <v>-2.083448658542264E-3</v>
      </c>
      <c r="F104" s="79">
        <v>45453</v>
      </c>
      <c r="G104" s="81">
        <v>23465.599609000001</v>
      </c>
      <c r="H104" s="46">
        <f t="shared" si="3"/>
        <v>7.5331938632650086E-3</v>
      </c>
    </row>
    <row r="105" spans="2:8" x14ac:dyDescent="0.25">
      <c r="B105" s="80">
        <v>45460</v>
      </c>
      <c r="C105" s="81">
        <v>2890.8500979999999</v>
      </c>
      <c r="D105" s="46">
        <f t="shared" si="2"/>
        <v>-9.5138447614029342E-4</v>
      </c>
      <c r="F105" s="79">
        <v>45460</v>
      </c>
      <c r="G105" s="81">
        <v>23501.099609000001</v>
      </c>
      <c r="H105" s="46">
        <f t="shared" si="3"/>
        <v>1.5128528821561904E-3</v>
      </c>
    </row>
    <row r="106" spans="2:8" x14ac:dyDescent="0.25">
      <c r="B106" s="80">
        <v>45467</v>
      </c>
      <c r="C106" s="81">
        <v>2917.0500489999999</v>
      </c>
      <c r="D106" s="46">
        <f t="shared" si="2"/>
        <v>9.0630610760917829E-3</v>
      </c>
      <c r="F106" s="79">
        <v>45467</v>
      </c>
      <c r="G106" s="81">
        <v>24010.599609000001</v>
      </c>
      <c r="H106" s="46">
        <f t="shared" si="3"/>
        <v>2.1679836623682114E-2</v>
      </c>
    </row>
    <row r="107" spans="2:8" x14ac:dyDescent="0.25">
      <c r="B107" s="80">
        <v>45474</v>
      </c>
      <c r="C107" s="81">
        <v>2935.8999020000001</v>
      </c>
      <c r="D107" s="46">
        <f t="shared" si="2"/>
        <v>6.4619573484734349E-3</v>
      </c>
      <c r="F107" s="79">
        <v>45474</v>
      </c>
      <c r="G107" s="81">
        <v>24323.849609000001</v>
      </c>
      <c r="H107" s="46">
        <f t="shared" si="3"/>
        <v>1.3046321420585594E-2</v>
      </c>
    </row>
    <row r="108" spans="2:8" x14ac:dyDescent="0.25">
      <c r="B108" s="80">
        <v>45481</v>
      </c>
      <c r="C108" s="81">
        <v>2999.1499020000001</v>
      </c>
      <c r="D108" s="46">
        <f t="shared" si="2"/>
        <v>2.1543650025981131E-2</v>
      </c>
      <c r="F108" s="79">
        <v>45481</v>
      </c>
      <c r="G108" s="81">
        <v>24502.150390999999</v>
      </c>
      <c r="H108" s="46">
        <f t="shared" si="3"/>
        <v>7.3302863184134814E-3</v>
      </c>
    </row>
    <row r="109" spans="2:8" x14ac:dyDescent="0.25">
      <c r="B109" s="80">
        <v>45488</v>
      </c>
      <c r="C109" s="81">
        <v>2946.0500489999999</v>
      </c>
      <c r="D109" s="46">
        <f t="shared" si="2"/>
        <v>-1.7704967985958331E-2</v>
      </c>
      <c r="F109" s="79">
        <v>45488</v>
      </c>
      <c r="G109" s="81">
        <v>24530.900390999999</v>
      </c>
      <c r="H109" s="46">
        <f t="shared" si="3"/>
        <v>1.1733664001409849E-3</v>
      </c>
    </row>
    <row r="110" spans="2:8" x14ac:dyDescent="0.25">
      <c r="B110" s="80">
        <v>45495</v>
      </c>
      <c r="C110" s="81">
        <v>2950.1499020000001</v>
      </c>
      <c r="D110" s="46">
        <f t="shared" si="2"/>
        <v>1.3916440426366972E-3</v>
      </c>
      <c r="F110" s="79">
        <v>45495</v>
      </c>
      <c r="G110" s="81">
        <v>24834.849609000001</v>
      </c>
      <c r="H110" s="46">
        <f t="shared" si="3"/>
        <v>1.2390463177271549E-2</v>
      </c>
    </row>
    <row r="111" spans="2:8" x14ac:dyDescent="0.25">
      <c r="B111" s="80">
        <v>45502</v>
      </c>
      <c r="C111" s="81">
        <v>3106.6999510000001</v>
      </c>
      <c r="D111" s="46">
        <f t="shared" si="2"/>
        <v>5.3065116756904285E-2</v>
      </c>
      <c r="F111" s="79">
        <v>45502</v>
      </c>
      <c r="G111" s="81">
        <v>24717.699218999998</v>
      </c>
      <c r="H111" s="46">
        <f t="shared" si="3"/>
        <v>-4.7171773473332346E-3</v>
      </c>
    </row>
    <row r="112" spans="2:8" x14ac:dyDescent="0.25">
      <c r="B112" s="80">
        <v>45509</v>
      </c>
      <c r="C112" s="81">
        <v>3040.6000979999999</v>
      </c>
      <c r="D112" s="46">
        <f t="shared" si="2"/>
        <v>-2.1276548763173531E-2</v>
      </c>
      <c r="F112" s="79">
        <v>45509</v>
      </c>
      <c r="G112" s="81">
        <v>24367.5</v>
      </c>
      <c r="H112" s="46">
        <f t="shared" si="3"/>
        <v>-1.4167953736195948E-2</v>
      </c>
    </row>
    <row r="113" spans="2:8" x14ac:dyDescent="0.25">
      <c r="B113" s="80">
        <v>45516</v>
      </c>
      <c r="C113" s="81">
        <v>3053.1999510000001</v>
      </c>
      <c r="D113" s="46">
        <f t="shared" si="2"/>
        <v>4.1438704840823792E-3</v>
      </c>
      <c r="F113" s="79">
        <v>45516</v>
      </c>
      <c r="G113" s="81">
        <v>24347</v>
      </c>
      <c r="H113" s="46">
        <f t="shared" si="3"/>
        <v>-8.4128449779419245E-4</v>
      </c>
    </row>
    <row r="114" spans="2:8" x14ac:dyDescent="0.25">
      <c r="B114" s="80">
        <v>45517</v>
      </c>
      <c r="C114" s="81">
        <v>3023.5500489999999</v>
      </c>
      <c r="D114" s="46">
        <f t="shared" si="2"/>
        <v>-9.7110908148314579E-3</v>
      </c>
      <c r="F114" s="79">
        <v>45517</v>
      </c>
      <c r="G114" s="81">
        <v>24139</v>
      </c>
      <c r="H114" s="46">
        <f t="shared" si="3"/>
        <v>-8.5431469996303244E-3</v>
      </c>
    </row>
  </sheetData>
  <mergeCells count="3">
    <mergeCell ref="B6:D6"/>
    <mergeCell ref="F6:H6"/>
    <mergeCell ref="J6:K6"/>
  </mergeCells>
  <pageMargins left="0" right="0" top="1.1811023622047245" bottom="1.1811023622047245" header="0" footer="0"/>
  <pageSetup paperSize="9" orientation="portrait" r:id="rId1"/>
  <colBreaks count="1" manualBreakCount="1">
    <brk id="12"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2227-FCF0-456C-A7F6-4B0664F480DF}">
  <sheetPr>
    <pageSetUpPr fitToPage="1"/>
  </sheetPr>
  <dimension ref="B1:J48"/>
  <sheetViews>
    <sheetView showGridLines="0" topLeftCell="A32" workbookViewId="0">
      <selection activeCell="M41" sqref="M41"/>
    </sheetView>
  </sheetViews>
  <sheetFormatPr defaultRowHeight="15" x14ac:dyDescent="0.25"/>
  <cols>
    <col min="1" max="1" width="1.85546875" customWidth="1"/>
    <col min="2" max="2" width="21" customWidth="1"/>
    <col min="3" max="3" width="9.7109375" bestFit="1" customWidth="1"/>
    <col min="4" max="4" width="11.7109375" customWidth="1"/>
    <col min="5" max="5" width="11" customWidth="1"/>
    <col min="9" max="9" width="10" customWidth="1"/>
  </cols>
  <sheetData>
    <row r="1" spans="2:10" ht="24.75" customHeight="1" x14ac:dyDescent="0.25">
      <c r="B1" s="29" t="str">
        <f>'Data Sheet'!B1</f>
        <v>ASIAN PAINTS LTD</v>
      </c>
    </row>
    <row r="2" spans="2:10"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row>
    <row r="4" spans="2:10" ht="18.75" x14ac:dyDescent="0.3">
      <c r="B4" s="261" t="s">
        <v>8435</v>
      </c>
      <c r="C4" s="147"/>
      <c r="D4" s="147"/>
      <c r="E4" s="147"/>
      <c r="F4" s="148"/>
      <c r="G4" s="148"/>
      <c r="H4" s="148"/>
      <c r="I4" s="148"/>
      <c r="J4" s="148"/>
    </row>
    <row r="6" spans="2:10" x14ac:dyDescent="0.25">
      <c r="B6" s="89" t="s">
        <v>8436</v>
      </c>
    </row>
    <row r="8" spans="2:10" x14ac:dyDescent="0.25">
      <c r="B8" s="9" t="s">
        <v>8437</v>
      </c>
    </row>
    <row r="9" spans="2:10" x14ac:dyDescent="0.25">
      <c r="B9" s="90"/>
      <c r="C9" s="90"/>
      <c r="D9" s="90"/>
      <c r="E9" s="90"/>
      <c r="F9" s="91"/>
      <c r="G9" s="91" t="s">
        <v>8438</v>
      </c>
      <c r="H9" s="91" t="s">
        <v>8438</v>
      </c>
      <c r="I9" s="91" t="s">
        <v>8439</v>
      </c>
      <c r="J9" s="91" t="s">
        <v>8440</v>
      </c>
    </row>
    <row r="10" spans="2:10" ht="17.25" x14ac:dyDescent="0.25">
      <c r="B10" s="92" t="s">
        <v>8425</v>
      </c>
      <c r="C10" s="92" t="s">
        <v>8441</v>
      </c>
      <c r="D10" s="93" t="s">
        <v>8442</v>
      </c>
      <c r="E10" s="93" t="s">
        <v>8443</v>
      </c>
      <c r="F10" s="93" t="s">
        <v>8444</v>
      </c>
      <c r="G10" s="93" t="s">
        <v>8445</v>
      </c>
      <c r="H10" s="93" t="s">
        <v>8446</v>
      </c>
      <c r="I10" s="93" t="s">
        <v>8447</v>
      </c>
      <c r="J10" s="93" t="s">
        <v>8448</v>
      </c>
    </row>
    <row r="12" spans="2:10" x14ac:dyDescent="0.25">
      <c r="B12" t="str">
        <f>'Beta - Comps'!C5</f>
        <v>Asian Paints</v>
      </c>
      <c r="C12" s="94" t="s">
        <v>8449</v>
      </c>
      <c r="D12">
        <f>'Beta - Comps'!F5</f>
        <v>2474.38</v>
      </c>
      <c r="E12">
        <f>'Beta - Comps'!E5</f>
        <v>288219.69</v>
      </c>
      <c r="F12" s="95">
        <v>0.3</v>
      </c>
      <c r="G12" s="97">
        <f>D12/E12</f>
        <v>8.5850484399591157E-3</v>
      </c>
      <c r="H12" s="97">
        <f>D12/SUM(D12:E12)</f>
        <v>8.5119727416524179E-3</v>
      </c>
      <c r="I12" s="81">
        <f>'Beta Regression'!K18</f>
        <v>0.70424156252046943</v>
      </c>
      <c r="J12" s="96">
        <f>I12/(1+(1-F12)*G12)</f>
        <v>0.70003468037201788</v>
      </c>
    </row>
    <row r="13" spans="2:10" x14ac:dyDescent="0.25">
      <c r="B13" t="str">
        <f>'Beta - Comps'!C6</f>
        <v>Berger Paints</v>
      </c>
      <c r="C13" s="94" t="s">
        <v>8449</v>
      </c>
      <c r="D13">
        <f>'Beta - Comps'!F6</f>
        <v>753.29</v>
      </c>
      <c r="E13">
        <f>'Beta - Comps'!E6</f>
        <v>61956.25</v>
      </c>
      <c r="F13" s="95">
        <v>0.3</v>
      </c>
      <c r="G13" s="97">
        <f t="shared" ref="G13:G16" si="0">D13/E13</f>
        <v>1.2158418238676486E-2</v>
      </c>
      <c r="H13" s="97">
        <f t="shared" ref="H13:H16" si="1">D13/SUM(D13:E13)</f>
        <v>1.2012366858375935E-2</v>
      </c>
      <c r="I13" s="81">
        <f>'Beta Regression - Comps'!W24</f>
        <v>0.93558740166691667</v>
      </c>
      <c r="J13" s="96">
        <f>I13/(1+(1-F13)*G13)</f>
        <v>0.92769191525529771</v>
      </c>
    </row>
    <row r="14" spans="2:10" x14ac:dyDescent="0.25">
      <c r="B14" t="str">
        <f>'Beta - Comps'!C7</f>
        <v>Kansai Nerolac</v>
      </c>
      <c r="C14" s="94" t="s">
        <v>8449</v>
      </c>
      <c r="D14">
        <f>'Beta - Comps'!F7</f>
        <v>276.42</v>
      </c>
      <c r="E14">
        <f>'Beta - Comps'!E7</f>
        <v>23447.02</v>
      </c>
      <c r="F14" s="95">
        <v>0.3</v>
      </c>
      <c r="G14" s="97">
        <f t="shared" si="0"/>
        <v>1.1789131412008861E-2</v>
      </c>
      <c r="H14" s="97">
        <f t="shared" si="1"/>
        <v>1.1651767197337319E-2</v>
      </c>
      <c r="I14" s="81">
        <f>'Beta Regression - Comps'!W25</f>
        <v>0.61778148604277161</v>
      </c>
      <c r="J14" s="96">
        <f t="shared" ref="J14:J16" si="2">I14/(1+(1-F14)*G14)</f>
        <v>0.61272503884114315</v>
      </c>
    </row>
    <row r="15" spans="2:10" x14ac:dyDescent="0.25">
      <c r="B15" t="str">
        <f>'Beta - Comps'!C8</f>
        <v>Akzo Nobel</v>
      </c>
      <c r="C15" s="94" t="s">
        <v>8449</v>
      </c>
      <c r="D15">
        <f>'Beta - Comps'!F8</f>
        <v>60.4</v>
      </c>
      <c r="E15">
        <f>'Beta - Comps'!E8</f>
        <v>14499.81</v>
      </c>
      <c r="F15" s="95">
        <v>0.3</v>
      </c>
      <c r="G15" s="97">
        <f t="shared" si="0"/>
        <v>4.1655718247342556E-3</v>
      </c>
      <c r="H15" s="97">
        <f t="shared" si="1"/>
        <v>4.1482918172196697E-3</v>
      </c>
      <c r="I15" s="81">
        <f>'Beta Regression - Comps'!W26</f>
        <v>0.23199354667521699</v>
      </c>
      <c r="J15" s="96">
        <f t="shared" si="2"/>
        <v>0.2313190434123828</v>
      </c>
    </row>
    <row r="16" spans="2:10" x14ac:dyDescent="0.25">
      <c r="B16" t="str">
        <f>'Beta - Comps'!C9</f>
        <v>Indigo Paints</v>
      </c>
      <c r="C16" s="94" t="s">
        <v>8449</v>
      </c>
      <c r="D16">
        <f>'Beta - Comps'!F9</f>
        <v>16.84</v>
      </c>
      <c r="E16">
        <f>'Beta - Comps'!E9</f>
        <v>6848.64</v>
      </c>
      <c r="F16" s="95">
        <v>0.3</v>
      </c>
      <c r="G16" s="97">
        <f t="shared" si="0"/>
        <v>2.4588823474441641E-3</v>
      </c>
      <c r="H16" s="97">
        <f t="shared" si="1"/>
        <v>2.4528510752343607E-3</v>
      </c>
      <c r="I16" s="81">
        <f>'Beta Regression - Comps'!W27</f>
        <v>0.50430051482051941</v>
      </c>
      <c r="J16" s="96">
        <f t="shared" si="2"/>
        <v>0.50343399534553857</v>
      </c>
    </row>
    <row r="18" spans="2:10" x14ac:dyDescent="0.25">
      <c r="E18" s="103" t="s">
        <v>8450</v>
      </c>
      <c r="F18" s="104">
        <f>AVERAGE(F12:F16)</f>
        <v>0.3</v>
      </c>
      <c r="G18" s="104">
        <f t="shared" ref="G18:J18" si="3">AVERAGE(G12:G16)</f>
        <v>7.8314104525645765E-3</v>
      </c>
      <c r="H18" s="104">
        <f t="shared" si="3"/>
        <v>7.7554499379639402E-3</v>
      </c>
      <c r="I18" s="105">
        <f t="shared" si="3"/>
        <v>0.59878090234517889</v>
      </c>
      <c r="J18" s="105">
        <f t="shared" si="3"/>
        <v>0.59504093464527597</v>
      </c>
    </row>
    <row r="19" spans="2:10" x14ac:dyDescent="0.25">
      <c r="E19" s="62" t="s">
        <v>8377</v>
      </c>
      <c r="F19" s="106">
        <f>MEDIAN(F12:F16)</f>
        <v>0.3</v>
      </c>
      <c r="G19" s="106">
        <f t="shared" ref="G19:J19" si="4">MEDIAN(G12:G16)</f>
        <v>8.5850484399591157E-3</v>
      </c>
      <c r="H19" s="106">
        <f t="shared" si="4"/>
        <v>8.5119727416524179E-3</v>
      </c>
      <c r="I19" s="107">
        <f t="shared" si="4"/>
        <v>0.61778148604277161</v>
      </c>
      <c r="J19" s="107">
        <f t="shared" si="4"/>
        <v>0.61272503884114315</v>
      </c>
    </row>
    <row r="21" spans="2:10" x14ac:dyDescent="0.25">
      <c r="B21" s="62" t="s">
        <v>8451</v>
      </c>
      <c r="C21" s="108"/>
      <c r="D21" s="108"/>
      <c r="E21" s="108"/>
      <c r="G21" s="62"/>
      <c r="H21" s="108"/>
      <c r="I21" s="108"/>
      <c r="J21" s="108"/>
    </row>
    <row r="22" spans="2:10" x14ac:dyDescent="0.25">
      <c r="B22" s="81"/>
      <c r="G22" s="81"/>
    </row>
    <row r="23" spans="2:10" x14ac:dyDescent="0.25">
      <c r="B23" t="s">
        <v>8453</v>
      </c>
      <c r="E23" s="138">
        <f>'Pre-tax Cost of Debt'!C13</f>
        <v>0.10640984873540348</v>
      </c>
      <c r="G23" t="s">
        <v>8454</v>
      </c>
      <c r="J23" s="139">
        <v>6.9900000000000004E-2</v>
      </c>
    </row>
    <row r="24" spans="2:10" x14ac:dyDescent="0.25">
      <c r="B24" t="s">
        <v>8455</v>
      </c>
      <c r="E24" s="141">
        <f>F18</f>
        <v>0.3</v>
      </c>
      <c r="G24" t="s">
        <v>8456</v>
      </c>
      <c r="J24" s="110">
        <f>Rm!G9</f>
        <v>0.15609166666666666</v>
      </c>
    </row>
    <row r="25" spans="2:10" ht="17.25" x14ac:dyDescent="0.25">
      <c r="B25" s="111" t="s">
        <v>8457</v>
      </c>
      <c r="C25" s="111"/>
      <c r="D25" s="111"/>
      <c r="E25" s="130">
        <f>E23*(1-E24)</f>
        <v>7.4486894114782431E-2</v>
      </c>
      <c r="G25" s="64" t="s">
        <v>8458</v>
      </c>
      <c r="H25" s="64"/>
      <c r="I25" s="64"/>
      <c r="J25" s="143">
        <f>J34</f>
        <v>0.79510582049657985</v>
      </c>
    </row>
    <row r="26" spans="2:10" x14ac:dyDescent="0.25">
      <c r="G26" t="s">
        <v>8452</v>
      </c>
      <c r="J26" s="131">
        <f>J23+(J24*J25)</f>
        <v>0.19400939269767864</v>
      </c>
    </row>
    <row r="29" spans="2:10" x14ac:dyDescent="0.25">
      <c r="B29" s="62" t="s">
        <v>8459</v>
      </c>
      <c r="C29" s="108"/>
      <c r="D29" s="108"/>
      <c r="E29" s="108"/>
      <c r="G29" s="62" t="s">
        <v>8460</v>
      </c>
      <c r="H29" s="108"/>
      <c r="I29" s="108"/>
      <c r="J29" s="108"/>
    </row>
    <row r="30" spans="2:10" x14ac:dyDescent="0.25">
      <c r="G30" s="9"/>
    </row>
    <row r="31" spans="2:10" x14ac:dyDescent="0.25">
      <c r="D31" s="112" t="s">
        <v>8461</v>
      </c>
      <c r="E31" s="112" t="s">
        <v>8462</v>
      </c>
      <c r="G31" s="81" t="s">
        <v>8463</v>
      </c>
      <c r="J31" s="81">
        <f>J19</f>
        <v>0.61272503884114315</v>
      </c>
    </row>
    <row r="32" spans="2:10" x14ac:dyDescent="0.25">
      <c r="B32" t="s">
        <v>8442</v>
      </c>
      <c r="C32" s="140">
        <f>D12</f>
        <v>2474.38</v>
      </c>
      <c r="D32" s="11">
        <f>C32/$C$34</f>
        <v>8.5119727416524179E-3</v>
      </c>
      <c r="E32" s="141">
        <f>H18</f>
        <v>7.7554499379639402E-3</v>
      </c>
      <c r="G32" t="s">
        <v>8464</v>
      </c>
      <c r="J32" s="113">
        <f>E36</f>
        <v>7.8160670547185798E-3</v>
      </c>
    </row>
    <row r="33" spans="2:10" x14ac:dyDescent="0.25">
      <c r="B33" t="s">
        <v>9</v>
      </c>
      <c r="C33" s="140">
        <f>E12</f>
        <v>288219.69</v>
      </c>
      <c r="D33" s="11">
        <f>C33/$C$34</f>
        <v>0.99148802725834762</v>
      </c>
      <c r="E33" s="109">
        <f>E34-E32</f>
        <v>0.99224455006203605</v>
      </c>
      <c r="G33" s="64" t="s">
        <v>8455</v>
      </c>
      <c r="H33" s="64"/>
      <c r="I33" s="64"/>
      <c r="J33" s="142">
        <f>F19</f>
        <v>0.3</v>
      </c>
    </row>
    <row r="34" spans="2:10" x14ac:dyDescent="0.25">
      <c r="B34" t="s">
        <v>8465</v>
      </c>
      <c r="C34" s="111">
        <f>SUM(C32:C33)</f>
        <v>290694.07</v>
      </c>
      <c r="D34" s="114">
        <f>SUM(D32:D33)</f>
        <v>1</v>
      </c>
      <c r="E34" s="115">
        <f>D34</f>
        <v>1</v>
      </c>
      <c r="G34" t="s">
        <v>8466</v>
      </c>
      <c r="J34" s="81">
        <f>J31*(1+(1-J32)*J33)</f>
        <v>0.79510582049657985</v>
      </c>
    </row>
    <row r="36" spans="2:10" x14ac:dyDescent="0.25">
      <c r="B36" t="s">
        <v>8467</v>
      </c>
      <c r="D36" s="131">
        <f>D32/D33</f>
        <v>8.5850484399591157E-3</v>
      </c>
      <c r="E36" s="131">
        <f>E32/E33</f>
        <v>7.8160670547185798E-3</v>
      </c>
      <c r="G36" s="62" t="s">
        <v>8435</v>
      </c>
      <c r="H36" s="108"/>
      <c r="I36" s="108"/>
      <c r="J36" s="108"/>
    </row>
    <row r="37" spans="2:10" x14ac:dyDescent="0.25">
      <c r="G37" s="81"/>
    </row>
    <row r="38" spans="2:10" x14ac:dyDescent="0.25">
      <c r="B38" s="116" t="s">
        <v>8468</v>
      </c>
      <c r="G38" t="s">
        <v>8452</v>
      </c>
      <c r="J38" s="117">
        <f>J26</f>
        <v>0.19400939269767864</v>
      </c>
    </row>
    <row r="39" spans="2:10" x14ac:dyDescent="0.25">
      <c r="B39" s="116" t="s">
        <v>8469</v>
      </c>
      <c r="G39" t="s">
        <v>8470</v>
      </c>
      <c r="J39" s="109">
        <f>E33</f>
        <v>0.99224455006203605</v>
      </c>
    </row>
    <row r="40" spans="2:10" x14ac:dyDescent="0.25">
      <c r="B40" s="116" t="s">
        <v>8471</v>
      </c>
      <c r="J40" s="117"/>
    </row>
    <row r="41" spans="2:10" x14ac:dyDescent="0.25">
      <c r="B41" s="116" t="s">
        <v>8787</v>
      </c>
      <c r="G41" t="s">
        <v>8451</v>
      </c>
      <c r="J41" s="109">
        <f>E25</f>
        <v>7.4486894114782431E-2</v>
      </c>
    </row>
    <row r="42" spans="2:10" x14ac:dyDescent="0.25">
      <c r="G42" t="s">
        <v>8472</v>
      </c>
      <c r="J42" s="109">
        <f>E32</f>
        <v>7.7554499379639402E-3</v>
      </c>
    </row>
    <row r="44" spans="2:10" x14ac:dyDescent="0.25">
      <c r="G44" s="128" t="s">
        <v>8473</v>
      </c>
      <c r="H44" s="128"/>
      <c r="I44" s="128"/>
      <c r="J44" s="129">
        <f>(J38*J39)+(J41*J42)</f>
        <v>0.19308244194345861</v>
      </c>
    </row>
    <row r="46" spans="2:10" x14ac:dyDescent="0.25">
      <c r="B46" s="340" t="s">
        <v>8657</v>
      </c>
      <c r="C46" s="340"/>
      <c r="D46" s="340"/>
      <c r="E46" s="340"/>
      <c r="F46" s="340"/>
      <c r="G46" s="340"/>
      <c r="H46" s="340"/>
      <c r="I46" s="340"/>
      <c r="J46" s="340"/>
    </row>
    <row r="47" spans="2:10" ht="20.25" customHeight="1" x14ac:dyDescent="0.25">
      <c r="B47" s="340"/>
      <c r="C47" s="340"/>
      <c r="D47" s="340"/>
      <c r="E47" s="340"/>
      <c r="F47" s="340"/>
      <c r="G47" s="340"/>
      <c r="H47" s="340"/>
      <c r="I47" s="340"/>
      <c r="J47" s="340"/>
    </row>
    <row r="48" spans="2:10" x14ac:dyDescent="0.25">
      <c r="B48" s="31"/>
      <c r="C48" s="31"/>
      <c r="D48" s="31"/>
      <c r="E48" s="31"/>
      <c r="F48" s="31"/>
      <c r="G48" s="31"/>
      <c r="H48" s="31"/>
      <c r="I48" s="31"/>
      <c r="J48" s="31"/>
    </row>
  </sheetData>
  <mergeCells count="1">
    <mergeCell ref="B46:J47"/>
  </mergeCells>
  <pageMargins left="0.25" right="0.25" top="0.75" bottom="0.75" header="0.3" footer="0.3"/>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6949C-C383-4B2D-B437-F1CAD60F4A8A}">
  <dimension ref="A1:BK497"/>
  <sheetViews>
    <sheetView showGridLines="0" topLeftCell="M9" zoomScale="90" zoomScaleNormal="90" workbookViewId="0">
      <selection activeCell="Y25" sqref="Y25"/>
    </sheetView>
  </sheetViews>
  <sheetFormatPr defaultRowHeight="15" x14ac:dyDescent="0.25"/>
  <cols>
    <col min="1" max="1" width="1.85546875" customWidth="1"/>
    <col min="2" max="2" width="11.85546875" customWidth="1"/>
    <col min="4" max="4" width="9.5703125" bestFit="1" customWidth="1"/>
    <col min="6" max="6" width="12.42578125" customWidth="1"/>
    <col min="10" max="10" width="11.28515625" bestFit="1" customWidth="1"/>
    <col min="14" max="14" width="11.28515625" bestFit="1" customWidth="1"/>
    <col min="18" max="18" width="11.7109375" customWidth="1"/>
    <col min="19" max="19" width="9.85546875" bestFit="1" customWidth="1"/>
    <col min="22" max="22" width="14.5703125" bestFit="1" customWidth="1"/>
    <col min="23" max="23" width="15.85546875" bestFit="1" customWidth="1"/>
  </cols>
  <sheetData>
    <row r="1" spans="1:60" ht="24.75" customHeight="1" x14ac:dyDescent="0.25">
      <c r="A1" s="122"/>
      <c r="B1" s="29" t="str">
        <f>'Data Sheet'!B1</f>
        <v>ASIAN PAINTS LTD</v>
      </c>
    </row>
    <row r="2" spans="1:60" ht="15.75" thickBot="1" x14ac:dyDescent="0.3">
      <c r="B2" s="30" t="str">
        <f>CONCATENATE("BSE Code : ",VLOOKUP(B1,'List Stocks'!B3:E5442,2,FALSE)," | NSE Code : ",VLOOKUP(B1,'List Stocks'!B3:E5442,3,FALSE),"")</f>
        <v>BSE Code : 500820 | NSE Code : ASIANPAINT</v>
      </c>
      <c r="C2" s="23"/>
      <c r="D2" s="23"/>
      <c r="E2" s="23"/>
      <c r="F2" s="23"/>
      <c r="G2" s="23"/>
      <c r="H2" s="23"/>
      <c r="I2" s="23"/>
      <c r="J2" s="23"/>
      <c r="K2" s="23"/>
    </row>
    <row r="4" spans="1:60" x14ac:dyDescent="0.25">
      <c r="B4" s="333" t="str">
        <f>WACC!B13</f>
        <v>Berger Paints</v>
      </c>
      <c r="C4" s="333"/>
      <c r="D4" s="333"/>
      <c r="F4" s="333" t="str">
        <f>WACC!B14</f>
        <v>Kansai Nerolac</v>
      </c>
      <c r="G4" s="333"/>
      <c r="H4" s="333"/>
      <c r="J4" s="333" t="str">
        <f>WACC!B15</f>
        <v>Akzo Nobel</v>
      </c>
      <c r="K4" s="333"/>
      <c r="L4" s="333"/>
      <c r="N4" s="333" t="str">
        <f>WACC!B16</f>
        <v>Indigo Paints</v>
      </c>
      <c r="O4" s="333"/>
      <c r="P4" s="333"/>
      <c r="R4" s="333" t="s">
        <v>8479</v>
      </c>
      <c r="S4" s="333"/>
      <c r="T4" s="333"/>
    </row>
    <row r="5" spans="1:60" x14ac:dyDescent="0.25">
      <c r="B5" s="121" t="s">
        <v>8386</v>
      </c>
      <c r="C5" s="112" t="s">
        <v>8478</v>
      </c>
      <c r="D5" s="61" t="s">
        <v>8388</v>
      </c>
      <c r="F5" s="121" t="s">
        <v>8386</v>
      </c>
      <c r="G5" s="112" t="s">
        <v>8478</v>
      </c>
      <c r="H5" s="61" t="s">
        <v>8388</v>
      </c>
      <c r="J5" s="121" t="s">
        <v>8386</v>
      </c>
      <c r="K5" s="112" t="s">
        <v>8478</v>
      </c>
      <c r="L5" s="61" t="s">
        <v>8388</v>
      </c>
      <c r="N5" s="121" t="s">
        <v>8386</v>
      </c>
      <c r="O5" s="112" t="s">
        <v>8478</v>
      </c>
      <c r="P5" s="61" t="s">
        <v>8388</v>
      </c>
      <c r="R5" s="121" t="s">
        <v>8386</v>
      </c>
      <c r="S5" s="112" t="s">
        <v>8478</v>
      </c>
      <c r="T5" s="61" t="s">
        <v>8388</v>
      </c>
      <c r="V5" s="62" t="s">
        <v>8480</v>
      </c>
      <c r="W5" s="112" t="s">
        <v>8482</v>
      </c>
      <c r="Y5" t="s">
        <v>8397</v>
      </c>
      <c r="AI5" t="s">
        <v>8397</v>
      </c>
      <c r="AS5" t="s">
        <v>8397</v>
      </c>
      <c r="BC5" t="s">
        <v>8397</v>
      </c>
    </row>
    <row r="6" spans="1:60" ht="15.75" thickBot="1" x14ac:dyDescent="0.3">
      <c r="B6" s="79">
        <v>44788</v>
      </c>
      <c r="C6">
        <v>572.05071999999996</v>
      </c>
      <c r="F6" s="79">
        <v>44788</v>
      </c>
      <c r="G6" s="119">
        <v>333.440338</v>
      </c>
      <c r="J6" s="79">
        <v>44788</v>
      </c>
      <c r="K6" s="119">
        <v>1799.837158</v>
      </c>
      <c r="N6" s="79">
        <v>44788</v>
      </c>
      <c r="O6" s="119">
        <v>1501.6069339999999</v>
      </c>
      <c r="R6" s="79">
        <v>44788</v>
      </c>
      <c r="S6" s="119">
        <v>17758.449218999998</v>
      </c>
      <c r="V6" t="str">
        <f>WACC!B13</f>
        <v>Berger Paints</v>
      </c>
      <c r="W6" s="123">
        <f>Z22</f>
        <v>0.93558740166691634</v>
      </c>
    </row>
    <row r="7" spans="1:60" x14ac:dyDescent="0.25">
      <c r="B7" s="79">
        <v>44795</v>
      </c>
      <c r="C7">
        <v>544.12158199999999</v>
      </c>
      <c r="D7" s="46">
        <f>C7/C6-1</f>
        <v>-4.8822835150002075E-2</v>
      </c>
      <c r="F7" s="79">
        <v>44795</v>
      </c>
      <c r="G7" s="119">
        <v>325.00048800000002</v>
      </c>
      <c r="H7" s="46">
        <f>G7/G6-1</f>
        <v>-2.5311424678318262E-2</v>
      </c>
      <c r="J7" s="79">
        <v>44795</v>
      </c>
      <c r="K7" s="119">
        <v>1838.619751</v>
      </c>
      <c r="L7" s="46">
        <f>K7/K6-1</f>
        <v>2.1547834384692655E-2</v>
      </c>
      <c r="N7" s="79">
        <v>44795</v>
      </c>
      <c r="O7" s="119">
        <v>1659.7413329999999</v>
      </c>
      <c r="P7" s="46">
        <f>O7/O6-1</f>
        <v>0.1053101150637068</v>
      </c>
      <c r="R7" s="79">
        <v>44795</v>
      </c>
      <c r="S7" s="119">
        <v>17558.900390999999</v>
      </c>
      <c r="T7" s="46">
        <f>S7/S6-1</f>
        <v>-1.1236838619134604E-2</v>
      </c>
      <c r="V7" t="str">
        <f>WACC!B14</f>
        <v>Kansai Nerolac</v>
      </c>
      <c r="W7" s="123">
        <f>AJ22</f>
        <v>0.6177814860427715</v>
      </c>
      <c r="Y7" s="125" t="s">
        <v>8398</v>
      </c>
      <c r="Z7" s="125"/>
      <c r="AI7" s="125" t="s">
        <v>8398</v>
      </c>
      <c r="AJ7" s="125"/>
      <c r="AS7" s="125" t="s">
        <v>8398</v>
      </c>
      <c r="AT7" s="125"/>
      <c r="BC7" s="125" t="s">
        <v>8398</v>
      </c>
      <c r="BD7" s="125"/>
    </row>
    <row r="8" spans="1:60" x14ac:dyDescent="0.25">
      <c r="B8" s="79">
        <v>44802</v>
      </c>
      <c r="C8">
        <v>550.71545400000002</v>
      </c>
      <c r="D8" s="46">
        <f t="shared" ref="D8:D71" si="0">C8/C7-1</f>
        <v>1.2118379821956848E-2</v>
      </c>
      <c r="F8" s="79">
        <v>44802</v>
      </c>
      <c r="G8" s="119">
        <v>329.48416099999997</v>
      </c>
      <c r="H8" s="46">
        <f t="shared" ref="H8:H71" si="1">G8/G7-1</f>
        <v>1.3795896208008029E-2</v>
      </c>
      <c r="J8" s="79">
        <v>44802</v>
      </c>
      <c r="K8" s="119">
        <v>1839.8999020000001</v>
      </c>
      <c r="L8" s="46">
        <f t="shared" ref="L8:L71" si="2">K8/K7-1</f>
        <v>6.9625652574645258E-4</v>
      </c>
      <c r="N8" s="79">
        <v>44802</v>
      </c>
      <c r="O8" s="119">
        <v>1582.2806399999999</v>
      </c>
      <c r="P8" s="46">
        <f t="shared" ref="P8:P71" si="3">O8/O7-1</f>
        <v>-4.6670340407796496E-2</v>
      </c>
      <c r="R8" s="79">
        <v>44802</v>
      </c>
      <c r="S8" s="119">
        <v>17539.449218999998</v>
      </c>
      <c r="T8" s="46">
        <f t="shared" ref="T8:T71" si="4">S8/S7-1</f>
        <v>-1.1077670905844661E-3</v>
      </c>
      <c r="V8" t="str">
        <f>WACC!B15</f>
        <v>Akzo Nobel</v>
      </c>
      <c r="W8" s="123">
        <f>AT22</f>
        <v>0.23199354667521691</v>
      </c>
      <c r="Y8" t="s">
        <v>8399</v>
      </c>
      <c r="Z8">
        <v>0.39418258643941584</v>
      </c>
      <c r="AI8" t="s">
        <v>8399</v>
      </c>
      <c r="AJ8">
        <v>0.28954105993577195</v>
      </c>
      <c r="AS8" t="s">
        <v>8399</v>
      </c>
      <c r="AT8">
        <v>0.10103328704086784</v>
      </c>
      <c r="BC8" t="s">
        <v>8399</v>
      </c>
      <c r="BD8">
        <v>0.18674786585072095</v>
      </c>
    </row>
    <row r="9" spans="1:60" x14ac:dyDescent="0.25">
      <c r="B9" s="79">
        <v>44809</v>
      </c>
      <c r="C9">
        <v>547.29480000000001</v>
      </c>
      <c r="D9" s="46">
        <f t="shared" si="0"/>
        <v>-6.2112911035179241E-3</v>
      </c>
      <c r="F9" s="79">
        <v>44809</v>
      </c>
      <c r="G9" s="119">
        <v>338.51745599999998</v>
      </c>
      <c r="H9" s="46">
        <f t="shared" si="1"/>
        <v>2.7416477236974046E-2</v>
      </c>
      <c r="J9" s="79">
        <v>44809</v>
      </c>
      <c r="K9" s="119">
        <v>1914.8100589999999</v>
      </c>
      <c r="L9" s="46">
        <f t="shared" si="2"/>
        <v>4.0714256747647726E-2</v>
      </c>
      <c r="N9" s="79">
        <v>44809</v>
      </c>
      <c r="O9" s="119">
        <v>1546.8446039999999</v>
      </c>
      <c r="P9" s="46">
        <f t="shared" si="3"/>
        <v>-2.2395544193727912E-2</v>
      </c>
      <c r="R9" s="79">
        <v>44809</v>
      </c>
      <c r="S9" s="119">
        <v>17833.349609000001</v>
      </c>
      <c r="T9" s="46">
        <f t="shared" si="4"/>
        <v>1.6756534730955508E-2</v>
      </c>
      <c r="V9" t="str">
        <f>WACC!B16</f>
        <v>Indigo Paints</v>
      </c>
      <c r="W9" s="123">
        <f>BD22</f>
        <v>0.50430051482051907</v>
      </c>
      <c r="Y9" t="s">
        <v>8400</v>
      </c>
      <c r="Z9">
        <v>0.15537991145206753</v>
      </c>
      <c r="AI9" t="s">
        <v>8400</v>
      </c>
      <c r="AJ9">
        <v>8.3834025388730291E-2</v>
      </c>
      <c r="AS9" t="s">
        <v>8400</v>
      </c>
      <c r="AT9">
        <v>1.0207725090282393E-2</v>
      </c>
      <c r="BC9" t="s">
        <v>8400</v>
      </c>
      <c r="BD9">
        <v>3.487476539979887E-2</v>
      </c>
    </row>
    <row r="10" spans="1:60" x14ac:dyDescent="0.25">
      <c r="B10" s="79">
        <v>44816</v>
      </c>
      <c r="C10">
        <v>526.68890399999998</v>
      </c>
      <c r="D10" s="46">
        <f t="shared" si="0"/>
        <v>-3.7650450908724209E-2</v>
      </c>
      <c r="F10" s="79">
        <v>44816</v>
      </c>
      <c r="G10" s="119">
        <v>316.428741</v>
      </c>
      <c r="H10" s="46">
        <f t="shared" si="1"/>
        <v>-6.5251332268076556E-2</v>
      </c>
      <c r="J10" s="79">
        <v>44816</v>
      </c>
      <c r="K10" s="119">
        <v>2022.1022949999999</v>
      </c>
      <c r="L10" s="46">
        <f t="shared" si="2"/>
        <v>5.6032834951803334E-2</v>
      </c>
      <c r="N10" s="79">
        <v>44816</v>
      </c>
      <c r="O10" s="119">
        <v>1593.9766850000001</v>
      </c>
      <c r="P10" s="46">
        <f t="shared" si="3"/>
        <v>3.0469822810979874E-2</v>
      </c>
      <c r="R10" s="79">
        <v>44816</v>
      </c>
      <c r="S10" s="119">
        <v>17530.849609000001</v>
      </c>
      <c r="T10" s="46">
        <f t="shared" si="4"/>
        <v>-1.6962601341440453E-2</v>
      </c>
      <c r="W10" s="87"/>
      <c r="Y10" t="s">
        <v>8401</v>
      </c>
      <c r="Z10">
        <v>0.14709932234865644</v>
      </c>
      <c r="AI10" t="s">
        <v>8401</v>
      </c>
      <c r="AJ10">
        <v>7.4852006029796275E-2</v>
      </c>
      <c r="AS10" t="s">
        <v>8401</v>
      </c>
      <c r="AT10">
        <v>5.0387925783418222E-4</v>
      </c>
      <c r="BC10" t="s">
        <v>8401</v>
      </c>
      <c r="BD10">
        <v>2.5412753295875327E-2</v>
      </c>
    </row>
    <row r="11" spans="1:60" x14ac:dyDescent="0.25">
      <c r="B11" s="79">
        <v>44823</v>
      </c>
      <c r="C11">
        <v>522.32037400000002</v>
      </c>
      <c r="D11" s="46">
        <f t="shared" si="0"/>
        <v>-8.2943270056055063E-3</v>
      </c>
      <c r="F11" s="79">
        <v>44823</v>
      </c>
      <c r="G11" s="119">
        <v>315.90124500000002</v>
      </c>
      <c r="H11" s="46">
        <f t="shared" si="1"/>
        <v>-1.6670293549598814E-3</v>
      </c>
      <c r="J11" s="79">
        <v>44823</v>
      </c>
      <c r="K11" s="119">
        <v>2045.0020750000001</v>
      </c>
      <c r="L11" s="46">
        <f t="shared" si="2"/>
        <v>1.1324738642858989E-2</v>
      </c>
      <c r="N11" s="79">
        <v>44823</v>
      </c>
      <c r="O11" s="119">
        <v>1516.584595</v>
      </c>
      <c r="P11" s="46">
        <f t="shared" si="3"/>
        <v>-4.8552836894223517E-2</v>
      </c>
      <c r="R11" s="79">
        <v>44823</v>
      </c>
      <c r="S11" s="119">
        <v>17327.349609000001</v>
      </c>
      <c r="T11" s="46">
        <f t="shared" si="4"/>
        <v>-1.1608108251383698E-2</v>
      </c>
      <c r="V11" s="62" t="s">
        <v>8480</v>
      </c>
      <c r="W11" s="112" t="s">
        <v>8481</v>
      </c>
      <c r="Y11" t="s">
        <v>8402</v>
      </c>
      <c r="Z11">
        <v>3.0807021193038093E-2</v>
      </c>
      <c r="AI11" t="s">
        <v>8402</v>
      </c>
      <c r="AJ11">
        <v>2.8843229273727764E-2</v>
      </c>
      <c r="AS11" t="s">
        <v>8402</v>
      </c>
      <c r="AT11">
        <v>3.2263800638385007E-2</v>
      </c>
      <c r="BC11" t="s">
        <v>8402</v>
      </c>
      <c r="BD11">
        <v>3.746775514400448E-2</v>
      </c>
    </row>
    <row r="12" spans="1:60" ht="15.75" thickBot="1" x14ac:dyDescent="0.3">
      <c r="B12" s="79">
        <v>44830</v>
      </c>
      <c r="C12">
        <v>508.555634</v>
      </c>
      <c r="D12" s="46">
        <f t="shared" si="0"/>
        <v>-2.6353059702779347E-2</v>
      </c>
      <c r="F12" s="79">
        <v>44830</v>
      </c>
      <c r="G12" s="119">
        <v>322.85754400000002</v>
      </c>
      <c r="H12" s="46">
        <f t="shared" si="1"/>
        <v>2.2020486180736709E-2</v>
      </c>
      <c r="J12" s="79">
        <v>44830</v>
      </c>
      <c r="K12" s="119">
        <v>2091.4655760000001</v>
      </c>
      <c r="L12" s="46">
        <f t="shared" si="2"/>
        <v>2.2720515332484315E-2</v>
      </c>
      <c r="N12" s="79">
        <v>44830</v>
      </c>
      <c r="O12" s="119">
        <v>1492.496216</v>
      </c>
      <c r="P12" s="46">
        <f t="shared" si="3"/>
        <v>-1.588330718867681E-2</v>
      </c>
      <c r="R12" s="79">
        <v>44830</v>
      </c>
      <c r="S12" s="119">
        <v>17094.349609000001</v>
      </c>
      <c r="T12" s="46">
        <f t="shared" si="4"/>
        <v>-1.3446949779265527E-2</v>
      </c>
      <c r="V12" t="str">
        <f>V6</f>
        <v>Berger Paints</v>
      </c>
      <c r="W12" s="81">
        <f>SLOPE(D7:D110,T7:T110)</f>
        <v>0.93558740166691667</v>
      </c>
      <c r="Y12" s="23" t="s">
        <v>8403</v>
      </c>
      <c r="Z12" s="23">
        <v>104</v>
      </c>
      <c r="AI12" s="23" t="s">
        <v>8403</v>
      </c>
      <c r="AJ12" s="23">
        <v>104</v>
      </c>
      <c r="AS12" s="23" t="s">
        <v>8403</v>
      </c>
      <c r="AT12" s="23">
        <v>104</v>
      </c>
      <c r="BC12" s="23" t="s">
        <v>8403</v>
      </c>
      <c r="BD12" s="23">
        <v>104</v>
      </c>
    </row>
    <row r="13" spans="1:60" x14ac:dyDescent="0.25">
      <c r="B13" s="79">
        <v>44837</v>
      </c>
      <c r="C13">
        <v>515.89129600000001</v>
      </c>
      <c r="D13" s="46">
        <f t="shared" si="0"/>
        <v>1.4424502472427658E-2</v>
      </c>
      <c r="F13" s="79">
        <v>44837</v>
      </c>
      <c r="G13" s="119">
        <v>313.59350599999999</v>
      </c>
      <c r="H13" s="46">
        <f t="shared" si="1"/>
        <v>-2.8693887357329473E-2</v>
      </c>
      <c r="J13" s="79">
        <v>44837</v>
      </c>
      <c r="K13" s="119">
        <v>2109.19751</v>
      </c>
      <c r="L13" s="46">
        <f t="shared" si="2"/>
        <v>8.4782337340272296E-3</v>
      </c>
      <c r="N13" s="79">
        <v>44837</v>
      </c>
      <c r="O13" s="119">
        <v>1486.673096</v>
      </c>
      <c r="P13" s="46">
        <f t="shared" si="3"/>
        <v>-3.9015978315887212E-3</v>
      </c>
      <c r="R13" s="79">
        <v>44837</v>
      </c>
      <c r="S13" s="119">
        <v>17314.650390999999</v>
      </c>
      <c r="T13" s="46">
        <f t="shared" si="4"/>
        <v>1.2887345060733635E-2</v>
      </c>
      <c r="V13" t="str">
        <f t="shared" ref="V13:V15" si="5">V7</f>
        <v>Kansai Nerolac</v>
      </c>
      <c r="W13" s="81">
        <f>SLOPE(H7:H110,T7:T110)</f>
        <v>0.61778148604277161</v>
      </c>
    </row>
    <row r="14" spans="1:60" ht="15.75" thickBot="1" x14ac:dyDescent="0.3">
      <c r="B14" s="79">
        <v>44844</v>
      </c>
      <c r="C14">
        <v>504.76413000000002</v>
      </c>
      <c r="D14" s="46">
        <f t="shared" si="0"/>
        <v>-2.1568819025006403E-2</v>
      </c>
      <c r="F14" s="79">
        <v>44844</v>
      </c>
      <c r="G14" s="119">
        <v>317.38482699999997</v>
      </c>
      <c r="H14" s="46">
        <f t="shared" si="1"/>
        <v>1.2089921913114976E-2</v>
      </c>
      <c r="J14" s="79">
        <v>44844</v>
      </c>
      <c r="K14" s="119">
        <v>1940.175293</v>
      </c>
      <c r="L14" s="46">
        <f t="shared" si="2"/>
        <v>-8.0135793920978027E-2</v>
      </c>
      <c r="N14" s="79">
        <v>44844</v>
      </c>
      <c r="O14" s="119">
        <v>1475.82312</v>
      </c>
      <c r="P14" s="46">
        <f t="shared" si="3"/>
        <v>-7.2981585724478659E-3</v>
      </c>
      <c r="R14" s="79">
        <v>44844</v>
      </c>
      <c r="S14" s="119">
        <v>17185.699218999998</v>
      </c>
      <c r="T14" s="46">
        <f t="shared" si="4"/>
        <v>-7.4475180894804094E-3</v>
      </c>
      <c r="V14" t="str">
        <f t="shared" si="5"/>
        <v>Akzo Nobel</v>
      </c>
      <c r="W14" s="81">
        <f>SLOPE(L7:L110,T7:T110)</f>
        <v>0.23199354667521696</v>
      </c>
      <c r="Y14" t="s">
        <v>8404</v>
      </c>
      <c r="AI14" t="s">
        <v>8404</v>
      </c>
      <c r="AS14" t="s">
        <v>8404</v>
      </c>
      <c r="BC14" t="s">
        <v>8404</v>
      </c>
    </row>
    <row r="15" spans="1:60" x14ac:dyDescent="0.25">
      <c r="B15" s="79">
        <v>44851</v>
      </c>
      <c r="C15">
        <v>482.46844499999997</v>
      </c>
      <c r="D15" s="46">
        <f t="shared" si="0"/>
        <v>-4.4170501972872089E-2</v>
      </c>
      <c r="F15" s="79">
        <v>44851</v>
      </c>
      <c r="G15" s="119">
        <v>315.96722399999999</v>
      </c>
      <c r="H15" s="46">
        <f t="shared" si="1"/>
        <v>-4.4665115638939934E-3</v>
      </c>
      <c r="J15" s="79">
        <v>44851</v>
      </c>
      <c r="K15" s="119">
        <v>2027.744385</v>
      </c>
      <c r="L15" s="46">
        <f t="shared" si="2"/>
        <v>4.5134628977052893E-2</v>
      </c>
      <c r="N15" s="79">
        <v>44851</v>
      </c>
      <c r="O15" s="119">
        <v>1412.3168949999999</v>
      </c>
      <c r="P15" s="46">
        <f t="shared" si="3"/>
        <v>-4.3031054426088788E-2</v>
      </c>
      <c r="R15" s="79">
        <v>44851</v>
      </c>
      <c r="S15" s="119">
        <v>17576.300781000002</v>
      </c>
      <c r="T15" s="46">
        <f t="shared" si="4"/>
        <v>2.2728290366455628E-2</v>
      </c>
      <c r="V15" t="str">
        <f t="shared" si="5"/>
        <v>Indigo Paints</v>
      </c>
      <c r="W15" s="81">
        <f>SLOPE(P7:P110,T7:T110)</f>
        <v>0.50430051482051941</v>
      </c>
      <c r="Y15" s="124"/>
      <c r="Z15" s="124" t="s">
        <v>8408</v>
      </c>
      <c r="AA15" s="124" t="s">
        <v>8409</v>
      </c>
      <c r="AB15" s="124" t="s">
        <v>8410</v>
      </c>
      <c r="AC15" s="124" t="s">
        <v>8411</v>
      </c>
      <c r="AD15" s="124" t="s">
        <v>8412</v>
      </c>
      <c r="AI15" s="124"/>
      <c r="AJ15" s="124" t="s">
        <v>8408</v>
      </c>
      <c r="AK15" s="124" t="s">
        <v>8409</v>
      </c>
      <c r="AL15" s="124" t="s">
        <v>8410</v>
      </c>
      <c r="AM15" s="124" t="s">
        <v>8411</v>
      </c>
      <c r="AN15" s="124" t="s">
        <v>8412</v>
      </c>
      <c r="AS15" s="124"/>
      <c r="AT15" s="124" t="s">
        <v>8408</v>
      </c>
      <c r="AU15" s="124" t="s">
        <v>8409</v>
      </c>
      <c r="AV15" s="124" t="s">
        <v>8410</v>
      </c>
      <c r="AW15" s="124" t="s">
        <v>8411</v>
      </c>
      <c r="AX15" s="124" t="s">
        <v>8412</v>
      </c>
      <c r="BC15" s="124"/>
      <c r="BD15" s="124" t="s">
        <v>8408</v>
      </c>
      <c r="BE15" s="124" t="s">
        <v>8409</v>
      </c>
      <c r="BF15" s="124" t="s">
        <v>8410</v>
      </c>
      <c r="BG15" s="124" t="s">
        <v>8411</v>
      </c>
      <c r="BH15" s="124" t="s">
        <v>8412</v>
      </c>
    </row>
    <row r="16" spans="1:60" x14ac:dyDescent="0.25">
      <c r="B16" s="79">
        <v>44858</v>
      </c>
      <c r="C16">
        <v>473.81390399999998</v>
      </c>
      <c r="D16" s="46">
        <f t="shared" si="0"/>
        <v>-1.7938045668458136E-2</v>
      </c>
      <c r="F16" s="79">
        <v>44858</v>
      </c>
      <c r="G16" s="119">
        <v>313.989105</v>
      </c>
      <c r="H16" s="46">
        <f t="shared" si="1"/>
        <v>-6.2605196037675004E-3</v>
      </c>
      <c r="J16" s="79">
        <v>44858</v>
      </c>
      <c r="K16" s="119">
        <v>2020.490601</v>
      </c>
      <c r="L16" s="46">
        <f t="shared" si="2"/>
        <v>-3.5772674572096541E-3</v>
      </c>
      <c r="N16" s="79">
        <v>44858</v>
      </c>
      <c r="O16" s="119">
        <v>1423.4654539999999</v>
      </c>
      <c r="P16" s="46">
        <f t="shared" si="3"/>
        <v>7.8938084217989868E-3</v>
      </c>
      <c r="R16" s="79">
        <v>44858</v>
      </c>
      <c r="S16" s="119">
        <v>17786.800781000002</v>
      </c>
      <c r="T16" s="46">
        <f t="shared" si="4"/>
        <v>1.197635399068453E-2</v>
      </c>
      <c r="Y16" t="s">
        <v>8405</v>
      </c>
      <c r="Z16">
        <v>1</v>
      </c>
      <c r="AA16">
        <v>1.7808734098863313E-2</v>
      </c>
      <c r="AB16">
        <v>1.7808734098863313E-2</v>
      </c>
      <c r="AC16">
        <v>18.764354747183432</v>
      </c>
      <c r="AD16">
        <v>3.4695247612061062E-5</v>
      </c>
      <c r="AI16" t="s">
        <v>8405</v>
      </c>
      <c r="AJ16">
        <v>1</v>
      </c>
      <c r="AK16">
        <v>7.7648683595606394E-3</v>
      </c>
      <c r="AL16">
        <v>7.7648683595606394E-3</v>
      </c>
      <c r="AM16">
        <v>9.3335387109073977</v>
      </c>
      <c r="AN16">
        <v>2.8712373575639368E-3</v>
      </c>
      <c r="AS16" t="s">
        <v>8405</v>
      </c>
      <c r="AT16">
        <v>1</v>
      </c>
      <c r="AU16">
        <v>1.095005065077842E-3</v>
      </c>
      <c r="AV16">
        <v>1.095005065077842E-3</v>
      </c>
      <c r="AW16">
        <v>1.0519257278541343</v>
      </c>
      <c r="AX16">
        <v>0.30749019034872038</v>
      </c>
      <c r="BC16" t="s">
        <v>8405</v>
      </c>
      <c r="BD16">
        <v>1</v>
      </c>
      <c r="BE16">
        <v>5.1741991747629446E-3</v>
      </c>
      <c r="BF16">
        <v>5.1741991747629446E-3</v>
      </c>
      <c r="BG16">
        <v>3.68576630602043</v>
      </c>
      <c r="BH16">
        <v>5.7672515274193772E-2</v>
      </c>
    </row>
    <row r="17" spans="2:63" x14ac:dyDescent="0.25">
      <c r="B17" s="79">
        <v>44865</v>
      </c>
      <c r="C17">
        <v>498.04656999999997</v>
      </c>
      <c r="D17" s="46">
        <f t="shared" si="0"/>
        <v>5.1143847395411113E-2</v>
      </c>
      <c r="F17" s="79">
        <v>44865</v>
      </c>
      <c r="G17" s="119">
        <v>295.39505000000003</v>
      </c>
      <c r="H17" s="46">
        <f t="shared" si="1"/>
        <v>-5.9218790409941047E-2</v>
      </c>
      <c r="J17" s="79">
        <v>44865</v>
      </c>
      <c r="K17" s="119">
        <v>1996.215942</v>
      </c>
      <c r="L17" s="46">
        <f t="shared" si="2"/>
        <v>-1.2014240000911558E-2</v>
      </c>
      <c r="N17" s="79">
        <v>44865</v>
      </c>
      <c r="O17" s="119">
        <v>1535.5469969999999</v>
      </c>
      <c r="P17" s="46">
        <f t="shared" si="3"/>
        <v>7.8738505866121189E-2</v>
      </c>
      <c r="R17" s="79">
        <v>44865</v>
      </c>
      <c r="S17" s="119">
        <v>18117.150390999999</v>
      </c>
      <c r="T17" s="46">
        <f t="shared" si="4"/>
        <v>1.8572739081492262E-2</v>
      </c>
      <c r="V17" s="62" t="s">
        <v>8480</v>
      </c>
      <c r="W17" s="112" t="s">
        <v>8483</v>
      </c>
      <c r="Y17" t="s">
        <v>8406</v>
      </c>
      <c r="Z17">
        <v>102</v>
      </c>
      <c r="AA17">
        <v>9.6805400588406421E-2</v>
      </c>
      <c r="AB17">
        <v>9.4907255478829822E-4</v>
      </c>
      <c r="AI17" t="s">
        <v>8406</v>
      </c>
      <c r="AJ17">
        <v>102</v>
      </c>
      <c r="AK17">
        <v>8.4857051243556275E-2</v>
      </c>
      <c r="AL17">
        <v>8.3193187493682628E-4</v>
      </c>
      <c r="AS17" t="s">
        <v>8406</v>
      </c>
      <c r="AT17">
        <v>102</v>
      </c>
      <c r="AU17">
        <v>0.10617718882661219</v>
      </c>
      <c r="AV17">
        <v>1.0409528316334528E-3</v>
      </c>
      <c r="BC17" t="s">
        <v>8406</v>
      </c>
      <c r="BD17">
        <v>102</v>
      </c>
      <c r="BE17">
        <v>0.14319093290416957</v>
      </c>
      <c r="BF17">
        <v>1.4038326755310743E-3</v>
      </c>
    </row>
    <row r="18" spans="2:63" ht="15.75" thickBot="1" x14ac:dyDescent="0.3">
      <c r="B18" s="79">
        <v>44872</v>
      </c>
      <c r="C18">
        <v>492.97747800000002</v>
      </c>
      <c r="D18" s="46">
        <f t="shared" si="0"/>
        <v>-1.0177947817209043E-2</v>
      </c>
      <c r="F18" s="79">
        <v>44872</v>
      </c>
      <c r="G18" s="119">
        <v>295.06536899999998</v>
      </c>
      <c r="H18" s="46">
        <f t="shared" si="1"/>
        <v>-1.1160681263956418E-3</v>
      </c>
      <c r="J18" s="79">
        <v>44872</v>
      </c>
      <c r="K18" s="119">
        <v>2153.6694339999999</v>
      </c>
      <c r="L18" s="46">
        <f t="shared" si="2"/>
        <v>7.8875981644675131E-2</v>
      </c>
      <c r="N18" s="79">
        <v>44872</v>
      </c>
      <c r="O18" s="119">
        <v>1432.6728519999999</v>
      </c>
      <c r="P18" s="46">
        <f t="shared" si="3"/>
        <v>-6.6995113272980467E-2</v>
      </c>
      <c r="R18" s="79">
        <v>44872</v>
      </c>
      <c r="S18" s="119">
        <v>18349.699218999998</v>
      </c>
      <c r="T18" s="46">
        <f t="shared" si="4"/>
        <v>1.2835839134808014E-2</v>
      </c>
      <c r="V18" t="str">
        <f>V12</f>
        <v>Berger Paints</v>
      </c>
      <c r="W18" s="81">
        <f>_xlfn.COVARIANCE.S(D7:D110,$T$7:$T$110)/_xlfn.VAR.S($T$7:$T$110)</f>
        <v>0.93558740166691701</v>
      </c>
      <c r="Y18" s="23" t="s">
        <v>37</v>
      </c>
      <c r="Z18" s="23">
        <v>103</v>
      </c>
      <c r="AA18" s="23">
        <v>0.11461413468726973</v>
      </c>
      <c r="AB18" s="23"/>
      <c r="AC18" s="23"/>
      <c r="AD18" s="23"/>
      <c r="AI18" s="23" t="s">
        <v>37</v>
      </c>
      <c r="AJ18" s="23">
        <v>103</v>
      </c>
      <c r="AK18" s="23">
        <v>9.2621919603116915E-2</v>
      </c>
      <c r="AL18" s="23"/>
      <c r="AM18" s="23"/>
      <c r="AN18" s="23"/>
      <c r="AS18" s="23" t="s">
        <v>37</v>
      </c>
      <c r="AT18" s="23">
        <v>103</v>
      </c>
      <c r="AU18" s="23">
        <v>0.10727219389169003</v>
      </c>
      <c r="AV18" s="23"/>
      <c r="AW18" s="23"/>
      <c r="AX18" s="23"/>
      <c r="BC18" s="23" t="s">
        <v>37</v>
      </c>
      <c r="BD18" s="23">
        <v>103</v>
      </c>
      <c r="BE18" s="23">
        <v>0.14836513207893251</v>
      </c>
      <c r="BF18" s="23"/>
      <c r="BG18" s="23"/>
      <c r="BH18" s="23"/>
    </row>
    <row r="19" spans="2:63" ht="15.75" thickBot="1" x14ac:dyDescent="0.3">
      <c r="B19" s="79">
        <v>44879</v>
      </c>
      <c r="C19">
        <v>497.46963499999998</v>
      </c>
      <c r="D19" s="46">
        <f t="shared" si="0"/>
        <v>9.1122966067831435E-3</v>
      </c>
      <c r="F19" s="79">
        <v>44879</v>
      </c>
      <c r="G19" s="119">
        <v>286.22988900000001</v>
      </c>
      <c r="H19" s="46">
        <f t="shared" si="1"/>
        <v>-2.9944144343147072E-2</v>
      </c>
      <c r="J19" s="79">
        <v>44879</v>
      </c>
      <c r="K19" s="119">
        <v>2218.8127439999998</v>
      </c>
      <c r="L19" s="46">
        <f t="shared" si="2"/>
        <v>3.0247589983672496E-2</v>
      </c>
      <c r="N19" s="79">
        <v>44879</v>
      </c>
      <c r="O19" s="119">
        <v>1330.2467039999999</v>
      </c>
      <c r="P19" s="46">
        <f t="shared" si="3"/>
        <v>-7.1493047318523462E-2</v>
      </c>
      <c r="R19" s="79">
        <v>44879</v>
      </c>
      <c r="S19" s="119">
        <v>18307.650390999999</v>
      </c>
      <c r="T19" s="46">
        <f t="shared" si="4"/>
        <v>-2.2915268254892762E-3</v>
      </c>
      <c r="V19" t="str">
        <f t="shared" ref="V19:V21" si="6">V13</f>
        <v>Kansai Nerolac</v>
      </c>
      <c r="W19" s="81">
        <f>_xlfn.COVARIANCE.S(H7:H110,$T$7:$T$110)/_xlfn.VAR.S($T$7:$T$110)</f>
        <v>0.61778148604277172</v>
      </c>
    </row>
    <row r="20" spans="2:63" x14ac:dyDescent="0.25">
      <c r="B20" s="79">
        <v>44886</v>
      </c>
      <c r="C20">
        <v>508.30838</v>
      </c>
      <c r="D20" s="46">
        <f t="shared" si="0"/>
        <v>2.1787751929823962E-2</v>
      </c>
      <c r="F20" s="79">
        <v>44886</v>
      </c>
      <c r="G20" s="119">
        <v>287.02114899999998</v>
      </c>
      <c r="H20" s="46">
        <f t="shared" si="1"/>
        <v>2.764421293542707E-3</v>
      </c>
      <c r="J20" s="79">
        <v>44886</v>
      </c>
      <c r="K20" s="119">
        <v>2190.4135740000002</v>
      </c>
      <c r="L20" s="46">
        <f t="shared" si="2"/>
        <v>-1.2799263965287411E-2</v>
      </c>
      <c r="N20" s="79">
        <v>44886</v>
      </c>
      <c r="O20" s="119">
        <v>1312.777466</v>
      </c>
      <c r="P20" s="46">
        <f t="shared" si="3"/>
        <v>-1.3132329475029403E-2</v>
      </c>
      <c r="R20" s="79">
        <v>44886</v>
      </c>
      <c r="S20" s="119">
        <v>18512.75</v>
      </c>
      <c r="T20" s="46">
        <f t="shared" si="4"/>
        <v>1.1202945469224623E-2</v>
      </c>
      <c r="V20" t="str">
        <f t="shared" si="6"/>
        <v>Akzo Nobel</v>
      </c>
      <c r="W20" s="81">
        <f>_xlfn.COVARIANCE.S(L7:L110,$T$7:$T$110)/_xlfn.VAR.S($T$7:$T$110)</f>
        <v>0.23199354667521704</v>
      </c>
      <c r="Y20" s="124"/>
      <c r="Z20" s="124" t="s">
        <v>8413</v>
      </c>
      <c r="AA20" s="124" t="s">
        <v>8402</v>
      </c>
      <c r="AB20" s="124" t="s">
        <v>8414</v>
      </c>
      <c r="AC20" s="124" t="s">
        <v>8415</v>
      </c>
      <c r="AD20" s="124" t="s">
        <v>8416</v>
      </c>
      <c r="AE20" s="124" t="s">
        <v>8417</v>
      </c>
      <c r="AF20" s="124" t="s">
        <v>8418</v>
      </c>
      <c r="AG20" s="124" t="s">
        <v>8419</v>
      </c>
      <c r="AI20" s="124"/>
      <c r="AJ20" s="124" t="s">
        <v>8413</v>
      </c>
      <c r="AK20" s="124" t="s">
        <v>8402</v>
      </c>
      <c r="AL20" s="124" t="s">
        <v>8414</v>
      </c>
      <c r="AM20" s="124" t="s">
        <v>8415</v>
      </c>
      <c r="AN20" s="124" t="s">
        <v>8416</v>
      </c>
      <c r="AO20" s="124" t="s">
        <v>8417</v>
      </c>
      <c r="AP20" s="124" t="s">
        <v>8418</v>
      </c>
      <c r="AQ20" s="124" t="s">
        <v>8419</v>
      </c>
      <c r="AS20" s="124"/>
      <c r="AT20" s="124" t="s">
        <v>8413</v>
      </c>
      <c r="AU20" s="124" t="s">
        <v>8402</v>
      </c>
      <c r="AV20" s="124" t="s">
        <v>8414</v>
      </c>
      <c r="AW20" s="124" t="s">
        <v>8415</v>
      </c>
      <c r="AX20" s="124" t="s">
        <v>8416</v>
      </c>
      <c r="AY20" s="124" t="s">
        <v>8417</v>
      </c>
      <c r="AZ20" s="124" t="s">
        <v>8418</v>
      </c>
      <c r="BA20" s="124" t="s">
        <v>8419</v>
      </c>
      <c r="BC20" s="124"/>
      <c r="BD20" s="124" t="s">
        <v>8413</v>
      </c>
      <c r="BE20" s="124" t="s">
        <v>8402</v>
      </c>
      <c r="BF20" s="124" t="s">
        <v>8414</v>
      </c>
      <c r="BG20" s="124" t="s">
        <v>8415</v>
      </c>
      <c r="BH20" s="124" t="s">
        <v>8416</v>
      </c>
      <c r="BI20" s="124" t="s">
        <v>8417</v>
      </c>
      <c r="BJ20" s="124" t="s">
        <v>8418</v>
      </c>
      <c r="BK20" s="124" t="s">
        <v>8419</v>
      </c>
    </row>
    <row r="21" spans="2:63" x14ac:dyDescent="0.25">
      <c r="B21" s="79">
        <v>44893</v>
      </c>
      <c r="C21">
        <v>508.06109600000002</v>
      </c>
      <c r="D21" s="46">
        <f t="shared" si="0"/>
        <v>-4.8648420866082009E-4</v>
      </c>
      <c r="F21" s="79">
        <v>44893</v>
      </c>
      <c r="G21" s="119">
        <v>290.58166499999999</v>
      </c>
      <c r="H21" s="46">
        <f t="shared" si="1"/>
        <v>1.2405064966136026E-2</v>
      </c>
      <c r="J21" s="79">
        <v>44893</v>
      </c>
      <c r="K21" s="119">
        <v>2177.7072750000002</v>
      </c>
      <c r="L21" s="46">
        <f t="shared" si="2"/>
        <v>-5.8008675397297482E-3</v>
      </c>
      <c r="N21" s="79">
        <v>44893</v>
      </c>
      <c r="O21" s="119">
        <v>1334.377563</v>
      </c>
      <c r="P21" s="46">
        <f t="shared" si="3"/>
        <v>1.6453738397730788E-2</v>
      </c>
      <c r="R21" s="79">
        <v>44893</v>
      </c>
      <c r="S21" s="119">
        <v>18696.099609000001</v>
      </c>
      <c r="T21" s="46">
        <f t="shared" si="4"/>
        <v>9.9039639707769744E-3</v>
      </c>
      <c r="V21" t="str">
        <f t="shared" si="6"/>
        <v>Indigo Paints</v>
      </c>
      <c r="W21" s="81">
        <f>_xlfn.COVARIANCE.S(P7:P110,$T$7:$T$110)/_xlfn.VAR.S($T$7:$T$110)</f>
        <v>0.50430051482051963</v>
      </c>
      <c r="Y21" t="s">
        <v>8407</v>
      </c>
      <c r="Z21">
        <v>-2.9402419770504563E-3</v>
      </c>
      <c r="AA21">
        <v>3.0920342762737201E-3</v>
      </c>
      <c r="AB21">
        <v>-0.95090859749258927</v>
      </c>
      <c r="AC21">
        <v>0.34389857039235283</v>
      </c>
      <c r="AD21">
        <v>-9.0732773033532898E-3</v>
      </c>
      <c r="AE21">
        <v>3.1927933492523768E-3</v>
      </c>
      <c r="AF21">
        <v>-9.0732773033532898E-3</v>
      </c>
      <c r="AG21">
        <v>3.1927933492523768E-3</v>
      </c>
      <c r="AI21" t="s">
        <v>8407</v>
      </c>
      <c r="AJ21">
        <v>-2.8067897515313455E-3</v>
      </c>
      <c r="AK21">
        <v>2.8949327166023458E-3</v>
      </c>
      <c r="AL21">
        <v>-0.96955267230719966</v>
      </c>
      <c r="AM21">
        <v>0.3345629657194491</v>
      </c>
      <c r="AN21">
        <v>-8.5488750687706602E-3</v>
      </c>
      <c r="AO21">
        <v>2.9352955657079684E-3</v>
      </c>
      <c r="AP21">
        <v>-8.5488750687706602E-3</v>
      </c>
      <c r="AQ21">
        <v>2.9352955657079684E-3</v>
      </c>
      <c r="AS21" t="s">
        <v>8407</v>
      </c>
      <c r="AT21">
        <v>5.359533789939747E-3</v>
      </c>
      <c r="AU21">
        <v>3.2382480873968025E-3</v>
      </c>
      <c r="AV21">
        <v>1.655072015883819</v>
      </c>
      <c r="AW21">
        <v>0.10098374150934086</v>
      </c>
      <c r="AX21">
        <v>-1.0635159374621289E-3</v>
      </c>
      <c r="AY21">
        <v>1.1782583517341624E-2</v>
      </c>
      <c r="AZ21">
        <v>-1.0635159374621289E-3</v>
      </c>
      <c r="BA21">
        <v>1.1782583517341624E-2</v>
      </c>
      <c r="BC21" t="s">
        <v>8407</v>
      </c>
      <c r="BD21">
        <v>-1.2931546472019582E-3</v>
      </c>
      <c r="BE21">
        <v>3.760557777863752E-3</v>
      </c>
      <c r="BF21">
        <v>-0.34387309638320634</v>
      </c>
      <c r="BG21">
        <v>0.73164958693270354</v>
      </c>
      <c r="BH21">
        <v>-8.7522031691464747E-3</v>
      </c>
      <c r="BI21">
        <v>6.1658938747425583E-3</v>
      </c>
      <c r="BJ21">
        <v>-8.7522031691464747E-3</v>
      </c>
      <c r="BK21">
        <v>6.1658938747425583E-3</v>
      </c>
    </row>
    <row r="22" spans="2:63" ht="15.75" thickBot="1" x14ac:dyDescent="0.3">
      <c r="B22" s="79">
        <v>44900</v>
      </c>
      <c r="C22">
        <v>507.03079200000002</v>
      </c>
      <c r="D22" s="46">
        <f t="shared" si="0"/>
        <v>-2.0279135877784293E-3</v>
      </c>
      <c r="F22" s="79">
        <v>44900</v>
      </c>
      <c r="G22" s="119">
        <v>294.50488300000001</v>
      </c>
      <c r="H22" s="46">
        <f t="shared" si="1"/>
        <v>1.3501257899392938E-2</v>
      </c>
      <c r="J22" s="79">
        <v>44900</v>
      </c>
      <c r="K22" s="119">
        <v>2134.610107</v>
      </c>
      <c r="L22" s="46">
        <f t="shared" si="2"/>
        <v>-1.979015659944483E-2</v>
      </c>
      <c r="N22" s="79">
        <v>44900</v>
      </c>
      <c r="O22" s="119">
        <v>1325.568237</v>
      </c>
      <c r="P22" s="46">
        <f t="shared" si="3"/>
        <v>-6.6018241345384698E-3</v>
      </c>
      <c r="R22" s="79">
        <v>44900</v>
      </c>
      <c r="S22" s="119">
        <v>18496.599609000001</v>
      </c>
      <c r="T22" s="46">
        <f t="shared" si="4"/>
        <v>-1.0670674855838058E-2</v>
      </c>
      <c r="Y22" s="23" t="s">
        <v>8420</v>
      </c>
      <c r="Z22" s="23">
        <v>0.93558740166691634</v>
      </c>
      <c r="AA22" s="23">
        <v>0.21598199464761694</v>
      </c>
      <c r="AB22" s="23">
        <v>4.3317842452254585</v>
      </c>
      <c r="AC22" s="23">
        <v>3.4695247612060087E-5</v>
      </c>
      <c r="AD22" s="23">
        <v>0.50718813934841456</v>
      </c>
      <c r="AE22" s="23">
        <v>1.3639866639854181</v>
      </c>
      <c r="AF22" s="23">
        <v>0.50718813934841456</v>
      </c>
      <c r="AG22" s="23">
        <v>1.3639866639854181</v>
      </c>
      <c r="AI22" s="23" t="s">
        <v>8420</v>
      </c>
      <c r="AJ22" s="23">
        <v>0.6177814860427715</v>
      </c>
      <c r="AK22" s="23">
        <v>0.2022142339430745</v>
      </c>
      <c r="AL22" s="23">
        <v>3.055084075914674</v>
      </c>
      <c r="AM22" s="23">
        <v>2.8712373575639195E-3</v>
      </c>
      <c r="AN22" s="23">
        <v>0.216690511802758</v>
      </c>
      <c r="AO22" s="23">
        <v>1.018872460282785</v>
      </c>
      <c r="AP22" s="23">
        <v>0.216690511802758</v>
      </c>
      <c r="AQ22" s="23">
        <v>1.018872460282785</v>
      </c>
      <c r="AS22" s="23" t="s">
        <v>8420</v>
      </c>
      <c r="AT22" s="23">
        <v>0.23199354667521691</v>
      </c>
      <c r="AU22" s="23">
        <v>0.22619519015250333</v>
      </c>
      <c r="AV22" s="23">
        <v>1.0256343051273737</v>
      </c>
      <c r="AW22" s="23">
        <v>0.30749019034872577</v>
      </c>
      <c r="AX22" s="23">
        <v>-0.21666354050200273</v>
      </c>
      <c r="AY22" s="23">
        <v>0.68065063385243652</v>
      </c>
      <c r="AZ22" s="23">
        <v>-0.21666354050200273</v>
      </c>
      <c r="BA22" s="23">
        <v>0.68065063385243652</v>
      </c>
      <c r="BC22" s="23" t="s">
        <v>8420</v>
      </c>
      <c r="BD22" s="23">
        <v>0.50430051482051907</v>
      </c>
      <c r="BE22" s="23">
        <v>0.26267909643920218</v>
      </c>
      <c r="BF22" s="23">
        <v>1.9198349684335878</v>
      </c>
      <c r="BG22" s="23">
        <v>5.7672515274194591E-2</v>
      </c>
      <c r="BH22" s="23">
        <v>-1.6722227490220232E-2</v>
      </c>
      <c r="BI22" s="23">
        <v>1.0253232571312583</v>
      </c>
      <c r="BJ22" s="23">
        <v>-1.6722227490220232E-2</v>
      </c>
      <c r="BK22" s="23">
        <v>1.0253232571312583</v>
      </c>
    </row>
    <row r="23" spans="2:63" x14ac:dyDescent="0.25">
      <c r="B23" s="79">
        <v>44907</v>
      </c>
      <c r="C23">
        <v>490.29873700000002</v>
      </c>
      <c r="D23" s="46">
        <f t="shared" si="0"/>
        <v>-3.3000076650177124E-2</v>
      </c>
      <c r="F23" s="79">
        <v>44907</v>
      </c>
      <c r="G23" s="119">
        <v>283.32870500000001</v>
      </c>
      <c r="H23" s="46">
        <f t="shared" si="1"/>
        <v>-3.7949041408593565E-2</v>
      </c>
      <c r="J23" s="79">
        <v>44907</v>
      </c>
      <c r="K23" s="119">
        <v>2158.790039</v>
      </c>
      <c r="L23" s="46">
        <f t="shared" si="2"/>
        <v>1.1327563717939526E-2</v>
      </c>
      <c r="N23" s="79">
        <v>44907</v>
      </c>
      <c r="O23" s="119">
        <v>1313.026245</v>
      </c>
      <c r="P23" s="46">
        <f t="shared" si="3"/>
        <v>-9.4615966571323096E-3</v>
      </c>
      <c r="R23" s="79">
        <v>44907</v>
      </c>
      <c r="S23" s="119">
        <v>18269</v>
      </c>
      <c r="T23" s="46">
        <f t="shared" si="4"/>
        <v>-1.2304943276668867E-2</v>
      </c>
      <c r="V23" s="62" t="s">
        <v>8392</v>
      </c>
      <c r="W23" s="126"/>
    </row>
    <row r="24" spans="2:63" x14ac:dyDescent="0.25">
      <c r="B24" s="79">
        <v>44914</v>
      </c>
      <c r="C24">
        <v>474.39089999999999</v>
      </c>
      <c r="D24" s="46">
        <f t="shared" si="0"/>
        <v>-3.2445192694836589E-2</v>
      </c>
      <c r="F24" s="79">
        <v>44914</v>
      </c>
      <c r="G24" s="119">
        <v>278.87799100000001</v>
      </c>
      <c r="H24" s="46">
        <f t="shared" si="1"/>
        <v>-1.5708658958505484E-2</v>
      </c>
      <c r="J24" s="79">
        <v>44914</v>
      </c>
      <c r="K24" s="119">
        <v>2077.1472170000002</v>
      </c>
      <c r="L24" s="46">
        <f t="shared" si="2"/>
        <v>-3.781878761948454E-2</v>
      </c>
      <c r="N24" s="79">
        <v>44914</v>
      </c>
      <c r="O24" s="119">
        <v>1246.7329099999999</v>
      </c>
      <c r="P24" s="46">
        <f t="shared" si="3"/>
        <v>-5.0488964141002457E-2</v>
      </c>
      <c r="R24" s="79">
        <v>44914</v>
      </c>
      <c r="S24" s="119">
        <v>17806.800781000002</v>
      </c>
      <c r="T24" s="46">
        <f t="shared" si="4"/>
        <v>-2.529964524604511E-2</v>
      </c>
      <c r="V24" s="98" t="str">
        <f>V18</f>
        <v>Berger Paints</v>
      </c>
      <c r="W24" s="96">
        <f>AVERAGE(W6,W12,W18)</f>
        <v>0.93558740166691667</v>
      </c>
    </row>
    <row r="25" spans="2:63" x14ac:dyDescent="0.25">
      <c r="B25" s="79">
        <v>44921</v>
      </c>
      <c r="C25">
        <v>479.17147799999998</v>
      </c>
      <c r="D25" s="46">
        <f t="shared" si="0"/>
        <v>1.0077297013918241E-2</v>
      </c>
      <c r="F25" s="79">
        <v>44921</v>
      </c>
      <c r="G25" s="119">
        <v>289.62560999999999</v>
      </c>
      <c r="H25" s="46">
        <f t="shared" si="1"/>
        <v>3.8538785228124928E-2</v>
      </c>
      <c r="J25" s="79">
        <v>44921</v>
      </c>
      <c r="K25" s="119">
        <v>2104.6459960000002</v>
      </c>
      <c r="L25" s="46">
        <f t="shared" si="2"/>
        <v>1.3238724138058933E-2</v>
      </c>
      <c r="N25" s="79">
        <v>44921</v>
      </c>
      <c r="O25" s="119">
        <v>1296.602173</v>
      </c>
      <c r="P25" s="46">
        <f t="shared" si="3"/>
        <v>3.9999957168051381E-2</v>
      </c>
      <c r="R25" s="79">
        <v>44921</v>
      </c>
      <c r="S25" s="119">
        <v>18105.300781000002</v>
      </c>
      <c r="T25" s="46">
        <f t="shared" si="4"/>
        <v>1.6763258244484991E-2</v>
      </c>
      <c r="V25" s="98" t="str">
        <f t="shared" ref="V25:V27" si="7">V19</f>
        <v>Kansai Nerolac</v>
      </c>
      <c r="W25" s="96">
        <f t="shared" ref="W25:W27" si="8">AVERAGE(W7,W13,W19)</f>
        <v>0.61778148604277161</v>
      </c>
    </row>
    <row r="26" spans="2:63" x14ac:dyDescent="0.25">
      <c r="B26" s="79">
        <v>44928</v>
      </c>
      <c r="C26">
        <v>468.497589</v>
      </c>
      <c r="D26" s="46">
        <f t="shared" si="0"/>
        <v>-2.2275718589410687E-2</v>
      </c>
      <c r="F26" s="79">
        <v>44928</v>
      </c>
      <c r="G26" s="119">
        <v>276.53723100000002</v>
      </c>
      <c r="H26" s="46">
        <f t="shared" si="1"/>
        <v>-4.5190682550482975E-2</v>
      </c>
      <c r="J26" s="79">
        <v>44928</v>
      </c>
      <c r="K26" s="119">
        <v>2096.586182</v>
      </c>
      <c r="L26" s="46">
        <f t="shared" si="2"/>
        <v>-3.829534285251901E-3</v>
      </c>
      <c r="N26" s="79">
        <v>44928</v>
      </c>
      <c r="O26" s="119">
        <v>1288.290649</v>
      </c>
      <c r="P26" s="46">
        <f t="shared" si="3"/>
        <v>-6.4102345137747596E-3</v>
      </c>
      <c r="R26" s="79">
        <v>44928</v>
      </c>
      <c r="S26" s="119">
        <v>17859.449218999998</v>
      </c>
      <c r="T26" s="46">
        <f t="shared" si="4"/>
        <v>-1.3578982474458767E-2</v>
      </c>
      <c r="V26" s="98" t="str">
        <f t="shared" si="7"/>
        <v>Akzo Nobel</v>
      </c>
      <c r="W26" s="96">
        <f t="shared" si="8"/>
        <v>0.23199354667521699</v>
      </c>
    </row>
    <row r="27" spans="2:63" x14ac:dyDescent="0.25">
      <c r="B27" s="79">
        <v>44935</v>
      </c>
      <c r="C27">
        <v>463.34609999999998</v>
      </c>
      <c r="D27" s="46">
        <f t="shared" si="0"/>
        <v>-1.0995764163900579E-2</v>
      </c>
      <c r="F27" s="79">
        <v>44935</v>
      </c>
      <c r="G27" s="119">
        <v>272.58105499999999</v>
      </c>
      <c r="H27" s="46">
        <f t="shared" si="1"/>
        <v>-1.4306124299046097E-2</v>
      </c>
      <c r="J27" s="79">
        <v>44935</v>
      </c>
      <c r="K27" s="119">
        <v>2110.0034179999998</v>
      </c>
      <c r="L27" s="46">
        <f t="shared" si="2"/>
        <v>6.3995633068614222E-3</v>
      </c>
      <c r="N27" s="79">
        <v>44935</v>
      </c>
      <c r="O27" s="119">
        <v>1275.798462</v>
      </c>
      <c r="P27" s="46">
        <f t="shared" si="3"/>
        <v>-9.6967147977801149E-3</v>
      </c>
      <c r="R27" s="79">
        <v>44935</v>
      </c>
      <c r="S27" s="119">
        <v>17956.599609000001</v>
      </c>
      <c r="T27" s="46">
        <f t="shared" si="4"/>
        <v>5.4397192661825855E-3</v>
      </c>
      <c r="V27" s="98" t="str">
        <f t="shared" si="7"/>
        <v>Indigo Paints</v>
      </c>
      <c r="W27" s="96">
        <f t="shared" si="8"/>
        <v>0.50430051482051941</v>
      </c>
    </row>
    <row r="28" spans="2:63" x14ac:dyDescent="0.25">
      <c r="B28" s="79">
        <v>44942</v>
      </c>
      <c r="C28">
        <v>459.22488399999997</v>
      </c>
      <c r="D28" s="46">
        <f t="shared" si="0"/>
        <v>-8.8944657136426075E-3</v>
      </c>
      <c r="F28" s="79">
        <v>44942</v>
      </c>
      <c r="G28" s="119">
        <v>275.97674599999999</v>
      </c>
      <c r="H28" s="46">
        <f t="shared" si="1"/>
        <v>1.2457545884837717E-2</v>
      </c>
      <c r="J28" s="79">
        <v>44942</v>
      </c>
      <c r="K28" s="119">
        <v>2142.1484380000002</v>
      </c>
      <c r="L28" s="46">
        <f t="shared" si="2"/>
        <v>1.5234581956492521E-2</v>
      </c>
      <c r="N28" s="79">
        <v>44942</v>
      </c>
      <c r="O28" s="119">
        <v>1225.4313959999999</v>
      </c>
      <c r="P28" s="46">
        <f t="shared" si="3"/>
        <v>-3.9478857750809837E-2</v>
      </c>
      <c r="R28" s="79">
        <v>44942</v>
      </c>
      <c r="S28" s="119">
        <v>18027.650390999999</v>
      </c>
      <c r="T28" s="46">
        <f t="shared" si="4"/>
        <v>3.9568060516528281E-3</v>
      </c>
    </row>
    <row r="29" spans="2:63" x14ac:dyDescent="0.25">
      <c r="B29" s="79">
        <v>44949</v>
      </c>
      <c r="C29">
        <v>444.67706299999998</v>
      </c>
      <c r="D29" s="46">
        <f t="shared" si="0"/>
        <v>-3.1679078174692288E-2</v>
      </c>
      <c r="F29" s="79">
        <v>44949</v>
      </c>
      <c r="G29" s="119">
        <v>270.56997699999999</v>
      </c>
      <c r="H29" s="46">
        <f t="shared" si="1"/>
        <v>-1.9591393399500445E-2</v>
      </c>
      <c r="J29" s="79">
        <v>44949</v>
      </c>
      <c r="K29" s="119">
        <v>2125.5073240000002</v>
      </c>
      <c r="L29" s="46">
        <f t="shared" si="2"/>
        <v>-7.7684224420679904E-3</v>
      </c>
      <c r="N29" s="79">
        <v>44949</v>
      </c>
      <c r="O29" s="119">
        <v>1207.36499</v>
      </c>
      <c r="P29" s="46">
        <f t="shared" si="3"/>
        <v>-1.4742894672824192E-2</v>
      </c>
      <c r="R29" s="79">
        <v>44949</v>
      </c>
      <c r="S29" s="119">
        <v>17604.349609000001</v>
      </c>
      <c r="T29" s="46">
        <f t="shared" si="4"/>
        <v>-2.3480640727941093E-2</v>
      </c>
    </row>
    <row r="30" spans="2:63" x14ac:dyDescent="0.25">
      <c r="B30" s="79">
        <v>44956</v>
      </c>
      <c r="C30">
        <v>460.17275999999998</v>
      </c>
      <c r="D30" s="46">
        <f t="shared" si="0"/>
        <v>3.4847079576038276E-2</v>
      </c>
      <c r="F30" s="79">
        <v>44956</v>
      </c>
      <c r="G30" s="119">
        <v>275.383331</v>
      </c>
      <c r="H30" s="46">
        <f t="shared" si="1"/>
        <v>1.7789682555947373E-2</v>
      </c>
      <c r="J30" s="79">
        <v>44956</v>
      </c>
      <c r="K30" s="119">
        <v>2095.875</v>
      </c>
      <c r="L30" s="46">
        <f t="shared" si="2"/>
        <v>-1.3941294704284957E-2</v>
      </c>
      <c r="N30" s="79">
        <v>44956</v>
      </c>
      <c r="O30" s="119">
        <v>1130.8688959999999</v>
      </c>
      <c r="P30" s="46">
        <f t="shared" si="3"/>
        <v>-6.3357886499591176E-2</v>
      </c>
      <c r="R30" s="79">
        <v>44956</v>
      </c>
      <c r="S30" s="119">
        <v>17854.050781000002</v>
      </c>
      <c r="T30" s="46">
        <f t="shared" si="4"/>
        <v>1.4184061186352848E-2</v>
      </c>
    </row>
    <row r="31" spans="2:63" x14ac:dyDescent="0.25">
      <c r="B31" s="79">
        <v>44963</v>
      </c>
      <c r="C31">
        <v>471.13516199999998</v>
      </c>
      <c r="D31" s="46">
        <f t="shared" si="0"/>
        <v>2.3822361845146967E-2</v>
      </c>
      <c r="F31" s="79">
        <v>44963</v>
      </c>
      <c r="G31" s="119">
        <v>276.669128</v>
      </c>
      <c r="H31" s="46">
        <f t="shared" si="1"/>
        <v>4.66911702800199E-3</v>
      </c>
      <c r="J31" s="79">
        <v>44963</v>
      </c>
      <c r="K31" s="119">
        <v>2195.4392090000001</v>
      </c>
      <c r="L31" s="46">
        <f t="shared" si="2"/>
        <v>4.7504841176119861E-2</v>
      </c>
      <c r="N31" s="79">
        <v>44963</v>
      </c>
      <c r="O31" s="119">
        <v>1156.450562</v>
      </c>
      <c r="P31" s="46">
        <f t="shared" si="3"/>
        <v>2.2621248219386825E-2</v>
      </c>
      <c r="R31" s="79">
        <v>44963</v>
      </c>
      <c r="S31" s="119">
        <v>17856.5</v>
      </c>
      <c r="T31" s="46">
        <f t="shared" si="4"/>
        <v>1.371800175793414E-4</v>
      </c>
    </row>
    <row r="32" spans="2:63" x14ac:dyDescent="0.25">
      <c r="B32" s="79">
        <v>44970</v>
      </c>
      <c r="C32">
        <v>468.950897</v>
      </c>
      <c r="D32" s="46">
        <f t="shared" si="0"/>
        <v>-4.6361748733158015E-3</v>
      </c>
      <c r="F32" s="79">
        <v>44970</v>
      </c>
      <c r="G32" s="119">
        <v>273.40524299999998</v>
      </c>
      <c r="H32" s="46">
        <f t="shared" si="1"/>
        <v>-1.1797069747514488E-2</v>
      </c>
      <c r="J32" s="79">
        <v>44970</v>
      </c>
      <c r="K32" s="119">
        <v>2065.0573730000001</v>
      </c>
      <c r="L32" s="46">
        <f t="shared" si="2"/>
        <v>-5.9387586531893799E-2</v>
      </c>
      <c r="N32" s="79">
        <v>44970</v>
      </c>
      <c r="O32" s="119">
        <v>1075.7238769999999</v>
      </c>
      <c r="P32" s="46">
        <f t="shared" si="3"/>
        <v>-6.9805565108108869E-2</v>
      </c>
      <c r="R32" s="79">
        <v>44970</v>
      </c>
      <c r="S32" s="119">
        <v>17944.199218999998</v>
      </c>
      <c r="T32" s="46">
        <f t="shared" si="4"/>
        <v>4.9113330719905424E-3</v>
      </c>
    </row>
    <row r="33" spans="2:20" x14ac:dyDescent="0.25">
      <c r="B33" s="79">
        <v>44977</v>
      </c>
      <c r="C33">
        <v>459.96670499999999</v>
      </c>
      <c r="D33" s="46">
        <f t="shared" si="0"/>
        <v>-1.9158065497846821E-2</v>
      </c>
      <c r="F33" s="79">
        <v>44977</v>
      </c>
      <c r="G33" s="119">
        <v>276.40536500000002</v>
      </c>
      <c r="H33" s="46">
        <f t="shared" si="1"/>
        <v>1.0973169230701352E-2</v>
      </c>
      <c r="J33" s="79">
        <v>44977</v>
      </c>
      <c r="K33" s="119">
        <v>2080.798096</v>
      </c>
      <c r="L33" s="46">
        <f t="shared" si="2"/>
        <v>7.6224143725036608E-3</v>
      </c>
      <c r="N33" s="79">
        <v>44977</v>
      </c>
      <c r="O33" s="119">
        <v>1012.217712</v>
      </c>
      <c r="P33" s="46">
        <f t="shared" si="3"/>
        <v>-5.9035749189752296E-2</v>
      </c>
      <c r="R33" s="79">
        <v>44977</v>
      </c>
      <c r="S33" s="119">
        <v>17465.800781000002</v>
      </c>
      <c r="T33" s="46">
        <f t="shared" si="4"/>
        <v>-2.6660339208308015E-2</v>
      </c>
    </row>
    <row r="34" spans="2:20" x14ac:dyDescent="0.25">
      <c r="B34" s="79">
        <v>44984</v>
      </c>
      <c r="C34">
        <v>478.67697099999998</v>
      </c>
      <c r="D34" s="46">
        <f t="shared" si="0"/>
        <v>4.0677435554819175E-2</v>
      </c>
      <c r="F34" s="79">
        <v>44984</v>
      </c>
      <c r="G34" s="119">
        <v>270.73483299999998</v>
      </c>
      <c r="H34" s="46">
        <f t="shared" si="1"/>
        <v>-2.0515274730647959E-2</v>
      </c>
      <c r="J34" s="79">
        <v>44984</v>
      </c>
      <c r="K34" s="119">
        <v>2095.4956050000001</v>
      </c>
      <c r="L34" s="46">
        <f t="shared" si="2"/>
        <v>7.0633998696238987E-3</v>
      </c>
      <c r="N34" s="79">
        <v>44984</v>
      </c>
      <c r="O34" s="119">
        <v>1074.5295410000001</v>
      </c>
      <c r="P34" s="46">
        <f t="shared" si="3"/>
        <v>6.1559710190093986E-2</v>
      </c>
      <c r="R34" s="79">
        <v>44984</v>
      </c>
      <c r="S34" s="119">
        <v>17594.349609000001</v>
      </c>
      <c r="T34" s="46">
        <f t="shared" si="4"/>
        <v>7.3600305884538031E-3</v>
      </c>
    </row>
    <row r="35" spans="2:20" x14ac:dyDescent="0.25">
      <c r="B35" s="79">
        <v>44991</v>
      </c>
      <c r="C35">
        <v>485.559326</v>
      </c>
      <c r="D35" s="46">
        <f t="shared" si="0"/>
        <v>1.4377869454680781E-2</v>
      </c>
      <c r="F35" s="79">
        <v>44991</v>
      </c>
      <c r="G35" s="119">
        <v>269.18533300000001</v>
      </c>
      <c r="H35" s="46">
        <f t="shared" si="1"/>
        <v>-5.7233123009330367E-3</v>
      </c>
      <c r="J35" s="79">
        <v>44991</v>
      </c>
      <c r="K35" s="119">
        <v>2187.569336</v>
      </c>
      <c r="L35" s="46">
        <f t="shared" si="2"/>
        <v>4.3938880511276368E-2</v>
      </c>
      <c r="N35" s="79">
        <v>44991</v>
      </c>
      <c r="O35" s="119">
        <v>1037.650024</v>
      </c>
      <c r="P35" s="46">
        <f t="shared" si="3"/>
        <v>-3.432154779633001E-2</v>
      </c>
      <c r="R35" s="79">
        <v>44991</v>
      </c>
      <c r="S35" s="119">
        <v>17412.900390999999</v>
      </c>
      <c r="T35" s="46">
        <f t="shared" si="4"/>
        <v>-1.0312925571695164E-2</v>
      </c>
    </row>
    <row r="36" spans="2:20" x14ac:dyDescent="0.25">
      <c r="B36" s="79">
        <v>44998</v>
      </c>
      <c r="C36">
        <v>489.14477499999998</v>
      </c>
      <c r="D36" s="46">
        <f t="shared" si="0"/>
        <v>7.3841625688391144E-3</v>
      </c>
      <c r="F36" s="79">
        <v>44998</v>
      </c>
      <c r="G36" s="119">
        <v>263.21807899999999</v>
      </c>
      <c r="H36" s="46">
        <f t="shared" si="1"/>
        <v>-2.2167827397936324E-2</v>
      </c>
      <c r="J36" s="79">
        <v>44998</v>
      </c>
      <c r="K36" s="119">
        <v>2210.0603030000002</v>
      </c>
      <c r="L36" s="46">
        <f t="shared" si="2"/>
        <v>1.0281259034799373E-2</v>
      </c>
      <c r="N36" s="79">
        <v>44998</v>
      </c>
      <c r="O36" s="119">
        <v>1037.8492429999999</v>
      </c>
      <c r="P36" s="46">
        <f t="shared" si="3"/>
        <v>1.9199055114160757E-4</v>
      </c>
      <c r="R36" s="79">
        <v>44998</v>
      </c>
      <c r="S36" s="119">
        <v>17100.050781000002</v>
      </c>
      <c r="T36" s="46">
        <f t="shared" si="4"/>
        <v>-1.7966542217268788E-2</v>
      </c>
    </row>
    <row r="37" spans="2:20" x14ac:dyDescent="0.25">
      <c r="B37" s="79">
        <v>45005</v>
      </c>
      <c r="C37">
        <v>472.86605800000001</v>
      </c>
      <c r="D37" s="46">
        <f t="shared" si="0"/>
        <v>-3.3279956838954239E-2</v>
      </c>
      <c r="F37" s="79">
        <v>45005</v>
      </c>
      <c r="G37" s="119">
        <v>253.45948799999999</v>
      </c>
      <c r="H37" s="46">
        <f t="shared" si="1"/>
        <v>-3.7074166930608166E-2</v>
      </c>
      <c r="J37" s="79">
        <v>45005</v>
      </c>
      <c r="K37" s="119">
        <v>2256.193115</v>
      </c>
      <c r="L37" s="46">
        <f t="shared" si="2"/>
        <v>2.0874005988604782E-2</v>
      </c>
      <c r="N37" s="79">
        <v>45005</v>
      </c>
      <c r="O37" s="119">
        <v>1012.217712</v>
      </c>
      <c r="P37" s="46">
        <f t="shared" si="3"/>
        <v>-2.4696776697460954E-2</v>
      </c>
      <c r="R37" s="79">
        <v>45005</v>
      </c>
      <c r="S37" s="119">
        <v>16945.050781000002</v>
      </c>
      <c r="T37" s="46">
        <f t="shared" si="4"/>
        <v>-9.0643005675878907E-3</v>
      </c>
    </row>
    <row r="38" spans="2:20" x14ac:dyDescent="0.25">
      <c r="B38" s="79">
        <v>45012</v>
      </c>
      <c r="C38">
        <v>479.459991</v>
      </c>
      <c r="D38" s="46">
        <f t="shared" si="0"/>
        <v>1.3944610505328248E-2</v>
      </c>
      <c r="F38" s="79">
        <v>45012</v>
      </c>
      <c r="G38" s="119">
        <v>255.04196200000001</v>
      </c>
      <c r="H38" s="46">
        <f t="shared" si="1"/>
        <v>6.2434987637947081E-3</v>
      </c>
      <c r="J38" s="79">
        <v>45012</v>
      </c>
      <c r="K38" s="119">
        <v>2206.4638669999999</v>
      </c>
      <c r="L38" s="46">
        <f t="shared" si="2"/>
        <v>-2.2041219640899445E-2</v>
      </c>
      <c r="N38" s="79">
        <v>45012</v>
      </c>
      <c r="O38" s="119">
        <v>1003.707092</v>
      </c>
      <c r="P38" s="46">
        <f t="shared" si="3"/>
        <v>-8.4078947632562073E-3</v>
      </c>
      <c r="R38" s="79">
        <v>45012</v>
      </c>
      <c r="S38" s="119">
        <v>17359.75</v>
      </c>
      <c r="T38" s="46">
        <f t="shared" si="4"/>
        <v>2.4473176525678486E-2</v>
      </c>
    </row>
    <row r="39" spans="2:20" x14ac:dyDescent="0.25">
      <c r="B39" s="79">
        <v>45019</v>
      </c>
      <c r="C39">
        <v>492.235657</v>
      </c>
      <c r="D39" s="46">
        <f t="shared" si="0"/>
        <v>2.6645948024472288E-2</v>
      </c>
      <c r="F39" s="79">
        <v>45019</v>
      </c>
      <c r="G39" s="119">
        <v>258.40472399999999</v>
      </c>
      <c r="H39" s="46">
        <f t="shared" si="1"/>
        <v>1.3185132256785081E-2</v>
      </c>
      <c r="J39" s="79">
        <v>45019</v>
      </c>
      <c r="K39" s="119">
        <v>2140.1896969999998</v>
      </c>
      <c r="L39" s="46">
        <f t="shared" si="2"/>
        <v>-3.0036372220366037E-2</v>
      </c>
      <c r="N39" s="79">
        <v>45019</v>
      </c>
      <c r="O39" s="119">
        <v>1081.7460940000001</v>
      </c>
      <c r="P39" s="46">
        <f t="shared" si="3"/>
        <v>7.7750772732410045E-2</v>
      </c>
      <c r="R39" s="79">
        <v>45019</v>
      </c>
      <c r="S39" s="119">
        <v>17599.150390999999</v>
      </c>
      <c r="T39" s="46">
        <f t="shared" si="4"/>
        <v>1.3790543700226143E-2</v>
      </c>
    </row>
    <row r="40" spans="2:20" x14ac:dyDescent="0.25">
      <c r="B40" s="79">
        <v>45026</v>
      </c>
      <c r="C40">
        <v>476.90481599999998</v>
      </c>
      <c r="D40" s="46">
        <f t="shared" si="0"/>
        <v>-3.1145328019176799E-2</v>
      </c>
      <c r="F40" s="79">
        <v>45026</v>
      </c>
      <c r="G40" s="119">
        <v>251.34951799999999</v>
      </c>
      <c r="H40" s="46">
        <f t="shared" si="1"/>
        <v>-2.730292964767933E-2</v>
      </c>
      <c r="J40" s="79">
        <v>45026</v>
      </c>
      <c r="K40" s="119">
        <v>2209.6286620000001</v>
      </c>
      <c r="L40" s="46">
        <f t="shared" si="2"/>
        <v>3.2445238427853296E-2</v>
      </c>
      <c r="N40" s="79">
        <v>45026</v>
      </c>
      <c r="O40" s="119">
        <v>1077.665039</v>
      </c>
      <c r="P40" s="46">
        <f t="shared" si="3"/>
        <v>-3.7726551754021509E-3</v>
      </c>
      <c r="R40" s="79">
        <v>45026</v>
      </c>
      <c r="S40" s="119">
        <v>17828</v>
      </c>
      <c r="T40" s="46">
        <f t="shared" si="4"/>
        <v>1.3003446411653519E-2</v>
      </c>
    </row>
    <row r="41" spans="2:20" x14ac:dyDescent="0.25">
      <c r="B41" s="79">
        <v>45033</v>
      </c>
      <c r="C41">
        <v>481.85025000000002</v>
      </c>
      <c r="D41" s="46">
        <f t="shared" si="0"/>
        <v>1.0369855438826292E-2</v>
      </c>
      <c r="F41" s="79">
        <v>45033</v>
      </c>
      <c r="G41" s="119">
        <v>252.041855</v>
      </c>
      <c r="H41" s="46">
        <f t="shared" si="1"/>
        <v>2.7544791233695687E-3</v>
      </c>
      <c r="J41" s="79">
        <v>45033</v>
      </c>
      <c r="K41" s="119">
        <v>2209.2929690000001</v>
      </c>
      <c r="L41" s="46">
        <f t="shared" si="2"/>
        <v>-1.5192281208742386E-4</v>
      </c>
      <c r="N41" s="79">
        <v>45033</v>
      </c>
      <c r="O41" s="119">
        <v>1141.569336</v>
      </c>
      <c r="P41" s="46">
        <f t="shared" si="3"/>
        <v>5.9298849537977816E-2</v>
      </c>
      <c r="R41" s="79">
        <v>45033</v>
      </c>
      <c r="S41" s="119">
        <v>17624.050781000002</v>
      </c>
      <c r="T41" s="46">
        <f t="shared" si="4"/>
        <v>-1.1439826060130054E-2</v>
      </c>
    </row>
    <row r="42" spans="2:20" x14ac:dyDescent="0.25">
      <c r="B42" s="79">
        <v>45040</v>
      </c>
      <c r="C42">
        <v>503.07440200000002</v>
      </c>
      <c r="D42" s="46">
        <f t="shared" si="0"/>
        <v>4.4047195160737296E-2</v>
      </c>
      <c r="F42" s="79">
        <v>45040</v>
      </c>
      <c r="G42" s="119">
        <v>250.657196</v>
      </c>
      <c r="H42" s="46">
        <f t="shared" si="1"/>
        <v>-5.4937661048399811E-3</v>
      </c>
      <c r="J42" s="79">
        <v>45040</v>
      </c>
      <c r="K42" s="119">
        <v>2229.6259770000001</v>
      </c>
      <c r="L42" s="46">
        <f t="shared" si="2"/>
        <v>9.20340049296553E-3</v>
      </c>
      <c r="N42" s="79">
        <v>45040</v>
      </c>
      <c r="O42" s="119">
        <v>1148.238525</v>
      </c>
      <c r="P42" s="46">
        <f t="shared" si="3"/>
        <v>5.8421234608214689E-3</v>
      </c>
      <c r="R42" s="79">
        <v>45040</v>
      </c>
      <c r="S42" s="119">
        <v>18065</v>
      </c>
      <c r="T42" s="46">
        <f t="shared" si="4"/>
        <v>2.5019742877464557E-2</v>
      </c>
    </row>
    <row r="43" spans="2:20" x14ac:dyDescent="0.25">
      <c r="B43" s="79">
        <v>45047</v>
      </c>
      <c r="C43">
        <v>508.76168799999999</v>
      </c>
      <c r="D43" s="46">
        <f t="shared" si="0"/>
        <v>1.1305059405507079E-2</v>
      </c>
      <c r="F43" s="79">
        <v>45047</v>
      </c>
      <c r="G43" s="119">
        <v>259.88827500000002</v>
      </c>
      <c r="H43" s="46">
        <f t="shared" si="1"/>
        <v>3.6827504445553716E-2</v>
      </c>
      <c r="J43" s="79">
        <v>45047</v>
      </c>
      <c r="K43" s="119">
        <v>2310.046875</v>
      </c>
      <c r="L43" s="46">
        <f t="shared" si="2"/>
        <v>3.6069232611026347E-2</v>
      </c>
      <c r="N43" s="79">
        <v>45047</v>
      </c>
      <c r="O43" s="119">
        <v>1203.930908</v>
      </c>
      <c r="P43" s="46">
        <f t="shared" si="3"/>
        <v>4.8502451178425776E-2</v>
      </c>
      <c r="R43" s="79">
        <v>45047</v>
      </c>
      <c r="S43" s="119">
        <v>18069</v>
      </c>
      <c r="T43" s="46">
        <f t="shared" si="4"/>
        <v>2.2142264046509652E-4</v>
      </c>
    </row>
    <row r="44" spans="2:20" x14ac:dyDescent="0.25">
      <c r="B44" s="79">
        <v>45054</v>
      </c>
      <c r="C44">
        <v>522.27923599999997</v>
      </c>
      <c r="D44" s="46">
        <f t="shared" si="0"/>
        <v>2.6569508512205298E-2</v>
      </c>
      <c r="F44" s="79">
        <v>45054</v>
      </c>
      <c r="G44" s="119">
        <v>275.84491000000003</v>
      </c>
      <c r="H44" s="46">
        <f t="shared" si="1"/>
        <v>6.1398056530253209E-2</v>
      </c>
      <c r="J44" s="79">
        <v>45054</v>
      </c>
      <c r="K44" s="119">
        <v>2369.415039</v>
      </c>
      <c r="L44" s="46">
        <f t="shared" si="2"/>
        <v>2.5699982386720999E-2</v>
      </c>
      <c r="N44" s="79">
        <v>45054</v>
      </c>
      <c r="O44" s="119">
        <v>1295.0593260000001</v>
      </c>
      <c r="P44" s="46">
        <f t="shared" si="3"/>
        <v>7.569239845448017E-2</v>
      </c>
      <c r="R44" s="79">
        <v>45054</v>
      </c>
      <c r="S44" s="119">
        <v>18314.800781000002</v>
      </c>
      <c r="T44" s="46">
        <f t="shared" si="4"/>
        <v>1.3603452376999448E-2</v>
      </c>
    </row>
    <row r="45" spans="2:20" x14ac:dyDescent="0.25">
      <c r="B45" s="79">
        <v>45061</v>
      </c>
      <c r="C45">
        <v>515.35565199999996</v>
      </c>
      <c r="D45" s="46">
        <f t="shared" si="0"/>
        <v>-1.3256479528127363E-2</v>
      </c>
      <c r="F45" s="79">
        <v>45061</v>
      </c>
      <c r="G45" s="119">
        <v>269.28420999999997</v>
      </c>
      <c r="H45" s="46">
        <f t="shared" si="1"/>
        <v>-2.3784016895581073E-2</v>
      </c>
      <c r="J45" s="79">
        <v>45061</v>
      </c>
      <c r="K45" s="119">
        <v>2334.4560550000001</v>
      </c>
      <c r="L45" s="46">
        <f t="shared" si="2"/>
        <v>-1.4754267793773312E-2</v>
      </c>
      <c r="N45" s="79">
        <v>45061</v>
      </c>
      <c r="O45" s="119">
        <v>1397.1868899999999</v>
      </c>
      <c r="P45" s="46">
        <f t="shared" si="3"/>
        <v>7.8859371111157817E-2</v>
      </c>
      <c r="R45" s="79">
        <v>45061</v>
      </c>
      <c r="S45" s="119">
        <v>18203.400390999999</v>
      </c>
      <c r="T45" s="46">
        <f t="shared" si="4"/>
        <v>-6.0825335384249168E-3</v>
      </c>
    </row>
    <row r="46" spans="2:20" x14ac:dyDescent="0.25">
      <c r="B46" s="79">
        <v>45068</v>
      </c>
      <c r="C46">
        <v>533.36523399999999</v>
      </c>
      <c r="D46" s="46">
        <f t="shared" si="0"/>
        <v>3.4945928952381022E-2</v>
      </c>
      <c r="F46" s="79">
        <v>45068</v>
      </c>
      <c r="G46" s="119">
        <v>270.53701799999999</v>
      </c>
      <c r="H46" s="46">
        <f t="shared" si="1"/>
        <v>4.6523633895949601E-3</v>
      </c>
      <c r="J46" s="79">
        <v>45068</v>
      </c>
      <c r="K46" s="119">
        <v>2396.8935550000001</v>
      </c>
      <c r="L46" s="46">
        <f t="shared" si="2"/>
        <v>2.6746059265613464E-2</v>
      </c>
      <c r="N46" s="79">
        <v>45068</v>
      </c>
      <c r="O46" s="119">
        <v>1500.4592290000001</v>
      </c>
      <c r="P46" s="46">
        <f t="shared" si="3"/>
        <v>7.3914477539937407E-2</v>
      </c>
      <c r="R46" s="79">
        <v>45068</v>
      </c>
      <c r="S46" s="119">
        <v>18499.349609000001</v>
      </c>
      <c r="T46" s="46">
        <f t="shared" si="4"/>
        <v>1.6257908502980811E-2</v>
      </c>
    </row>
    <row r="47" spans="2:20" x14ac:dyDescent="0.25">
      <c r="B47" s="79">
        <v>45075</v>
      </c>
      <c r="C47">
        <v>537.774902</v>
      </c>
      <c r="D47" s="46">
        <f t="shared" si="0"/>
        <v>8.267632981867834E-3</v>
      </c>
      <c r="F47" s="79">
        <v>45075</v>
      </c>
      <c r="G47" s="119">
        <v>282.811981</v>
      </c>
      <c r="H47" s="46">
        <f t="shared" si="1"/>
        <v>4.5372581877131557E-2</v>
      </c>
      <c r="J47" s="79">
        <v>45075</v>
      </c>
      <c r="K47" s="119">
        <v>2352.7749020000001</v>
      </c>
      <c r="L47" s="46">
        <f t="shared" si="2"/>
        <v>-1.8406596700119238E-2</v>
      </c>
      <c r="N47" s="79">
        <v>45075</v>
      </c>
      <c r="O47" s="119">
        <v>1453.725342</v>
      </c>
      <c r="P47" s="46">
        <f t="shared" si="3"/>
        <v>-3.114638911658163E-2</v>
      </c>
      <c r="R47" s="79">
        <v>45075</v>
      </c>
      <c r="S47" s="119">
        <v>18534.099609000001</v>
      </c>
      <c r="T47" s="46">
        <f t="shared" si="4"/>
        <v>1.8784444174779757E-3</v>
      </c>
    </row>
    <row r="48" spans="2:20" x14ac:dyDescent="0.25">
      <c r="B48" s="79">
        <v>45082</v>
      </c>
      <c r="C48">
        <v>533.85974099999999</v>
      </c>
      <c r="D48" s="46">
        <f t="shared" si="0"/>
        <v>-7.2802969893898117E-3</v>
      </c>
      <c r="F48" s="79">
        <v>45082</v>
      </c>
      <c r="G48" s="119">
        <v>287.78988600000002</v>
      </c>
      <c r="H48" s="46">
        <f t="shared" si="1"/>
        <v>1.7601464345317286E-2</v>
      </c>
      <c r="J48" s="79">
        <v>45082</v>
      </c>
      <c r="K48" s="119">
        <v>2260.2216800000001</v>
      </c>
      <c r="L48" s="46">
        <f t="shared" si="2"/>
        <v>-3.9337899227556483E-2</v>
      </c>
      <c r="N48" s="79">
        <v>45082</v>
      </c>
      <c r="O48" s="119">
        <v>1410.4754640000001</v>
      </c>
      <c r="P48" s="46">
        <f t="shared" si="3"/>
        <v>-2.975106559021512E-2</v>
      </c>
      <c r="R48" s="79">
        <v>45082</v>
      </c>
      <c r="S48" s="119">
        <v>18563.400390999999</v>
      </c>
      <c r="T48" s="46">
        <f t="shared" si="4"/>
        <v>1.5809120819534339E-3</v>
      </c>
    </row>
    <row r="49" spans="2:20" x14ac:dyDescent="0.25">
      <c r="B49" s="79">
        <v>45089</v>
      </c>
      <c r="C49">
        <v>555.166382</v>
      </c>
      <c r="D49" s="46">
        <f t="shared" si="0"/>
        <v>3.9910559578981264E-2</v>
      </c>
      <c r="F49" s="79">
        <v>45089</v>
      </c>
      <c r="G49" s="119">
        <v>300.50015300000001</v>
      </c>
      <c r="H49" s="46">
        <f t="shared" si="1"/>
        <v>4.4165092723237542E-2</v>
      </c>
      <c r="J49" s="79">
        <v>45089</v>
      </c>
      <c r="K49" s="119">
        <v>2352.1513669999999</v>
      </c>
      <c r="L49" s="46">
        <f t="shared" si="2"/>
        <v>4.0672863114913582E-2</v>
      </c>
      <c r="N49" s="79">
        <v>45089</v>
      </c>
      <c r="O49" s="119">
        <v>1411.52063</v>
      </c>
      <c r="P49" s="46">
        <f t="shared" si="3"/>
        <v>7.4100260988285704E-4</v>
      </c>
      <c r="R49" s="79">
        <v>45089</v>
      </c>
      <c r="S49" s="119">
        <v>18826</v>
      </c>
      <c r="T49" s="46">
        <f t="shared" si="4"/>
        <v>1.4146094113625551E-2</v>
      </c>
    </row>
    <row r="50" spans="2:20" x14ac:dyDescent="0.25">
      <c r="B50" s="79">
        <v>45096</v>
      </c>
      <c r="C50">
        <v>556.89727800000003</v>
      </c>
      <c r="D50" s="46">
        <f t="shared" si="0"/>
        <v>3.1177968553579571E-3</v>
      </c>
      <c r="F50" s="79">
        <v>45096</v>
      </c>
      <c r="G50" s="119">
        <v>304.25018299999999</v>
      </c>
      <c r="H50" s="46">
        <f t="shared" si="1"/>
        <v>1.247929481087473E-2</v>
      </c>
      <c r="J50" s="79">
        <v>45096</v>
      </c>
      <c r="K50" s="119">
        <v>2352.0078130000002</v>
      </c>
      <c r="L50" s="46">
        <f t="shared" si="2"/>
        <v>-6.1030936194694796E-5</v>
      </c>
      <c r="N50" s="79">
        <v>45096</v>
      </c>
      <c r="O50" s="119">
        <v>1414.6561280000001</v>
      </c>
      <c r="P50" s="46">
        <f t="shared" si="3"/>
        <v>2.2213617947617337E-3</v>
      </c>
      <c r="R50" s="79">
        <v>45096</v>
      </c>
      <c r="S50" s="119">
        <v>18665.5</v>
      </c>
      <c r="T50" s="46">
        <f t="shared" si="4"/>
        <v>-8.5254435355359703E-3</v>
      </c>
    </row>
    <row r="51" spans="2:20" x14ac:dyDescent="0.25">
      <c r="B51" s="79">
        <v>45103</v>
      </c>
      <c r="C51">
        <v>558.91662599999995</v>
      </c>
      <c r="D51" s="46">
        <f t="shared" si="0"/>
        <v>3.6260690791165562E-3</v>
      </c>
      <c r="F51" s="79">
        <v>45103</v>
      </c>
      <c r="G51" s="119">
        <v>298.97357199999999</v>
      </c>
      <c r="H51" s="46">
        <f t="shared" si="1"/>
        <v>-1.7343000250553686E-2</v>
      </c>
      <c r="J51" s="79">
        <v>45103</v>
      </c>
      <c r="K51" s="119">
        <v>2333.3530270000001</v>
      </c>
      <c r="L51" s="46">
        <f t="shared" si="2"/>
        <v>-7.931430285601726E-3</v>
      </c>
      <c r="N51" s="79">
        <v>45103</v>
      </c>
      <c r="O51" s="119">
        <v>1422.3208010000001</v>
      </c>
      <c r="P51" s="46">
        <f t="shared" si="3"/>
        <v>5.4180467240727559E-3</v>
      </c>
      <c r="R51" s="79">
        <v>45103</v>
      </c>
      <c r="S51" s="119">
        <v>19189.050781000002</v>
      </c>
      <c r="T51" s="46">
        <f t="shared" si="4"/>
        <v>2.804911633762841E-2</v>
      </c>
    </row>
    <row r="52" spans="2:20" x14ac:dyDescent="0.25">
      <c r="B52" s="79">
        <v>45110</v>
      </c>
      <c r="C52">
        <v>554.58935499999995</v>
      </c>
      <c r="D52" s="46">
        <f t="shared" si="0"/>
        <v>-7.7422477677376866E-3</v>
      </c>
      <c r="F52" s="79">
        <v>45110</v>
      </c>
      <c r="G52" s="119">
        <v>312.41394000000003</v>
      </c>
      <c r="H52" s="46">
        <f t="shared" si="1"/>
        <v>4.4955037029159373E-2</v>
      </c>
      <c r="J52" s="79">
        <v>45110</v>
      </c>
      <c r="K52" s="119">
        <v>2413.3420409999999</v>
      </c>
      <c r="L52" s="46">
        <f t="shared" si="2"/>
        <v>3.4280716665854083E-2</v>
      </c>
      <c r="N52" s="79">
        <v>45110</v>
      </c>
      <c r="O52" s="119">
        <v>1441.780518</v>
      </c>
      <c r="P52" s="46">
        <f t="shared" si="3"/>
        <v>1.3681665195586223E-2</v>
      </c>
      <c r="R52" s="79">
        <v>45110</v>
      </c>
      <c r="S52" s="119">
        <v>19331.800781000002</v>
      </c>
      <c r="T52" s="46">
        <f t="shared" si="4"/>
        <v>7.4391381642151533E-3</v>
      </c>
    </row>
    <row r="53" spans="2:20" x14ac:dyDescent="0.25">
      <c r="B53" s="79">
        <v>45117</v>
      </c>
      <c r="C53">
        <v>550.67419400000006</v>
      </c>
      <c r="D53" s="46">
        <f t="shared" si="0"/>
        <v>-7.0595675245153089E-3</v>
      </c>
      <c r="F53" s="79">
        <v>45117</v>
      </c>
      <c r="G53" s="119">
        <v>306.540009</v>
      </c>
      <c r="H53" s="46">
        <f t="shared" si="1"/>
        <v>-1.8801757053478529E-2</v>
      </c>
      <c r="J53" s="79">
        <v>45117</v>
      </c>
      <c r="K53" s="119">
        <v>2629.7158199999999</v>
      </c>
      <c r="L53" s="46">
        <f t="shared" si="2"/>
        <v>8.9657319735060304E-2</v>
      </c>
      <c r="N53" s="79">
        <v>45117</v>
      </c>
      <c r="O53" s="119">
        <v>1419.135376</v>
      </c>
      <c r="P53" s="46">
        <f t="shared" si="3"/>
        <v>-1.5706372583958128E-2</v>
      </c>
      <c r="R53" s="79">
        <v>45117</v>
      </c>
      <c r="S53" s="119">
        <v>19564.5</v>
      </c>
      <c r="T53" s="46">
        <f t="shared" si="4"/>
        <v>1.2037120681933855E-2</v>
      </c>
    </row>
    <row r="54" spans="2:20" x14ac:dyDescent="0.25">
      <c r="B54" s="79">
        <v>45124</v>
      </c>
      <c r="C54">
        <v>569.67297399999995</v>
      </c>
      <c r="D54" s="46">
        <f t="shared" si="0"/>
        <v>3.450094485451749E-2</v>
      </c>
      <c r="F54" s="79">
        <v>45124</v>
      </c>
      <c r="G54" s="119">
        <v>321.37420700000001</v>
      </c>
      <c r="H54" s="46">
        <f t="shared" si="1"/>
        <v>4.8392371515850074E-2</v>
      </c>
      <c r="J54" s="79">
        <v>45124</v>
      </c>
      <c r="K54" s="119">
        <v>2572.5532229999999</v>
      </c>
      <c r="L54" s="46">
        <f t="shared" si="2"/>
        <v>-2.1737176528831115E-2</v>
      </c>
      <c r="N54" s="79">
        <v>45124</v>
      </c>
      <c r="O54" s="119">
        <v>1492.993774</v>
      </c>
      <c r="P54" s="46">
        <f t="shared" si="3"/>
        <v>5.204464580974566E-2</v>
      </c>
      <c r="R54" s="79">
        <v>45124</v>
      </c>
      <c r="S54" s="119">
        <v>19745</v>
      </c>
      <c r="T54" s="46">
        <f t="shared" si="4"/>
        <v>9.225893838329613E-3</v>
      </c>
    </row>
    <row r="55" spans="2:20" x14ac:dyDescent="0.25">
      <c r="B55" s="79">
        <v>45131</v>
      </c>
      <c r="C55">
        <v>560.19421399999999</v>
      </c>
      <c r="D55" s="46">
        <f t="shared" si="0"/>
        <v>-1.6638949770504619E-2</v>
      </c>
      <c r="F55" s="79">
        <v>45131</v>
      </c>
      <c r="G55" s="119">
        <v>326.15301499999998</v>
      </c>
      <c r="H55" s="46">
        <f t="shared" si="1"/>
        <v>1.486991767201773E-2</v>
      </c>
      <c r="J55" s="79">
        <v>45131</v>
      </c>
      <c r="K55" s="119">
        <v>2608.1359859999998</v>
      </c>
      <c r="L55" s="46">
        <f t="shared" si="2"/>
        <v>1.38316916757526E-2</v>
      </c>
      <c r="N55" s="79">
        <v>45131</v>
      </c>
      <c r="O55" s="119">
        <v>1567.7977289999999</v>
      </c>
      <c r="P55" s="46">
        <f t="shared" si="3"/>
        <v>5.0103326820704952E-2</v>
      </c>
      <c r="R55" s="79">
        <v>45131</v>
      </c>
      <c r="S55" s="119">
        <v>19646.050781000002</v>
      </c>
      <c r="T55" s="46">
        <f t="shared" si="4"/>
        <v>-5.0113557356291638E-3</v>
      </c>
    </row>
    <row r="56" spans="2:20" x14ac:dyDescent="0.25">
      <c r="B56" s="79">
        <v>45138</v>
      </c>
      <c r="C56">
        <v>580.80017099999998</v>
      </c>
      <c r="D56" s="46">
        <f t="shared" si="0"/>
        <v>3.6783594840913425E-2</v>
      </c>
      <c r="F56" s="79">
        <v>45138</v>
      </c>
      <c r="G56" s="119">
        <v>325.65521200000001</v>
      </c>
      <c r="H56" s="46">
        <f t="shared" si="1"/>
        <v>-1.526286672529964E-3</v>
      </c>
      <c r="J56" s="79">
        <v>45138</v>
      </c>
      <c r="K56" s="119">
        <v>2747.8745119999999</v>
      </c>
      <c r="L56" s="46">
        <f t="shared" si="2"/>
        <v>5.3577929506011701E-2</v>
      </c>
      <c r="N56" s="79">
        <v>45138</v>
      </c>
      <c r="O56" s="119">
        <v>1579.662231</v>
      </c>
      <c r="P56" s="46">
        <f t="shared" si="3"/>
        <v>7.5676229022016983E-3</v>
      </c>
      <c r="R56" s="79">
        <v>45138</v>
      </c>
      <c r="S56" s="119">
        <v>19517</v>
      </c>
      <c r="T56" s="46">
        <f t="shared" si="4"/>
        <v>-6.568789953694365E-3</v>
      </c>
    </row>
    <row r="57" spans="2:20" x14ac:dyDescent="0.25">
      <c r="B57" s="79">
        <v>45145</v>
      </c>
      <c r="C57">
        <v>580.20251499999995</v>
      </c>
      <c r="D57" s="46">
        <f t="shared" si="0"/>
        <v>-1.0290217356014875E-3</v>
      </c>
      <c r="F57" s="79">
        <v>45145</v>
      </c>
      <c r="G57" s="119">
        <v>327.54681399999998</v>
      </c>
      <c r="H57" s="46">
        <f t="shared" si="1"/>
        <v>5.8086034870523662E-3</v>
      </c>
      <c r="J57" s="79">
        <v>45145</v>
      </c>
      <c r="K57" s="119">
        <v>2744.2238769999999</v>
      </c>
      <c r="L57" s="46">
        <f t="shared" si="2"/>
        <v>-1.3285304638394058E-3</v>
      </c>
      <c r="N57" s="79">
        <v>45145</v>
      </c>
      <c r="O57" s="119">
        <v>1541.251831</v>
      </c>
      <c r="P57" s="46">
        <f t="shared" si="3"/>
        <v>-2.4315577878749717E-2</v>
      </c>
      <c r="R57" s="79">
        <v>45145</v>
      </c>
      <c r="S57" s="119">
        <v>19428.300781000002</v>
      </c>
      <c r="T57" s="46">
        <f t="shared" si="4"/>
        <v>-4.5447158374749552E-3</v>
      </c>
    </row>
    <row r="58" spans="2:20" x14ac:dyDescent="0.25">
      <c r="B58" s="79">
        <v>45152</v>
      </c>
      <c r="C58">
        <v>583.97003199999995</v>
      </c>
      <c r="D58" s="46">
        <f t="shared" si="0"/>
        <v>6.4934516872958703E-3</v>
      </c>
      <c r="F58" s="79">
        <v>45152</v>
      </c>
      <c r="G58" s="119">
        <v>326.65081800000002</v>
      </c>
      <c r="H58" s="46">
        <f t="shared" si="1"/>
        <v>-2.7354746305057187E-3</v>
      </c>
      <c r="J58" s="79">
        <v>45152</v>
      </c>
      <c r="K58" s="119">
        <v>2751.6220699999999</v>
      </c>
      <c r="L58" s="46">
        <f t="shared" si="2"/>
        <v>2.6959145214084934E-3</v>
      </c>
      <c r="N58" s="79">
        <v>45152</v>
      </c>
      <c r="O58" s="119">
        <v>1494.560913</v>
      </c>
      <c r="P58" s="46">
        <f t="shared" si="3"/>
        <v>-3.0294152494019011E-2</v>
      </c>
      <c r="R58" s="79">
        <v>45152</v>
      </c>
      <c r="S58" s="119">
        <v>19310.150390999999</v>
      </c>
      <c r="T58" s="46">
        <f t="shared" si="4"/>
        <v>-6.0813547891717112E-3</v>
      </c>
    </row>
    <row r="59" spans="2:20" x14ac:dyDescent="0.25">
      <c r="B59" s="79">
        <v>45159</v>
      </c>
      <c r="C59">
        <v>583.22479199999998</v>
      </c>
      <c r="D59" s="46">
        <f t="shared" si="0"/>
        <v>-1.2761613767193758E-3</v>
      </c>
      <c r="F59" s="79">
        <v>45159</v>
      </c>
      <c r="G59" s="119">
        <v>320.77688599999999</v>
      </c>
      <c r="H59" s="46">
        <f t="shared" si="1"/>
        <v>-1.7982296924785368E-2</v>
      </c>
      <c r="J59" s="79">
        <v>45159</v>
      </c>
      <c r="K59" s="119">
        <v>2691.2678219999998</v>
      </c>
      <c r="L59" s="46">
        <f t="shared" si="2"/>
        <v>-2.1934061606069366E-2</v>
      </c>
      <c r="N59" s="79">
        <v>45159</v>
      </c>
      <c r="O59" s="119">
        <v>1512.0201420000001</v>
      </c>
      <c r="P59" s="46">
        <f t="shared" si="3"/>
        <v>1.1681845047689876E-2</v>
      </c>
      <c r="R59" s="79">
        <v>45159</v>
      </c>
      <c r="S59" s="119">
        <v>19265.800781000002</v>
      </c>
      <c r="T59" s="46">
        <f t="shared" si="4"/>
        <v>-2.2966993576947203E-3</v>
      </c>
    </row>
    <row r="60" spans="2:20" x14ac:dyDescent="0.25">
      <c r="B60" s="79">
        <v>45166</v>
      </c>
      <c r="C60">
        <v>596.05932600000006</v>
      </c>
      <c r="D60" s="46">
        <f t="shared" si="0"/>
        <v>2.2006152989463512E-2</v>
      </c>
      <c r="F60" s="79">
        <v>45166</v>
      </c>
      <c r="G60" s="119">
        <v>338.49822999999998</v>
      </c>
      <c r="H60" s="46">
        <f t="shared" si="1"/>
        <v>5.5245077726703729E-2</v>
      </c>
      <c r="J60" s="79">
        <v>45166</v>
      </c>
      <c r="K60" s="119">
        <v>2663.913818</v>
      </c>
      <c r="L60" s="46">
        <f t="shared" si="2"/>
        <v>-1.0163984340908816E-2</v>
      </c>
      <c r="N60" s="79">
        <v>45166</v>
      </c>
      <c r="O60" s="119">
        <v>1579.5124510000001</v>
      </c>
      <c r="P60" s="46">
        <f t="shared" si="3"/>
        <v>4.4637175871695467E-2</v>
      </c>
      <c r="R60" s="79">
        <v>45166</v>
      </c>
      <c r="S60" s="119">
        <v>19435.300781000002</v>
      </c>
      <c r="T60" s="46">
        <f t="shared" si="4"/>
        <v>8.797973254616176E-3</v>
      </c>
    </row>
    <row r="61" spans="2:20" x14ac:dyDescent="0.25">
      <c r="B61" s="79">
        <v>45173</v>
      </c>
      <c r="C61">
        <v>593.61663799999997</v>
      </c>
      <c r="D61" s="46">
        <f t="shared" si="0"/>
        <v>-4.0980618764785426E-3</v>
      </c>
      <c r="F61" s="79">
        <v>45173</v>
      </c>
      <c r="G61" s="119">
        <v>335.76037600000001</v>
      </c>
      <c r="H61" s="46">
        <f t="shared" si="1"/>
        <v>-8.088237270841736E-3</v>
      </c>
      <c r="J61" s="79">
        <v>45173</v>
      </c>
      <c r="K61" s="119">
        <v>2635.5859380000002</v>
      </c>
      <c r="L61" s="46">
        <f t="shared" si="2"/>
        <v>-1.0633932602694962E-2</v>
      </c>
      <c r="N61" s="79">
        <v>45173</v>
      </c>
      <c r="O61" s="119">
        <v>1577.118164</v>
      </c>
      <c r="P61" s="46">
        <f t="shared" si="3"/>
        <v>-1.5158392695696632E-3</v>
      </c>
      <c r="R61" s="79">
        <v>45173</v>
      </c>
      <c r="S61" s="119">
        <v>19819.949218999998</v>
      </c>
      <c r="T61" s="46">
        <f t="shared" si="4"/>
        <v>1.9791226404688889E-2</v>
      </c>
    </row>
    <row r="62" spans="2:20" x14ac:dyDescent="0.25">
      <c r="B62" s="79">
        <v>45180</v>
      </c>
      <c r="C62">
        <v>595.93511999999998</v>
      </c>
      <c r="D62" s="46">
        <f t="shared" si="0"/>
        <v>3.9056890450568371E-3</v>
      </c>
      <c r="F62" s="79">
        <v>45180</v>
      </c>
      <c r="G62" s="119">
        <v>325.20721400000002</v>
      </c>
      <c r="H62" s="46">
        <f t="shared" si="1"/>
        <v>-3.1430635519659966E-2</v>
      </c>
      <c r="J62" s="79">
        <v>45180</v>
      </c>
      <c r="K62" s="119">
        <v>2526.413086</v>
      </c>
      <c r="L62" s="46">
        <f t="shared" si="2"/>
        <v>-4.1422611354060224E-2</v>
      </c>
      <c r="N62" s="79">
        <v>45180</v>
      </c>
      <c r="O62" s="119">
        <v>1531.5744629999999</v>
      </c>
      <c r="P62" s="46">
        <f t="shared" si="3"/>
        <v>-2.8877798784898157E-2</v>
      </c>
      <c r="R62" s="79">
        <v>45180</v>
      </c>
      <c r="S62" s="119">
        <v>20192.349609000001</v>
      </c>
      <c r="T62" s="46">
        <f t="shared" si="4"/>
        <v>1.8789169734249711E-2</v>
      </c>
    </row>
    <row r="63" spans="2:20" x14ac:dyDescent="0.25">
      <c r="B63" s="79">
        <v>45187</v>
      </c>
      <c r="C63">
        <v>665.04272500000002</v>
      </c>
      <c r="D63" s="46">
        <f t="shared" si="0"/>
        <v>0.11596498122144583</v>
      </c>
      <c r="F63" s="79">
        <v>45187</v>
      </c>
      <c r="G63" s="119">
        <v>321.025757</v>
      </c>
      <c r="H63" s="46">
        <f t="shared" si="1"/>
        <v>-1.2857823627491882E-2</v>
      </c>
      <c r="J63" s="79">
        <v>45187</v>
      </c>
      <c r="K63" s="119">
        <v>2453.2089839999999</v>
      </c>
      <c r="L63" s="46">
        <f t="shared" si="2"/>
        <v>-2.8975507768566167E-2</v>
      </c>
      <c r="N63" s="79">
        <v>45187</v>
      </c>
      <c r="O63" s="119">
        <v>1545.54187</v>
      </c>
      <c r="P63" s="46">
        <f t="shared" si="3"/>
        <v>9.1196395196098123E-3</v>
      </c>
      <c r="R63" s="79">
        <v>45187</v>
      </c>
      <c r="S63" s="119">
        <v>19674.25</v>
      </c>
      <c r="T63" s="46">
        <f t="shared" si="4"/>
        <v>-2.5658213087251469E-2</v>
      </c>
    </row>
    <row r="64" spans="2:20" x14ac:dyDescent="0.25">
      <c r="B64" s="79">
        <v>45194</v>
      </c>
      <c r="C64">
        <v>565.231628</v>
      </c>
      <c r="D64" s="46">
        <f t="shared" si="0"/>
        <v>-0.15008223268662935</v>
      </c>
      <c r="F64" s="79">
        <v>45194</v>
      </c>
      <c r="G64" s="119">
        <v>316.04785199999998</v>
      </c>
      <c r="H64" s="46">
        <f t="shared" si="1"/>
        <v>-1.5506247992431388E-2</v>
      </c>
      <c r="J64" s="79">
        <v>45194</v>
      </c>
      <c r="K64" s="119">
        <v>2442.014404</v>
      </c>
      <c r="L64" s="46">
        <f t="shared" si="2"/>
        <v>-4.5632394439331092E-3</v>
      </c>
      <c r="N64" s="79">
        <v>45194</v>
      </c>
      <c r="O64" s="119">
        <v>1482.3394780000001</v>
      </c>
      <c r="P64" s="46">
        <f t="shared" si="3"/>
        <v>-4.0893354768835821E-2</v>
      </c>
      <c r="R64" s="79">
        <v>45194</v>
      </c>
      <c r="S64" s="119">
        <v>19638.300781000002</v>
      </c>
      <c r="T64" s="46">
        <f t="shared" si="4"/>
        <v>-1.8272218254824502E-3</v>
      </c>
    </row>
    <row r="65" spans="2:20" x14ac:dyDescent="0.25">
      <c r="B65" s="79">
        <v>45201</v>
      </c>
      <c r="C65">
        <v>561.75390600000003</v>
      </c>
      <c r="D65" s="46">
        <f t="shared" si="0"/>
        <v>-6.1527377940712169E-3</v>
      </c>
      <c r="F65" s="79">
        <v>45201</v>
      </c>
      <c r="G65" s="119">
        <v>322.36978099999999</v>
      </c>
      <c r="H65" s="46">
        <f t="shared" si="1"/>
        <v>2.0003075357082345E-2</v>
      </c>
      <c r="J65" s="79">
        <v>45201</v>
      </c>
      <c r="K65" s="119">
        <v>2441.2841800000001</v>
      </c>
      <c r="L65" s="46">
        <f t="shared" si="2"/>
        <v>-2.9902526324321332E-4</v>
      </c>
      <c r="N65" s="79">
        <v>45201</v>
      </c>
      <c r="O65" s="119">
        <v>1502.941284</v>
      </c>
      <c r="P65" s="46">
        <f t="shared" si="3"/>
        <v>1.3898169957529793E-2</v>
      </c>
      <c r="R65" s="79">
        <v>45201</v>
      </c>
      <c r="S65" s="119">
        <v>19653.5</v>
      </c>
      <c r="T65" s="46">
        <f t="shared" si="4"/>
        <v>7.7395794928980521E-4</v>
      </c>
    </row>
    <row r="66" spans="2:20" x14ac:dyDescent="0.25">
      <c r="B66" s="79">
        <v>45208</v>
      </c>
      <c r="C66">
        <v>564.63549799999998</v>
      </c>
      <c r="D66" s="46">
        <f t="shared" si="0"/>
        <v>5.1296341141950919E-3</v>
      </c>
      <c r="F66" s="79">
        <v>45208</v>
      </c>
      <c r="G66" s="119">
        <v>321.47375499999998</v>
      </c>
      <c r="H66" s="46">
        <f t="shared" si="1"/>
        <v>-2.7794974988676335E-3</v>
      </c>
      <c r="J66" s="79">
        <v>45208</v>
      </c>
      <c r="K66" s="119">
        <v>2416.0229490000002</v>
      </c>
      <c r="L66" s="46">
        <f t="shared" si="2"/>
        <v>-1.0347517592155131E-2</v>
      </c>
      <c r="N66" s="79">
        <v>45208</v>
      </c>
      <c r="O66" s="119">
        <v>1452.010254</v>
      </c>
      <c r="P66" s="46">
        <f t="shared" si="3"/>
        <v>-3.3887571352388179E-2</v>
      </c>
      <c r="R66" s="79">
        <v>45208</v>
      </c>
      <c r="S66" s="119">
        <v>19751.050781000002</v>
      </c>
      <c r="T66" s="46">
        <f t="shared" si="4"/>
        <v>4.96353224616497E-3</v>
      </c>
    </row>
    <row r="67" spans="2:20" x14ac:dyDescent="0.25">
      <c r="B67" s="79">
        <v>45215</v>
      </c>
      <c r="C67">
        <v>580.53369099999998</v>
      </c>
      <c r="D67" s="46">
        <f t="shared" si="0"/>
        <v>2.8156559508414114E-2</v>
      </c>
      <c r="F67" s="79">
        <v>45215</v>
      </c>
      <c r="G67" s="119">
        <v>319.83105499999999</v>
      </c>
      <c r="H67" s="46">
        <f t="shared" si="1"/>
        <v>-5.1099039173508887E-3</v>
      </c>
      <c r="J67" s="79">
        <v>45215</v>
      </c>
      <c r="K67" s="119">
        <v>2377.0358890000002</v>
      </c>
      <c r="L67" s="46">
        <f t="shared" si="2"/>
        <v>-1.6136874865421591E-2</v>
      </c>
      <c r="N67" s="79">
        <v>45215</v>
      </c>
      <c r="O67" s="119">
        <v>1455.202759</v>
      </c>
      <c r="P67" s="46">
        <f t="shared" si="3"/>
        <v>2.1986793765438328E-3</v>
      </c>
      <c r="R67" s="79">
        <v>45215</v>
      </c>
      <c r="S67" s="119">
        <v>19542.650390999999</v>
      </c>
      <c r="T67" s="46">
        <f t="shared" si="4"/>
        <v>-1.0551357105540893E-2</v>
      </c>
    </row>
    <row r="68" spans="2:20" x14ac:dyDescent="0.25">
      <c r="B68" s="79">
        <v>45222</v>
      </c>
      <c r="C68">
        <v>534.13073699999995</v>
      </c>
      <c r="D68" s="46">
        <f t="shared" si="0"/>
        <v>-7.9931543542405725E-2</v>
      </c>
      <c r="F68" s="79">
        <v>45222</v>
      </c>
      <c r="G68" s="119">
        <v>312.16507000000001</v>
      </c>
      <c r="H68" s="46">
        <f t="shared" si="1"/>
        <v>-2.3968857558250511E-2</v>
      </c>
      <c r="J68" s="79">
        <v>45222</v>
      </c>
      <c r="K68" s="119">
        <v>2357.0803219999998</v>
      </c>
      <c r="L68" s="46">
        <f t="shared" si="2"/>
        <v>-8.3951475416702559E-3</v>
      </c>
      <c r="N68" s="79">
        <v>45222</v>
      </c>
      <c r="O68" s="119">
        <v>1408.511841</v>
      </c>
      <c r="P68" s="46">
        <f t="shared" si="3"/>
        <v>-3.2085506786755591E-2</v>
      </c>
      <c r="R68" s="79">
        <v>45222</v>
      </c>
      <c r="S68" s="119">
        <v>19047.25</v>
      </c>
      <c r="T68" s="46">
        <f t="shared" si="4"/>
        <v>-2.5349703396840506E-2</v>
      </c>
    </row>
    <row r="69" spans="2:20" x14ac:dyDescent="0.25">
      <c r="B69" s="79">
        <v>45229</v>
      </c>
      <c r="C69">
        <v>549.63159199999996</v>
      </c>
      <c r="D69" s="46">
        <f t="shared" si="0"/>
        <v>2.9020713331462833E-2</v>
      </c>
      <c r="F69" s="79">
        <v>45229</v>
      </c>
      <c r="G69" s="119">
        <v>303.65283199999999</v>
      </c>
      <c r="H69" s="46">
        <f t="shared" si="1"/>
        <v>-2.7268387202962874E-2</v>
      </c>
      <c r="J69" s="79">
        <v>45229</v>
      </c>
      <c r="K69" s="119">
        <v>2377.717529</v>
      </c>
      <c r="L69" s="46">
        <f t="shared" si="2"/>
        <v>8.755411008857461E-3</v>
      </c>
      <c r="N69" s="79">
        <v>45229</v>
      </c>
      <c r="O69" s="119">
        <v>1460.6899410000001</v>
      </c>
      <c r="P69" s="46">
        <f t="shared" si="3"/>
        <v>3.7044842990425542E-2</v>
      </c>
      <c r="R69" s="79">
        <v>45229</v>
      </c>
      <c r="S69" s="119">
        <v>19230.599609000001</v>
      </c>
      <c r="T69" s="46">
        <f t="shared" si="4"/>
        <v>9.6260409770438926E-3</v>
      </c>
    </row>
    <row r="70" spans="2:20" x14ac:dyDescent="0.25">
      <c r="B70" s="79">
        <v>45236</v>
      </c>
      <c r="C70">
        <v>574.72094700000002</v>
      </c>
      <c r="D70" s="46">
        <f t="shared" si="0"/>
        <v>4.5647585337489138E-2</v>
      </c>
      <c r="F70" s="79">
        <v>45236</v>
      </c>
      <c r="G70" s="119">
        <v>303.05548099999999</v>
      </c>
      <c r="H70" s="46">
        <f t="shared" si="1"/>
        <v>-1.9672169565011499E-3</v>
      </c>
      <c r="J70" s="79">
        <v>45236</v>
      </c>
      <c r="K70" s="119">
        <v>2387.5979000000002</v>
      </c>
      <c r="L70" s="46">
        <f t="shared" si="2"/>
        <v>4.1554015056428639E-3</v>
      </c>
      <c r="N70" s="79">
        <v>45236</v>
      </c>
      <c r="O70" s="119">
        <v>1499.4494629999999</v>
      </c>
      <c r="P70" s="46">
        <f t="shared" si="3"/>
        <v>2.6535078329809503E-2</v>
      </c>
      <c r="R70" s="79">
        <v>45236</v>
      </c>
      <c r="S70" s="119">
        <v>19425.349609000001</v>
      </c>
      <c r="T70" s="46">
        <f t="shared" si="4"/>
        <v>1.0127089324289962E-2</v>
      </c>
    </row>
    <row r="71" spans="2:20" x14ac:dyDescent="0.25">
      <c r="B71" s="79">
        <v>45243</v>
      </c>
      <c r="C71">
        <v>584.06115699999998</v>
      </c>
      <c r="D71" s="46">
        <f t="shared" si="0"/>
        <v>1.6251730598571656E-2</v>
      </c>
      <c r="F71" s="79">
        <v>45243</v>
      </c>
      <c r="G71" s="119">
        <v>323.96270800000002</v>
      </c>
      <c r="H71" s="46">
        <f t="shared" si="1"/>
        <v>6.898811706362129E-2</v>
      </c>
      <c r="J71" s="79">
        <v>45243</v>
      </c>
      <c r="K71" s="119">
        <v>2415.244385</v>
      </c>
      <c r="L71" s="46">
        <f t="shared" si="2"/>
        <v>1.1579204773132012E-2</v>
      </c>
      <c r="N71" s="79">
        <v>45243</v>
      </c>
      <c r="O71" s="119">
        <v>1536.0639650000001</v>
      </c>
      <c r="P71" s="46">
        <f t="shared" si="3"/>
        <v>2.4418630239624317E-2</v>
      </c>
      <c r="R71" s="79">
        <v>45243</v>
      </c>
      <c r="S71" s="119">
        <v>19731.800781000002</v>
      </c>
      <c r="T71" s="46">
        <f t="shared" si="4"/>
        <v>1.5775838178892609E-2</v>
      </c>
    </row>
    <row r="72" spans="2:20" x14ac:dyDescent="0.25">
      <c r="B72" s="79">
        <v>45250</v>
      </c>
      <c r="C72">
        <v>569.901794</v>
      </c>
      <c r="D72" s="46">
        <f t="shared" ref="D72:D110" si="9">C72/C71-1</f>
        <v>-2.4242945846165931E-2</v>
      </c>
      <c r="F72" s="79">
        <v>45250</v>
      </c>
      <c r="G72" s="119">
        <v>318.93502799999999</v>
      </c>
      <c r="H72" s="46">
        <f t="shared" ref="H72:H110" si="10">G72/G71-1</f>
        <v>-1.5519317118438347E-2</v>
      </c>
      <c r="J72" s="79">
        <v>45250</v>
      </c>
      <c r="K72" s="119">
        <v>2410.8149410000001</v>
      </c>
      <c r="L72" s="46">
        <f t="shared" ref="L72:L110" si="11">K72/K71-1</f>
        <v>-1.8339527161347347E-3</v>
      </c>
      <c r="N72" s="79">
        <v>45250</v>
      </c>
      <c r="O72" s="119">
        <v>1479.0471190000001</v>
      </c>
      <c r="P72" s="46">
        <f t="shared" ref="P72:P110" si="12">O72/O71-1</f>
        <v>-3.711879667719431E-2</v>
      </c>
      <c r="R72" s="79">
        <v>45250</v>
      </c>
      <c r="S72" s="119">
        <v>19794.699218999998</v>
      </c>
      <c r="T72" s="46">
        <f t="shared" ref="T72:T110" si="13">S72/S71-1</f>
        <v>3.1876684088845142E-3</v>
      </c>
    </row>
    <row r="73" spans="2:20" x14ac:dyDescent="0.25">
      <c r="B73" s="79">
        <v>45257</v>
      </c>
      <c r="C73">
        <v>582.42163100000005</v>
      </c>
      <c r="D73" s="46">
        <f t="shared" si="9"/>
        <v>2.1968411280347766E-2</v>
      </c>
      <c r="F73" s="79">
        <v>45257</v>
      </c>
      <c r="G73" s="119">
        <v>318.63635299999999</v>
      </c>
      <c r="H73" s="46">
        <f t="shared" si="10"/>
        <v>-9.3647600225332805E-4</v>
      </c>
      <c r="J73" s="79">
        <v>45257</v>
      </c>
      <c r="K73" s="119">
        <v>2415.6821289999998</v>
      </c>
      <c r="L73" s="46">
        <f t="shared" si="11"/>
        <v>2.0188973932526721E-3</v>
      </c>
      <c r="N73" s="79">
        <v>45257</v>
      </c>
      <c r="O73" s="119">
        <v>1494.2615969999999</v>
      </c>
      <c r="P73" s="46">
        <f t="shared" si="12"/>
        <v>1.0286675660668987E-2</v>
      </c>
      <c r="R73" s="79">
        <v>45257</v>
      </c>
      <c r="S73" s="119">
        <v>20267.900390999999</v>
      </c>
      <c r="T73" s="46">
        <f t="shared" si="13"/>
        <v>2.390544896715574E-2</v>
      </c>
    </row>
    <row r="74" spans="2:20" x14ac:dyDescent="0.25">
      <c r="B74" s="79">
        <v>45264</v>
      </c>
      <c r="C74">
        <v>575.26745600000004</v>
      </c>
      <c r="D74" s="46">
        <f t="shared" si="9"/>
        <v>-1.2283498103799029E-2</v>
      </c>
      <c r="F74" s="79">
        <v>45264</v>
      </c>
      <c r="G74" s="119">
        <v>328.89086900000001</v>
      </c>
      <c r="H74" s="46">
        <f t="shared" si="10"/>
        <v>3.2182504925921007E-2</v>
      </c>
      <c r="J74" s="79">
        <v>45264</v>
      </c>
      <c r="K74" s="119">
        <v>2493.6560060000002</v>
      </c>
      <c r="L74" s="46">
        <f t="shared" si="11"/>
        <v>3.2278202526703437E-2</v>
      </c>
      <c r="N74" s="79">
        <v>45264</v>
      </c>
      <c r="O74" s="119">
        <v>1485.531982</v>
      </c>
      <c r="P74" s="46">
        <f t="shared" si="12"/>
        <v>-5.8420928554452356E-3</v>
      </c>
      <c r="R74" s="79">
        <v>45264</v>
      </c>
      <c r="S74" s="119">
        <v>20969.400390999999</v>
      </c>
      <c r="T74" s="46">
        <f t="shared" si="13"/>
        <v>3.4611379889724736E-2</v>
      </c>
    </row>
    <row r="75" spans="2:20" x14ac:dyDescent="0.25">
      <c r="B75" s="79">
        <v>45271</v>
      </c>
      <c r="C75">
        <v>582.07385299999999</v>
      </c>
      <c r="D75" s="46">
        <f t="shared" si="9"/>
        <v>1.1831708762610749E-2</v>
      </c>
      <c r="F75" s="79">
        <v>45271</v>
      </c>
      <c r="G75" s="119">
        <v>331.429596</v>
      </c>
      <c r="H75" s="46">
        <f t="shared" si="10"/>
        <v>7.719055891454385E-3</v>
      </c>
      <c r="J75" s="79">
        <v>45271</v>
      </c>
      <c r="K75" s="119">
        <v>2486.452393</v>
      </c>
      <c r="L75" s="46">
        <f t="shared" si="11"/>
        <v>-2.8887757504112432E-3</v>
      </c>
      <c r="N75" s="79">
        <v>45271</v>
      </c>
      <c r="O75" s="119">
        <v>1475.4554439999999</v>
      </c>
      <c r="P75" s="46">
        <f t="shared" si="12"/>
        <v>-6.7831175108284958E-3</v>
      </c>
      <c r="R75" s="79">
        <v>45271</v>
      </c>
      <c r="S75" s="119">
        <v>21456.650390999999</v>
      </c>
      <c r="T75" s="46">
        <f t="shared" si="13"/>
        <v>2.3236239039487572E-2</v>
      </c>
    </row>
    <row r="76" spans="2:20" x14ac:dyDescent="0.25">
      <c r="B76" s="79">
        <v>45278</v>
      </c>
      <c r="C76">
        <v>579.44073500000002</v>
      </c>
      <c r="D76" s="46">
        <f t="shared" si="9"/>
        <v>-4.5236836982608386E-3</v>
      </c>
      <c r="F76" s="79">
        <v>45278</v>
      </c>
      <c r="G76" s="119">
        <v>321.025757</v>
      </c>
      <c r="H76" s="46">
        <f t="shared" si="10"/>
        <v>-3.1390796493623974E-2</v>
      </c>
      <c r="J76" s="79">
        <v>45278</v>
      </c>
      <c r="K76" s="119">
        <v>2497.7446289999998</v>
      </c>
      <c r="L76" s="46">
        <f t="shared" si="11"/>
        <v>4.5415050100257037E-3</v>
      </c>
      <c r="N76" s="79">
        <v>45278</v>
      </c>
      <c r="O76" s="119">
        <v>1462.1864009999999</v>
      </c>
      <c r="P76" s="46">
        <f t="shared" si="12"/>
        <v>-8.9931844800594796E-3</v>
      </c>
      <c r="R76" s="79">
        <v>45278</v>
      </c>
      <c r="S76" s="119">
        <v>21349.400390999999</v>
      </c>
      <c r="T76" s="46">
        <f t="shared" si="13"/>
        <v>-4.9984502727874469E-3</v>
      </c>
    </row>
    <row r="77" spans="2:20" x14ac:dyDescent="0.25">
      <c r="B77" s="79">
        <v>45285</v>
      </c>
      <c r="C77">
        <v>600.80395499999997</v>
      </c>
      <c r="D77" s="46">
        <f t="shared" si="9"/>
        <v>3.6868688563982177E-2</v>
      </c>
      <c r="F77" s="79">
        <v>45285</v>
      </c>
      <c r="G77" s="119">
        <v>331.77804600000002</v>
      </c>
      <c r="H77" s="46">
        <f t="shared" si="10"/>
        <v>3.3493539896862545E-2</v>
      </c>
      <c r="J77" s="79">
        <v>45285</v>
      </c>
      <c r="K77" s="119">
        <v>2538.2404790000001</v>
      </c>
      <c r="L77" s="46">
        <f t="shared" si="11"/>
        <v>1.6212966501788939E-2</v>
      </c>
      <c r="N77" s="79">
        <v>45285</v>
      </c>
      <c r="O77" s="119">
        <v>1487.028442</v>
      </c>
      <c r="P77" s="46">
        <f t="shared" si="12"/>
        <v>1.6989653975040708E-2</v>
      </c>
      <c r="R77" s="79">
        <v>45285</v>
      </c>
      <c r="S77" s="119">
        <v>21731.400390999999</v>
      </c>
      <c r="T77" s="46">
        <f t="shared" si="13"/>
        <v>1.7892774176507364E-2</v>
      </c>
    </row>
    <row r="78" spans="2:20" x14ac:dyDescent="0.25">
      <c r="B78" s="79">
        <v>45292</v>
      </c>
      <c r="C78">
        <v>592.55670199999997</v>
      </c>
      <c r="D78" s="46">
        <f t="shared" si="9"/>
        <v>-1.3727028478033199E-2</v>
      </c>
      <c r="F78" s="79">
        <v>45292</v>
      </c>
      <c r="G78" s="119">
        <v>335.21283</v>
      </c>
      <c r="H78" s="46">
        <f t="shared" si="10"/>
        <v>1.0352656064530397E-2</v>
      </c>
      <c r="J78" s="79">
        <v>45292</v>
      </c>
      <c r="K78" s="119">
        <v>2588.4221189999998</v>
      </c>
      <c r="L78" s="46">
        <f t="shared" si="11"/>
        <v>1.9770246521231938E-2</v>
      </c>
      <c r="N78" s="79">
        <v>45292</v>
      </c>
      <c r="O78" s="119">
        <v>1495.2592770000001</v>
      </c>
      <c r="P78" s="46">
        <f t="shared" si="12"/>
        <v>5.5350891533250124E-3</v>
      </c>
      <c r="R78" s="79">
        <v>45292</v>
      </c>
      <c r="S78" s="119">
        <v>21710.800781000002</v>
      </c>
      <c r="T78" s="46">
        <f t="shared" si="13"/>
        <v>-9.4791912299074799E-4</v>
      </c>
    </row>
    <row r="79" spans="2:20" x14ac:dyDescent="0.25">
      <c r="B79" s="79">
        <v>45299</v>
      </c>
      <c r="C79">
        <v>592.01025400000003</v>
      </c>
      <c r="D79" s="46">
        <f t="shared" si="9"/>
        <v>-9.2218685259248812E-4</v>
      </c>
      <c r="F79" s="79">
        <v>45299</v>
      </c>
      <c r="G79" s="119">
        <v>338.79690599999998</v>
      </c>
      <c r="H79" s="46">
        <f t="shared" si="10"/>
        <v>1.069194159424014E-2</v>
      </c>
      <c r="J79" s="79">
        <v>45299</v>
      </c>
      <c r="K79" s="119">
        <v>2590.8557129999999</v>
      </c>
      <c r="L79" s="46">
        <f t="shared" si="11"/>
        <v>9.4018436256448901E-4</v>
      </c>
      <c r="N79" s="79">
        <v>45299</v>
      </c>
      <c r="O79" s="119">
        <v>1481.0924070000001</v>
      </c>
      <c r="P79" s="46">
        <f t="shared" si="12"/>
        <v>-9.4745240627589489E-3</v>
      </c>
      <c r="R79" s="79">
        <v>45299</v>
      </c>
      <c r="S79" s="119">
        <v>21894.550781000002</v>
      </c>
      <c r="T79" s="46">
        <f t="shared" si="13"/>
        <v>8.4635293674109047E-3</v>
      </c>
    </row>
    <row r="80" spans="2:20" x14ac:dyDescent="0.25">
      <c r="B80" s="79">
        <v>45306</v>
      </c>
      <c r="C80">
        <v>575.66485599999999</v>
      </c>
      <c r="D80" s="46">
        <f t="shared" si="9"/>
        <v>-2.7609991363426678E-2</v>
      </c>
      <c r="F80" s="79">
        <v>45306</v>
      </c>
      <c r="G80" s="119">
        <v>342.77923600000003</v>
      </c>
      <c r="H80" s="46">
        <f t="shared" si="10"/>
        <v>1.1754328122465241E-2</v>
      </c>
      <c r="J80" s="79">
        <v>45306</v>
      </c>
      <c r="K80" s="119">
        <v>2624.5373540000001</v>
      </c>
      <c r="L80" s="46">
        <f t="shared" si="11"/>
        <v>1.3000199444143989E-2</v>
      </c>
      <c r="N80" s="79">
        <v>45306</v>
      </c>
      <c r="O80" s="119">
        <v>1465.8280030000001</v>
      </c>
      <c r="P80" s="46">
        <f t="shared" si="12"/>
        <v>-1.0306179363189449E-2</v>
      </c>
      <c r="R80" s="79">
        <v>45306</v>
      </c>
      <c r="S80" s="119">
        <v>21622.400390999999</v>
      </c>
      <c r="T80" s="46">
        <f t="shared" si="13"/>
        <v>-1.2430051327482539E-2</v>
      </c>
    </row>
    <row r="81" spans="2:20" x14ac:dyDescent="0.25">
      <c r="B81" s="79">
        <v>45313</v>
      </c>
      <c r="C81">
        <v>551.17169200000001</v>
      </c>
      <c r="D81" s="46">
        <f t="shared" si="9"/>
        <v>-4.2547610375575862E-2</v>
      </c>
      <c r="F81" s="79">
        <v>45313</v>
      </c>
      <c r="G81" s="119">
        <v>331.28027300000002</v>
      </c>
      <c r="H81" s="46">
        <f t="shared" si="10"/>
        <v>-3.3546264745160981E-2</v>
      </c>
      <c r="J81" s="79">
        <v>45313</v>
      </c>
      <c r="K81" s="119">
        <v>2525.8776859999998</v>
      </c>
      <c r="L81" s="46">
        <f t="shared" si="11"/>
        <v>-3.7591260741492327E-2</v>
      </c>
      <c r="N81" s="79">
        <v>45313</v>
      </c>
      <c r="O81" s="119">
        <v>1446.622803</v>
      </c>
      <c r="P81" s="46">
        <f t="shared" si="12"/>
        <v>-1.3101946449852409E-2</v>
      </c>
      <c r="R81" s="79">
        <v>45313</v>
      </c>
      <c r="S81" s="119">
        <v>21352.599609000001</v>
      </c>
      <c r="T81" s="46">
        <f t="shared" si="13"/>
        <v>-1.2477836739731241E-2</v>
      </c>
    </row>
    <row r="82" spans="2:20" x14ac:dyDescent="0.25">
      <c r="B82" s="79">
        <v>45320</v>
      </c>
      <c r="C82">
        <v>565.92718500000001</v>
      </c>
      <c r="D82" s="46">
        <f t="shared" si="9"/>
        <v>2.6771137223063235E-2</v>
      </c>
      <c r="F82" s="79">
        <v>45320</v>
      </c>
      <c r="G82" s="119">
        <v>338.99603300000001</v>
      </c>
      <c r="H82" s="46">
        <f t="shared" si="10"/>
        <v>2.3290731832981804E-2</v>
      </c>
      <c r="J82" s="79">
        <v>45320</v>
      </c>
      <c r="K82" s="119">
        <v>2611.2983399999998</v>
      </c>
      <c r="L82" s="46">
        <f t="shared" si="11"/>
        <v>3.3818206825078967E-2</v>
      </c>
      <c r="N82" s="79">
        <v>45320</v>
      </c>
      <c r="O82" s="119">
        <v>1415.5952150000001</v>
      </c>
      <c r="P82" s="46">
        <f t="shared" si="12"/>
        <v>-2.1448291797733998E-2</v>
      </c>
      <c r="R82" s="79">
        <v>45320</v>
      </c>
      <c r="S82" s="119">
        <v>21853.800781000002</v>
      </c>
      <c r="T82" s="46">
        <f t="shared" si="13"/>
        <v>2.3472606669810325E-2</v>
      </c>
    </row>
    <row r="83" spans="2:20" x14ac:dyDescent="0.25">
      <c r="B83" s="79">
        <v>45327</v>
      </c>
      <c r="C83">
        <v>550.476135</v>
      </c>
      <c r="D83" s="46">
        <f t="shared" si="9"/>
        <v>-2.7302187294642843E-2</v>
      </c>
      <c r="F83" s="79">
        <v>45327</v>
      </c>
      <c r="G83" s="119">
        <v>315.35092200000003</v>
      </c>
      <c r="H83" s="46">
        <f t="shared" si="10"/>
        <v>-6.97504061942813E-2</v>
      </c>
      <c r="J83" s="79">
        <v>45327</v>
      </c>
      <c r="K83" s="119">
        <v>2799.5649410000001</v>
      </c>
      <c r="L83" s="46">
        <f t="shared" si="11"/>
        <v>7.2096932823080051E-2</v>
      </c>
      <c r="N83" s="79">
        <v>45327</v>
      </c>
      <c r="O83" s="119">
        <v>1419.9849850000001</v>
      </c>
      <c r="P83" s="46">
        <f t="shared" si="12"/>
        <v>3.1010065260781428E-3</v>
      </c>
      <c r="R83" s="79">
        <v>45327</v>
      </c>
      <c r="S83" s="119">
        <v>21782.5</v>
      </c>
      <c r="T83" s="46">
        <f t="shared" si="13"/>
        <v>-3.2626261085894059E-3</v>
      </c>
    </row>
    <row r="84" spans="2:20" x14ac:dyDescent="0.25">
      <c r="B84" s="79">
        <v>45334</v>
      </c>
      <c r="C84">
        <v>559.31951900000001</v>
      </c>
      <c r="D84" s="46">
        <f t="shared" si="9"/>
        <v>1.606497255326067E-2</v>
      </c>
      <c r="F84" s="79">
        <v>45334</v>
      </c>
      <c r="G84" s="119">
        <v>303.05548099999999</v>
      </c>
      <c r="H84" s="46">
        <f t="shared" si="10"/>
        <v>-3.8989710009473266E-2</v>
      </c>
      <c r="J84" s="79">
        <v>45334</v>
      </c>
      <c r="K84" s="119">
        <v>2765.055664</v>
      </c>
      <c r="L84" s="46">
        <f t="shared" si="11"/>
        <v>-1.2326657079679504E-2</v>
      </c>
      <c r="N84" s="79">
        <v>45334</v>
      </c>
      <c r="O84" s="119">
        <v>1491.2186280000001</v>
      </c>
      <c r="P84" s="46">
        <f t="shared" si="12"/>
        <v>5.0165067766543947E-2</v>
      </c>
      <c r="R84" s="79">
        <v>45334</v>
      </c>
      <c r="S84" s="119">
        <v>22040.699218999998</v>
      </c>
      <c r="T84" s="46">
        <f t="shared" si="13"/>
        <v>1.1853516308963474E-2</v>
      </c>
    </row>
    <row r="85" spans="2:20" x14ac:dyDescent="0.25">
      <c r="B85" s="79">
        <v>45341</v>
      </c>
      <c r="C85">
        <v>568.26232900000002</v>
      </c>
      <c r="D85" s="46">
        <f t="shared" si="9"/>
        <v>1.5988732193699784E-2</v>
      </c>
      <c r="F85" s="79">
        <v>45341</v>
      </c>
      <c r="G85" s="119">
        <v>300.61630200000002</v>
      </c>
      <c r="H85" s="46">
        <f t="shared" si="10"/>
        <v>-8.048621961732394E-3</v>
      </c>
      <c r="J85" s="79">
        <v>45341</v>
      </c>
      <c r="K85" s="119">
        <v>2709.429932</v>
      </c>
      <c r="L85" s="46">
        <f t="shared" si="11"/>
        <v>-2.0117400428579568E-2</v>
      </c>
      <c r="N85" s="79">
        <v>45341</v>
      </c>
      <c r="O85" s="119">
        <v>1440.137939</v>
      </c>
      <c r="P85" s="46">
        <f t="shared" si="12"/>
        <v>-3.425432598606204E-2</v>
      </c>
      <c r="R85" s="79">
        <v>45341</v>
      </c>
      <c r="S85" s="119">
        <v>22212.699218999998</v>
      </c>
      <c r="T85" s="46">
        <f t="shared" si="13"/>
        <v>7.803745166656384E-3</v>
      </c>
    </row>
    <row r="86" spans="2:20" x14ac:dyDescent="0.25">
      <c r="B86" s="79">
        <v>45348</v>
      </c>
      <c r="C86">
        <v>585.40258800000004</v>
      </c>
      <c r="D86" s="46">
        <f t="shared" si="9"/>
        <v>3.0162581831110646E-2</v>
      </c>
      <c r="F86" s="79">
        <v>45348</v>
      </c>
      <c r="G86" s="119">
        <v>288.76886000000002</v>
      </c>
      <c r="H86" s="46">
        <f t="shared" si="10"/>
        <v>-3.9410510744690042E-2</v>
      </c>
      <c r="J86" s="79">
        <v>45348</v>
      </c>
      <c r="K86" s="119">
        <v>2474.6740719999998</v>
      </c>
      <c r="L86" s="46">
        <f t="shared" si="11"/>
        <v>-8.6644004787646334E-2</v>
      </c>
      <c r="N86" s="79">
        <v>45348</v>
      </c>
      <c r="O86" s="119">
        <v>1397.6870120000001</v>
      </c>
      <c r="P86" s="46">
        <f t="shared" si="12"/>
        <v>-2.9476986787444037E-2</v>
      </c>
      <c r="R86" s="79">
        <v>45348</v>
      </c>
      <c r="S86" s="119">
        <v>22338.75</v>
      </c>
      <c r="T86" s="46">
        <f t="shared" si="13"/>
        <v>5.6747169606556902E-3</v>
      </c>
    </row>
    <row r="87" spans="2:20" x14ac:dyDescent="0.25">
      <c r="B87" s="79">
        <v>45355</v>
      </c>
      <c r="C87">
        <v>569.752747</v>
      </c>
      <c r="D87" s="46">
        <f t="shared" si="9"/>
        <v>-2.6733467396287014E-2</v>
      </c>
      <c r="F87" s="79">
        <v>45355</v>
      </c>
      <c r="G87" s="119">
        <v>282.79534899999999</v>
      </c>
      <c r="H87" s="46">
        <f t="shared" si="10"/>
        <v>-2.0686132846872818E-2</v>
      </c>
      <c r="J87" s="79">
        <v>45355</v>
      </c>
      <c r="K87" s="119">
        <v>2397.3142090000001</v>
      </c>
      <c r="L87" s="46">
        <f t="shared" si="11"/>
        <v>-3.126062695499876E-2</v>
      </c>
      <c r="N87" s="79">
        <v>45355</v>
      </c>
      <c r="O87" s="119">
        <v>1360.3741460000001</v>
      </c>
      <c r="P87" s="46">
        <f t="shared" si="12"/>
        <v>-2.6696152772148651E-2</v>
      </c>
      <c r="R87" s="79">
        <v>45355</v>
      </c>
      <c r="S87" s="119">
        <v>22493.550781000002</v>
      </c>
      <c r="T87" s="46">
        <f t="shared" si="13"/>
        <v>6.9296975435062524E-3</v>
      </c>
    </row>
    <row r="88" spans="2:20" x14ac:dyDescent="0.25">
      <c r="B88" s="79">
        <v>45362</v>
      </c>
      <c r="C88">
        <v>554.25195299999996</v>
      </c>
      <c r="D88" s="46">
        <f t="shared" si="9"/>
        <v>-2.7206176857625608E-2</v>
      </c>
      <c r="F88" s="79">
        <v>45362</v>
      </c>
      <c r="G88" s="119">
        <v>270.15145899999999</v>
      </c>
      <c r="H88" s="46">
        <f t="shared" si="10"/>
        <v>-4.4710388783657073E-2</v>
      </c>
      <c r="J88" s="79">
        <v>45362</v>
      </c>
      <c r="K88" s="119">
        <v>2373.7246089999999</v>
      </c>
      <c r="L88" s="46">
        <f t="shared" si="11"/>
        <v>-9.8400117562562617E-3</v>
      </c>
      <c r="N88" s="79">
        <v>45362</v>
      </c>
      <c r="O88" s="119">
        <v>1338.325562</v>
      </c>
      <c r="P88" s="46">
        <f t="shared" si="12"/>
        <v>-1.6207735250505229E-2</v>
      </c>
      <c r="R88" s="79">
        <v>45362</v>
      </c>
      <c r="S88" s="119">
        <v>22023.349609000001</v>
      </c>
      <c r="T88" s="46">
        <f t="shared" si="13"/>
        <v>-2.0903821569921877E-2</v>
      </c>
    </row>
    <row r="89" spans="2:20" x14ac:dyDescent="0.25">
      <c r="B89" s="79">
        <v>45369</v>
      </c>
      <c r="C89">
        <v>554.79846199999997</v>
      </c>
      <c r="D89" s="46">
        <f t="shared" si="9"/>
        <v>9.860299039847753E-4</v>
      </c>
      <c r="F89" s="79">
        <v>45369</v>
      </c>
      <c r="G89" s="119">
        <v>267.46337899999997</v>
      </c>
      <c r="H89" s="46">
        <f t="shared" si="10"/>
        <v>-9.9502701556759554E-3</v>
      </c>
      <c r="J89" s="79">
        <v>45369</v>
      </c>
      <c r="K89" s="119">
        <v>2440.726807</v>
      </c>
      <c r="L89" s="46">
        <f t="shared" si="11"/>
        <v>2.8226609669024239E-2</v>
      </c>
      <c r="N89" s="79">
        <v>45369</v>
      </c>
      <c r="O89" s="119">
        <v>1318.1226810000001</v>
      </c>
      <c r="P89" s="46">
        <f t="shared" si="12"/>
        <v>-1.5095640084620832E-2</v>
      </c>
      <c r="R89" s="79">
        <v>45369</v>
      </c>
      <c r="S89" s="119">
        <v>22096.75</v>
      </c>
      <c r="T89" s="46">
        <f t="shared" si="13"/>
        <v>3.3328441087818739E-3</v>
      </c>
    </row>
    <row r="90" spans="2:20" x14ac:dyDescent="0.25">
      <c r="B90" s="79">
        <v>45376</v>
      </c>
      <c r="C90">
        <v>569.40496800000005</v>
      </c>
      <c r="D90" s="46">
        <f t="shared" si="9"/>
        <v>2.632758920661904E-2</v>
      </c>
      <c r="F90" s="79">
        <v>45376</v>
      </c>
      <c r="G90" s="119">
        <v>261.09164399999997</v>
      </c>
      <c r="H90" s="46">
        <f t="shared" si="10"/>
        <v>-2.3822831461349336E-2</v>
      </c>
      <c r="J90" s="79">
        <v>45376</v>
      </c>
      <c r="K90" s="119">
        <v>2363.6147460000002</v>
      </c>
      <c r="L90" s="46">
        <f t="shared" si="11"/>
        <v>-3.1593892761304754E-2</v>
      </c>
      <c r="N90" s="79">
        <v>45376</v>
      </c>
      <c r="O90" s="119">
        <v>1253.6732179999999</v>
      </c>
      <c r="P90" s="46">
        <f t="shared" si="12"/>
        <v>-4.8894889625224591E-2</v>
      </c>
      <c r="R90" s="79">
        <v>45376</v>
      </c>
      <c r="S90" s="119">
        <v>22326.900390999999</v>
      </c>
      <c r="T90" s="46">
        <f t="shared" si="13"/>
        <v>1.0415576544061889E-2</v>
      </c>
    </row>
    <row r="91" spans="2:20" x14ac:dyDescent="0.25">
      <c r="B91" s="79">
        <v>45383</v>
      </c>
      <c r="C91">
        <v>558.574341</v>
      </c>
      <c r="D91" s="46">
        <f t="shared" si="9"/>
        <v>-1.9020956276588064E-2</v>
      </c>
      <c r="F91" s="79">
        <v>45383</v>
      </c>
      <c r="G91" s="119">
        <v>283.89050300000002</v>
      </c>
      <c r="H91" s="46">
        <f t="shared" si="10"/>
        <v>8.7321289378376576E-2</v>
      </c>
      <c r="J91" s="79">
        <v>45383</v>
      </c>
      <c r="K91" s="119">
        <v>2450.7377929999998</v>
      </c>
      <c r="L91" s="46">
        <f t="shared" si="11"/>
        <v>3.6860087773373351E-2</v>
      </c>
      <c r="N91" s="79">
        <v>45383</v>
      </c>
      <c r="O91" s="119">
        <v>1391.4017329999999</v>
      </c>
      <c r="P91" s="46">
        <f t="shared" si="12"/>
        <v>0.10985998027438115</v>
      </c>
      <c r="R91" s="79">
        <v>45383</v>
      </c>
      <c r="S91" s="119">
        <v>22513.699218999998</v>
      </c>
      <c r="T91" s="46">
        <f t="shared" si="13"/>
        <v>8.3665365424077098E-3</v>
      </c>
    </row>
    <row r="92" spans="2:20" x14ac:dyDescent="0.25">
      <c r="B92" s="79">
        <v>45390</v>
      </c>
      <c r="C92">
        <v>553.208618</v>
      </c>
      <c r="D92" s="46">
        <f t="shared" si="9"/>
        <v>-9.606103621576878E-3</v>
      </c>
      <c r="F92" s="79">
        <v>45390</v>
      </c>
      <c r="G92" s="119">
        <v>279.16146900000001</v>
      </c>
      <c r="H92" s="46">
        <f t="shared" si="10"/>
        <v>-1.6657950688826029E-2</v>
      </c>
      <c r="J92" s="79">
        <v>45390</v>
      </c>
      <c r="K92" s="119">
        <v>2433.9870609999998</v>
      </c>
      <c r="L92" s="46">
        <f t="shared" si="11"/>
        <v>-6.8349751849605678E-3</v>
      </c>
      <c r="N92" s="79">
        <v>45390</v>
      </c>
      <c r="O92" s="119">
        <v>1344.660889</v>
      </c>
      <c r="P92" s="46">
        <f t="shared" si="12"/>
        <v>-3.3592630288897252E-2</v>
      </c>
      <c r="R92" s="79">
        <v>45390</v>
      </c>
      <c r="S92" s="119">
        <v>22519.400390999999</v>
      </c>
      <c r="T92" s="46">
        <f t="shared" si="13"/>
        <v>2.5323124132303754E-4</v>
      </c>
    </row>
    <row r="93" spans="2:20" x14ac:dyDescent="0.25">
      <c r="B93" s="79">
        <v>45397</v>
      </c>
      <c r="C93">
        <v>501.34066799999999</v>
      </c>
      <c r="D93" s="46">
        <f t="shared" si="9"/>
        <v>-9.3758391160855048E-2</v>
      </c>
      <c r="F93" s="79">
        <v>45397</v>
      </c>
      <c r="G93" s="119">
        <v>272.14263899999997</v>
      </c>
      <c r="H93" s="46">
        <f t="shared" si="10"/>
        <v>-2.5142545728615739E-2</v>
      </c>
      <c r="J93" s="79">
        <v>45397</v>
      </c>
      <c r="K93" s="119">
        <v>2384.974365</v>
      </c>
      <c r="L93" s="46">
        <f t="shared" si="11"/>
        <v>-2.0136793981091694E-2</v>
      </c>
      <c r="N93" s="79">
        <v>45397</v>
      </c>
      <c r="O93" s="119">
        <v>1309.1936040000001</v>
      </c>
      <c r="P93" s="46">
        <f t="shared" si="12"/>
        <v>-2.6376378825427427E-2</v>
      </c>
      <c r="R93" s="79">
        <v>45397</v>
      </c>
      <c r="S93" s="119">
        <v>22147</v>
      </c>
      <c r="T93" s="46">
        <f t="shared" si="13"/>
        <v>-1.6536869744934735E-2</v>
      </c>
    </row>
    <row r="94" spans="2:20" x14ac:dyDescent="0.25">
      <c r="B94" s="79">
        <v>45404</v>
      </c>
      <c r="C94">
        <v>499.899902</v>
      </c>
      <c r="D94" s="46">
        <f t="shared" si="9"/>
        <v>-2.873826306067806E-3</v>
      </c>
      <c r="F94" s="79">
        <v>45404</v>
      </c>
      <c r="G94" s="119">
        <v>278.66369600000002</v>
      </c>
      <c r="H94" s="46">
        <f t="shared" si="10"/>
        <v>2.3961908446107349E-2</v>
      </c>
      <c r="J94" s="79">
        <v>45404</v>
      </c>
      <c r="K94" s="119">
        <v>2420.408203</v>
      </c>
      <c r="L94" s="46">
        <f t="shared" si="11"/>
        <v>1.4857114826892559E-2</v>
      </c>
      <c r="N94" s="79">
        <v>45404</v>
      </c>
      <c r="O94" s="119">
        <v>1321.9139399999999</v>
      </c>
      <c r="P94" s="46">
        <f t="shared" si="12"/>
        <v>9.7161611247833513E-3</v>
      </c>
      <c r="R94" s="79">
        <v>45404</v>
      </c>
      <c r="S94" s="119">
        <v>22419.949218999998</v>
      </c>
      <c r="T94" s="46">
        <f t="shared" si="13"/>
        <v>1.2324433060911133E-2</v>
      </c>
    </row>
    <row r="95" spans="2:20" x14ac:dyDescent="0.25">
      <c r="B95" s="79">
        <v>45411</v>
      </c>
      <c r="C95">
        <v>519.92175299999997</v>
      </c>
      <c r="D95" s="46">
        <f t="shared" si="9"/>
        <v>4.005172019417591E-2</v>
      </c>
      <c r="F95" s="79">
        <v>45411</v>
      </c>
      <c r="G95" s="119">
        <v>286.27990699999998</v>
      </c>
      <c r="H95" s="46">
        <f t="shared" si="10"/>
        <v>2.7331192076057054E-2</v>
      </c>
      <c r="J95" s="79">
        <v>45411</v>
      </c>
      <c r="K95" s="119">
        <v>2492.3166500000002</v>
      </c>
      <c r="L95" s="46">
        <f t="shared" si="11"/>
        <v>2.9709222977707839E-2</v>
      </c>
      <c r="N95" s="79">
        <v>45411</v>
      </c>
      <c r="O95" s="119">
        <v>1376.9853519999999</v>
      </c>
      <c r="P95" s="46">
        <f t="shared" si="12"/>
        <v>4.1660361036816029E-2</v>
      </c>
      <c r="R95" s="79">
        <v>45411</v>
      </c>
      <c r="S95" s="119">
        <v>22475.849609000001</v>
      </c>
      <c r="T95" s="46">
        <f t="shared" si="13"/>
        <v>2.4933325875970969E-3</v>
      </c>
    </row>
    <row r="96" spans="2:20" x14ac:dyDescent="0.25">
      <c r="B96" s="79">
        <v>45418</v>
      </c>
      <c r="C96">
        <v>487.13162199999999</v>
      </c>
      <c r="D96" s="46">
        <f t="shared" si="9"/>
        <v>-6.3067434302945924E-2</v>
      </c>
      <c r="F96" s="79">
        <v>45418</v>
      </c>
      <c r="G96" s="119">
        <v>276.622772</v>
      </c>
      <c r="H96" s="46">
        <f t="shared" si="10"/>
        <v>-3.3733191760468184E-2</v>
      </c>
      <c r="J96" s="79">
        <v>45418</v>
      </c>
      <c r="K96" s="119">
        <v>2472.7414549999999</v>
      </c>
      <c r="L96" s="46">
        <f t="shared" si="11"/>
        <v>-7.8542166782862299E-3</v>
      </c>
      <c r="N96" s="79">
        <v>45418</v>
      </c>
      <c r="O96" s="119">
        <v>1351.3951420000001</v>
      </c>
      <c r="P96" s="46">
        <f t="shared" si="12"/>
        <v>-1.8584228193009755E-2</v>
      </c>
      <c r="R96" s="79">
        <v>45418</v>
      </c>
      <c r="S96" s="119">
        <v>22055.199218999998</v>
      </c>
      <c r="T96" s="46">
        <f t="shared" si="13"/>
        <v>-1.8715661357315838E-2</v>
      </c>
    </row>
    <row r="97" spans="2:20" x14ac:dyDescent="0.25">
      <c r="B97" s="79">
        <v>45425</v>
      </c>
      <c r="C97">
        <v>491.05651899999998</v>
      </c>
      <c r="D97" s="46">
        <f t="shared" si="9"/>
        <v>8.0571591388085562E-3</v>
      </c>
      <c r="F97" s="79">
        <v>45425</v>
      </c>
      <c r="G97" s="119">
        <v>276.622772</v>
      </c>
      <c r="H97" s="46">
        <f t="shared" si="10"/>
        <v>0</v>
      </c>
      <c r="J97" s="79">
        <v>45425</v>
      </c>
      <c r="K97" s="119">
        <v>2593.0183109999998</v>
      </c>
      <c r="L97" s="46">
        <f t="shared" si="11"/>
        <v>4.8641096608298628E-2</v>
      </c>
      <c r="N97" s="79">
        <v>45425</v>
      </c>
      <c r="O97" s="119">
        <v>1361.8208010000001</v>
      </c>
      <c r="P97" s="46">
        <f t="shared" si="12"/>
        <v>7.7147376633088793E-3</v>
      </c>
      <c r="R97" s="79">
        <v>45425</v>
      </c>
      <c r="S97" s="119">
        <v>22466.099609000001</v>
      </c>
      <c r="T97" s="46">
        <f t="shared" si="13"/>
        <v>1.8630545383875763E-2</v>
      </c>
    </row>
    <row r="98" spans="2:20" x14ac:dyDescent="0.25">
      <c r="B98" s="79">
        <v>45432</v>
      </c>
      <c r="C98">
        <v>484.59787</v>
      </c>
      <c r="D98" s="46">
        <f t="shared" si="9"/>
        <v>-1.315255729249365E-2</v>
      </c>
      <c r="F98" s="79">
        <v>45432</v>
      </c>
      <c r="G98" s="119">
        <v>272.04306000000003</v>
      </c>
      <c r="H98" s="46">
        <f t="shared" si="10"/>
        <v>-1.6555802571452727E-2</v>
      </c>
      <c r="J98" s="79">
        <v>45432</v>
      </c>
      <c r="K98" s="119">
        <v>2549.5561520000001</v>
      </c>
      <c r="L98" s="46">
        <f t="shared" si="11"/>
        <v>-1.6761223326355323E-2</v>
      </c>
      <c r="N98" s="79">
        <v>45432</v>
      </c>
      <c r="O98" s="119">
        <v>1353.240845</v>
      </c>
      <c r="P98" s="46">
        <f t="shared" si="12"/>
        <v>-6.300356106838545E-3</v>
      </c>
      <c r="R98" s="79">
        <v>45432</v>
      </c>
      <c r="S98" s="119">
        <v>22957.099609000001</v>
      </c>
      <c r="T98" s="46">
        <f t="shared" si="13"/>
        <v>2.1855151029567477E-2</v>
      </c>
    </row>
    <row r="99" spans="2:20" x14ac:dyDescent="0.25">
      <c r="B99" s="79">
        <v>45439</v>
      </c>
      <c r="C99">
        <v>457.07403599999998</v>
      </c>
      <c r="D99" s="46">
        <f t="shared" si="9"/>
        <v>-5.6797265741180492E-2</v>
      </c>
      <c r="F99" s="79">
        <v>45439</v>
      </c>
      <c r="G99" s="119">
        <v>268.40920999999997</v>
      </c>
      <c r="H99" s="46">
        <f t="shared" si="10"/>
        <v>-1.3357628016682499E-2</v>
      </c>
      <c r="J99" s="79">
        <v>45439</v>
      </c>
      <c r="K99" s="119">
        <v>2542.8657229999999</v>
      </c>
      <c r="L99" s="46">
        <f t="shared" si="11"/>
        <v>-2.62415440222874E-3</v>
      </c>
      <c r="N99" s="79">
        <v>45439</v>
      </c>
      <c r="O99" s="119">
        <v>1337.178345</v>
      </c>
      <c r="P99" s="46">
        <f t="shared" si="12"/>
        <v>-1.1869653550104053E-2</v>
      </c>
      <c r="R99" s="79">
        <v>45439</v>
      </c>
      <c r="S99" s="119">
        <v>22530.699218999998</v>
      </c>
      <c r="T99" s="46">
        <f t="shared" si="13"/>
        <v>-1.8573791866671074E-2</v>
      </c>
    </row>
    <row r="100" spans="2:20" x14ac:dyDescent="0.25">
      <c r="B100" s="79">
        <v>45446</v>
      </c>
      <c r="C100">
        <v>479.480591</v>
      </c>
      <c r="D100" s="46">
        <f t="shared" si="9"/>
        <v>4.9021719098478966E-2</v>
      </c>
      <c r="F100" s="79">
        <v>45446</v>
      </c>
      <c r="G100" s="119">
        <v>276.77209499999998</v>
      </c>
      <c r="H100" s="46">
        <f t="shared" si="10"/>
        <v>3.1157220722791257E-2</v>
      </c>
      <c r="J100" s="79">
        <v>45446</v>
      </c>
      <c r="K100" s="119">
        <v>2633.953125</v>
      </c>
      <c r="L100" s="46">
        <f t="shared" si="11"/>
        <v>3.5820767560049482E-2</v>
      </c>
      <c r="N100" s="79">
        <v>45446</v>
      </c>
      <c r="O100" s="119">
        <v>1362.4692379999999</v>
      </c>
      <c r="P100" s="46">
        <f t="shared" si="12"/>
        <v>1.8913627411457856E-2</v>
      </c>
      <c r="R100" s="79">
        <v>45446</v>
      </c>
      <c r="S100" s="119">
        <v>23290.150390999999</v>
      </c>
      <c r="T100" s="46">
        <f t="shared" si="13"/>
        <v>3.3707394724774575E-2</v>
      </c>
    </row>
    <row r="101" spans="2:20" x14ac:dyDescent="0.25">
      <c r="B101" s="79">
        <v>45453</v>
      </c>
      <c r="C101">
        <v>499.50244099999998</v>
      </c>
      <c r="D101" s="46">
        <f t="shared" si="9"/>
        <v>4.1757373240578044E-2</v>
      </c>
      <c r="F101" s="79">
        <v>45453</v>
      </c>
      <c r="G101" s="119">
        <v>281.65045199999997</v>
      </c>
      <c r="H101" s="46">
        <f t="shared" si="10"/>
        <v>1.7625899027140068E-2</v>
      </c>
      <c r="J101" s="79">
        <v>45453</v>
      </c>
      <c r="K101" s="119">
        <v>2823.0166020000001</v>
      </c>
      <c r="L101" s="46">
        <f t="shared" si="11"/>
        <v>7.1779362816109415E-2</v>
      </c>
      <c r="N101" s="79">
        <v>45453</v>
      </c>
      <c r="O101" s="119">
        <v>1371.697754</v>
      </c>
      <c r="P101" s="46">
        <f t="shared" si="12"/>
        <v>6.7733756789598587E-3</v>
      </c>
      <c r="R101" s="79">
        <v>45453</v>
      </c>
      <c r="S101" s="119">
        <v>23465.599609000001</v>
      </c>
      <c r="T101" s="46">
        <f t="shared" si="13"/>
        <v>7.5331938632650086E-3</v>
      </c>
    </row>
    <row r="102" spans="2:20" x14ac:dyDescent="0.25">
      <c r="B102" s="79">
        <v>45460</v>
      </c>
      <c r="C102">
        <v>499.00564600000001</v>
      </c>
      <c r="D102" s="46">
        <f t="shared" si="9"/>
        <v>-9.9457972418592888E-4</v>
      </c>
      <c r="F102" s="79">
        <v>45460</v>
      </c>
      <c r="G102" s="119">
        <v>272.93908699999997</v>
      </c>
      <c r="H102" s="46">
        <f t="shared" si="10"/>
        <v>-3.092970360296099E-2</v>
      </c>
      <c r="J102" s="79">
        <v>45460</v>
      </c>
      <c r="K102" s="119">
        <v>2892.6455080000001</v>
      </c>
      <c r="L102" s="46">
        <f t="shared" si="11"/>
        <v>2.4664717150678639E-2</v>
      </c>
      <c r="N102" s="79">
        <v>45460</v>
      </c>
      <c r="O102" s="119">
        <v>1359.9251710000001</v>
      </c>
      <c r="P102" s="46">
        <f t="shared" si="12"/>
        <v>-8.5824905418631081E-3</v>
      </c>
      <c r="R102" s="79">
        <v>45460</v>
      </c>
      <c r="S102" s="119">
        <v>23501.099609000001</v>
      </c>
      <c r="T102" s="46">
        <f t="shared" si="13"/>
        <v>1.5128528821561904E-3</v>
      </c>
    </row>
    <row r="103" spans="2:20" x14ac:dyDescent="0.25">
      <c r="B103" s="79">
        <v>45467</v>
      </c>
      <c r="C103">
        <v>500.99292000000003</v>
      </c>
      <c r="D103" s="46">
        <f t="shared" si="9"/>
        <v>3.9824679659035134E-3</v>
      </c>
      <c r="F103" s="79">
        <v>45467</v>
      </c>
      <c r="G103" s="119">
        <v>270.10000600000001</v>
      </c>
      <c r="H103" s="46">
        <f t="shared" si="10"/>
        <v>-1.0401885018395896E-2</v>
      </c>
      <c r="J103" s="79">
        <v>45467</v>
      </c>
      <c r="K103" s="119">
        <v>2810.3295899999998</v>
      </c>
      <c r="L103" s="46">
        <f t="shared" si="11"/>
        <v>-2.8456967081636697E-2</v>
      </c>
      <c r="N103" s="79">
        <v>45467</v>
      </c>
      <c r="O103" s="119">
        <v>1369.802124</v>
      </c>
      <c r="P103" s="46">
        <f t="shared" si="12"/>
        <v>7.2628650536243899E-3</v>
      </c>
      <c r="R103" s="79">
        <v>45467</v>
      </c>
      <c r="S103" s="119">
        <v>24010.599609000001</v>
      </c>
      <c r="T103" s="46">
        <f t="shared" si="13"/>
        <v>2.1679836623682114E-2</v>
      </c>
    </row>
    <row r="104" spans="2:20" x14ac:dyDescent="0.25">
      <c r="B104" s="79">
        <v>45474</v>
      </c>
      <c r="C104">
        <v>511.12805200000003</v>
      </c>
      <c r="D104" s="46">
        <f t="shared" si="9"/>
        <v>2.0230090277523205E-2</v>
      </c>
      <c r="F104" s="79">
        <v>45474</v>
      </c>
      <c r="G104" s="119">
        <v>266.95001200000002</v>
      </c>
      <c r="H104" s="46">
        <f t="shared" si="10"/>
        <v>-1.1662324805723934E-2</v>
      </c>
      <c r="J104" s="79">
        <v>45474</v>
      </c>
      <c r="K104" s="119">
        <v>2917.919922</v>
      </c>
      <c r="L104" s="46">
        <f t="shared" si="11"/>
        <v>3.828388399098781E-2</v>
      </c>
      <c r="N104" s="79">
        <v>45474</v>
      </c>
      <c r="O104" s="119">
        <v>1396.6395259999999</v>
      </c>
      <c r="P104" s="46">
        <f t="shared" si="12"/>
        <v>1.9592174321960698E-2</v>
      </c>
      <c r="R104" s="79">
        <v>45474</v>
      </c>
      <c r="S104" s="119">
        <v>24323.849609000001</v>
      </c>
      <c r="T104" s="46">
        <f t="shared" si="13"/>
        <v>1.3046321420585594E-2</v>
      </c>
    </row>
    <row r="105" spans="2:20" x14ac:dyDescent="0.25">
      <c r="B105" s="79">
        <v>45481</v>
      </c>
      <c r="C105">
        <v>522.65423599999997</v>
      </c>
      <c r="D105" s="46">
        <f t="shared" si="9"/>
        <v>2.2550482124584992E-2</v>
      </c>
      <c r="F105" s="79">
        <v>45481</v>
      </c>
      <c r="G105" s="119">
        <v>278.10000600000001</v>
      </c>
      <c r="H105" s="46">
        <f t="shared" si="10"/>
        <v>4.1768097017354622E-2</v>
      </c>
      <c r="J105" s="79">
        <v>45481</v>
      </c>
      <c r="K105" s="119">
        <v>2859.491211</v>
      </c>
      <c r="L105" s="46">
        <f t="shared" si="11"/>
        <v>-2.0024096809329817E-2</v>
      </c>
      <c r="N105" s="79">
        <v>45481</v>
      </c>
      <c r="O105" s="119">
        <v>1517.3077390000001</v>
      </c>
      <c r="P105" s="46">
        <f t="shared" si="12"/>
        <v>8.6398967488479972E-2</v>
      </c>
      <c r="R105" s="79">
        <v>45481</v>
      </c>
      <c r="S105" s="119">
        <v>24502.150390999999</v>
      </c>
      <c r="T105" s="46">
        <f t="shared" si="13"/>
        <v>7.3302863184134814E-3</v>
      </c>
    </row>
    <row r="106" spans="2:20" x14ac:dyDescent="0.25">
      <c r="B106" s="79">
        <v>45488</v>
      </c>
      <c r="C106">
        <v>520.41851799999995</v>
      </c>
      <c r="D106" s="46">
        <f t="shared" si="9"/>
        <v>-4.27762341908966E-3</v>
      </c>
      <c r="F106" s="79">
        <v>45488</v>
      </c>
      <c r="G106" s="119">
        <v>271.5</v>
      </c>
      <c r="H106" s="46">
        <f t="shared" si="10"/>
        <v>-2.3732491397357225E-2</v>
      </c>
      <c r="J106" s="79">
        <v>45488</v>
      </c>
      <c r="K106" s="119">
        <v>2816.4255370000001</v>
      </c>
      <c r="L106" s="46">
        <f t="shared" si="11"/>
        <v>-1.5060607227724065E-2</v>
      </c>
      <c r="N106" s="79">
        <v>45488</v>
      </c>
      <c r="O106" s="119">
        <v>1449.41626</v>
      </c>
      <c r="P106" s="46">
        <f t="shared" si="12"/>
        <v>-4.4744699611658723E-2</v>
      </c>
      <c r="R106" s="79">
        <v>45488</v>
      </c>
      <c r="S106" s="119">
        <v>24530.900390999999</v>
      </c>
      <c r="T106" s="46">
        <f t="shared" si="13"/>
        <v>1.1733664001409849E-3</v>
      </c>
    </row>
    <row r="107" spans="2:20" x14ac:dyDescent="0.25">
      <c r="B107" s="79">
        <v>45495</v>
      </c>
      <c r="C107">
        <v>538.94995100000006</v>
      </c>
      <c r="D107" s="46">
        <f t="shared" si="9"/>
        <v>3.5608711756102585E-2</v>
      </c>
      <c r="F107" s="79">
        <v>45495</v>
      </c>
      <c r="G107" s="119">
        <v>275.29998799999998</v>
      </c>
      <c r="H107" s="46">
        <f t="shared" si="10"/>
        <v>1.3996272559852585E-2</v>
      </c>
      <c r="J107" s="79">
        <v>45495</v>
      </c>
      <c r="K107" s="119">
        <v>2847.0024410000001</v>
      </c>
      <c r="L107" s="46">
        <f t="shared" si="11"/>
        <v>1.0856634978736235E-2</v>
      </c>
      <c r="N107" s="79">
        <v>45495</v>
      </c>
      <c r="O107" s="119">
        <v>1488.474976</v>
      </c>
      <c r="P107" s="46">
        <f t="shared" si="12"/>
        <v>2.6947894181896359E-2</v>
      </c>
      <c r="R107" s="79">
        <v>45495</v>
      </c>
      <c r="S107" s="119">
        <v>24834.849609000001</v>
      </c>
      <c r="T107" s="46">
        <f t="shared" si="13"/>
        <v>1.2390463177271549E-2</v>
      </c>
    </row>
    <row r="108" spans="2:20" x14ac:dyDescent="0.25">
      <c r="B108" s="79">
        <v>45502</v>
      </c>
      <c r="C108">
        <v>546.75</v>
      </c>
      <c r="D108" s="46">
        <f t="shared" si="9"/>
        <v>1.447267781642303E-2</v>
      </c>
      <c r="F108" s="79">
        <v>45502</v>
      </c>
      <c r="G108" s="119">
        <v>302.60000600000001</v>
      </c>
      <c r="H108" s="46">
        <f t="shared" si="10"/>
        <v>9.9164617471759753E-2</v>
      </c>
      <c r="J108" s="79">
        <v>45502</v>
      </c>
      <c r="K108" s="119">
        <v>3117.5</v>
      </c>
      <c r="L108" s="46">
        <f t="shared" si="11"/>
        <v>9.5011354786541213E-2</v>
      </c>
      <c r="N108" s="79">
        <v>45502</v>
      </c>
      <c r="O108" s="119">
        <v>1477.5505370000001</v>
      </c>
      <c r="P108" s="46">
        <f t="shared" si="12"/>
        <v>-7.3393501242172698E-3</v>
      </c>
      <c r="R108" s="79">
        <v>45502</v>
      </c>
      <c r="S108" s="119">
        <v>24717.699218999998</v>
      </c>
      <c r="T108" s="46">
        <f t="shared" si="13"/>
        <v>-4.7171773473332346E-3</v>
      </c>
    </row>
    <row r="109" spans="2:20" x14ac:dyDescent="0.25">
      <c r="B109" s="79">
        <v>45509</v>
      </c>
      <c r="C109">
        <v>528.26831100000004</v>
      </c>
      <c r="D109" s="46">
        <f t="shared" si="9"/>
        <v>-3.380281481481473E-2</v>
      </c>
      <c r="F109" s="79">
        <v>45509</v>
      </c>
      <c r="G109" s="119">
        <v>293.70001200000002</v>
      </c>
      <c r="H109" s="46">
        <f t="shared" si="10"/>
        <v>-2.9411744294545739E-2</v>
      </c>
      <c r="J109" s="79">
        <v>45509</v>
      </c>
      <c r="K109" s="119">
        <v>3344.6499020000001</v>
      </c>
      <c r="L109" s="46">
        <f t="shared" si="11"/>
        <v>7.2862839454691297E-2</v>
      </c>
      <c r="N109" s="79">
        <v>45509</v>
      </c>
      <c r="O109" s="119">
        <v>1422.4499510000001</v>
      </c>
      <c r="P109" s="46">
        <f t="shared" si="12"/>
        <v>-3.7291845267015789E-2</v>
      </c>
      <c r="R109" s="79">
        <v>45509</v>
      </c>
      <c r="S109" s="119">
        <v>24367.5</v>
      </c>
      <c r="T109" s="46">
        <f t="shared" si="13"/>
        <v>-1.4167953736195948E-2</v>
      </c>
    </row>
    <row r="110" spans="2:20" x14ac:dyDescent="0.25">
      <c r="B110" s="79">
        <v>45516</v>
      </c>
      <c r="C110">
        <v>534.84997599999997</v>
      </c>
      <c r="D110" s="46">
        <f t="shared" si="9"/>
        <v>1.2458943425057933E-2</v>
      </c>
      <c r="F110" s="79">
        <v>45516</v>
      </c>
      <c r="G110" s="119">
        <v>289.39999399999999</v>
      </c>
      <c r="H110" s="46">
        <f t="shared" si="10"/>
        <v>-1.464085061052034E-2</v>
      </c>
      <c r="J110" s="79">
        <v>45516</v>
      </c>
      <c r="K110" s="119">
        <v>3202.6999510000001</v>
      </c>
      <c r="L110" s="46">
        <f t="shared" si="11"/>
        <v>-4.2440899693303669E-2</v>
      </c>
      <c r="N110" s="79">
        <v>45516</v>
      </c>
      <c r="O110" s="119">
        <v>1432.150024</v>
      </c>
      <c r="P110" s="46">
        <f t="shared" si="12"/>
        <v>6.819271914052738E-3</v>
      </c>
      <c r="R110" s="79">
        <v>45516</v>
      </c>
      <c r="S110" s="119">
        <v>24139</v>
      </c>
      <c r="T110" s="46">
        <f t="shared" si="13"/>
        <v>-9.377244280291408E-3</v>
      </c>
    </row>
    <row r="111" spans="2:20" x14ac:dyDescent="0.25">
      <c r="B111" s="79"/>
      <c r="D111" s="46"/>
      <c r="F111" s="79"/>
    </row>
    <row r="112" spans="2:20" x14ac:dyDescent="0.25">
      <c r="B112" s="79"/>
    </row>
    <row r="113" spans="2:2" x14ac:dyDescent="0.25">
      <c r="B113" s="79"/>
    </row>
    <row r="114" spans="2:2" x14ac:dyDescent="0.25">
      <c r="B114" s="79"/>
    </row>
    <row r="115" spans="2:2" x14ac:dyDescent="0.25">
      <c r="B115" s="79"/>
    </row>
    <row r="116" spans="2:2" x14ac:dyDescent="0.25">
      <c r="B116" s="79"/>
    </row>
    <row r="117" spans="2:2" x14ac:dyDescent="0.25">
      <c r="B117" s="79"/>
    </row>
    <row r="118" spans="2:2" x14ac:dyDescent="0.25">
      <c r="B118" s="79"/>
    </row>
    <row r="119" spans="2:2" x14ac:dyDescent="0.25">
      <c r="B119" s="79"/>
    </row>
    <row r="120" spans="2:2" x14ac:dyDescent="0.25">
      <c r="B120" s="79"/>
    </row>
    <row r="121" spans="2:2" x14ac:dyDescent="0.25">
      <c r="B121" s="79"/>
    </row>
    <row r="122" spans="2:2" x14ac:dyDescent="0.25">
      <c r="B122" s="79"/>
    </row>
    <row r="123" spans="2:2" x14ac:dyDescent="0.25">
      <c r="B123" s="79"/>
    </row>
    <row r="124" spans="2:2" x14ac:dyDescent="0.25">
      <c r="B124" s="79"/>
    </row>
    <row r="125" spans="2:2" x14ac:dyDescent="0.25">
      <c r="B125" s="79"/>
    </row>
    <row r="126" spans="2:2" x14ac:dyDescent="0.25">
      <c r="B126" s="79"/>
    </row>
    <row r="127" spans="2:2" x14ac:dyDescent="0.25">
      <c r="B127" s="79"/>
    </row>
    <row r="128" spans="2:2" x14ac:dyDescent="0.25">
      <c r="B128" s="79"/>
    </row>
    <row r="129" spans="2:2" x14ac:dyDescent="0.25">
      <c r="B129" s="79"/>
    </row>
    <row r="130" spans="2:2" x14ac:dyDescent="0.25">
      <c r="B130" s="79"/>
    </row>
    <row r="131" spans="2:2" x14ac:dyDescent="0.25">
      <c r="B131" s="79"/>
    </row>
    <row r="132" spans="2:2" x14ac:dyDescent="0.25">
      <c r="B132" s="79"/>
    </row>
    <row r="133" spans="2:2" x14ac:dyDescent="0.25">
      <c r="B133" s="79"/>
    </row>
    <row r="134" spans="2:2" x14ac:dyDescent="0.25">
      <c r="B134" s="79"/>
    </row>
    <row r="135" spans="2:2" x14ac:dyDescent="0.25">
      <c r="B135" s="79"/>
    </row>
    <row r="136" spans="2:2" x14ac:dyDescent="0.25">
      <c r="B136" s="79"/>
    </row>
    <row r="137" spans="2:2" x14ac:dyDescent="0.25">
      <c r="B137" s="79"/>
    </row>
    <row r="138" spans="2:2" x14ac:dyDescent="0.25">
      <c r="B138" s="79"/>
    </row>
    <row r="139" spans="2:2" x14ac:dyDescent="0.25">
      <c r="B139" s="79"/>
    </row>
    <row r="140" spans="2:2" x14ac:dyDescent="0.25">
      <c r="B140" s="79"/>
    </row>
    <row r="141" spans="2:2" x14ac:dyDescent="0.25">
      <c r="B141" s="79"/>
    </row>
    <row r="142" spans="2:2" x14ac:dyDescent="0.25">
      <c r="B142" s="79"/>
    </row>
    <row r="143" spans="2:2" x14ac:dyDescent="0.25">
      <c r="B143" s="79"/>
    </row>
    <row r="144" spans="2:2" x14ac:dyDescent="0.25">
      <c r="B144" s="79"/>
    </row>
    <row r="145" spans="2:2" x14ac:dyDescent="0.25">
      <c r="B145" s="79"/>
    </row>
    <row r="146" spans="2:2" x14ac:dyDescent="0.25">
      <c r="B146" s="79"/>
    </row>
    <row r="147" spans="2:2" x14ac:dyDescent="0.25">
      <c r="B147" s="79"/>
    </row>
    <row r="148" spans="2:2" x14ac:dyDescent="0.25">
      <c r="B148" s="79"/>
    </row>
    <row r="149" spans="2:2" x14ac:dyDescent="0.25">
      <c r="B149" s="79"/>
    </row>
    <row r="150" spans="2:2" x14ac:dyDescent="0.25">
      <c r="B150" s="79"/>
    </row>
    <row r="151" spans="2:2" x14ac:dyDescent="0.25">
      <c r="B151" s="79"/>
    </row>
    <row r="152" spans="2:2" x14ac:dyDescent="0.25">
      <c r="B152" s="79"/>
    </row>
    <row r="153" spans="2:2" x14ac:dyDescent="0.25">
      <c r="B153" s="79"/>
    </row>
    <row r="154" spans="2:2" x14ac:dyDescent="0.25">
      <c r="B154" s="79"/>
    </row>
    <row r="155" spans="2:2" x14ac:dyDescent="0.25">
      <c r="B155" s="79"/>
    </row>
    <row r="156" spans="2:2" x14ac:dyDescent="0.25">
      <c r="B156" s="79"/>
    </row>
    <row r="157" spans="2:2" x14ac:dyDescent="0.25">
      <c r="B157" s="79"/>
    </row>
    <row r="158" spans="2:2" x14ac:dyDescent="0.25">
      <c r="B158" s="79"/>
    </row>
    <row r="159" spans="2:2" x14ac:dyDescent="0.25">
      <c r="B159" s="79"/>
    </row>
    <row r="160" spans="2:2" x14ac:dyDescent="0.25">
      <c r="B160" s="79"/>
    </row>
    <row r="161" spans="2:2" x14ac:dyDescent="0.25">
      <c r="B161" s="79"/>
    </row>
    <row r="162" spans="2:2" x14ac:dyDescent="0.25">
      <c r="B162" s="79"/>
    </row>
    <row r="163" spans="2:2" x14ac:dyDescent="0.25">
      <c r="B163" s="79"/>
    </row>
    <row r="164" spans="2:2" x14ac:dyDescent="0.25">
      <c r="B164" s="79"/>
    </row>
    <row r="165" spans="2:2" x14ac:dyDescent="0.25">
      <c r="B165" s="79"/>
    </row>
    <row r="166" spans="2:2" x14ac:dyDescent="0.25">
      <c r="B166" s="79"/>
    </row>
    <row r="167" spans="2:2" x14ac:dyDescent="0.25">
      <c r="B167" s="79"/>
    </row>
    <row r="168" spans="2:2" x14ac:dyDescent="0.25">
      <c r="B168" s="79"/>
    </row>
    <row r="169" spans="2:2" x14ac:dyDescent="0.25">
      <c r="B169" s="79"/>
    </row>
    <row r="170" spans="2:2" x14ac:dyDescent="0.25">
      <c r="B170" s="79"/>
    </row>
    <row r="171" spans="2:2" x14ac:dyDescent="0.25">
      <c r="B171" s="79"/>
    </row>
    <row r="172" spans="2:2" x14ac:dyDescent="0.25">
      <c r="B172" s="79"/>
    </row>
    <row r="173" spans="2:2" x14ac:dyDescent="0.25">
      <c r="B173" s="79"/>
    </row>
    <row r="174" spans="2:2" x14ac:dyDescent="0.25">
      <c r="B174" s="79"/>
    </row>
    <row r="175" spans="2:2" x14ac:dyDescent="0.25">
      <c r="B175" s="79"/>
    </row>
    <row r="176" spans="2:2" x14ac:dyDescent="0.25">
      <c r="B176" s="79"/>
    </row>
    <row r="177" spans="2:2" x14ac:dyDescent="0.25">
      <c r="B177" s="79"/>
    </row>
    <row r="178" spans="2:2" x14ac:dyDescent="0.25">
      <c r="B178" s="79"/>
    </row>
    <row r="179" spans="2:2" x14ac:dyDescent="0.25">
      <c r="B179" s="79"/>
    </row>
    <row r="180" spans="2:2" x14ac:dyDescent="0.25">
      <c r="B180" s="79"/>
    </row>
    <row r="181" spans="2:2" x14ac:dyDescent="0.25">
      <c r="B181" s="79"/>
    </row>
    <row r="182" spans="2:2" x14ac:dyDescent="0.25">
      <c r="B182" s="79"/>
    </row>
    <row r="183" spans="2:2" x14ac:dyDescent="0.25">
      <c r="B183" s="79"/>
    </row>
    <row r="184" spans="2:2" x14ac:dyDescent="0.25">
      <c r="B184" s="79"/>
    </row>
    <row r="185" spans="2:2" x14ac:dyDescent="0.25">
      <c r="B185" s="79"/>
    </row>
    <row r="186" spans="2:2" x14ac:dyDescent="0.25">
      <c r="B186" s="79"/>
    </row>
    <row r="187" spans="2:2" x14ac:dyDescent="0.25">
      <c r="B187" s="79"/>
    </row>
    <row r="188" spans="2:2" x14ac:dyDescent="0.25">
      <c r="B188" s="79"/>
    </row>
    <row r="189" spans="2:2" x14ac:dyDescent="0.25">
      <c r="B189" s="79"/>
    </row>
    <row r="190" spans="2:2" x14ac:dyDescent="0.25">
      <c r="B190" s="79"/>
    </row>
    <row r="191" spans="2:2" x14ac:dyDescent="0.25">
      <c r="B191" s="79"/>
    </row>
    <row r="192" spans="2:2" x14ac:dyDescent="0.25">
      <c r="B192" s="79"/>
    </row>
    <row r="193" spans="2:2" x14ac:dyDescent="0.25">
      <c r="B193" s="79"/>
    </row>
    <row r="194" spans="2:2" x14ac:dyDescent="0.25">
      <c r="B194" s="79"/>
    </row>
    <row r="195" spans="2:2" x14ac:dyDescent="0.25">
      <c r="B195" s="79"/>
    </row>
    <row r="196" spans="2:2" x14ac:dyDescent="0.25">
      <c r="B196" s="79"/>
    </row>
    <row r="197" spans="2:2" x14ac:dyDescent="0.25">
      <c r="B197" s="79"/>
    </row>
    <row r="198" spans="2:2" x14ac:dyDescent="0.25">
      <c r="B198" s="79"/>
    </row>
    <row r="199" spans="2:2" x14ac:dyDescent="0.25">
      <c r="B199" s="79"/>
    </row>
    <row r="200" spans="2:2" x14ac:dyDescent="0.25">
      <c r="B200" s="79"/>
    </row>
    <row r="201" spans="2:2" x14ac:dyDescent="0.25">
      <c r="B201" s="79"/>
    </row>
    <row r="202" spans="2:2" x14ac:dyDescent="0.25">
      <c r="B202" s="79"/>
    </row>
    <row r="203" spans="2:2" x14ac:dyDescent="0.25">
      <c r="B203" s="79"/>
    </row>
    <row r="204" spans="2:2" x14ac:dyDescent="0.25">
      <c r="B204" s="79"/>
    </row>
    <row r="205" spans="2:2" x14ac:dyDescent="0.25">
      <c r="B205" s="79"/>
    </row>
    <row r="206" spans="2:2" x14ac:dyDescent="0.25">
      <c r="B206" s="79"/>
    </row>
    <row r="207" spans="2:2" x14ac:dyDescent="0.25">
      <c r="B207" s="79"/>
    </row>
    <row r="208" spans="2:2" x14ac:dyDescent="0.25">
      <c r="B208" s="79"/>
    </row>
    <row r="209" spans="2:2" x14ac:dyDescent="0.25">
      <c r="B209" s="79"/>
    </row>
    <row r="210" spans="2:2" x14ac:dyDescent="0.25">
      <c r="B210" s="79"/>
    </row>
    <row r="211" spans="2:2" x14ac:dyDescent="0.25">
      <c r="B211" s="79"/>
    </row>
    <row r="212" spans="2:2" x14ac:dyDescent="0.25">
      <c r="B212" s="79"/>
    </row>
    <row r="213" spans="2:2" x14ac:dyDescent="0.25">
      <c r="B213" s="79"/>
    </row>
    <row r="214" spans="2:2" x14ac:dyDescent="0.25">
      <c r="B214" s="79"/>
    </row>
    <row r="215" spans="2:2" x14ac:dyDescent="0.25">
      <c r="B215" s="79"/>
    </row>
    <row r="216" spans="2:2" x14ac:dyDescent="0.25">
      <c r="B216" s="79"/>
    </row>
    <row r="217" spans="2:2" x14ac:dyDescent="0.25">
      <c r="B217" s="79"/>
    </row>
    <row r="218" spans="2:2" x14ac:dyDescent="0.25">
      <c r="B218" s="79"/>
    </row>
    <row r="219" spans="2:2" x14ac:dyDescent="0.25">
      <c r="B219" s="79"/>
    </row>
    <row r="220" spans="2:2" x14ac:dyDescent="0.25">
      <c r="B220" s="79"/>
    </row>
    <row r="221" spans="2:2" x14ac:dyDescent="0.25">
      <c r="B221" s="79"/>
    </row>
    <row r="222" spans="2:2" x14ac:dyDescent="0.25">
      <c r="B222" s="79"/>
    </row>
    <row r="223" spans="2:2" x14ac:dyDescent="0.25">
      <c r="B223" s="79"/>
    </row>
    <row r="224" spans="2:2" x14ac:dyDescent="0.25">
      <c r="B224" s="79"/>
    </row>
    <row r="225" spans="2:2" x14ac:dyDescent="0.25">
      <c r="B225" s="79"/>
    </row>
    <row r="226" spans="2:2" x14ac:dyDescent="0.25">
      <c r="B226" s="79"/>
    </row>
    <row r="227" spans="2:2" x14ac:dyDescent="0.25">
      <c r="B227" s="79"/>
    </row>
    <row r="228" spans="2:2" x14ac:dyDescent="0.25">
      <c r="B228" s="79"/>
    </row>
    <row r="229" spans="2:2" x14ac:dyDescent="0.25">
      <c r="B229" s="79"/>
    </row>
    <row r="230" spans="2:2" x14ac:dyDescent="0.25">
      <c r="B230" s="79"/>
    </row>
    <row r="231" spans="2:2" x14ac:dyDescent="0.25">
      <c r="B231" s="79"/>
    </row>
    <row r="232" spans="2:2" x14ac:dyDescent="0.25">
      <c r="B232" s="79"/>
    </row>
    <row r="233" spans="2:2" x14ac:dyDescent="0.25">
      <c r="B233" s="79"/>
    </row>
    <row r="234" spans="2:2" x14ac:dyDescent="0.25">
      <c r="B234" s="79"/>
    </row>
    <row r="235" spans="2:2" x14ac:dyDescent="0.25">
      <c r="B235" s="79"/>
    </row>
    <row r="236" spans="2:2" x14ac:dyDescent="0.25">
      <c r="B236" s="79"/>
    </row>
    <row r="237" spans="2:2" x14ac:dyDescent="0.25">
      <c r="B237" s="79"/>
    </row>
    <row r="238" spans="2:2" x14ac:dyDescent="0.25">
      <c r="B238" s="79"/>
    </row>
    <row r="239" spans="2:2" x14ac:dyDescent="0.25">
      <c r="B239" s="79"/>
    </row>
    <row r="240" spans="2:2" x14ac:dyDescent="0.25">
      <c r="B240" s="79"/>
    </row>
    <row r="241" spans="2:2" x14ac:dyDescent="0.25">
      <c r="B241" s="79"/>
    </row>
    <row r="242" spans="2:2" x14ac:dyDescent="0.25">
      <c r="B242" s="79"/>
    </row>
    <row r="243" spans="2:2" x14ac:dyDescent="0.25">
      <c r="B243" s="79"/>
    </row>
    <row r="244" spans="2:2" x14ac:dyDescent="0.25">
      <c r="B244" s="79"/>
    </row>
    <row r="245" spans="2:2" x14ac:dyDescent="0.25">
      <c r="B245" s="79"/>
    </row>
    <row r="246" spans="2:2" x14ac:dyDescent="0.25">
      <c r="B246" s="79"/>
    </row>
    <row r="247" spans="2:2" x14ac:dyDescent="0.25">
      <c r="B247" s="79"/>
    </row>
    <row r="248" spans="2:2" x14ac:dyDescent="0.25">
      <c r="B248" s="79"/>
    </row>
    <row r="249" spans="2:2" x14ac:dyDescent="0.25">
      <c r="B249" s="79"/>
    </row>
    <row r="250" spans="2:2" x14ac:dyDescent="0.25">
      <c r="B250" s="79"/>
    </row>
    <row r="251" spans="2:2" x14ac:dyDescent="0.25">
      <c r="B251" s="79"/>
    </row>
    <row r="252" spans="2:2" x14ac:dyDescent="0.25">
      <c r="B252" s="79"/>
    </row>
    <row r="253" spans="2:2" x14ac:dyDescent="0.25">
      <c r="B253" s="79"/>
    </row>
    <row r="254" spans="2:2" x14ac:dyDescent="0.25">
      <c r="B254" s="79"/>
    </row>
    <row r="255" spans="2:2" x14ac:dyDescent="0.25">
      <c r="B255" s="79"/>
    </row>
    <row r="256" spans="2:2" x14ac:dyDescent="0.25">
      <c r="B256" s="79"/>
    </row>
    <row r="257" spans="2:2" x14ac:dyDescent="0.25">
      <c r="B257" s="79"/>
    </row>
    <row r="258" spans="2:2" x14ac:dyDescent="0.25">
      <c r="B258" s="79"/>
    </row>
    <row r="259" spans="2:2" x14ac:dyDescent="0.25">
      <c r="B259" s="79"/>
    </row>
    <row r="260" spans="2:2" x14ac:dyDescent="0.25">
      <c r="B260" s="79"/>
    </row>
    <row r="261" spans="2:2" x14ac:dyDescent="0.25">
      <c r="B261" s="79"/>
    </row>
    <row r="262" spans="2:2" x14ac:dyDescent="0.25">
      <c r="B262" s="79"/>
    </row>
    <row r="263" spans="2:2" x14ac:dyDescent="0.25">
      <c r="B263" s="79"/>
    </row>
    <row r="264" spans="2:2" x14ac:dyDescent="0.25">
      <c r="B264" s="79"/>
    </row>
    <row r="265" spans="2:2" x14ac:dyDescent="0.25">
      <c r="B265" s="79"/>
    </row>
    <row r="266" spans="2:2" x14ac:dyDescent="0.25">
      <c r="B266" s="79"/>
    </row>
    <row r="267" spans="2:2" x14ac:dyDescent="0.25">
      <c r="B267" s="79"/>
    </row>
    <row r="268" spans="2:2" x14ac:dyDescent="0.25">
      <c r="B268" s="79"/>
    </row>
    <row r="269" spans="2:2" x14ac:dyDescent="0.25">
      <c r="B269" s="79"/>
    </row>
    <row r="270" spans="2:2" x14ac:dyDescent="0.25">
      <c r="B270" s="79"/>
    </row>
    <row r="271" spans="2:2" x14ac:dyDescent="0.25">
      <c r="B271" s="79"/>
    </row>
    <row r="272" spans="2:2" x14ac:dyDescent="0.25">
      <c r="B272" s="79"/>
    </row>
    <row r="273" spans="2:2" x14ac:dyDescent="0.25">
      <c r="B273" s="79"/>
    </row>
    <row r="274" spans="2:2" x14ac:dyDescent="0.25">
      <c r="B274" s="79"/>
    </row>
    <row r="275" spans="2:2" x14ac:dyDescent="0.25">
      <c r="B275" s="79"/>
    </row>
    <row r="276" spans="2:2" x14ac:dyDescent="0.25">
      <c r="B276" s="79"/>
    </row>
    <row r="277" spans="2:2" x14ac:dyDescent="0.25">
      <c r="B277" s="79"/>
    </row>
    <row r="278" spans="2:2" x14ac:dyDescent="0.25">
      <c r="B278" s="79"/>
    </row>
    <row r="279" spans="2:2" x14ac:dyDescent="0.25">
      <c r="B279" s="79"/>
    </row>
    <row r="280" spans="2:2" x14ac:dyDescent="0.25">
      <c r="B280" s="79"/>
    </row>
    <row r="281" spans="2:2" x14ac:dyDescent="0.25">
      <c r="B281" s="79"/>
    </row>
    <row r="282" spans="2:2" x14ac:dyDescent="0.25">
      <c r="B282" s="79"/>
    </row>
    <row r="283" spans="2:2" x14ac:dyDescent="0.25">
      <c r="B283" s="79"/>
    </row>
    <row r="284" spans="2:2" x14ac:dyDescent="0.25">
      <c r="B284" s="79"/>
    </row>
    <row r="285" spans="2:2" x14ac:dyDescent="0.25">
      <c r="B285" s="79"/>
    </row>
    <row r="286" spans="2:2" x14ac:dyDescent="0.25">
      <c r="B286" s="79"/>
    </row>
    <row r="287" spans="2:2" x14ac:dyDescent="0.25">
      <c r="B287" s="79"/>
    </row>
    <row r="288" spans="2:2" x14ac:dyDescent="0.25">
      <c r="B288" s="79"/>
    </row>
    <row r="289" spans="2:2" x14ac:dyDescent="0.25">
      <c r="B289" s="79"/>
    </row>
    <row r="290" spans="2:2" x14ac:dyDescent="0.25">
      <c r="B290" s="79"/>
    </row>
    <row r="291" spans="2:2" x14ac:dyDescent="0.25">
      <c r="B291" s="79"/>
    </row>
    <row r="292" spans="2:2" x14ac:dyDescent="0.25">
      <c r="B292" s="79"/>
    </row>
    <row r="293" spans="2:2" x14ac:dyDescent="0.25">
      <c r="B293" s="79"/>
    </row>
    <row r="294" spans="2:2" x14ac:dyDescent="0.25">
      <c r="B294" s="79"/>
    </row>
    <row r="295" spans="2:2" x14ac:dyDescent="0.25">
      <c r="B295" s="79"/>
    </row>
    <row r="296" spans="2:2" x14ac:dyDescent="0.25">
      <c r="B296" s="79"/>
    </row>
    <row r="297" spans="2:2" x14ac:dyDescent="0.25">
      <c r="B297" s="79"/>
    </row>
    <row r="298" spans="2:2" x14ac:dyDescent="0.25">
      <c r="B298" s="79"/>
    </row>
    <row r="299" spans="2:2" x14ac:dyDescent="0.25">
      <c r="B299" s="79"/>
    </row>
    <row r="300" spans="2:2" x14ac:dyDescent="0.25">
      <c r="B300" s="79"/>
    </row>
    <row r="301" spans="2:2" x14ac:dyDescent="0.25">
      <c r="B301" s="79"/>
    </row>
    <row r="302" spans="2:2" x14ac:dyDescent="0.25">
      <c r="B302" s="79"/>
    </row>
    <row r="303" spans="2:2" x14ac:dyDescent="0.25">
      <c r="B303" s="79"/>
    </row>
    <row r="304" spans="2:2" x14ac:dyDescent="0.25">
      <c r="B304" s="79"/>
    </row>
    <row r="305" spans="2:2" x14ac:dyDescent="0.25">
      <c r="B305" s="79"/>
    </row>
    <row r="306" spans="2:2" x14ac:dyDescent="0.25">
      <c r="B306" s="79"/>
    </row>
    <row r="307" spans="2:2" x14ac:dyDescent="0.25">
      <c r="B307" s="79"/>
    </row>
    <row r="308" spans="2:2" x14ac:dyDescent="0.25">
      <c r="B308" s="79"/>
    </row>
    <row r="309" spans="2:2" x14ac:dyDescent="0.25">
      <c r="B309" s="79"/>
    </row>
    <row r="310" spans="2:2" x14ac:dyDescent="0.25">
      <c r="B310" s="79"/>
    </row>
    <row r="311" spans="2:2" x14ac:dyDescent="0.25">
      <c r="B311" s="79"/>
    </row>
    <row r="312" spans="2:2" x14ac:dyDescent="0.25">
      <c r="B312" s="79"/>
    </row>
    <row r="313" spans="2:2" x14ac:dyDescent="0.25">
      <c r="B313" s="79"/>
    </row>
    <row r="314" spans="2:2" x14ac:dyDescent="0.25">
      <c r="B314" s="79"/>
    </row>
    <row r="315" spans="2:2" x14ac:dyDescent="0.25">
      <c r="B315" s="79"/>
    </row>
    <row r="316" spans="2:2" x14ac:dyDescent="0.25">
      <c r="B316" s="79"/>
    </row>
    <row r="317" spans="2:2" x14ac:dyDescent="0.25">
      <c r="B317" s="79"/>
    </row>
    <row r="318" spans="2:2" x14ac:dyDescent="0.25">
      <c r="B318" s="79"/>
    </row>
    <row r="319" spans="2:2" x14ac:dyDescent="0.25">
      <c r="B319" s="79"/>
    </row>
    <row r="320" spans="2:2" x14ac:dyDescent="0.25">
      <c r="B320" s="79"/>
    </row>
    <row r="321" spans="2:2" x14ac:dyDescent="0.25">
      <c r="B321" s="79"/>
    </row>
    <row r="322" spans="2:2" x14ac:dyDescent="0.25">
      <c r="B322" s="79"/>
    </row>
    <row r="323" spans="2:2" x14ac:dyDescent="0.25">
      <c r="B323" s="79"/>
    </row>
    <row r="324" spans="2:2" x14ac:dyDescent="0.25">
      <c r="B324" s="79"/>
    </row>
    <row r="325" spans="2:2" x14ac:dyDescent="0.25">
      <c r="B325" s="79"/>
    </row>
    <row r="326" spans="2:2" x14ac:dyDescent="0.25">
      <c r="B326" s="79"/>
    </row>
    <row r="327" spans="2:2" x14ac:dyDescent="0.25">
      <c r="B327" s="79"/>
    </row>
    <row r="328" spans="2:2" x14ac:dyDescent="0.25">
      <c r="B328" s="79"/>
    </row>
    <row r="329" spans="2:2" x14ac:dyDescent="0.25">
      <c r="B329" s="79"/>
    </row>
    <row r="330" spans="2:2" x14ac:dyDescent="0.25">
      <c r="B330" s="79"/>
    </row>
    <row r="331" spans="2:2" x14ac:dyDescent="0.25">
      <c r="B331" s="79"/>
    </row>
    <row r="332" spans="2:2" x14ac:dyDescent="0.25">
      <c r="B332" s="79"/>
    </row>
    <row r="333" spans="2:2" x14ac:dyDescent="0.25">
      <c r="B333" s="79"/>
    </row>
    <row r="334" spans="2:2" x14ac:dyDescent="0.25">
      <c r="B334" s="79"/>
    </row>
    <row r="335" spans="2:2" x14ac:dyDescent="0.25">
      <c r="B335" s="79"/>
    </row>
    <row r="336" spans="2:2" x14ac:dyDescent="0.25">
      <c r="B336" s="79"/>
    </row>
    <row r="337" spans="2:2" x14ac:dyDescent="0.25">
      <c r="B337" s="79"/>
    </row>
    <row r="338" spans="2:2" x14ac:dyDescent="0.25">
      <c r="B338" s="79"/>
    </row>
    <row r="339" spans="2:2" x14ac:dyDescent="0.25">
      <c r="B339" s="79"/>
    </row>
    <row r="340" spans="2:2" x14ac:dyDescent="0.25">
      <c r="B340" s="79"/>
    </row>
    <row r="341" spans="2:2" x14ac:dyDescent="0.25">
      <c r="B341" s="79"/>
    </row>
    <row r="342" spans="2:2" x14ac:dyDescent="0.25">
      <c r="B342" s="79"/>
    </row>
    <row r="343" spans="2:2" x14ac:dyDescent="0.25">
      <c r="B343" s="79"/>
    </row>
    <row r="344" spans="2:2" x14ac:dyDescent="0.25">
      <c r="B344" s="79"/>
    </row>
    <row r="345" spans="2:2" x14ac:dyDescent="0.25">
      <c r="B345" s="79"/>
    </row>
    <row r="346" spans="2:2" x14ac:dyDescent="0.25">
      <c r="B346" s="79"/>
    </row>
    <row r="347" spans="2:2" x14ac:dyDescent="0.25">
      <c r="B347" s="79"/>
    </row>
    <row r="348" spans="2:2" x14ac:dyDescent="0.25">
      <c r="B348" s="79"/>
    </row>
    <row r="349" spans="2:2" x14ac:dyDescent="0.25">
      <c r="B349" s="79"/>
    </row>
    <row r="350" spans="2:2" x14ac:dyDescent="0.25">
      <c r="B350" s="79"/>
    </row>
    <row r="351" spans="2:2" x14ac:dyDescent="0.25">
      <c r="B351" s="79"/>
    </row>
    <row r="352" spans="2:2" x14ac:dyDescent="0.25">
      <c r="B352" s="79"/>
    </row>
    <row r="353" spans="2:2" x14ac:dyDescent="0.25">
      <c r="B353" s="79"/>
    </row>
    <row r="354" spans="2:2" x14ac:dyDescent="0.25">
      <c r="B354" s="79"/>
    </row>
    <row r="355" spans="2:2" x14ac:dyDescent="0.25">
      <c r="B355" s="79"/>
    </row>
    <row r="356" spans="2:2" x14ac:dyDescent="0.25">
      <c r="B356" s="79"/>
    </row>
    <row r="357" spans="2:2" x14ac:dyDescent="0.25">
      <c r="B357" s="79"/>
    </row>
    <row r="358" spans="2:2" x14ac:dyDescent="0.25">
      <c r="B358" s="79"/>
    </row>
    <row r="359" spans="2:2" x14ac:dyDescent="0.25">
      <c r="B359" s="79"/>
    </row>
    <row r="360" spans="2:2" x14ac:dyDescent="0.25">
      <c r="B360" s="79"/>
    </row>
    <row r="361" spans="2:2" x14ac:dyDescent="0.25">
      <c r="B361" s="79"/>
    </row>
    <row r="362" spans="2:2" x14ac:dyDescent="0.25">
      <c r="B362" s="79"/>
    </row>
    <row r="363" spans="2:2" x14ac:dyDescent="0.25">
      <c r="B363" s="79"/>
    </row>
    <row r="364" spans="2:2" x14ac:dyDescent="0.25">
      <c r="B364" s="79"/>
    </row>
    <row r="365" spans="2:2" x14ac:dyDescent="0.25">
      <c r="B365" s="79"/>
    </row>
    <row r="366" spans="2:2" x14ac:dyDescent="0.25">
      <c r="B366" s="79"/>
    </row>
    <row r="367" spans="2:2" x14ac:dyDescent="0.25">
      <c r="B367" s="79"/>
    </row>
    <row r="368" spans="2:2" x14ac:dyDescent="0.25">
      <c r="B368" s="79"/>
    </row>
    <row r="369" spans="2:2" x14ac:dyDescent="0.25">
      <c r="B369" s="79"/>
    </row>
    <row r="370" spans="2:2" x14ac:dyDescent="0.25">
      <c r="B370" s="79"/>
    </row>
    <row r="371" spans="2:2" x14ac:dyDescent="0.25">
      <c r="B371" s="79"/>
    </row>
    <row r="372" spans="2:2" x14ac:dyDescent="0.25">
      <c r="B372" s="79"/>
    </row>
    <row r="373" spans="2:2" x14ac:dyDescent="0.25">
      <c r="B373" s="79"/>
    </row>
    <row r="374" spans="2:2" x14ac:dyDescent="0.25">
      <c r="B374" s="79"/>
    </row>
    <row r="375" spans="2:2" x14ac:dyDescent="0.25">
      <c r="B375" s="79"/>
    </row>
    <row r="376" spans="2:2" x14ac:dyDescent="0.25">
      <c r="B376" s="79"/>
    </row>
    <row r="377" spans="2:2" x14ac:dyDescent="0.25">
      <c r="B377" s="79"/>
    </row>
    <row r="378" spans="2:2" x14ac:dyDescent="0.25">
      <c r="B378" s="79"/>
    </row>
    <row r="379" spans="2:2" x14ac:dyDescent="0.25">
      <c r="B379" s="79"/>
    </row>
    <row r="380" spans="2:2" x14ac:dyDescent="0.25">
      <c r="B380" s="79"/>
    </row>
    <row r="381" spans="2:2" x14ac:dyDescent="0.25">
      <c r="B381" s="79"/>
    </row>
    <row r="382" spans="2:2" x14ac:dyDescent="0.25">
      <c r="B382" s="79"/>
    </row>
    <row r="383" spans="2:2" x14ac:dyDescent="0.25">
      <c r="B383" s="79"/>
    </row>
    <row r="384" spans="2:2" x14ac:dyDescent="0.25">
      <c r="B384" s="79"/>
    </row>
    <row r="385" spans="2:2" x14ac:dyDescent="0.25">
      <c r="B385" s="79"/>
    </row>
    <row r="386" spans="2:2" x14ac:dyDescent="0.25">
      <c r="B386" s="79"/>
    </row>
    <row r="387" spans="2:2" x14ac:dyDescent="0.25">
      <c r="B387" s="79"/>
    </row>
    <row r="388" spans="2:2" x14ac:dyDescent="0.25">
      <c r="B388" s="79"/>
    </row>
    <row r="389" spans="2:2" x14ac:dyDescent="0.25">
      <c r="B389" s="79"/>
    </row>
    <row r="390" spans="2:2" x14ac:dyDescent="0.25">
      <c r="B390" s="79"/>
    </row>
    <row r="391" spans="2:2" x14ac:dyDescent="0.25">
      <c r="B391" s="79"/>
    </row>
    <row r="392" spans="2:2" x14ac:dyDescent="0.25">
      <c r="B392" s="79"/>
    </row>
    <row r="393" spans="2:2" x14ac:dyDescent="0.25">
      <c r="B393" s="79"/>
    </row>
    <row r="394" spans="2:2" x14ac:dyDescent="0.25">
      <c r="B394" s="79"/>
    </row>
    <row r="395" spans="2:2" x14ac:dyDescent="0.25">
      <c r="B395" s="79"/>
    </row>
    <row r="396" spans="2:2" x14ac:dyDescent="0.25">
      <c r="B396" s="79"/>
    </row>
    <row r="397" spans="2:2" x14ac:dyDescent="0.25">
      <c r="B397" s="79"/>
    </row>
    <row r="398" spans="2:2" x14ac:dyDescent="0.25">
      <c r="B398" s="79"/>
    </row>
    <row r="399" spans="2:2" x14ac:dyDescent="0.25">
      <c r="B399" s="79"/>
    </row>
    <row r="400" spans="2:2" x14ac:dyDescent="0.25">
      <c r="B400" s="79"/>
    </row>
    <row r="401" spans="2:2" x14ac:dyDescent="0.25">
      <c r="B401" s="79"/>
    </row>
    <row r="402" spans="2:2" x14ac:dyDescent="0.25">
      <c r="B402" s="79"/>
    </row>
    <row r="403" spans="2:2" x14ac:dyDescent="0.25">
      <c r="B403" s="79"/>
    </row>
    <row r="404" spans="2:2" x14ac:dyDescent="0.25">
      <c r="B404" s="79"/>
    </row>
    <row r="405" spans="2:2" x14ac:dyDescent="0.25">
      <c r="B405" s="79"/>
    </row>
    <row r="406" spans="2:2" x14ac:dyDescent="0.25">
      <c r="B406" s="79"/>
    </row>
    <row r="407" spans="2:2" x14ac:dyDescent="0.25">
      <c r="B407" s="79"/>
    </row>
    <row r="408" spans="2:2" x14ac:dyDescent="0.25">
      <c r="B408" s="79"/>
    </row>
    <row r="409" spans="2:2" x14ac:dyDescent="0.25">
      <c r="B409" s="79"/>
    </row>
    <row r="410" spans="2:2" x14ac:dyDescent="0.25">
      <c r="B410" s="79"/>
    </row>
    <row r="411" spans="2:2" x14ac:dyDescent="0.25">
      <c r="B411" s="79"/>
    </row>
    <row r="412" spans="2:2" x14ac:dyDescent="0.25">
      <c r="B412" s="79"/>
    </row>
    <row r="413" spans="2:2" x14ac:dyDescent="0.25">
      <c r="B413" s="79"/>
    </row>
    <row r="414" spans="2:2" x14ac:dyDescent="0.25">
      <c r="B414" s="79"/>
    </row>
    <row r="415" spans="2:2" x14ac:dyDescent="0.25">
      <c r="B415" s="79"/>
    </row>
    <row r="416" spans="2:2" x14ac:dyDescent="0.25">
      <c r="B416" s="79"/>
    </row>
    <row r="417" spans="2:2" x14ac:dyDescent="0.25">
      <c r="B417" s="79"/>
    </row>
    <row r="418" spans="2:2" x14ac:dyDescent="0.25">
      <c r="B418" s="79"/>
    </row>
    <row r="419" spans="2:2" x14ac:dyDescent="0.25">
      <c r="B419" s="79"/>
    </row>
    <row r="420" spans="2:2" x14ac:dyDescent="0.25">
      <c r="B420" s="79"/>
    </row>
    <row r="421" spans="2:2" x14ac:dyDescent="0.25">
      <c r="B421" s="79"/>
    </row>
    <row r="422" spans="2:2" x14ac:dyDescent="0.25">
      <c r="B422" s="79"/>
    </row>
    <row r="423" spans="2:2" x14ac:dyDescent="0.25">
      <c r="B423" s="79"/>
    </row>
    <row r="424" spans="2:2" x14ac:dyDescent="0.25">
      <c r="B424" s="79"/>
    </row>
    <row r="425" spans="2:2" x14ac:dyDescent="0.25">
      <c r="B425" s="79"/>
    </row>
    <row r="426" spans="2:2" x14ac:dyDescent="0.25">
      <c r="B426" s="79"/>
    </row>
    <row r="427" spans="2:2" x14ac:dyDescent="0.25">
      <c r="B427" s="79"/>
    </row>
    <row r="428" spans="2:2" x14ac:dyDescent="0.25">
      <c r="B428" s="79"/>
    </row>
    <row r="429" spans="2:2" x14ac:dyDescent="0.25">
      <c r="B429" s="79"/>
    </row>
    <row r="430" spans="2:2" x14ac:dyDescent="0.25">
      <c r="B430" s="79"/>
    </row>
    <row r="431" spans="2:2" x14ac:dyDescent="0.25">
      <c r="B431" s="79"/>
    </row>
    <row r="432" spans="2:2" x14ac:dyDescent="0.25">
      <c r="B432" s="79"/>
    </row>
    <row r="433" spans="2:2" x14ac:dyDescent="0.25">
      <c r="B433" s="79"/>
    </row>
    <row r="434" spans="2:2" x14ac:dyDescent="0.25">
      <c r="B434" s="79"/>
    </row>
    <row r="435" spans="2:2" x14ac:dyDescent="0.25">
      <c r="B435" s="79"/>
    </row>
    <row r="436" spans="2:2" x14ac:dyDescent="0.25">
      <c r="B436" s="79"/>
    </row>
    <row r="437" spans="2:2" x14ac:dyDescent="0.25">
      <c r="B437" s="79"/>
    </row>
    <row r="438" spans="2:2" x14ac:dyDescent="0.25">
      <c r="B438" s="79"/>
    </row>
    <row r="439" spans="2:2" x14ac:dyDescent="0.25">
      <c r="B439" s="79"/>
    </row>
    <row r="440" spans="2:2" x14ac:dyDescent="0.25">
      <c r="B440" s="79"/>
    </row>
    <row r="441" spans="2:2" x14ac:dyDescent="0.25">
      <c r="B441" s="79"/>
    </row>
    <row r="442" spans="2:2" x14ac:dyDescent="0.25">
      <c r="B442" s="79"/>
    </row>
    <row r="443" spans="2:2" x14ac:dyDescent="0.25">
      <c r="B443" s="79"/>
    </row>
    <row r="444" spans="2:2" x14ac:dyDescent="0.25">
      <c r="B444" s="79"/>
    </row>
    <row r="445" spans="2:2" x14ac:dyDescent="0.25">
      <c r="B445" s="79"/>
    </row>
    <row r="446" spans="2:2" x14ac:dyDescent="0.25">
      <c r="B446" s="79"/>
    </row>
    <row r="447" spans="2:2" x14ac:dyDescent="0.25">
      <c r="B447" s="79"/>
    </row>
    <row r="448" spans="2:2" x14ac:dyDescent="0.25">
      <c r="B448" s="79"/>
    </row>
    <row r="449" spans="2:2" x14ac:dyDescent="0.25">
      <c r="B449" s="79"/>
    </row>
    <row r="450" spans="2:2" x14ac:dyDescent="0.25">
      <c r="B450" s="79"/>
    </row>
    <row r="451" spans="2:2" x14ac:dyDescent="0.25">
      <c r="B451" s="79"/>
    </row>
    <row r="452" spans="2:2" x14ac:dyDescent="0.25">
      <c r="B452" s="79"/>
    </row>
    <row r="453" spans="2:2" x14ac:dyDescent="0.25">
      <c r="B453" s="79"/>
    </row>
    <row r="454" spans="2:2" x14ac:dyDescent="0.25">
      <c r="B454" s="79"/>
    </row>
    <row r="455" spans="2:2" x14ac:dyDescent="0.25">
      <c r="B455" s="79"/>
    </row>
    <row r="456" spans="2:2" x14ac:dyDescent="0.25">
      <c r="B456" s="79"/>
    </row>
    <row r="457" spans="2:2" x14ac:dyDescent="0.25">
      <c r="B457" s="79"/>
    </row>
    <row r="458" spans="2:2" x14ac:dyDescent="0.25">
      <c r="B458" s="79"/>
    </row>
    <row r="459" spans="2:2" x14ac:dyDescent="0.25">
      <c r="B459" s="79"/>
    </row>
    <row r="460" spans="2:2" x14ac:dyDescent="0.25">
      <c r="B460" s="79"/>
    </row>
    <row r="461" spans="2:2" x14ac:dyDescent="0.25">
      <c r="B461" s="79"/>
    </row>
    <row r="462" spans="2:2" x14ac:dyDescent="0.25">
      <c r="B462" s="79"/>
    </row>
    <row r="463" spans="2:2" x14ac:dyDescent="0.25">
      <c r="B463" s="79"/>
    </row>
    <row r="464" spans="2:2" x14ac:dyDescent="0.25">
      <c r="B464" s="79"/>
    </row>
    <row r="465" spans="2:2" x14ac:dyDescent="0.25">
      <c r="B465" s="79"/>
    </row>
    <row r="466" spans="2:2" x14ac:dyDescent="0.25">
      <c r="B466" s="79"/>
    </row>
    <row r="467" spans="2:2" x14ac:dyDescent="0.25">
      <c r="B467" s="79"/>
    </row>
    <row r="468" spans="2:2" x14ac:dyDescent="0.25">
      <c r="B468" s="79"/>
    </row>
    <row r="469" spans="2:2" x14ac:dyDescent="0.25">
      <c r="B469" s="79"/>
    </row>
    <row r="470" spans="2:2" x14ac:dyDescent="0.25">
      <c r="B470" s="79"/>
    </row>
    <row r="471" spans="2:2" x14ac:dyDescent="0.25">
      <c r="B471" s="79"/>
    </row>
    <row r="472" spans="2:2" x14ac:dyDescent="0.25">
      <c r="B472" s="79"/>
    </row>
    <row r="473" spans="2:2" x14ac:dyDescent="0.25">
      <c r="B473" s="79"/>
    </row>
    <row r="474" spans="2:2" x14ac:dyDescent="0.25">
      <c r="B474" s="79"/>
    </row>
    <row r="475" spans="2:2" x14ac:dyDescent="0.25">
      <c r="B475" s="79"/>
    </row>
    <row r="476" spans="2:2" x14ac:dyDescent="0.25">
      <c r="B476" s="79"/>
    </row>
    <row r="477" spans="2:2" x14ac:dyDescent="0.25">
      <c r="B477" s="79"/>
    </row>
    <row r="478" spans="2:2" x14ac:dyDescent="0.25">
      <c r="B478" s="79"/>
    </row>
    <row r="479" spans="2:2" x14ac:dyDescent="0.25">
      <c r="B479" s="79"/>
    </row>
    <row r="480" spans="2:2" x14ac:dyDescent="0.25">
      <c r="B480" s="79"/>
    </row>
    <row r="481" spans="2:2" x14ac:dyDescent="0.25">
      <c r="B481" s="79"/>
    </row>
    <row r="482" spans="2:2" x14ac:dyDescent="0.25">
      <c r="B482" s="79"/>
    </row>
    <row r="483" spans="2:2" x14ac:dyDescent="0.25">
      <c r="B483" s="79"/>
    </row>
    <row r="484" spans="2:2" x14ac:dyDescent="0.25">
      <c r="B484" s="79"/>
    </row>
    <row r="485" spans="2:2" x14ac:dyDescent="0.25">
      <c r="B485" s="79"/>
    </row>
    <row r="486" spans="2:2" x14ac:dyDescent="0.25">
      <c r="B486" s="79"/>
    </row>
    <row r="487" spans="2:2" x14ac:dyDescent="0.25">
      <c r="B487" s="79"/>
    </row>
    <row r="488" spans="2:2" x14ac:dyDescent="0.25">
      <c r="B488" s="79"/>
    </row>
    <row r="489" spans="2:2" x14ac:dyDescent="0.25">
      <c r="B489" s="79"/>
    </row>
    <row r="490" spans="2:2" x14ac:dyDescent="0.25">
      <c r="B490" s="79"/>
    </row>
    <row r="491" spans="2:2" x14ac:dyDescent="0.25">
      <c r="B491" s="79"/>
    </row>
    <row r="492" spans="2:2" x14ac:dyDescent="0.25">
      <c r="B492" s="79"/>
    </row>
    <row r="493" spans="2:2" x14ac:dyDescent="0.25">
      <c r="B493" s="79"/>
    </row>
    <row r="494" spans="2:2" x14ac:dyDescent="0.25">
      <c r="B494" s="79"/>
    </row>
    <row r="495" spans="2:2" x14ac:dyDescent="0.25">
      <c r="B495" s="79"/>
    </row>
    <row r="496" spans="2:2" x14ac:dyDescent="0.25">
      <c r="B496" s="79"/>
    </row>
    <row r="497" spans="2:2" x14ac:dyDescent="0.25">
      <c r="B497" s="79"/>
    </row>
  </sheetData>
  <mergeCells count="5">
    <mergeCell ref="B4:D4"/>
    <mergeCell ref="F4:H4"/>
    <mergeCell ref="J4:L4"/>
    <mergeCell ref="N4:P4"/>
    <mergeCell ref="R4:T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D850E-3EBE-478C-836E-52B9CF774FF1}">
  <dimension ref="B1:G11"/>
  <sheetViews>
    <sheetView showGridLines="0" workbookViewId="0">
      <selection activeCell="J9" sqref="J9"/>
    </sheetView>
  </sheetViews>
  <sheetFormatPr defaultRowHeight="15" x14ac:dyDescent="0.25"/>
  <cols>
    <col min="1" max="1" width="1.85546875" customWidth="1"/>
    <col min="2" max="2" width="7.140625" customWidth="1"/>
    <col min="3" max="3" width="14.140625" bestFit="1" customWidth="1"/>
    <col min="4" max="4" width="8.140625" bestFit="1" customWidth="1"/>
    <col min="5" max="5" width="13.85546875" bestFit="1" customWidth="1"/>
    <col min="6" max="6" width="10.7109375" bestFit="1" customWidth="1"/>
  </cols>
  <sheetData>
    <row r="1" spans="2:7" ht="24.75" customHeight="1" x14ac:dyDescent="0.25">
      <c r="B1" s="29" t="str">
        <f>'Data Sheet'!B1</f>
        <v>ASIAN PAINTS LTD</v>
      </c>
    </row>
    <row r="2" spans="2:7" ht="15.75" thickBot="1" x14ac:dyDescent="0.3">
      <c r="B2" s="30" t="str">
        <f>CONCATENATE("BSE Code : ",VLOOKUP(B1,'List Stocks'!B3:E5442,2,FALSE)," | NSE Code : ",VLOOKUP(B1,'List Stocks'!B3:E5442,3,FALSE),"")</f>
        <v>BSE Code : 500820 | NSE Code : ASIANPAINT</v>
      </c>
      <c r="C2" s="23"/>
      <c r="D2" s="23"/>
      <c r="E2" s="23"/>
      <c r="F2" s="23"/>
      <c r="G2" s="23"/>
    </row>
    <row r="4" spans="2:7" s="9" customFormat="1" x14ac:dyDescent="0.25">
      <c r="B4" s="88" t="s">
        <v>8424</v>
      </c>
      <c r="C4" s="88" t="s">
        <v>8425</v>
      </c>
      <c r="D4" s="118" t="s">
        <v>8426</v>
      </c>
      <c r="E4" s="118" t="s">
        <v>8427</v>
      </c>
      <c r="F4" s="118" t="s">
        <v>8428</v>
      </c>
      <c r="G4" s="118" t="s">
        <v>8429</v>
      </c>
    </row>
    <row r="5" spans="2:7" x14ac:dyDescent="0.25">
      <c r="B5" s="19">
        <v>1</v>
      </c>
      <c r="C5" s="19" t="s">
        <v>8430</v>
      </c>
      <c r="D5" s="119">
        <v>3004.8</v>
      </c>
      <c r="E5" s="119">
        <v>288219.69</v>
      </c>
      <c r="F5" s="119">
        <v>2474.38</v>
      </c>
      <c r="G5" s="119">
        <v>0.13</v>
      </c>
    </row>
    <row r="6" spans="2:7" x14ac:dyDescent="0.25">
      <c r="B6" s="19">
        <v>2</v>
      </c>
      <c r="C6" s="19" t="s">
        <v>8431</v>
      </c>
      <c r="D6" s="119">
        <v>531.45000000000005</v>
      </c>
      <c r="E6" s="119">
        <v>61956.25</v>
      </c>
      <c r="F6" s="119">
        <v>753.29</v>
      </c>
      <c r="G6" s="119">
        <v>0.14000000000000001</v>
      </c>
    </row>
    <row r="7" spans="2:7" x14ac:dyDescent="0.25">
      <c r="B7" s="19">
        <v>3</v>
      </c>
      <c r="C7" s="19" t="s">
        <v>8432</v>
      </c>
      <c r="D7" s="119">
        <v>290.05</v>
      </c>
      <c r="E7" s="119">
        <v>23447.02</v>
      </c>
      <c r="F7" s="119">
        <v>276.42</v>
      </c>
      <c r="G7" s="119">
        <v>0.05</v>
      </c>
    </row>
    <row r="8" spans="2:7" x14ac:dyDescent="0.25">
      <c r="B8" s="19">
        <v>4</v>
      </c>
      <c r="C8" s="19" t="s">
        <v>8433</v>
      </c>
      <c r="D8" s="119">
        <v>3183.95</v>
      </c>
      <c r="E8" s="119">
        <v>14499.81</v>
      </c>
      <c r="F8" s="119">
        <v>60.4</v>
      </c>
      <c r="G8" s="119">
        <v>0.05</v>
      </c>
    </row>
    <row r="9" spans="2:7" x14ac:dyDescent="0.25">
      <c r="B9" s="19">
        <v>5</v>
      </c>
      <c r="C9" s="19" t="s">
        <v>8434</v>
      </c>
      <c r="D9" s="119">
        <v>1438.15</v>
      </c>
      <c r="E9" s="119">
        <v>6848.64</v>
      </c>
      <c r="F9" s="119">
        <v>16.84</v>
      </c>
      <c r="G9" s="119">
        <v>0.02</v>
      </c>
    </row>
    <row r="10" spans="2:7" x14ac:dyDescent="0.25">
      <c r="B10" s="19">
        <v>6</v>
      </c>
      <c r="C10" s="19" t="s">
        <v>8474</v>
      </c>
      <c r="D10" s="119">
        <v>133.69999999999999</v>
      </c>
      <c r="E10" s="119">
        <v>1119.2</v>
      </c>
      <c r="F10" s="119">
        <v>105.88</v>
      </c>
      <c r="G10" s="119">
        <v>0.27</v>
      </c>
    </row>
    <row r="11" spans="2:7" x14ac:dyDescent="0.25">
      <c r="B11" s="19">
        <v>7</v>
      </c>
      <c r="C11" s="19" t="s">
        <v>8475</v>
      </c>
      <c r="D11" s="119">
        <v>209</v>
      </c>
      <c r="E11" s="119">
        <v>131.75</v>
      </c>
      <c r="F11" s="119">
        <v>15.95</v>
      </c>
      <c r="G11" s="119">
        <v>1.02</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71B94-A4A8-436C-B60A-E15CF064C03A}">
  <dimension ref="B1:I30"/>
  <sheetViews>
    <sheetView showGridLines="0" workbookViewId="0">
      <selection activeCell="J19" sqref="J19"/>
    </sheetView>
  </sheetViews>
  <sheetFormatPr defaultRowHeight="15" x14ac:dyDescent="0.25"/>
  <cols>
    <col min="1" max="1" width="1.85546875" customWidth="1"/>
  </cols>
  <sheetData>
    <row r="1" spans="2:9" ht="24.75" customHeight="1" x14ac:dyDescent="0.25">
      <c r="B1" s="29" t="str">
        <f>'Data Sheet'!B1</f>
        <v>ASIAN PAINTS LTD</v>
      </c>
    </row>
    <row r="2" spans="2:9" ht="15.75" thickBot="1" x14ac:dyDescent="0.3">
      <c r="B2" s="30" t="str">
        <f>CONCATENATE("BSE Code : ",VLOOKUP(B1,'List Stocks'!B3:E5442,2,FALSE)," | NSE Code : ",VLOOKUP(B1,'List Stocks'!B3:E5442,3,FALSE),"")</f>
        <v>BSE Code : 500820 | NSE Code : ASIANPAINT</v>
      </c>
      <c r="C2" s="23"/>
      <c r="D2" s="23"/>
      <c r="E2" s="23"/>
      <c r="F2" s="23"/>
      <c r="G2" s="23"/>
      <c r="H2" s="23"/>
      <c r="I2" s="23"/>
    </row>
    <row r="4" spans="2:9" x14ac:dyDescent="0.25">
      <c r="B4" s="31" t="s">
        <v>8476</v>
      </c>
      <c r="C4" s="120"/>
      <c r="D4" s="120"/>
      <c r="E4" s="120"/>
      <c r="F4" s="120"/>
      <c r="G4" s="120"/>
    </row>
    <row r="6" spans="2:9" x14ac:dyDescent="0.25">
      <c r="B6" s="62" t="s">
        <v>117</v>
      </c>
      <c r="C6" s="112" t="s">
        <v>8477</v>
      </c>
    </row>
    <row r="7" spans="2:9" x14ac:dyDescent="0.25">
      <c r="B7" s="19">
        <v>2000</v>
      </c>
      <c r="C7" s="127">
        <v>-0.14649999999999999</v>
      </c>
      <c r="E7" t="s">
        <v>8484</v>
      </c>
      <c r="G7" s="109">
        <f>AVERAGE(C7:C30)</f>
        <v>0.15609166666666666</v>
      </c>
    </row>
    <row r="8" spans="2:9" ht="17.25" x14ac:dyDescent="0.25">
      <c r="B8" s="19">
        <v>2001</v>
      </c>
      <c r="C8" s="127">
        <v>-0.1618</v>
      </c>
      <c r="E8" t="s">
        <v>8485</v>
      </c>
      <c r="G8" s="110" t="s">
        <v>8487</v>
      </c>
    </row>
    <row r="9" spans="2:9" x14ac:dyDescent="0.25">
      <c r="B9" s="19">
        <v>2002</v>
      </c>
      <c r="C9" s="47">
        <v>3.2500000000000001E-2</v>
      </c>
      <c r="E9" s="128" t="s">
        <v>8486</v>
      </c>
      <c r="F9" s="128"/>
      <c r="G9" s="129">
        <f>SUM(G7:G8)</f>
        <v>0.15609166666666666</v>
      </c>
    </row>
    <row r="10" spans="2:9" x14ac:dyDescent="0.25">
      <c r="B10" s="19">
        <v>2003</v>
      </c>
      <c r="C10" s="47">
        <v>0.71899999999999997</v>
      </c>
    </row>
    <row r="11" spans="2:9" x14ac:dyDescent="0.25">
      <c r="B11" s="19">
        <v>2004</v>
      </c>
      <c r="C11" s="47">
        <v>0.10680000000000001</v>
      </c>
    </row>
    <row r="12" spans="2:9" x14ac:dyDescent="0.25">
      <c r="B12" s="19">
        <v>2005</v>
      </c>
      <c r="C12" s="47">
        <v>0.3634</v>
      </c>
    </row>
    <row r="13" spans="2:9" x14ac:dyDescent="0.25">
      <c r="B13" s="19">
        <v>2006</v>
      </c>
      <c r="C13" s="47">
        <v>0.39829999999999999</v>
      </c>
    </row>
    <row r="14" spans="2:9" x14ac:dyDescent="0.25">
      <c r="B14" s="19">
        <v>2007</v>
      </c>
      <c r="C14" s="47">
        <v>0.54769999999999996</v>
      </c>
    </row>
    <row r="15" spans="2:9" x14ac:dyDescent="0.25">
      <c r="B15" s="19">
        <v>2008</v>
      </c>
      <c r="C15" s="127">
        <v>-0.51790000000000003</v>
      </c>
    </row>
    <row r="16" spans="2:9" x14ac:dyDescent="0.25">
      <c r="B16" s="19">
        <v>2009</v>
      </c>
      <c r="C16" s="47">
        <v>0.75760000000000005</v>
      </c>
    </row>
    <row r="17" spans="2:3" x14ac:dyDescent="0.25">
      <c r="B17" s="19">
        <v>2010</v>
      </c>
      <c r="C17" s="47">
        <v>0.17949999999999999</v>
      </c>
    </row>
    <row r="18" spans="2:3" x14ac:dyDescent="0.25">
      <c r="B18" s="19">
        <v>2011</v>
      </c>
      <c r="C18" s="127">
        <v>-0.2462</v>
      </c>
    </row>
    <row r="19" spans="2:3" x14ac:dyDescent="0.25">
      <c r="B19" s="19">
        <v>2012</v>
      </c>
      <c r="C19" s="47">
        <v>0.27700000000000002</v>
      </c>
    </row>
    <row r="20" spans="2:3" x14ac:dyDescent="0.25">
      <c r="B20" s="19">
        <v>2013</v>
      </c>
      <c r="C20" s="47">
        <v>6.7599999999999993E-2</v>
      </c>
    </row>
    <row r="21" spans="2:3" x14ac:dyDescent="0.25">
      <c r="B21" s="19">
        <v>2014</v>
      </c>
      <c r="C21" s="47">
        <v>0.31390000000000001</v>
      </c>
    </row>
    <row r="22" spans="2:3" x14ac:dyDescent="0.25">
      <c r="B22" s="19">
        <v>2015</v>
      </c>
      <c r="C22" s="127">
        <v>-4.0599999999999997E-2</v>
      </c>
    </row>
    <row r="23" spans="2:3" x14ac:dyDescent="0.25">
      <c r="B23" s="19">
        <v>2016</v>
      </c>
      <c r="C23" s="47">
        <v>3.0099999999999998E-2</v>
      </c>
    </row>
    <row r="24" spans="2:3" x14ac:dyDescent="0.25">
      <c r="B24" s="19">
        <v>2017</v>
      </c>
      <c r="C24" s="47">
        <v>0.28649999999999998</v>
      </c>
    </row>
    <row r="25" spans="2:3" x14ac:dyDescent="0.25">
      <c r="B25" s="19">
        <v>2018</v>
      </c>
      <c r="C25" s="47">
        <v>3.15E-2</v>
      </c>
    </row>
    <row r="26" spans="2:3" x14ac:dyDescent="0.25">
      <c r="B26" s="19">
        <v>2019</v>
      </c>
      <c r="C26" s="47">
        <v>0.1202</v>
      </c>
    </row>
    <row r="27" spans="2:3" x14ac:dyDescent="0.25">
      <c r="B27" s="19">
        <v>2020</v>
      </c>
      <c r="C27" s="47">
        <v>0.14899999999999999</v>
      </c>
    </row>
    <row r="28" spans="2:3" x14ac:dyDescent="0.25">
      <c r="B28" s="19">
        <v>2021</v>
      </c>
      <c r="C28" s="47">
        <v>0.2412</v>
      </c>
    </row>
    <row r="29" spans="2:3" x14ac:dyDescent="0.25">
      <c r="B29" s="19">
        <v>2022</v>
      </c>
      <c r="C29" s="47">
        <v>4.3200000000000002E-2</v>
      </c>
    </row>
    <row r="30" spans="2:3" x14ac:dyDescent="0.25">
      <c r="B30" s="19">
        <v>2023</v>
      </c>
      <c r="C30" s="47">
        <v>0.19420000000000001</v>
      </c>
    </row>
  </sheetData>
  <sortState xmlns:xlrd2="http://schemas.microsoft.com/office/spreadsheetml/2017/richdata2" ref="B7:C30">
    <sortCondition ref="B7:B30"/>
  </sortState>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686E0-BE03-4A04-ADE9-963121E276B5}">
  <dimension ref="B1:L13"/>
  <sheetViews>
    <sheetView showGridLines="0" zoomScaleNormal="100" workbookViewId="0">
      <selection activeCell="E17" sqref="E17"/>
    </sheetView>
  </sheetViews>
  <sheetFormatPr defaultRowHeight="15" x14ac:dyDescent="0.25"/>
  <cols>
    <col min="1" max="1" width="1.85546875" customWidth="1"/>
    <col min="2" max="2" width="21" customWidth="1"/>
  </cols>
  <sheetData>
    <row r="1" spans="2:12" ht="24.75" customHeight="1" x14ac:dyDescent="0.25">
      <c r="B1" s="29" t="str">
        <f>'Data Sheet'!B1</f>
        <v>ASIAN PAINTS LTD</v>
      </c>
    </row>
    <row r="2" spans="2:12" ht="15.75" thickBot="1" x14ac:dyDescent="0.3">
      <c r="B2" s="30" t="str">
        <f>CONCATENATE("BSE Code : ",VLOOKUP(B1,'List Stocks'!B3:E5442,2,FALSE)," | NSE Code : ",VLOOKUP(B1,'List Stocks'!B3:E5442,3,FALSE),"")</f>
        <v>BSE Code : 500820 | NSE Code : ASIANPAINT</v>
      </c>
      <c r="C2" s="23"/>
      <c r="D2" s="23"/>
      <c r="E2" s="23"/>
      <c r="F2" s="23"/>
      <c r="G2" s="23"/>
      <c r="H2" s="23"/>
      <c r="I2" s="23"/>
      <c r="J2" s="23"/>
      <c r="K2" s="23"/>
      <c r="L2" s="23"/>
    </row>
    <row r="4" spans="2:12" ht="18.75" x14ac:dyDescent="0.3">
      <c r="B4" s="146" t="s">
        <v>8453</v>
      </c>
      <c r="C4" s="147"/>
      <c r="D4" s="147"/>
      <c r="E4" s="147"/>
      <c r="F4" s="148"/>
      <c r="G4" s="148"/>
      <c r="H4" s="148"/>
      <c r="I4" s="148"/>
      <c r="J4" s="148"/>
      <c r="K4" s="148"/>
      <c r="L4" s="148"/>
    </row>
    <row r="6" spans="2:12" x14ac:dyDescent="0.25">
      <c r="B6" s="62" t="s">
        <v>8384</v>
      </c>
      <c r="C6" s="63">
        <f>'Historical FS'!C$5</f>
        <v>42094</v>
      </c>
      <c r="D6" s="63">
        <f>'Historical FS'!D$5</f>
        <v>42460</v>
      </c>
      <c r="E6" s="63">
        <f>'Historical FS'!E$5</f>
        <v>42825</v>
      </c>
      <c r="F6" s="63">
        <f>'Historical FS'!F$5</f>
        <v>43190</v>
      </c>
      <c r="G6" s="63">
        <f>'Historical FS'!G$5</f>
        <v>43555</v>
      </c>
      <c r="H6" s="63">
        <f>'Historical FS'!H$5</f>
        <v>43921</v>
      </c>
      <c r="I6" s="63">
        <f>'Historical FS'!I$5</f>
        <v>44286</v>
      </c>
      <c r="J6" s="63">
        <f>'Historical FS'!J$5</f>
        <v>44651</v>
      </c>
      <c r="K6" s="63">
        <f>'Historical FS'!K$5</f>
        <v>45016</v>
      </c>
      <c r="L6" s="63">
        <f>'Historical FS'!L$5</f>
        <v>45382</v>
      </c>
    </row>
    <row r="7" spans="2:12" x14ac:dyDescent="0.25">
      <c r="B7" s="9"/>
      <c r="C7" s="134"/>
      <c r="D7" s="134"/>
      <c r="E7" s="134"/>
      <c r="F7" s="134"/>
      <c r="G7" s="134"/>
      <c r="H7" s="134"/>
      <c r="I7" s="134"/>
      <c r="J7" s="134"/>
      <c r="K7" s="134"/>
      <c r="L7" s="134"/>
    </row>
    <row r="8" spans="2:12" x14ac:dyDescent="0.25">
      <c r="B8" s="133" t="s">
        <v>8488</v>
      </c>
      <c r="C8">
        <f>'Historical FS'!C23</f>
        <v>42.24</v>
      </c>
      <c r="D8">
        <f>'Historical FS'!D23</f>
        <v>49</v>
      </c>
      <c r="E8">
        <f>'Historical FS'!E23</f>
        <v>37.33</v>
      </c>
      <c r="F8">
        <f>'Historical FS'!F23</f>
        <v>41.47</v>
      </c>
      <c r="G8">
        <f>'Historical FS'!G23</f>
        <v>110.47</v>
      </c>
      <c r="H8">
        <f>'Historical FS'!H23</f>
        <v>102.33</v>
      </c>
      <c r="I8">
        <f>'Historical FS'!I23</f>
        <v>91.63</v>
      </c>
      <c r="J8">
        <f>'Historical FS'!J23</f>
        <v>95.41</v>
      </c>
      <c r="K8">
        <f>'Historical FS'!K23</f>
        <v>144.44999999999999</v>
      </c>
      <c r="L8">
        <f>'Historical FS'!L23</f>
        <v>205.17</v>
      </c>
    </row>
    <row r="9" spans="2:12" x14ac:dyDescent="0.25">
      <c r="B9" s="135" t="s">
        <v>8442</v>
      </c>
      <c r="C9" s="64">
        <f>'Historical FS'!C51</f>
        <v>418.17</v>
      </c>
      <c r="D9" s="64">
        <f>'Historical FS'!D51</f>
        <v>323.29000000000002</v>
      </c>
      <c r="E9" s="64">
        <f>'Historical FS'!E51</f>
        <v>560.34</v>
      </c>
      <c r="F9" s="64">
        <f>'Historical FS'!F51</f>
        <v>533.42999999999995</v>
      </c>
      <c r="G9" s="64">
        <f>'Historical FS'!G51</f>
        <v>1319.6</v>
      </c>
      <c r="H9" s="64">
        <f>'Historical FS'!H51</f>
        <v>1118.5</v>
      </c>
      <c r="I9" s="64">
        <f>'Historical FS'!I51</f>
        <v>1093.1199999999999</v>
      </c>
      <c r="J9" s="64">
        <f>'Historical FS'!J51</f>
        <v>1586.88</v>
      </c>
      <c r="K9" s="64">
        <f>'Historical FS'!K51</f>
        <v>1932.62</v>
      </c>
      <c r="L9" s="64">
        <f>'Historical FS'!L51</f>
        <v>2474.38</v>
      </c>
    </row>
    <row r="10" spans="2:12" x14ac:dyDescent="0.25">
      <c r="B10" s="65" t="s">
        <v>8489</v>
      </c>
      <c r="C10" s="136"/>
      <c r="D10" s="137">
        <f>D8/C9</f>
        <v>0.11717722457373794</v>
      </c>
      <c r="E10" s="137">
        <f t="shared" ref="E10:L10" si="0">E8/D9</f>
        <v>0.11546908348541556</v>
      </c>
      <c r="F10" s="137">
        <f t="shared" si="0"/>
        <v>7.4008637612877889E-2</v>
      </c>
      <c r="G10" s="137">
        <f t="shared" si="0"/>
        <v>0.2070937142642896</v>
      </c>
      <c r="H10" s="137">
        <f t="shared" si="0"/>
        <v>7.754622612913005E-2</v>
      </c>
      <c r="I10" s="137">
        <f t="shared" si="0"/>
        <v>8.1922217255252561E-2</v>
      </c>
      <c r="J10" s="137">
        <f t="shared" si="0"/>
        <v>8.7282274590163939E-2</v>
      </c>
      <c r="K10" s="137">
        <f t="shared" si="0"/>
        <v>9.1027676950998171E-2</v>
      </c>
      <c r="L10" s="137">
        <f t="shared" si="0"/>
        <v>0.10616158375676543</v>
      </c>
    </row>
    <row r="13" spans="2:12" x14ac:dyDescent="0.25">
      <c r="B13" s="98" t="s">
        <v>8490</v>
      </c>
      <c r="C13" s="97">
        <f>AVERAGE(D10:L10)</f>
        <v>0.10640984873540348</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306B-434C-420E-94B3-A5BB0FF7FF39}">
  <sheetPr>
    <pageSetUpPr fitToPage="1"/>
  </sheetPr>
  <dimension ref="A1:K70"/>
  <sheetViews>
    <sheetView showGridLines="0" topLeftCell="A15" zoomScaleNormal="100" workbookViewId="0">
      <selection activeCell="D74" sqref="D74:D75"/>
    </sheetView>
  </sheetViews>
  <sheetFormatPr defaultRowHeight="15" x14ac:dyDescent="0.25"/>
  <cols>
    <col min="1" max="1" width="1.85546875" customWidth="1"/>
    <col min="8" max="8" width="8.140625" bestFit="1" customWidth="1"/>
    <col min="10" max="10" width="13.7109375" customWidth="1"/>
  </cols>
  <sheetData>
    <row r="1" spans="2:11" ht="24.75" customHeight="1" x14ac:dyDescent="0.25">
      <c r="B1" s="29" t="str">
        <f>'Data Sheet'!B1</f>
        <v>ASIAN PAINTS LTD</v>
      </c>
    </row>
    <row r="2" spans="2:11"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row>
    <row r="4" spans="2:11" x14ac:dyDescent="0.25">
      <c r="B4" s="149" t="s">
        <v>8491</v>
      </c>
      <c r="C4" s="150"/>
      <c r="D4" s="150"/>
      <c r="E4" s="150"/>
      <c r="F4" s="150"/>
      <c r="G4" s="151">
        <f>'Raw FS'!C5</f>
        <v>43921</v>
      </c>
      <c r="H4" s="151">
        <f>'Raw FS'!D5</f>
        <v>44286</v>
      </c>
      <c r="I4" s="151">
        <f>'Raw FS'!E5</f>
        <v>44651</v>
      </c>
      <c r="J4" s="151">
        <f>'Raw FS'!F5</f>
        <v>45016</v>
      </c>
      <c r="K4" s="151">
        <f>'Raw FS'!G5</f>
        <v>45382</v>
      </c>
    </row>
    <row r="6" spans="2:11" x14ac:dyDescent="0.25">
      <c r="B6" s="9" t="s">
        <v>8525</v>
      </c>
    </row>
    <row r="7" spans="2:11" x14ac:dyDescent="0.25">
      <c r="B7" s="136" t="str">
        <f>'Raw FS'!B40</f>
        <v>Inventories</v>
      </c>
      <c r="C7" s="136"/>
      <c r="D7" s="136"/>
      <c r="E7" s="136"/>
      <c r="F7" s="136"/>
      <c r="G7" s="162">
        <f>'Raw FS'!C40</f>
        <v>3390</v>
      </c>
      <c r="H7" s="162">
        <f>'Raw FS'!D40</f>
        <v>3799</v>
      </c>
      <c r="I7" s="162">
        <f>'Raw FS'!E40</f>
        <v>6153</v>
      </c>
      <c r="J7" s="162">
        <f>'Raw FS'!F40</f>
        <v>6211</v>
      </c>
      <c r="K7" s="162">
        <f>'Raw FS'!G40</f>
        <v>5923</v>
      </c>
    </row>
    <row r="8" spans="2:11" x14ac:dyDescent="0.25">
      <c r="B8" s="136" t="str">
        <f>'Raw FS'!B41</f>
        <v>Trade receivables </v>
      </c>
      <c r="C8" s="136"/>
      <c r="D8" s="136"/>
      <c r="E8" s="136"/>
      <c r="F8" s="136"/>
      <c r="G8" s="162">
        <f>'Raw FS'!C41</f>
        <v>1795</v>
      </c>
      <c r="H8" s="162">
        <f>'Raw FS'!D41</f>
        <v>2602</v>
      </c>
      <c r="I8" s="162">
        <f>'Raw FS'!E41</f>
        <v>3871</v>
      </c>
      <c r="J8" s="162">
        <f>'Raw FS'!F41</f>
        <v>4637</v>
      </c>
      <c r="K8" s="162">
        <f>'Raw FS'!G41</f>
        <v>4889</v>
      </c>
    </row>
    <row r="9" spans="2:11" x14ac:dyDescent="0.25">
      <c r="B9" s="136" t="str">
        <f>'Raw FS'!B42</f>
        <v>Cash Equivalents</v>
      </c>
      <c r="C9" s="136"/>
      <c r="D9" s="136"/>
      <c r="E9" s="136"/>
      <c r="F9" s="136"/>
      <c r="G9" s="162">
        <f>'Raw FS'!C42</f>
        <v>783</v>
      </c>
      <c r="H9" s="162">
        <f>'Raw FS'!D42</f>
        <v>611</v>
      </c>
      <c r="I9" s="162">
        <f>'Raw FS'!E42</f>
        <v>864</v>
      </c>
      <c r="J9" s="162">
        <f>'Raw FS'!F42</f>
        <v>844</v>
      </c>
      <c r="K9" s="162">
        <f>'Raw FS'!G42</f>
        <v>1084</v>
      </c>
    </row>
    <row r="10" spans="2:11" x14ac:dyDescent="0.25">
      <c r="B10" s="136" t="str">
        <f>'Raw FS'!B43</f>
        <v>Short term loans</v>
      </c>
      <c r="C10" s="136"/>
      <c r="D10" s="136"/>
      <c r="E10" s="136"/>
      <c r="F10" s="136"/>
      <c r="G10" s="162">
        <f>'Raw FS'!C43</f>
        <v>12</v>
      </c>
      <c r="H10" s="162">
        <f>'Raw FS'!D43</f>
        <v>11</v>
      </c>
      <c r="I10" s="162">
        <f>'Raw FS'!E43</f>
        <v>8</v>
      </c>
      <c r="J10" s="162">
        <f>'Raw FS'!F43</f>
        <v>12</v>
      </c>
      <c r="K10" s="162">
        <f>'Raw FS'!G43</f>
        <v>17</v>
      </c>
    </row>
    <row r="11" spans="2:11" x14ac:dyDescent="0.25">
      <c r="B11" s="163" t="str">
        <f>'Raw FS'!B44</f>
        <v>Other asset items</v>
      </c>
      <c r="C11" s="163"/>
      <c r="D11" s="163"/>
      <c r="E11" s="163"/>
      <c r="F11" s="163"/>
      <c r="G11" s="164">
        <f>'Raw FS'!C44</f>
        <v>1727</v>
      </c>
      <c r="H11" s="164">
        <f>'Raw FS'!D44</f>
        <v>2555</v>
      </c>
      <c r="I11" s="164">
        <f>'Raw FS'!E44</f>
        <v>2869</v>
      </c>
      <c r="J11" s="164">
        <f>'Raw FS'!F44</f>
        <v>3024</v>
      </c>
      <c r="K11" s="164">
        <f>'Raw FS'!G44</f>
        <v>3555</v>
      </c>
    </row>
    <row r="12" spans="2:11" x14ac:dyDescent="0.25">
      <c r="B12" s="9" t="s">
        <v>8526</v>
      </c>
      <c r="C12" s="9"/>
      <c r="D12" s="9"/>
      <c r="E12" s="9"/>
      <c r="F12" s="9"/>
      <c r="G12" s="161">
        <f>SUM(G7:G11)</f>
        <v>7707</v>
      </c>
      <c r="H12" s="161">
        <f t="shared" ref="H12:K12" si="0">SUM(H7:H11)</f>
        <v>9578</v>
      </c>
      <c r="I12" s="161">
        <f t="shared" si="0"/>
        <v>13765</v>
      </c>
      <c r="J12" s="161">
        <f t="shared" si="0"/>
        <v>14728</v>
      </c>
      <c r="K12" s="161">
        <f t="shared" si="0"/>
        <v>15468</v>
      </c>
    </row>
    <row r="14" spans="2:11" x14ac:dyDescent="0.25">
      <c r="B14" s="9" t="s">
        <v>8527</v>
      </c>
    </row>
    <row r="15" spans="2:11" x14ac:dyDescent="0.25">
      <c r="B15" s="136" t="str">
        <f>'Raw FS'!B17</f>
        <v>Non controlling int</v>
      </c>
      <c r="C15" s="136"/>
      <c r="D15" s="136"/>
      <c r="E15" s="136"/>
      <c r="F15" s="136"/>
      <c r="G15" s="162">
        <f>'Raw FS'!C17</f>
        <v>404</v>
      </c>
      <c r="H15" s="162">
        <f>'Raw FS'!D17</f>
        <v>423</v>
      </c>
      <c r="I15" s="162">
        <f>'Raw FS'!E17</f>
        <v>388</v>
      </c>
      <c r="J15" s="162">
        <f>'Raw FS'!F17</f>
        <v>454</v>
      </c>
      <c r="K15" s="162">
        <f>'Raw FS'!G17</f>
        <v>695</v>
      </c>
    </row>
    <row r="16" spans="2:11" x14ac:dyDescent="0.25">
      <c r="B16" s="136" t="str">
        <f>'Raw FS'!B18</f>
        <v>Trade Payables</v>
      </c>
      <c r="C16" s="136"/>
      <c r="D16" s="136"/>
      <c r="E16" s="136"/>
      <c r="F16" s="136"/>
      <c r="G16" s="162">
        <f>'Raw FS'!C18</f>
        <v>2137</v>
      </c>
      <c r="H16" s="162">
        <f>'Raw FS'!D18</f>
        <v>3379</v>
      </c>
      <c r="I16" s="162">
        <f>'Raw FS'!E18</f>
        <v>4164</v>
      </c>
      <c r="J16" s="162">
        <f>'Raw FS'!F18</f>
        <v>3635</v>
      </c>
      <c r="K16" s="162">
        <f>'Raw FS'!G18</f>
        <v>3831</v>
      </c>
    </row>
    <row r="17" spans="1:11" x14ac:dyDescent="0.25">
      <c r="B17" s="136" t="str">
        <f>'Raw FS'!B19</f>
        <v>Advance from Customers</v>
      </c>
      <c r="C17" s="136"/>
      <c r="D17" s="136"/>
      <c r="E17" s="136"/>
      <c r="F17" s="136"/>
      <c r="G17" s="162">
        <f>'Raw FS'!C19</f>
        <v>29</v>
      </c>
      <c r="H17" s="162">
        <f>'Raw FS'!D19</f>
        <v>41</v>
      </c>
      <c r="I17" s="162">
        <f>'Raw FS'!E19</f>
        <v>76</v>
      </c>
      <c r="J17" s="162">
        <f>'Raw FS'!F19</f>
        <v>108</v>
      </c>
      <c r="K17" s="162">
        <f>'Raw FS'!G19</f>
        <v>154</v>
      </c>
    </row>
    <row r="18" spans="1:11" x14ac:dyDescent="0.25">
      <c r="B18" s="163" t="str">
        <f>'Raw FS'!B20</f>
        <v>Other liability items</v>
      </c>
      <c r="C18" s="163"/>
      <c r="D18" s="163"/>
      <c r="E18" s="163"/>
      <c r="F18" s="163"/>
      <c r="G18" s="164">
        <f>'Raw FS'!C20</f>
        <v>2320</v>
      </c>
      <c r="H18" s="164">
        <f>'Raw FS'!D20</f>
        <v>2613</v>
      </c>
      <c r="I18" s="164">
        <f>'Raw FS'!E20</f>
        <v>2932</v>
      </c>
      <c r="J18" s="164">
        <f>'Raw FS'!F20</f>
        <v>3657</v>
      </c>
      <c r="K18" s="164">
        <f>'Raw FS'!G20</f>
        <v>4017</v>
      </c>
    </row>
    <row r="19" spans="1:11" x14ac:dyDescent="0.25">
      <c r="B19" s="9" t="s">
        <v>8528</v>
      </c>
      <c r="G19" s="161">
        <f>SUM(G15:G18)</f>
        <v>4890</v>
      </c>
      <c r="H19" s="161">
        <f t="shared" ref="H19:K19" si="1">SUM(H15:H18)</f>
        <v>6456</v>
      </c>
      <c r="I19" s="161">
        <f t="shared" si="1"/>
        <v>7560</v>
      </c>
      <c r="J19" s="161">
        <f t="shared" si="1"/>
        <v>7854</v>
      </c>
      <c r="K19" s="161">
        <f t="shared" si="1"/>
        <v>8697</v>
      </c>
    </row>
    <row r="21" spans="1:11" ht="15.75" thickBot="1" x14ac:dyDescent="0.3">
      <c r="A21" t="s">
        <v>58</v>
      </c>
      <c r="B21" s="165" t="s">
        <v>8529</v>
      </c>
      <c r="C21" s="166"/>
      <c r="D21" s="166"/>
      <c r="E21" s="166"/>
      <c r="F21" s="166"/>
      <c r="G21" s="170">
        <f>G12-G19</f>
        <v>2817</v>
      </c>
      <c r="H21" s="170">
        <f t="shared" ref="H21:K21" si="2">H12-H19</f>
        <v>3122</v>
      </c>
      <c r="I21" s="170">
        <f t="shared" si="2"/>
        <v>6205</v>
      </c>
      <c r="J21" s="170">
        <f t="shared" si="2"/>
        <v>6874</v>
      </c>
      <c r="K21" s="170">
        <f t="shared" si="2"/>
        <v>6771</v>
      </c>
    </row>
    <row r="23" spans="1:11" x14ac:dyDescent="0.25">
      <c r="B23" s="9" t="s">
        <v>8530</v>
      </c>
    </row>
    <row r="24" spans="1:11" x14ac:dyDescent="0.25">
      <c r="B24" s="136" t="str">
        <f>'Raw FS'!B24</f>
        <v>Land</v>
      </c>
      <c r="C24" s="136"/>
      <c r="D24" s="136"/>
      <c r="E24" s="136"/>
      <c r="F24" s="136"/>
      <c r="G24" s="162">
        <f>'Raw FS'!C24</f>
        <v>640</v>
      </c>
      <c r="H24" s="162">
        <f>'Raw FS'!D24</f>
        <v>644</v>
      </c>
      <c r="I24" s="162">
        <f>'Raw FS'!E24</f>
        <v>644</v>
      </c>
      <c r="J24" s="162">
        <f>'Raw FS'!F24</f>
        <v>804</v>
      </c>
      <c r="K24" s="162">
        <f>'Raw FS'!G24</f>
        <v>1126</v>
      </c>
    </row>
    <row r="25" spans="1:11" x14ac:dyDescent="0.25">
      <c r="B25" s="136" t="str">
        <f>'Raw FS'!B25</f>
        <v>Building</v>
      </c>
      <c r="C25" s="136"/>
      <c r="D25" s="136"/>
      <c r="E25" s="136"/>
      <c r="F25" s="136"/>
      <c r="G25" s="162">
        <f>'Raw FS'!C25</f>
        <v>2257</v>
      </c>
      <c r="H25" s="162">
        <f>'Raw FS'!D25</f>
        <v>2249</v>
      </c>
      <c r="I25" s="162">
        <f>'Raw FS'!E25</f>
        <v>2325</v>
      </c>
      <c r="J25" s="162">
        <f>'Raw FS'!F25</f>
        <v>2883</v>
      </c>
      <c r="K25" s="162">
        <f>'Raw FS'!G25</f>
        <v>3390</v>
      </c>
    </row>
    <row r="26" spans="1:11" x14ac:dyDescent="0.25">
      <c r="B26" s="136" t="str">
        <f>'Raw FS'!B26</f>
        <v>Plant Machinery</v>
      </c>
      <c r="C26" s="136"/>
      <c r="D26" s="136"/>
      <c r="E26" s="136"/>
      <c r="F26" s="136"/>
      <c r="G26" s="162">
        <f>'Raw FS'!C26</f>
        <v>4208</v>
      </c>
      <c r="H26" s="162">
        <f>'Raw FS'!D26</f>
        <v>4340</v>
      </c>
      <c r="I26" s="162">
        <f>'Raw FS'!E26</f>
        <v>4531</v>
      </c>
      <c r="J26" s="162">
        <f>'Raw FS'!F26</f>
        <v>4825</v>
      </c>
      <c r="K26" s="162">
        <f>'Raw FS'!G26</f>
        <v>5422</v>
      </c>
    </row>
    <row r="27" spans="1:11" x14ac:dyDescent="0.25">
      <c r="B27" s="136" t="str">
        <f>'Raw FS'!B27</f>
        <v>Equipments</v>
      </c>
      <c r="C27" s="136"/>
      <c r="D27" s="136"/>
      <c r="E27" s="136"/>
      <c r="F27" s="136"/>
      <c r="G27" s="162">
        <f>'Raw FS'!C27</f>
        <v>241</v>
      </c>
      <c r="H27" s="162">
        <f>'Raw FS'!D27</f>
        <v>243</v>
      </c>
      <c r="I27" s="162">
        <f>'Raw FS'!E27</f>
        <v>253</v>
      </c>
      <c r="J27" s="162">
        <f>'Raw FS'!F27</f>
        <v>270</v>
      </c>
      <c r="K27" s="162">
        <f>'Raw FS'!G27</f>
        <v>298</v>
      </c>
    </row>
    <row r="28" spans="1:11" x14ac:dyDescent="0.25">
      <c r="B28" s="136" t="str">
        <f>'Raw FS'!B28</f>
        <v>Furniture n fittings</v>
      </c>
      <c r="C28" s="136"/>
      <c r="D28" s="136"/>
      <c r="E28" s="136"/>
      <c r="F28" s="136"/>
      <c r="G28" s="162">
        <f>'Raw FS'!C28</f>
        <v>94</v>
      </c>
      <c r="H28" s="162">
        <f>'Raw FS'!D28</f>
        <v>99</v>
      </c>
      <c r="I28" s="162">
        <f>'Raw FS'!E28</f>
        <v>113</v>
      </c>
      <c r="J28" s="162">
        <f>'Raw FS'!F28</f>
        <v>146</v>
      </c>
      <c r="K28" s="162">
        <f>'Raw FS'!G28</f>
        <v>175</v>
      </c>
    </row>
    <row r="29" spans="1:11" x14ac:dyDescent="0.25">
      <c r="B29" s="136" t="str">
        <f>'Raw FS'!B29</f>
        <v>Vehicles</v>
      </c>
      <c r="C29" s="136"/>
      <c r="D29" s="136"/>
      <c r="E29" s="136"/>
      <c r="F29" s="136"/>
      <c r="G29" s="162">
        <f>'Raw FS'!C29</f>
        <v>43</v>
      </c>
      <c r="H29" s="162">
        <f>'Raw FS'!D29</f>
        <v>38</v>
      </c>
      <c r="I29" s="162">
        <f>'Raw FS'!E29</f>
        <v>32</v>
      </c>
      <c r="J29" s="162">
        <f>'Raw FS'!F29</f>
        <v>36</v>
      </c>
      <c r="K29" s="162">
        <f>'Raw FS'!G29</f>
        <v>40</v>
      </c>
    </row>
    <row r="30" spans="1:11" x14ac:dyDescent="0.25">
      <c r="B30" s="136" t="str">
        <f>'Raw FS'!B30</f>
        <v>Intangible Assets</v>
      </c>
      <c r="C30" s="136"/>
      <c r="D30" s="136"/>
      <c r="E30" s="136"/>
      <c r="F30" s="136"/>
      <c r="G30" s="162">
        <f>'Raw FS'!C30</f>
        <v>505</v>
      </c>
      <c r="H30" s="162">
        <f>'Raw FS'!D30</f>
        <v>476</v>
      </c>
      <c r="I30" s="162">
        <f>'Raw FS'!E30</f>
        <v>345</v>
      </c>
      <c r="J30" s="162">
        <f>'Raw FS'!F30</f>
        <v>422</v>
      </c>
      <c r="K30" s="162">
        <f>'Raw FS'!G30</f>
        <v>850</v>
      </c>
    </row>
    <row r="31" spans="1:11" x14ac:dyDescent="0.25">
      <c r="B31" s="136" t="str">
        <f>'Raw FS'!B31</f>
        <v>Other fixed assets</v>
      </c>
      <c r="C31" s="136"/>
      <c r="D31" s="136"/>
      <c r="E31" s="136"/>
      <c r="F31" s="136"/>
      <c r="G31" s="162">
        <f>'Raw FS'!C31</f>
        <v>293</v>
      </c>
      <c r="H31" s="162">
        <f>'Raw FS'!D31</f>
        <v>302</v>
      </c>
      <c r="I31" s="162">
        <f>'Raw FS'!E31</f>
        <v>294</v>
      </c>
      <c r="J31" s="162">
        <f>'Raw FS'!F31</f>
        <v>289</v>
      </c>
      <c r="K31" s="162">
        <f>'Raw FS'!G31</f>
        <v>321</v>
      </c>
    </row>
    <row r="32" spans="1:11" ht="3" customHeight="1" x14ac:dyDescent="0.25">
      <c r="B32" s="153"/>
      <c r="C32" s="153"/>
      <c r="D32" s="153"/>
      <c r="E32" s="153"/>
      <c r="F32" s="153"/>
      <c r="G32" s="153"/>
      <c r="H32" s="153"/>
      <c r="I32" s="153"/>
      <c r="J32" s="153"/>
      <c r="K32" s="153"/>
    </row>
    <row r="33" spans="1:11" x14ac:dyDescent="0.25">
      <c r="B33" s="103" t="str">
        <f>'Raw FS'!B32</f>
        <v>Gross Block</v>
      </c>
      <c r="C33" s="167"/>
      <c r="D33" s="167"/>
      <c r="E33" s="167"/>
      <c r="F33" s="167"/>
      <c r="G33" s="168">
        <f>SUM(G24:G31)</f>
        <v>8281</v>
      </c>
      <c r="H33" s="168">
        <f t="shared" ref="H33:K33" si="3">SUM(H24:H31)</f>
        <v>8391</v>
      </c>
      <c r="I33" s="168">
        <f t="shared" si="3"/>
        <v>8537</v>
      </c>
      <c r="J33" s="168">
        <f t="shared" si="3"/>
        <v>9675</v>
      </c>
      <c r="K33" s="168">
        <f t="shared" si="3"/>
        <v>11622</v>
      </c>
    </row>
    <row r="34" spans="1:11" x14ac:dyDescent="0.25">
      <c r="B34" s="108" t="str">
        <f>'Raw FS'!B33</f>
        <v>Accumulated Depreciation</v>
      </c>
      <c r="C34" s="108"/>
      <c r="D34" s="108"/>
      <c r="E34" s="108"/>
      <c r="F34" s="108"/>
      <c r="G34" s="160">
        <f>'Raw FS'!C33</f>
        <v>2010</v>
      </c>
      <c r="H34" s="160">
        <f>'Raw FS'!D33</f>
        <v>2533</v>
      </c>
      <c r="I34" s="160">
        <f>'Raw FS'!E33</f>
        <v>3019</v>
      </c>
      <c r="J34" s="160">
        <f>'Raw FS'!F33</f>
        <v>3814</v>
      </c>
      <c r="K34" s="160">
        <f>'Raw FS'!G33</f>
        <v>4381</v>
      </c>
    </row>
    <row r="35" spans="1:11" ht="15.75" thickBot="1" x14ac:dyDescent="0.3">
      <c r="A35" t="s">
        <v>58</v>
      </c>
      <c r="B35" s="165" t="s">
        <v>8531</v>
      </c>
      <c r="C35" s="166"/>
      <c r="D35" s="166"/>
      <c r="E35" s="166"/>
      <c r="F35" s="166"/>
      <c r="G35" s="169">
        <f>SUM(G33:G34)</f>
        <v>10291</v>
      </c>
      <c r="H35" s="169">
        <f t="shared" ref="H35:K35" si="4">SUM(H33:H34)</f>
        <v>10924</v>
      </c>
      <c r="I35" s="169">
        <f t="shared" si="4"/>
        <v>11556</v>
      </c>
      <c r="J35" s="169">
        <f t="shared" si="4"/>
        <v>13489</v>
      </c>
      <c r="K35" s="169">
        <f t="shared" si="4"/>
        <v>16003</v>
      </c>
    </row>
    <row r="37" spans="1:11" x14ac:dyDescent="0.25">
      <c r="A37" t="s">
        <v>58</v>
      </c>
      <c r="B37" s="9" t="s">
        <v>8532</v>
      </c>
      <c r="C37" s="9"/>
      <c r="G37" s="161">
        <f>G21+G35</f>
        <v>13108</v>
      </c>
      <c r="H37" s="161">
        <f t="shared" ref="H37:K37" si="5">H21+H35</f>
        <v>14046</v>
      </c>
      <c r="I37" s="161">
        <f t="shared" si="5"/>
        <v>17761</v>
      </c>
      <c r="J37" s="161">
        <f t="shared" si="5"/>
        <v>20363</v>
      </c>
      <c r="K37" s="161">
        <f t="shared" si="5"/>
        <v>22774</v>
      </c>
    </row>
    <row r="38" spans="1:11" x14ac:dyDescent="0.25">
      <c r="B38" s="9" t="s">
        <v>8533</v>
      </c>
      <c r="C38" s="9"/>
      <c r="G38" s="161">
        <f>'Historical FS'!H29+'Historical FS'!H23</f>
        <v>3376.3199999999979</v>
      </c>
      <c r="H38" s="161">
        <f>'Historical FS'!I29+'Historical FS'!I23</f>
        <v>4064.3300000000031</v>
      </c>
      <c r="I38" s="161">
        <f>'Historical FS'!J29+'Historical FS'!J23</f>
        <v>3987.2499999999986</v>
      </c>
      <c r="J38" s="161">
        <f>'Historical FS'!K29+'Historical FS'!K23</f>
        <v>5401.8199999999952</v>
      </c>
      <c r="K38" s="161">
        <f>'Historical FS'!L29+'Historical FS'!L23</f>
        <v>6731.9800000000014</v>
      </c>
    </row>
    <row r="40" spans="1:11" ht="15.75" thickBot="1" x14ac:dyDescent="0.3">
      <c r="A40" t="s">
        <v>58</v>
      </c>
      <c r="B40" s="165" t="s">
        <v>8534</v>
      </c>
      <c r="C40" s="165"/>
      <c r="D40" s="165"/>
      <c r="E40" s="165"/>
      <c r="F40" s="165"/>
      <c r="G40" s="171">
        <f>G38/G37</f>
        <v>0.25757705218187349</v>
      </c>
      <c r="H40" s="171">
        <f t="shared" ref="H40:K40" si="6">H38/H37</f>
        <v>0.28935853623807511</v>
      </c>
      <c r="I40" s="171">
        <f t="shared" si="6"/>
        <v>0.22449467935363993</v>
      </c>
      <c r="J40" s="171">
        <f t="shared" si="6"/>
        <v>0.26527623631095593</v>
      </c>
      <c r="K40" s="171">
        <f t="shared" si="6"/>
        <v>0.29559936770000883</v>
      </c>
    </row>
    <row r="41" spans="1:11" x14ac:dyDescent="0.25">
      <c r="B41" s="172"/>
      <c r="C41" s="172"/>
      <c r="D41" s="172"/>
      <c r="E41" s="172"/>
      <c r="F41" s="172"/>
      <c r="G41" s="172"/>
      <c r="H41" s="172"/>
      <c r="I41" s="172"/>
      <c r="J41" s="172"/>
      <c r="K41" s="172"/>
    </row>
    <row r="42" spans="1:11" x14ac:dyDescent="0.25">
      <c r="A42" t="s">
        <v>58</v>
      </c>
      <c r="B42" s="31" t="s">
        <v>8535</v>
      </c>
      <c r="C42" s="120"/>
      <c r="D42" s="120"/>
      <c r="E42" s="120"/>
      <c r="F42" s="120"/>
      <c r="G42" s="32">
        <f>G4</f>
        <v>43921</v>
      </c>
      <c r="H42" s="32">
        <f t="shared" ref="H42:K42" si="7">H4</f>
        <v>44286</v>
      </c>
      <c r="I42" s="32">
        <f t="shared" si="7"/>
        <v>44651</v>
      </c>
      <c r="J42" s="32">
        <f t="shared" si="7"/>
        <v>45016</v>
      </c>
      <c r="K42" s="32">
        <f t="shared" si="7"/>
        <v>45382</v>
      </c>
    </row>
    <row r="44" spans="1:11" x14ac:dyDescent="0.25">
      <c r="B44" s="136" t="s">
        <v>8536</v>
      </c>
      <c r="C44" s="136"/>
      <c r="D44" s="136"/>
      <c r="E44" s="136"/>
      <c r="F44" s="136"/>
      <c r="G44" s="162">
        <f>-SUM('Raw FS'!C61,'Raw FS'!C69)</f>
        <v>923</v>
      </c>
      <c r="H44" s="162">
        <f>-SUM('Raw FS'!D61,'Raw FS'!D69)</f>
        <v>823</v>
      </c>
      <c r="I44" s="162">
        <f>-SUM('Raw FS'!E61,'Raw FS'!E69)</f>
        <v>868</v>
      </c>
      <c r="J44" s="162">
        <f>-SUM('Raw FS'!F61,'Raw FS'!F69)</f>
        <v>2729</v>
      </c>
      <c r="K44" s="162">
        <f>-SUM('Raw FS'!G61,'Raw FS'!G69)</f>
        <v>5045</v>
      </c>
    </row>
    <row r="45" spans="1:11" x14ac:dyDescent="0.25">
      <c r="B45" s="136" t="s">
        <v>8537</v>
      </c>
      <c r="C45" s="136"/>
      <c r="D45" s="136"/>
      <c r="E45" s="136"/>
      <c r="F45" s="136"/>
      <c r="G45" s="162"/>
      <c r="H45" s="162">
        <f>H21-G21</f>
        <v>305</v>
      </c>
      <c r="I45" s="162">
        <f t="shared" ref="I45:K45" si="8">I21-H21</f>
        <v>3083</v>
      </c>
      <c r="J45" s="162">
        <f t="shared" si="8"/>
        <v>669</v>
      </c>
      <c r="K45" s="162">
        <f t="shared" si="8"/>
        <v>-103</v>
      </c>
    </row>
    <row r="47" spans="1:11" x14ac:dyDescent="0.25">
      <c r="B47" s="136" t="s">
        <v>8533</v>
      </c>
      <c r="C47" s="136"/>
      <c r="D47" s="136"/>
      <c r="E47" s="136"/>
      <c r="F47" s="136"/>
      <c r="G47" s="162">
        <f>G38</f>
        <v>3376.3199999999979</v>
      </c>
      <c r="H47" s="162">
        <f t="shared" ref="H47:K47" si="9">H38</f>
        <v>4064.3300000000031</v>
      </c>
      <c r="I47" s="162">
        <f t="shared" si="9"/>
        <v>3987.2499999999986</v>
      </c>
      <c r="J47" s="162">
        <f t="shared" si="9"/>
        <v>5401.8199999999952</v>
      </c>
      <c r="K47" s="162">
        <f t="shared" si="9"/>
        <v>6731.9800000000014</v>
      </c>
    </row>
    <row r="48" spans="1:11" x14ac:dyDescent="0.25">
      <c r="B48" s="136" t="s">
        <v>8538</v>
      </c>
      <c r="C48" s="136"/>
      <c r="D48" s="136"/>
      <c r="E48" s="136"/>
      <c r="F48" s="136"/>
      <c r="G48" s="174">
        <v>0.25</v>
      </c>
      <c r="H48" s="174">
        <v>0.25</v>
      </c>
      <c r="I48" s="174">
        <v>0.25</v>
      </c>
      <c r="J48" s="174">
        <v>0.25</v>
      </c>
      <c r="K48" s="174">
        <v>0.25</v>
      </c>
    </row>
    <row r="49" spans="1:11" x14ac:dyDescent="0.25">
      <c r="B49" s="136" t="s">
        <v>8539</v>
      </c>
      <c r="C49" s="136"/>
      <c r="D49" s="136"/>
      <c r="E49" s="136"/>
      <c r="F49" s="136"/>
      <c r="G49" s="175">
        <f>G47*(1-G48)</f>
        <v>2532.2399999999984</v>
      </c>
      <c r="H49" s="175">
        <f t="shared" ref="H49:K49" si="10">H47*(1-H48)</f>
        <v>3048.2475000000022</v>
      </c>
      <c r="I49" s="175">
        <f t="shared" si="10"/>
        <v>2990.4374999999991</v>
      </c>
      <c r="J49" s="175">
        <f t="shared" si="10"/>
        <v>4051.3649999999961</v>
      </c>
      <c r="K49" s="175">
        <f t="shared" si="10"/>
        <v>5048.9850000000006</v>
      </c>
    </row>
    <row r="51" spans="1:11" x14ac:dyDescent="0.25">
      <c r="B51" s="136" t="s">
        <v>8540</v>
      </c>
      <c r="C51" s="136"/>
      <c r="D51" s="136"/>
      <c r="E51" s="136"/>
      <c r="F51" s="136"/>
      <c r="G51" s="136"/>
      <c r="H51" s="162">
        <f>SUM(H44:H45)</f>
        <v>1128</v>
      </c>
      <c r="I51" s="162">
        <f t="shared" ref="I51:K51" si="11">SUM(I44:I45)</f>
        <v>3951</v>
      </c>
      <c r="J51" s="162">
        <f t="shared" si="11"/>
        <v>3398</v>
      </c>
      <c r="K51" s="162">
        <f t="shared" si="11"/>
        <v>4942</v>
      </c>
    </row>
    <row r="52" spans="1:11" ht="4.5" customHeight="1" x14ac:dyDescent="0.25"/>
    <row r="53" spans="1:11" ht="15.75" thickBot="1" x14ac:dyDescent="0.3">
      <c r="B53" s="165" t="s">
        <v>8541</v>
      </c>
      <c r="C53" s="165"/>
      <c r="D53" s="165"/>
      <c r="E53" s="165"/>
      <c r="F53" s="165"/>
      <c r="G53" s="165"/>
      <c r="H53" s="176">
        <f>H51/H49</f>
        <v>0.37004869191231982</v>
      </c>
      <c r="I53" s="176">
        <f t="shared" ref="I53:K53" si="12">I51/I49</f>
        <v>1.3212113612138696</v>
      </c>
      <c r="J53" s="176">
        <f t="shared" si="12"/>
        <v>0.83872966271861538</v>
      </c>
      <c r="K53" s="176">
        <f t="shared" si="12"/>
        <v>0.978810592624062</v>
      </c>
    </row>
    <row r="55" spans="1:11" x14ac:dyDescent="0.25">
      <c r="J55" s="128" t="s">
        <v>8542</v>
      </c>
      <c r="K55" s="129">
        <f>AVERAGE(H53:K53)</f>
        <v>0.8772000771172167</v>
      </c>
    </row>
    <row r="56" spans="1:11" x14ac:dyDescent="0.25">
      <c r="J56" s="128" t="s">
        <v>8543</v>
      </c>
      <c r="K56" s="129">
        <f>MEDIAN(H53:K53)</f>
        <v>0.90877012767133869</v>
      </c>
    </row>
    <row r="58" spans="1:11" x14ac:dyDescent="0.25">
      <c r="A58" t="s">
        <v>58</v>
      </c>
      <c r="B58" s="31" t="s">
        <v>8544</v>
      </c>
      <c r="C58" s="120"/>
      <c r="D58" s="120"/>
      <c r="E58" s="120"/>
      <c r="F58" s="120"/>
      <c r="G58" s="32">
        <f>G4</f>
        <v>43921</v>
      </c>
      <c r="H58" s="32">
        <f t="shared" ref="H58:K58" si="13">H4</f>
        <v>44286</v>
      </c>
      <c r="I58" s="32">
        <f t="shared" si="13"/>
        <v>44651</v>
      </c>
      <c r="J58" s="32">
        <f t="shared" si="13"/>
        <v>45016</v>
      </c>
      <c r="K58" s="32">
        <f t="shared" si="13"/>
        <v>45382</v>
      </c>
    </row>
    <row r="60" spans="1:11" x14ac:dyDescent="0.25">
      <c r="B60" s="173" t="s">
        <v>8541</v>
      </c>
      <c r="C60" s="173"/>
      <c r="D60" s="173"/>
      <c r="E60" s="173"/>
      <c r="F60" s="173"/>
      <c r="G60" s="173"/>
      <c r="H60" s="177">
        <f>H53</f>
        <v>0.37004869191231982</v>
      </c>
      <c r="I60" s="177">
        <f t="shared" ref="I60:K60" si="14">I53</f>
        <v>1.3212113612138696</v>
      </c>
      <c r="J60" s="177">
        <f t="shared" si="14"/>
        <v>0.83872966271861538</v>
      </c>
      <c r="K60" s="177">
        <f t="shared" si="14"/>
        <v>0.978810592624062</v>
      </c>
    </row>
    <row r="61" spans="1:11" x14ac:dyDescent="0.25">
      <c r="B61" s="173" t="s">
        <v>8534</v>
      </c>
      <c r="C61" s="173"/>
      <c r="D61" s="173"/>
      <c r="E61" s="173"/>
      <c r="F61" s="173"/>
      <c r="G61" s="173"/>
      <c r="H61" s="177">
        <f>H40</f>
        <v>0.28935853623807511</v>
      </c>
      <c r="I61" s="177">
        <f t="shared" ref="I61:K61" si="15">I40</f>
        <v>0.22449467935363993</v>
      </c>
      <c r="J61" s="177">
        <f t="shared" si="15"/>
        <v>0.26527623631095593</v>
      </c>
      <c r="K61" s="177">
        <f t="shared" si="15"/>
        <v>0.29559936770000883</v>
      </c>
    </row>
    <row r="62" spans="1:11" ht="3.75" customHeight="1" x14ac:dyDescent="0.25"/>
    <row r="63" spans="1:11" ht="15.75" thickBot="1" x14ac:dyDescent="0.3">
      <c r="B63" s="165" t="s">
        <v>8545</v>
      </c>
      <c r="C63" s="166"/>
      <c r="D63" s="166"/>
      <c r="E63" s="166"/>
      <c r="F63" s="166"/>
      <c r="G63" s="166"/>
      <c r="H63" s="178">
        <f>H60*H61</f>
        <v>0.10707674782856329</v>
      </c>
      <c r="I63" s="178">
        <f t="shared" ref="I63:K63" si="16">I60*I61</f>
        <v>0.29660492089409379</v>
      </c>
      <c r="J63" s="178">
        <f t="shared" si="16"/>
        <v>0.22249504820835178</v>
      </c>
      <c r="K63" s="178">
        <f t="shared" si="16"/>
        <v>0.28933579227774364</v>
      </c>
    </row>
    <row r="65" spans="2:11" x14ac:dyDescent="0.25">
      <c r="J65" s="128" t="s">
        <v>8542</v>
      </c>
      <c r="K65" s="129">
        <f>AVERAGE(H63:K63)</f>
        <v>0.22887812730218812</v>
      </c>
    </row>
    <row r="66" spans="2:11" x14ac:dyDescent="0.25">
      <c r="J66" s="128" t="s">
        <v>8543</v>
      </c>
      <c r="K66" s="129">
        <f>MEDIAN(H63:K63)</f>
        <v>0.2559154202430477</v>
      </c>
    </row>
    <row r="68" spans="2:11" x14ac:dyDescent="0.25">
      <c r="B68" s="340" t="s">
        <v>8657</v>
      </c>
      <c r="C68" s="340"/>
      <c r="D68" s="340"/>
      <c r="E68" s="340"/>
      <c r="F68" s="340"/>
      <c r="G68" s="340"/>
      <c r="H68" s="340"/>
      <c r="I68" s="340"/>
      <c r="J68" s="340"/>
      <c r="K68" s="340"/>
    </row>
    <row r="69" spans="2:11" ht="23.25" customHeight="1" x14ac:dyDescent="0.25">
      <c r="B69" s="340"/>
      <c r="C69" s="340"/>
      <c r="D69" s="340"/>
      <c r="E69" s="340"/>
      <c r="F69" s="340"/>
      <c r="G69" s="340"/>
      <c r="H69" s="340"/>
      <c r="I69" s="340"/>
      <c r="J69" s="340"/>
      <c r="K69" s="340"/>
    </row>
    <row r="70" spans="2:11" x14ac:dyDescent="0.25">
      <c r="B70" s="315"/>
      <c r="C70" s="315"/>
      <c r="D70" s="315"/>
      <c r="E70" s="315"/>
      <c r="F70" s="315"/>
      <c r="G70" s="315"/>
      <c r="H70" s="315"/>
      <c r="I70" s="315"/>
      <c r="J70" s="315"/>
      <c r="K70" s="315"/>
    </row>
  </sheetData>
  <mergeCells count="2">
    <mergeCell ref="B68:K69"/>
    <mergeCell ref="B70:K70"/>
  </mergeCells>
  <pageMargins left="0.7" right="0.7" top="0.75" bottom="0.75" header="0.3" footer="0.3"/>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0385-3801-408B-8B9B-A3B674EE0868}">
  <dimension ref="A2:Z1240"/>
  <sheetViews>
    <sheetView showGridLines="0" topLeftCell="A28" zoomScaleNormal="100" workbookViewId="0">
      <selection activeCell="B33" sqref="B33"/>
    </sheetView>
  </sheetViews>
  <sheetFormatPr defaultRowHeight="15" x14ac:dyDescent="0.25"/>
  <cols>
    <col min="1" max="1" width="25.42578125" customWidth="1"/>
    <col min="2" max="2" width="89.42578125" customWidth="1"/>
    <col min="5" max="5" width="10.42578125" bestFit="1" customWidth="1"/>
    <col min="7" max="7" width="13.28515625" customWidth="1"/>
    <col min="10" max="10" width="54.140625" customWidth="1"/>
    <col min="11" max="11" width="16.42578125" bestFit="1" customWidth="1"/>
    <col min="12" max="12" width="16.28515625" bestFit="1" customWidth="1"/>
    <col min="13" max="13" width="33.7109375" customWidth="1"/>
    <col min="21" max="21" width="21.140625" bestFit="1" customWidth="1"/>
    <col min="22" max="22" width="38.28515625" bestFit="1" customWidth="1"/>
    <col min="23" max="23" width="19" bestFit="1" customWidth="1"/>
    <col min="24" max="24" width="28.7109375" bestFit="1" customWidth="1"/>
  </cols>
  <sheetData>
    <row r="2" spans="1:8" ht="90" customHeight="1" x14ac:dyDescent="0.25">
      <c r="A2" s="273" t="s">
        <v>8682</v>
      </c>
      <c r="B2" s="274" t="s">
        <v>8683</v>
      </c>
    </row>
    <row r="4" spans="1:8" ht="15" customHeight="1" x14ac:dyDescent="0.25">
      <c r="B4" s="314"/>
    </row>
    <row r="5" spans="1:8" x14ac:dyDescent="0.25">
      <c r="B5" s="314"/>
      <c r="E5" t="s">
        <v>8386</v>
      </c>
      <c r="F5" t="s">
        <v>8478</v>
      </c>
      <c r="G5" t="s">
        <v>8719</v>
      </c>
    </row>
    <row r="6" spans="1:8" x14ac:dyDescent="0.25">
      <c r="B6" s="314"/>
      <c r="E6" s="79">
        <v>43693</v>
      </c>
      <c r="F6" s="81">
        <v>1535.4498289999999</v>
      </c>
      <c r="G6" s="81">
        <v>1.6823589999999999</v>
      </c>
      <c r="H6">
        <v>1000000</v>
      </c>
    </row>
    <row r="7" spans="1:8" x14ac:dyDescent="0.25">
      <c r="E7" s="79">
        <v>43696</v>
      </c>
      <c r="F7" s="81">
        <v>1524.8767089999999</v>
      </c>
      <c r="G7" s="81">
        <v>1.322246</v>
      </c>
    </row>
    <row r="8" spans="1:8" x14ac:dyDescent="0.25">
      <c r="E8" s="79">
        <v>43697</v>
      </c>
      <c r="F8" s="81">
        <v>1533.2391359999999</v>
      </c>
      <c r="G8" s="81">
        <v>1.0243310000000001</v>
      </c>
    </row>
    <row r="9" spans="1:8" x14ac:dyDescent="0.25">
      <c r="E9" s="79">
        <v>43698</v>
      </c>
      <c r="F9" s="81">
        <v>1527.4720460000001</v>
      </c>
      <c r="G9" s="81">
        <v>0.704009</v>
      </c>
    </row>
    <row r="10" spans="1:8" x14ac:dyDescent="0.25">
      <c r="E10" s="79">
        <v>43699</v>
      </c>
      <c r="F10" s="81">
        <v>1509.2574460000001</v>
      </c>
      <c r="G10" s="81">
        <v>0.98558999999999997</v>
      </c>
    </row>
    <row r="11" spans="1:8" x14ac:dyDescent="0.25">
      <c r="E11" s="79">
        <v>43700</v>
      </c>
      <c r="F11" s="81">
        <v>1519.061768</v>
      </c>
      <c r="G11" s="81">
        <v>0.98463699999999998</v>
      </c>
    </row>
    <row r="12" spans="1:8" x14ac:dyDescent="0.25">
      <c r="E12" s="79">
        <v>43703</v>
      </c>
      <c r="F12" s="81">
        <v>1535.5458980000001</v>
      </c>
      <c r="G12" s="81">
        <v>1.153556</v>
      </c>
    </row>
    <row r="13" spans="1:8" x14ac:dyDescent="0.25">
      <c r="E13" s="79">
        <v>43704</v>
      </c>
      <c r="F13" s="81">
        <v>1537.372314</v>
      </c>
      <c r="G13" s="81">
        <v>1.5814490000000001</v>
      </c>
    </row>
    <row r="14" spans="1:8" x14ac:dyDescent="0.25">
      <c r="E14" s="79">
        <v>43705</v>
      </c>
      <c r="F14" s="81">
        <v>1540.9285890000001</v>
      </c>
      <c r="G14" s="81">
        <v>0.56567599999999996</v>
      </c>
    </row>
    <row r="15" spans="1:8" x14ac:dyDescent="0.25">
      <c r="E15" s="79">
        <v>43706</v>
      </c>
      <c r="F15" s="81">
        <v>1552.5589600000001</v>
      </c>
      <c r="G15" s="81">
        <v>0.86169200000000001</v>
      </c>
    </row>
    <row r="16" spans="1:8" x14ac:dyDescent="0.25">
      <c r="E16" s="79">
        <v>43707</v>
      </c>
      <c r="F16" s="81">
        <v>1553.4720460000001</v>
      </c>
      <c r="G16" s="81">
        <v>1.181516</v>
      </c>
    </row>
    <row r="17" spans="2:26" x14ac:dyDescent="0.25">
      <c r="E17" s="79">
        <v>43711</v>
      </c>
      <c r="F17" s="81">
        <v>1515.553345</v>
      </c>
      <c r="G17" s="81">
        <v>1.289263</v>
      </c>
    </row>
    <row r="18" spans="2:26" x14ac:dyDescent="0.25">
      <c r="E18" s="79">
        <v>43712</v>
      </c>
      <c r="F18" s="81">
        <v>1475.567871</v>
      </c>
      <c r="G18" s="81">
        <v>2.381389</v>
      </c>
      <c r="K18">
        <v>100</v>
      </c>
      <c r="M18">
        <v>3048.15</v>
      </c>
    </row>
    <row r="19" spans="2:26" x14ac:dyDescent="0.25">
      <c r="E19" s="79">
        <v>43713</v>
      </c>
      <c r="F19" s="81">
        <v>1460.765625</v>
      </c>
      <c r="G19" s="81">
        <v>1.506173</v>
      </c>
      <c r="W19">
        <v>10000000</v>
      </c>
    </row>
    <row r="20" spans="2:26" ht="15.75" thickBot="1" x14ac:dyDescent="0.3">
      <c r="E20" s="79">
        <v>43714</v>
      </c>
      <c r="F20" s="81">
        <v>1472.924438</v>
      </c>
      <c r="G20" s="81">
        <v>0.80133799999999999</v>
      </c>
      <c r="J20" s="293" t="s">
        <v>8734</v>
      </c>
      <c r="K20" s="293" t="s">
        <v>8738</v>
      </c>
      <c r="L20" s="293" t="s">
        <v>8740</v>
      </c>
      <c r="M20" s="293" t="s">
        <v>8739</v>
      </c>
    </row>
    <row r="21" spans="2:26" x14ac:dyDescent="0.25">
      <c r="E21" s="79">
        <v>43717</v>
      </c>
      <c r="F21" s="81">
        <v>1480.806274</v>
      </c>
      <c r="G21" s="81">
        <v>0.812836</v>
      </c>
      <c r="J21" t="s">
        <v>8735</v>
      </c>
      <c r="K21" s="292">
        <v>6.2072341</v>
      </c>
      <c r="L21" s="291">
        <v>6.4699999999999994E-2</v>
      </c>
      <c r="M21" s="292">
        <f>$M$18*K21</f>
        <v>18920.580621915</v>
      </c>
    </row>
    <row r="22" spans="2:26" x14ac:dyDescent="0.25">
      <c r="E22" s="79">
        <v>43719</v>
      </c>
      <c r="F22" s="81">
        <v>1500.847168</v>
      </c>
      <c r="G22" s="81">
        <v>1.5412999999999999</v>
      </c>
      <c r="J22" t="s">
        <v>8741</v>
      </c>
      <c r="K22" s="292">
        <v>5.4789183000000001</v>
      </c>
      <c r="L22" s="291">
        <v>5.7099999999999998E-2</v>
      </c>
      <c r="M22" s="292">
        <f t="shared" ref="M22:M30" si="0">$M$18*K22</f>
        <v>16700.564816145001</v>
      </c>
      <c r="T22" t="s">
        <v>8766</v>
      </c>
      <c r="U22" t="s">
        <v>8425</v>
      </c>
      <c r="V22" t="s">
        <v>8764</v>
      </c>
      <c r="W22" t="s">
        <v>8772</v>
      </c>
      <c r="X22" t="s">
        <v>8767</v>
      </c>
    </row>
    <row r="23" spans="2:26" x14ac:dyDescent="0.25">
      <c r="E23" s="79">
        <v>43720</v>
      </c>
      <c r="F23" s="81">
        <v>1480.5180660000001</v>
      </c>
      <c r="G23" s="81">
        <v>0.75311600000000001</v>
      </c>
      <c r="J23" t="s">
        <v>8742</v>
      </c>
      <c r="K23" s="292">
        <v>5.1767637999999998</v>
      </c>
      <c r="L23" s="291">
        <v>5.4000000000000006E-2</v>
      </c>
      <c r="M23" s="292">
        <f t="shared" si="0"/>
        <v>15779.55257697</v>
      </c>
      <c r="T23">
        <v>1</v>
      </c>
      <c r="U23" t="s">
        <v>8770</v>
      </c>
      <c r="V23" t="s">
        <v>8773</v>
      </c>
      <c r="W23" s="247">
        <v>18.821985099999999</v>
      </c>
      <c r="X23" s="303">
        <v>148.72999999999999</v>
      </c>
      <c r="Z23" s="302"/>
    </row>
    <row r="24" spans="2:26" x14ac:dyDescent="0.25">
      <c r="E24" s="79">
        <v>43721</v>
      </c>
      <c r="F24" s="81">
        <v>1488.111328</v>
      </c>
      <c r="G24" s="81">
        <v>0.54738100000000001</v>
      </c>
      <c r="J24" t="s">
        <v>8743</v>
      </c>
      <c r="K24" s="292">
        <v>4.698785</v>
      </c>
      <c r="L24" s="291">
        <v>4.9000000000000002E-2</v>
      </c>
      <c r="M24" s="292">
        <f t="shared" si="0"/>
        <v>14322.60149775</v>
      </c>
      <c r="T24">
        <v>2</v>
      </c>
      <c r="U24" t="s">
        <v>8771</v>
      </c>
      <c r="V24" t="s">
        <v>8774</v>
      </c>
      <c r="W24" s="247">
        <v>4.3109019999999996</v>
      </c>
      <c r="X24" s="303">
        <v>34.06</v>
      </c>
      <c r="Z24" s="302"/>
    </row>
    <row r="25" spans="2:26" x14ac:dyDescent="0.25">
      <c r="E25" s="79">
        <v>43724</v>
      </c>
      <c r="F25" s="81">
        <v>1462.255371</v>
      </c>
      <c r="G25" s="81">
        <v>1.8110729999999999</v>
      </c>
      <c r="J25" t="s">
        <v>8744</v>
      </c>
      <c r="K25" s="292">
        <v>4.570614</v>
      </c>
      <c r="L25" s="291">
        <v>4.7699999999999992E-2</v>
      </c>
      <c r="M25" s="292">
        <f t="shared" si="0"/>
        <v>13931.9170641</v>
      </c>
      <c r="T25">
        <v>3</v>
      </c>
      <c r="U25" t="s">
        <v>8769</v>
      </c>
      <c r="V25" t="s">
        <v>8775</v>
      </c>
      <c r="W25" s="247">
        <v>0.66</v>
      </c>
      <c r="X25" s="303">
        <v>5.22</v>
      </c>
      <c r="Z25" s="302"/>
    </row>
    <row r="26" spans="2:26" x14ac:dyDescent="0.25">
      <c r="E26" s="79">
        <v>43725</v>
      </c>
      <c r="F26" s="81">
        <v>1471.4829099999999</v>
      </c>
      <c r="G26" s="81">
        <v>1.3530340000000001</v>
      </c>
      <c r="J26" t="s">
        <v>8745</v>
      </c>
      <c r="K26" s="292">
        <v>2.8313860000000002</v>
      </c>
      <c r="L26" s="291">
        <v>2.9500000000000002E-2</v>
      </c>
      <c r="M26" s="292">
        <f t="shared" si="0"/>
        <v>8630.4892359000005</v>
      </c>
      <c r="T26">
        <v>4</v>
      </c>
      <c r="U26" t="s">
        <v>8768</v>
      </c>
      <c r="V26" t="s">
        <v>8776</v>
      </c>
      <c r="W26" s="247">
        <v>0.63</v>
      </c>
      <c r="X26" s="303">
        <v>4.9800000000000004</v>
      </c>
      <c r="Z26" s="302"/>
    </row>
    <row r="27" spans="2:26" x14ac:dyDescent="0.25">
      <c r="E27" s="79">
        <v>43726</v>
      </c>
      <c r="F27" s="81">
        <v>1487.6785890000001</v>
      </c>
      <c r="G27" s="81">
        <v>1.0572999999999999</v>
      </c>
      <c r="J27" t="s">
        <v>8746</v>
      </c>
      <c r="K27" s="292">
        <v>2.3150729999999999</v>
      </c>
      <c r="L27" s="291">
        <v>2.41E-2</v>
      </c>
      <c r="M27" s="292">
        <f t="shared" si="0"/>
        <v>7056.6897649499997</v>
      </c>
    </row>
    <row r="28" spans="2:26" ht="45.75" customHeight="1" x14ac:dyDescent="0.25">
      <c r="B28" s="307" t="s">
        <v>8782</v>
      </c>
      <c r="E28" s="79">
        <v>43727</v>
      </c>
      <c r="F28" s="81">
        <v>1493.590332</v>
      </c>
      <c r="G28" s="81">
        <v>0.87990800000000002</v>
      </c>
      <c r="J28" t="s">
        <v>8747</v>
      </c>
      <c r="K28" s="292">
        <v>1.9001760000000001</v>
      </c>
      <c r="L28" s="291">
        <v>1.9799999999999998E-2</v>
      </c>
      <c r="M28" s="292">
        <f t="shared" si="0"/>
        <v>5792.0214744000004</v>
      </c>
    </row>
    <row r="29" spans="2:26" ht="30" x14ac:dyDescent="0.25">
      <c r="B29" s="308" t="s">
        <v>8781</v>
      </c>
      <c r="E29" s="79">
        <v>43728</v>
      </c>
      <c r="F29" s="81">
        <v>1606.1450199999999</v>
      </c>
      <c r="G29" s="81">
        <v>3.9621659999999999</v>
      </c>
      <c r="J29" t="s">
        <v>8748</v>
      </c>
      <c r="K29" s="292">
        <v>1.8849825</v>
      </c>
      <c r="L29" s="291">
        <v>1.9699999999999999E-2</v>
      </c>
      <c r="M29" s="292">
        <f t="shared" si="0"/>
        <v>5745.7094073750004</v>
      </c>
    </row>
    <row r="30" spans="2:26" ht="30" customHeight="1" x14ac:dyDescent="0.25">
      <c r="B30" s="307" t="s">
        <v>8779</v>
      </c>
      <c r="E30" s="79">
        <v>43731</v>
      </c>
      <c r="F30" s="81">
        <v>1732.7818600000001</v>
      </c>
      <c r="G30" s="81">
        <v>4.2530039999999998</v>
      </c>
      <c r="J30" t="s">
        <v>8736</v>
      </c>
      <c r="K30" s="292">
        <v>1.8334280000000001</v>
      </c>
      <c r="L30" s="291">
        <v>1.9099999999999999E-2</v>
      </c>
      <c r="M30" s="292">
        <f t="shared" si="0"/>
        <v>5588.5635582000004</v>
      </c>
    </row>
    <row r="31" spans="2:26" ht="30" x14ac:dyDescent="0.25">
      <c r="B31" s="309" t="s">
        <v>8780</v>
      </c>
      <c r="E31" s="79">
        <v>43732</v>
      </c>
      <c r="F31" s="81">
        <v>1697.361938</v>
      </c>
      <c r="G31" s="81">
        <v>2.0280420000000001</v>
      </c>
    </row>
    <row r="32" spans="2:26" ht="45" x14ac:dyDescent="0.25">
      <c r="B32" s="122" t="s">
        <v>8783</v>
      </c>
      <c r="E32" s="79">
        <v>43733</v>
      </c>
      <c r="F32" s="81">
        <v>1683.8092039999999</v>
      </c>
      <c r="G32" s="81">
        <v>1.7940739999999999</v>
      </c>
    </row>
    <row r="33" spans="2:14" ht="45" x14ac:dyDescent="0.25">
      <c r="B33" s="308" t="s">
        <v>8784</v>
      </c>
      <c r="E33" s="79">
        <v>43734</v>
      </c>
      <c r="F33" s="81">
        <v>1702.215698</v>
      </c>
      <c r="G33" s="81">
        <v>1.674004</v>
      </c>
      <c r="K33" s="36"/>
    </row>
    <row r="34" spans="2:14" x14ac:dyDescent="0.25">
      <c r="E34" s="79">
        <v>43735</v>
      </c>
      <c r="F34" s="81">
        <v>1707.3582759999999</v>
      </c>
      <c r="G34" s="81">
        <v>1.115289</v>
      </c>
      <c r="J34" t="s">
        <v>8749</v>
      </c>
      <c r="K34" s="109">
        <v>0.52629999999999999</v>
      </c>
      <c r="M34" t="s">
        <v>8749</v>
      </c>
      <c r="N34" s="109">
        <f>K34</f>
        <v>0.52629999999999999</v>
      </c>
    </row>
    <row r="35" spans="2:14" x14ac:dyDescent="0.25">
      <c r="E35" s="79">
        <v>43738</v>
      </c>
      <c r="F35" s="81">
        <v>1693.7574460000001</v>
      </c>
      <c r="G35" s="81">
        <v>1.0418069999999999</v>
      </c>
      <c r="J35" t="s">
        <v>8750</v>
      </c>
      <c r="K35" s="109">
        <v>0.1527</v>
      </c>
      <c r="M35" t="s">
        <v>8750</v>
      </c>
      <c r="N35" s="109">
        <f t="shared" ref="N35:N36" si="1">K35</f>
        <v>0.1527</v>
      </c>
    </row>
    <row r="36" spans="2:14" x14ac:dyDescent="0.25">
      <c r="E36" s="79">
        <v>43739</v>
      </c>
      <c r="F36" s="81">
        <v>1697.554077</v>
      </c>
      <c r="G36" s="81">
        <v>1.3179449999999999</v>
      </c>
      <c r="J36" t="s">
        <v>8751</v>
      </c>
      <c r="K36" s="109">
        <v>0.123</v>
      </c>
      <c r="M36" t="s">
        <v>8751</v>
      </c>
      <c r="N36" s="109">
        <f t="shared" si="1"/>
        <v>0.123</v>
      </c>
    </row>
    <row r="37" spans="2:14" ht="11.25" customHeight="1" x14ac:dyDescent="0.25">
      <c r="E37" s="79">
        <v>43741</v>
      </c>
      <c r="F37" s="81">
        <v>1681.0699460000001</v>
      </c>
      <c r="G37" s="81">
        <v>1.010826</v>
      </c>
      <c r="J37" t="s">
        <v>8752</v>
      </c>
      <c r="K37" s="109">
        <v>5.9999999999999995E-4</v>
      </c>
      <c r="M37" s="294" t="s">
        <v>8756</v>
      </c>
      <c r="N37" s="109">
        <f>SUM(K37:K39)</f>
        <v>0.19799999999999998</v>
      </c>
    </row>
    <row r="38" spans="2:14" x14ac:dyDescent="0.25">
      <c r="E38" s="79">
        <v>43742</v>
      </c>
      <c r="F38" s="81">
        <v>1657.472534</v>
      </c>
      <c r="G38" s="81">
        <v>1.231811</v>
      </c>
      <c r="J38" t="s">
        <v>8753</v>
      </c>
      <c r="K38" s="109">
        <v>0.1968</v>
      </c>
      <c r="M38" s="19"/>
    </row>
    <row r="39" spans="2:14" x14ac:dyDescent="0.25">
      <c r="E39" s="79">
        <v>43745</v>
      </c>
      <c r="F39" s="81">
        <v>1658.193481</v>
      </c>
      <c r="G39" s="81">
        <v>0.56255900000000003</v>
      </c>
      <c r="J39" t="s">
        <v>8754</v>
      </c>
      <c r="K39" s="109">
        <v>5.9999999999999995E-4</v>
      </c>
    </row>
    <row r="40" spans="2:14" x14ac:dyDescent="0.25">
      <c r="E40" s="79">
        <v>43747</v>
      </c>
      <c r="F40" s="81">
        <v>1704.618774</v>
      </c>
      <c r="G40" s="81">
        <v>1.777552</v>
      </c>
    </row>
    <row r="41" spans="2:14" x14ac:dyDescent="0.25">
      <c r="E41" s="79">
        <v>43748</v>
      </c>
      <c r="F41" s="81">
        <v>1709.569092</v>
      </c>
      <c r="G41" s="81">
        <v>1.5991660000000001</v>
      </c>
    </row>
    <row r="42" spans="2:14" x14ac:dyDescent="0.25">
      <c r="E42" s="79">
        <v>43749</v>
      </c>
      <c r="F42" s="81">
        <v>1720.766846</v>
      </c>
      <c r="G42" s="81">
        <v>1.4422360000000001</v>
      </c>
    </row>
    <row r="43" spans="2:14" x14ac:dyDescent="0.25">
      <c r="E43" s="79">
        <v>43752</v>
      </c>
      <c r="F43" s="81">
        <v>1728.889038</v>
      </c>
      <c r="G43" s="81">
        <v>0.88172399999999995</v>
      </c>
    </row>
    <row r="44" spans="2:14" x14ac:dyDescent="0.25">
      <c r="E44" s="79">
        <v>43753</v>
      </c>
      <c r="F44" s="81">
        <v>1733.1180420000001</v>
      </c>
      <c r="G44" s="81">
        <v>1.2043919999999999</v>
      </c>
    </row>
    <row r="45" spans="2:14" x14ac:dyDescent="0.25">
      <c r="E45" s="79">
        <v>43755</v>
      </c>
      <c r="F45" s="81">
        <v>1741.961182</v>
      </c>
      <c r="G45" s="81">
        <v>1.7220549999999999</v>
      </c>
    </row>
    <row r="46" spans="2:14" x14ac:dyDescent="0.25">
      <c r="E46" s="79">
        <v>43756</v>
      </c>
      <c r="F46" s="81">
        <v>1746.2382809999999</v>
      </c>
      <c r="G46" s="81">
        <v>1.682488</v>
      </c>
    </row>
    <row r="47" spans="2:14" x14ac:dyDescent="0.25">
      <c r="E47" s="79">
        <v>43760</v>
      </c>
      <c r="F47" s="81">
        <v>1711.1069339999999</v>
      </c>
      <c r="G47" s="81">
        <v>2.135313</v>
      </c>
    </row>
    <row r="48" spans="2:14" x14ac:dyDescent="0.25">
      <c r="E48" s="79">
        <v>43761</v>
      </c>
      <c r="F48" s="81">
        <v>1698.803711</v>
      </c>
      <c r="G48" s="81">
        <v>3.3692530000000001</v>
      </c>
    </row>
    <row r="49" spans="5:7" x14ac:dyDescent="0.25">
      <c r="E49" s="79">
        <v>43762</v>
      </c>
      <c r="F49" s="81">
        <v>1721.007202</v>
      </c>
      <c r="G49" s="81">
        <v>1.497854</v>
      </c>
    </row>
    <row r="50" spans="5:7" x14ac:dyDescent="0.25">
      <c r="E50" s="79">
        <v>43763</v>
      </c>
      <c r="F50" s="81">
        <v>1726.5820309999999</v>
      </c>
      <c r="G50" s="81">
        <v>1.2021539999999999</v>
      </c>
    </row>
    <row r="51" spans="5:7" x14ac:dyDescent="0.25">
      <c r="E51" s="79">
        <v>43765</v>
      </c>
      <c r="F51" s="81">
        <v>1723.0257570000001</v>
      </c>
      <c r="G51" s="81">
        <v>0.124919</v>
      </c>
    </row>
    <row r="52" spans="5:7" x14ac:dyDescent="0.25">
      <c r="E52" s="79">
        <v>43767</v>
      </c>
      <c r="F52" s="81">
        <v>1743.8352050000001</v>
      </c>
      <c r="G52" s="81">
        <v>1.0501229999999999</v>
      </c>
    </row>
    <row r="53" spans="5:7" x14ac:dyDescent="0.25">
      <c r="E53" s="79">
        <v>43768</v>
      </c>
      <c r="F53" s="81">
        <v>1753.850342</v>
      </c>
      <c r="G53" s="81">
        <v>1.1332580000000001</v>
      </c>
    </row>
    <row r="54" spans="5:7" x14ac:dyDescent="0.25">
      <c r="E54" s="79">
        <v>43769</v>
      </c>
      <c r="F54" s="81">
        <v>1742.583374</v>
      </c>
      <c r="G54" s="81">
        <v>1.2971140000000001</v>
      </c>
    </row>
    <row r="55" spans="5:7" x14ac:dyDescent="0.25">
      <c r="E55" s="79">
        <v>43770</v>
      </c>
      <c r="F55" s="81">
        <v>1700.935303</v>
      </c>
      <c r="G55" s="81">
        <v>1.52766</v>
      </c>
    </row>
    <row r="56" spans="5:7" x14ac:dyDescent="0.25">
      <c r="E56" s="79">
        <v>43773</v>
      </c>
      <c r="F56" s="81">
        <v>1719.761475</v>
      </c>
      <c r="G56" s="81">
        <v>0.82189299999999998</v>
      </c>
    </row>
    <row r="57" spans="5:7" x14ac:dyDescent="0.25">
      <c r="E57" s="79">
        <v>43774</v>
      </c>
      <c r="F57" s="81">
        <v>1727.416626</v>
      </c>
      <c r="G57" s="81">
        <v>1.2519739999999999</v>
      </c>
    </row>
    <row r="58" spans="5:7" x14ac:dyDescent="0.25">
      <c r="E58" s="79">
        <v>43775</v>
      </c>
      <c r="F58" s="81">
        <v>1731.027832</v>
      </c>
      <c r="G58" s="81">
        <v>1.1367769999999999</v>
      </c>
    </row>
    <row r="59" spans="5:7" x14ac:dyDescent="0.25">
      <c r="E59" s="79">
        <v>43776</v>
      </c>
      <c r="F59" s="81">
        <v>1759.2910159999999</v>
      </c>
      <c r="G59" s="81">
        <v>1.3806350000000001</v>
      </c>
    </row>
    <row r="60" spans="5:7" x14ac:dyDescent="0.25">
      <c r="E60" s="79">
        <v>43777</v>
      </c>
      <c r="F60" s="81">
        <v>1728.3797609999999</v>
      </c>
      <c r="G60" s="81">
        <v>1.0771360000000001</v>
      </c>
    </row>
    <row r="61" spans="5:7" x14ac:dyDescent="0.25">
      <c r="E61" s="79">
        <v>43780</v>
      </c>
      <c r="F61" s="81">
        <v>1708.253784</v>
      </c>
      <c r="G61" s="81">
        <v>0.86038400000000004</v>
      </c>
    </row>
    <row r="62" spans="5:7" x14ac:dyDescent="0.25">
      <c r="E62" s="79">
        <v>43782</v>
      </c>
      <c r="F62" s="81">
        <v>1704.883423</v>
      </c>
      <c r="G62" s="81">
        <v>0.98375999999999997</v>
      </c>
    </row>
    <row r="63" spans="5:7" x14ac:dyDescent="0.25">
      <c r="E63" s="79">
        <v>43783</v>
      </c>
      <c r="F63" s="81">
        <v>1706.2314449999999</v>
      </c>
      <c r="G63" s="81">
        <v>1.1168</v>
      </c>
    </row>
    <row r="64" spans="5:7" x14ac:dyDescent="0.25">
      <c r="E64" s="79">
        <v>43784</v>
      </c>
      <c r="F64" s="81">
        <v>1695.494263</v>
      </c>
      <c r="G64" s="81">
        <v>0.72961299999999996</v>
      </c>
    </row>
    <row r="65" spans="5:7" x14ac:dyDescent="0.25">
      <c r="E65" s="79">
        <v>43787</v>
      </c>
      <c r="F65" s="81">
        <v>1674.5982670000001</v>
      </c>
      <c r="G65" s="81">
        <v>1.273055</v>
      </c>
    </row>
    <row r="66" spans="5:7" x14ac:dyDescent="0.25">
      <c r="E66" s="79">
        <v>43788</v>
      </c>
      <c r="F66" s="81">
        <v>1657.6016850000001</v>
      </c>
      <c r="G66" s="81">
        <v>1.1873769999999999</v>
      </c>
    </row>
    <row r="67" spans="5:7" x14ac:dyDescent="0.25">
      <c r="E67" s="79">
        <v>43789</v>
      </c>
      <c r="F67" s="81">
        <v>1659.6721190000001</v>
      </c>
      <c r="G67" s="81">
        <v>1.374382</v>
      </c>
    </row>
    <row r="68" spans="5:7" x14ac:dyDescent="0.25">
      <c r="E68" s="79">
        <v>43790</v>
      </c>
      <c r="F68" s="81">
        <v>1656.638794</v>
      </c>
      <c r="G68" s="81">
        <v>0.91309499999999999</v>
      </c>
    </row>
    <row r="69" spans="5:7" x14ac:dyDescent="0.25">
      <c r="E69" s="79">
        <v>43791</v>
      </c>
      <c r="F69" s="81">
        <v>1620.4313959999999</v>
      </c>
      <c r="G69" s="81">
        <v>1.275334</v>
      </c>
    </row>
    <row r="70" spans="5:7" x14ac:dyDescent="0.25">
      <c r="E70" s="79">
        <v>43794</v>
      </c>
      <c r="F70" s="81">
        <v>1647.3460689999999</v>
      </c>
      <c r="G70" s="81">
        <v>1.320689</v>
      </c>
    </row>
    <row r="71" spans="5:7" x14ac:dyDescent="0.25">
      <c r="E71" s="79">
        <v>43795</v>
      </c>
      <c r="F71" s="81">
        <v>1646.9609379999999</v>
      </c>
      <c r="G71" s="81">
        <v>2.7147209999999999</v>
      </c>
    </row>
    <row r="72" spans="5:7" x14ac:dyDescent="0.25">
      <c r="E72" s="79">
        <v>43796</v>
      </c>
      <c r="F72" s="81">
        <v>1651.8240969999999</v>
      </c>
      <c r="G72" s="81">
        <v>0.88377099999999997</v>
      </c>
    </row>
    <row r="73" spans="5:7" x14ac:dyDescent="0.25">
      <c r="E73" s="79">
        <v>43797</v>
      </c>
      <c r="F73" s="81">
        <v>1651.1016850000001</v>
      </c>
      <c r="G73" s="81">
        <v>0.69114699999999996</v>
      </c>
    </row>
    <row r="74" spans="5:7" x14ac:dyDescent="0.25">
      <c r="E74" s="79">
        <v>43798</v>
      </c>
      <c r="F74" s="81">
        <v>1642.9646</v>
      </c>
      <c r="G74" s="81">
        <v>1.89029</v>
      </c>
    </row>
    <row r="75" spans="5:7" x14ac:dyDescent="0.25">
      <c r="E75" s="79">
        <v>43801</v>
      </c>
      <c r="F75" s="81">
        <v>1673.8758539999999</v>
      </c>
      <c r="G75" s="81">
        <v>1.476972</v>
      </c>
    </row>
    <row r="76" spans="5:7" x14ac:dyDescent="0.25">
      <c r="E76" s="79">
        <v>43802</v>
      </c>
      <c r="F76" s="81">
        <v>1672.1427000000001</v>
      </c>
      <c r="G76" s="81">
        <v>1.374317</v>
      </c>
    </row>
    <row r="77" spans="5:7" x14ac:dyDescent="0.25">
      <c r="E77" s="79">
        <v>43803</v>
      </c>
      <c r="F77" s="81">
        <v>1656.590698</v>
      </c>
      <c r="G77" s="81">
        <v>0.85342099999999999</v>
      </c>
    </row>
    <row r="78" spans="5:7" x14ac:dyDescent="0.25">
      <c r="E78" s="79">
        <v>43804</v>
      </c>
      <c r="F78" s="81">
        <v>1652.3054199999999</v>
      </c>
      <c r="G78" s="81">
        <v>0.97198399999999996</v>
      </c>
    </row>
    <row r="79" spans="5:7" x14ac:dyDescent="0.25">
      <c r="E79" s="79">
        <v>43805</v>
      </c>
      <c r="F79" s="81">
        <v>1653.0758060000001</v>
      </c>
      <c r="G79" s="81">
        <v>1.0317769999999999</v>
      </c>
    </row>
    <row r="80" spans="5:7" x14ac:dyDescent="0.25">
      <c r="E80" s="79">
        <v>43808</v>
      </c>
      <c r="F80" s="81">
        <v>1662.416626</v>
      </c>
      <c r="G80" s="81">
        <v>0.75129000000000001</v>
      </c>
    </row>
    <row r="81" spans="5:7" x14ac:dyDescent="0.25">
      <c r="E81" s="79">
        <v>43809</v>
      </c>
      <c r="F81" s="81">
        <v>1649.705322</v>
      </c>
      <c r="G81" s="81">
        <v>0.68657999999999997</v>
      </c>
    </row>
    <row r="82" spans="5:7" x14ac:dyDescent="0.25">
      <c r="E82" s="79">
        <v>43810</v>
      </c>
      <c r="F82" s="81">
        <v>1673.827759</v>
      </c>
      <c r="G82" s="81">
        <v>0.82780399999999998</v>
      </c>
    </row>
    <row r="83" spans="5:7" x14ac:dyDescent="0.25">
      <c r="E83" s="79">
        <v>43811</v>
      </c>
      <c r="F83" s="81">
        <v>1685.8165280000001</v>
      </c>
      <c r="G83" s="81">
        <v>0.80233200000000005</v>
      </c>
    </row>
    <row r="84" spans="5:7" x14ac:dyDescent="0.25">
      <c r="E84" s="79">
        <v>43812</v>
      </c>
      <c r="F84" s="81">
        <v>1679.3648679999999</v>
      </c>
      <c r="G84" s="81">
        <v>0.96003300000000003</v>
      </c>
    </row>
    <row r="85" spans="5:7" x14ac:dyDescent="0.25">
      <c r="E85" s="79">
        <v>43815</v>
      </c>
      <c r="F85" s="81">
        <v>1667.327759</v>
      </c>
      <c r="G85" s="81">
        <v>0.70743699999999998</v>
      </c>
    </row>
    <row r="86" spans="5:7" x14ac:dyDescent="0.25">
      <c r="E86" s="79">
        <v>43816</v>
      </c>
      <c r="F86" s="81">
        <v>1680.7611079999999</v>
      </c>
      <c r="G86" s="81">
        <v>0.87302400000000002</v>
      </c>
    </row>
    <row r="87" spans="5:7" x14ac:dyDescent="0.25">
      <c r="E87" s="79">
        <v>43817</v>
      </c>
      <c r="F87" s="81">
        <v>1712.5870359999999</v>
      </c>
      <c r="G87" s="81">
        <v>1.4765060000000001</v>
      </c>
    </row>
    <row r="88" spans="5:7" x14ac:dyDescent="0.25">
      <c r="E88" s="79">
        <v>43818</v>
      </c>
      <c r="F88" s="81">
        <v>1736.3242190000001</v>
      </c>
      <c r="G88" s="81">
        <v>2.5542449999999999</v>
      </c>
    </row>
    <row r="89" spans="5:7" x14ac:dyDescent="0.25">
      <c r="E89" s="79">
        <v>43819</v>
      </c>
      <c r="F89" s="81">
        <v>1732.6166989999999</v>
      </c>
      <c r="G89" s="81">
        <v>1.4191279999999999</v>
      </c>
    </row>
    <row r="90" spans="5:7" x14ac:dyDescent="0.25">
      <c r="E90" s="79">
        <v>43822</v>
      </c>
      <c r="F90" s="81">
        <v>1740.6092530000001</v>
      </c>
      <c r="G90" s="81">
        <v>0.65989900000000001</v>
      </c>
    </row>
    <row r="91" spans="5:7" x14ac:dyDescent="0.25">
      <c r="E91" s="79">
        <v>43823</v>
      </c>
      <c r="F91" s="81">
        <v>1736.661255</v>
      </c>
      <c r="G91" s="81">
        <v>0.89657399999999998</v>
      </c>
    </row>
    <row r="92" spans="5:7" x14ac:dyDescent="0.25">
      <c r="E92" s="79">
        <v>43825</v>
      </c>
      <c r="F92" s="81">
        <v>1742.583374</v>
      </c>
      <c r="G92" s="81">
        <v>1.16157</v>
      </c>
    </row>
    <row r="93" spans="5:7" x14ac:dyDescent="0.25">
      <c r="E93" s="79">
        <v>43826</v>
      </c>
      <c r="F93" s="81">
        <v>1745.135376</v>
      </c>
      <c r="G93" s="81">
        <v>0.93046799999999996</v>
      </c>
    </row>
    <row r="94" spans="5:7" x14ac:dyDescent="0.25">
      <c r="E94" s="79">
        <v>43829</v>
      </c>
      <c r="F94" s="81">
        <v>1735.5538329999999</v>
      </c>
      <c r="G94" s="81">
        <v>0.56249199999999999</v>
      </c>
    </row>
    <row r="95" spans="5:7" x14ac:dyDescent="0.25">
      <c r="E95" s="79">
        <v>43830</v>
      </c>
      <c r="F95" s="81">
        <v>1718.846558</v>
      </c>
      <c r="G95" s="81">
        <v>0.928396</v>
      </c>
    </row>
    <row r="96" spans="5:7" x14ac:dyDescent="0.25">
      <c r="E96" s="79">
        <v>43831</v>
      </c>
      <c r="F96" s="81">
        <v>1726.7910159999999</v>
      </c>
      <c r="G96" s="81">
        <v>0.397285</v>
      </c>
    </row>
    <row r="97" spans="5:7" x14ac:dyDescent="0.25">
      <c r="E97" s="79">
        <v>43832</v>
      </c>
      <c r="F97" s="81">
        <v>1724.3355710000001</v>
      </c>
      <c r="G97" s="81">
        <v>0.41126600000000002</v>
      </c>
    </row>
    <row r="98" spans="5:7" x14ac:dyDescent="0.25">
      <c r="E98" s="79">
        <v>43833</v>
      </c>
      <c r="F98" s="81">
        <v>1686.5389399999999</v>
      </c>
      <c r="G98" s="81">
        <v>1.3186279999999999</v>
      </c>
    </row>
    <row r="99" spans="5:7" x14ac:dyDescent="0.25">
      <c r="E99" s="79">
        <v>43836</v>
      </c>
      <c r="F99" s="81">
        <v>1643.9277340000001</v>
      </c>
      <c r="G99" s="81">
        <v>1.871804</v>
      </c>
    </row>
    <row r="100" spans="5:7" x14ac:dyDescent="0.25">
      <c r="E100" s="79">
        <v>43837</v>
      </c>
      <c r="F100" s="81">
        <v>1660.5389399999999</v>
      </c>
      <c r="G100" s="81">
        <v>1.03365</v>
      </c>
    </row>
    <row r="101" spans="5:7" x14ac:dyDescent="0.25">
      <c r="E101" s="79">
        <v>43838</v>
      </c>
      <c r="F101" s="81">
        <v>1664.775879</v>
      </c>
      <c r="G101" s="81">
        <v>1.006057</v>
      </c>
    </row>
    <row r="102" spans="5:7" x14ac:dyDescent="0.25">
      <c r="E102" s="79">
        <v>43839</v>
      </c>
      <c r="F102" s="81">
        <v>1706.9057620000001</v>
      </c>
      <c r="G102" s="81">
        <v>1.781733</v>
      </c>
    </row>
    <row r="103" spans="5:7" x14ac:dyDescent="0.25">
      <c r="E103" s="79">
        <v>43840</v>
      </c>
      <c r="F103" s="81">
        <v>1726.165039</v>
      </c>
      <c r="G103" s="81">
        <v>1.2566120000000001</v>
      </c>
    </row>
    <row r="104" spans="5:7" x14ac:dyDescent="0.25">
      <c r="E104" s="79">
        <v>43843</v>
      </c>
      <c r="F104" s="81">
        <v>1738.0577390000001</v>
      </c>
      <c r="G104" s="81">
        <v>0.82382100000000003</v>
      </c>
    </row>
    <row r="105" spans="5:7" x14ac:dyDescent="0.25">
      <c r="E105" s="79">
        <v>43844</v>
      </c>
      <c r="F105" s="81">
        <v>1751.7797849999999</v>
      </c>
      <c r="G105" s="81">
        <v>0.77562900000000001</v>
      </c>
    </row>
    <row r="106" spans="5:7" x14ac:dyDescent="0.25">
      <c r="E106" s="79">
        <v>43845</v>
      </c>
      <c r="F106" s="81">
        <v>1774.0242920000001</v>
      </c>
      <c r="G106" s="81">
        <v>1.2529250000000001</v>
      </c>
    </row>
    <row r="107" spans="5:7" x14ac:dyDescent="0.25">
      <c r="E107" s="79">
        <v>43846</v>
      </c>
      <c r="F107" s="81">
        <v>1767.1875</v>
      </c>
      <c r="G107" s="81">
        <v>1.031569</v>
      </c>
    </row>
    <row r="108" spans="5:7" x14ac:dyDescent="0.25">
      <c r="E108" s="79">
        <v>43847</v>
      </c>
      <c r="F108" s="81">
        <v>1762.276245</v>
      </c>
      <c r="G108" s="81">
        <v>0.86220399999999997</v>
      </c>
    </row>
    <row r="109" spans="5:7" x14ac:dyDescent="0.25">
      <c r="E109" s="79">
        <v>43850</v>
      </c>
      <c r="F109" s="81">
        <v>1780.283813</v>
      </c>
      <c r="G109" s="81">
        <v>1.091453</v>
      </c>
    </row>
    <row r="110" spans="5:7" x14ac:dyDescent="0.25">
      <c r="E110" s="79">
        <v>43851</v>
      </c>
      <c r="F110" s="81">
        <v>1743.6910399999999</v>
      </c>
      <c r="G110" s="81">
        <v>2.1015609999999998</v>
      </c>
    </row>
    <row r="111" spans="5:7" x14ac:dyDescent="0.25">
      <c r="E111" s="79">
        <v>43852</v>
      </c>
      <c r="F111" s="81">
        <v>1713.357544</v>
      </c>
      <c r="G111" s="81">
        <v>3.4153060000000002</v>
      </c>
    </row>
    <row r="112" spans="5:7" x14ac:dyDescent="0.25">
      <c r="E112" s="79">
        <v>43853</v>
      </c>
      <c r="F112" s="81">
        <v>1710.3240969999999</v>
      </c>
      <c r="G112" s="81">
        <v>1.885275</v>
      </c>
    </row>
    <row r="113" spans="5:7" x14ac:dyDescent="0.25">
      <c r="E113" s="79">
        <v>43854</v>
      </c>
      <c r="F113" s="81">
        <v>1720.6279300000001</v>
      </c>
      <c r="G113" s="81">
        <v>1.1955960000000001</v>
      </c>
    </row>
    <row r="114" spans="5:7" x14ac:dyDescent="0.25">
      <c r="E114" s="79">
        <v>43857</v>
      </c>
      <c r="F114" s="81">
        <v>1722.1204829999999</v>
      </c>
      <c r="G114" s="81">
        <v>0.96905399999999997</v>
      </c>
    </row>
    <row r="115" spans="5:7" x14ac:dyDescent="0.25">
      <c r="E115" s="79">
        <v>43858</v>
      </c>
      <c r="F115" s="81">
        <v>1713.213013</v>
      </c>
      <c r="G115" s="81">
        <v>0.87329100000000004</v>
      </c>
    </row>
    <row r="116" spans="5:7" x14ac:dyDescent="0.25">
      <c r="E116" s="79">
        <v>43859</v>
      </c>
      <c r="F116" s="81">
        <v>1730.4019780000001</v>
      </c>
      <c r="G116" s="81">
        <v>0.87380500000000005</v>
      </c>
    </row>
    <row r="117" spans="5:7" x14ac:dyDescent="0.25">
      <c r="E117" s="79">
        <v>43860</v>
      </c>
      <c r="F117" s="81">
        <v>1738.1539310000001</v>
      </c>
      <c r="G117" s="81">
        <v>1.0059750000000001</v>
      </c>
    </row>
    <row r="118" spans="5:7" x14ac:dyDescent="0.25">
      <c r="E118" s="79">
        <v>43861</v>
      </c>
      <c r="F118" s="81">
        <v>1729.150024</v>
      </c>
      <c r="G118" s="81">
        <v>1.1696139999999999</v>
      </c>
    </row>
    <row r="119" spans="5:7" x14ac:dyDescent="0.25">
      <c r="E119" s="79">
        <v>43864</v>
      </c>
      <c r="F119" s="81">
        <v>1798.4837649999999</v>
      </c>
      <c r="G119" s="81">
        <v>2.8545319999999998</v>
      </c>
    </row>
    <row r="120" spans="5:7" x14ac:dyDescent="0.25">
      <c r="E120" s="79">
        <v>43865</v>
      </c>
      <c r="F120" s="81">
        <v>1821.2578129999999</v>
      </c>
      <c r="G120" s="81">
        <v>1.830049</v>
      </c>
    </row>
    <row r="121" spans="5:7" x14ac:dyDescent="0.25">
      <c r="E121" s="79">
        <v>43866</v>
      </c>
      <c r="F121" s="81">
        <v>1804.1171879999999</v>
      </c>
      <c r="G121" s="81">
        <v>1.3440160000000001</v>
      </c>
    </row>
    <row r="122" spans="5:7" x14ac:dyDescent="0.25">
      <c r="E122" s="79">
        <v>43867</v>
      </c>
      <c r="F122" s="81">
        <v>1788.0356449999999</v>
      </c>
      <c r="G122" s="81">
        <v>0.99538599999999999</v>
      </c>
    </row>
    <row r="123" spans="5:7" x14ac:dyDescent="0.25">
      <c r="E123" s="79">
        <v>43868</v>
      </c>
      <c r="F123" s="81">
        <v>1789.865112</v>
      </c>
      <c r="G123" s="81">
        <v>0.63285800000000003</v>
      </c>
    </row>
    <row r="124" spans="5:7" x14ac:dyDescent="0.25">
      <c r="E124" s="79">
        <v>43871</v>
      </c>
      <c r="F124" s="81">
        <v>1800.2651370000001</v>
      </c>
      <c r="G124" s="81">
        <v>0.74771100000000001</v>
      </c>
    </row>
    <row r="125" spans="5:7" x14ac:dyDescent="0.25">
      <c r="E125" s="79">
        <v>43872</v>
      </c>
      <c r="F125" s="81">
        <v>1808.5466309999999</v>
      </c>
      <c r="G125" s="81">
        <v>1.093021</v>
      </c>
    </row>
    <row r="126" spans="5:7" x14ac:dyDescent="0.25">
      <c r="E126" s="79">
        <v>43873</v>
      </c>
      <c r="F126" s="81">
        <v>1823.56897</v>
      </c>
      <c r="G126" s="81">
        <v>1.6168260000000001</v>
      </c>
    </row>
    <row r="127" spans="5:7" x14ac:dyDescent="0.25">
      <c r="E127" s="79">
        <v>43874</v>
      </c>
      <c r="F127" s="81">
        <v>1804.646606</v>
      </c>
      <c r="G127" s="81">
        <v>0.63887799999999995</v>
      </c>
    </row>
    <row r="128" spans="5:7" x14ac:dyDescent="0.25">
      <c r="E128" s="79">
        <v>43875</v>
      </c>
      <c r="F128" s="81">
        <v>1807.5356449999999</v>
      </c>
      <c r="G128" s="81">
        <v>0.77146400000000004</v>
      </c>
    </row>
    <row r="129" spans="5:7" x14ac:dyDescent="0.25">
      <c r="E129" s="79">
        <v>43878</v>
      </c>
      <c r="F129" s="81">
        <v>1811.7246090000001</v>
      </c>
      <c r="G129" s="81">
        <v>0.67657900000000004</v>
      </c>
    </row>
    <row r="130" spans="5:7" x14ac:dyDescent="0.25">
      <c r="E130" s="79">
        <v>43879</v>
      </c>
      <c r="F130" s="81">
        <v>1794.6317140000001</v>
      </c>
      <c r="G130" s="81">
        <v>0.68342099999999995</v>
      </c>
    </row>
    <row r="131" spans="5:7" x14ac:dyDescent="0.25">
      <c r="E131" s="79">
        <v>43880</v>
      </c>
      <c r="F131" s="81">
        <v>1815.0948490000001</v>
      </c>
      <c r="G131" s="81">
        <v>0.72335099999999997</v>
      </c>
    </row>
    <row r="132" spans="5:7" x14ac:dyDescent="0.25">
      <c r="E132" s="79">
        <v>43881</v>
      </c>
      <c r="F132" s="81">
        <v>1774.0242920000001</v>
      </c>
      <c r="G132" s="81">
        <v>1.4018790000000001</v>
      </c>
    </row>
    <row r="133" spans="5:7" x14ac:dyDescent="0.25">
      <c r="E133" s="79">
        <v>43885</v>
      </c>
      <c r="F133" s="81">
        <v>1751.5874020000001</v>
      </c>
      <c r="G133" s="81">
        <v>1.310832</v>
      </c>
    </row>
    <row r="134" spans="5:7" x14ac:dyDescent="0.25">
      <c r="E134" s="79">
        <v>43886</v>
      </c>
      <c r="F134" s="81">
        <v>1758.4724120000001</v>
      </c>
      <c r="G134" s="81">
        <v>0.89725699999999997</v>
      </c>
    </row>
    <row r="135" spans="5:7" x14ac:dyDescent="0.25">
      <c r="E135" s="79">
        <v>43887</v>
      </c>
      <c r="F135" s="81">
        <v>1759.0020750000001</v>
      </c>
      <c r="G135" s="81">
        <v>1.909619</v>
      </c>
    </row>
    <row r="136" spans="5:7" x14ac:dyDescent="0.25">
      <c r="E136" s="79">
        <v>43888</v>
      </c>
      <c r="F136" s="81">
        <v>1775.517212</v>
      </c>
      <c r="G136" s="81">
        <v>1.643273</v>
      </c>
    </row>
    <row r="137" spans="5:7" x14ac:dyDescent="0.25">
      <c r="E137" s="79">
        <v>43889</v>
      </c>
      <c r="F137" s="81">
        <v>1731.365112</v>
      </c>
      <c r="G137" s="81">
        <v>2.9641190000000002</v>
      </c>
    </row>
    <row r="138" spans="5:7" x14ac:dyDescent="0.25">
      <c r="E138" s="79">
        <v>43892</v>
      </c>
      <c r="F138" s="81">
        <v>1720.6279300000001</v>
      </c>
      <c r="G138" s="81">
        <v>1.2192959999999999</v>
      </c>
    </row>
    <row r="139" spans="5:7" x14ac:dyDescent="0.25">
      <c r="E139" s="79">
        <v>43893</v>
      </c>
      <c r="F139" s="81">
        <v>1740.8348390000001</v>
      </c>
      <c r="G139" s="81">
        <v>1.392463</v>
      </c>
    </row>
    <row r="140" spans="5:7" x14ac:dyDescent="0.25">
      <c r="E140" s="79">
        <v>43894</v>
      </c>
      <c r="F140" s="81">
        <v>1786.66272</v>
      </c>
      <c r="G140" s="81">
        <v>3.0504690000000001</v>
      </c>
    </row>
    <row r="141" spans="5:7" x14ac:dyDescent="0.25">
      <c r="E141" s="79">
        <v>43895</v>
      </c>
      <c r="F141" s="81">
        <v>1812.2836910000001</v>
      </c>
      <c r="G141" s="81">
        <v>2.0624389999999999</v>
      </c>
    </row>
    <row r="142" spans="5:7" x14ac:dyDescent="0.25">
      <c r="E142" s="79">
        <v>43896</v>
      </c>
      <c r="F142" s="81">
        <v>1815.1843260000001</v>
      </c>
      <c r="G142" s="81">
        <v>1.393659</v>
      </c>
    </row>
    <row r="143" spans="5:7" x14ac:dyDescent="0.25">
      <c r="E143" s="79">
        <v>43899</v>
      </c>
      <c r="F143" s="81">
        <v>1805.2261960000001</v>
      </c>
      <c r="G143" s="81">
        <v>3.420741</v>
      </c>
    </row>
    <row r="144" spans="5:7" x14ac:dyDescent="0.25">
      <c r="E144" s="79">
        <v>43901</v>
      </c>
      <c r="F144" s="81">
        <v>1820.4053960000001</v>
      </c>
      <c r="G144" s="81">
        <v>3.1941860000000002</v>
      </c>
    </row>
    <row r="145" spans="5:7" x14ac:dyDescent="0.25">
      <c r="E145" s="79">
        <v>43902</v>
      </c>
      <c r="F145" s="81">
        <v>1782.215332</v>
      </c>
      <c r="G145" s="81">
        <v>6.2543490000000004</v>
      </c>
    </row>
    <row r="146" spans="5:7" x14ac:dyDescent="0.25">
      <c r="E146" s="79">
        <v>43903</v>
      </c>
      <c r="F146" s="81">
        <v>1738.0791019999999</v>
      </c>
      <c r="G146" s="81">
        <v>3.8782999999999999</v>
      </c>
    </row>
    <row r="147" spans="5:7" x14ac:dyDescent="0.25">
      <c r="E147" s="79">
        <v>43906</v>
      </c>
      <c r="F147" s="81">
        <v>1627.570068</v>
      </c>
      <c r="G147" s="81">
        <v>2.8673359999999999</v>
      </c>
    </row>
    <row r="148" spans="5:7" x14ac:dyDescent="0.25">
      <c r="E148" s="79">
        <v>43907</v>
      </c>
      <c r="F148" s="81">
        <v>1674.171509</v>
      </c>
      <c r="G148" s="81">
        <v>2.643189</v>
      </c>
    </row>
    <row r="149" spans="5:7" x14ac:dyDescent="0.25">
      <c r="E149" s="79">
        <v>43908</v>
      </c>
      <c r="F149" s="81">
        <v>1564.5323490000001</v>
      </c>
      <c r="G149" s="81">
        <v>3.676437</v>
      </c>
    </row>
    <row r="150" spans="5:7" x14ac:dyDescent="0.25">
      <c r="E150" s="79">
        <v>43909</v>
      </c>
      <c r="F150" s="81">
        <v>1548.0961910000001</v>
      </c>
      <c r="G150" s="81">
        <v>4.906644</v>
      </c>
    </row>
    <row r="151" spans="5:7" x14ac:dyDescent="0.25">
      <c r="E151" s="79">
        <v>43910</v>
      </c>
      <c r="F151" s="81">
        <v>1685.1450199999999</v>
      </c>
      <c r="G151" s="81">
        <v>3.1286290000000001</v>
      </c>
    </row>
    <row r="152" spans="5:7" x14ac:dyDescent="0.25">
      <c r="E152" s="79">
        <v>43913</v>
      </c>
      <c r="F152" s="81">
        <v>1448.7539059999999</v>
      </c>
      <c r="G152" s="81">
        <v>2.1553260000000001</v>
      </c>
    </row>
    <row r="153" spans="5:7" x14ac:dyDescent="0.25">
      <c r="E153" s="79">
        <v>43914</v>
      </c>
      <c r="F153" s="81">
        <v>1474.278442</v>
      </c>
      <c r="G153" s="81">
        <v>3.9105660000000002</v>
      </c>
    </row>
    <row r="154" spans="5:7" x14ac:dyDescent="0.25">
      <c r="E154" s="79">
        <v>43915</v>
      </c>
      <c r="F154" s="81">
        <v>1540.3131100000001</v>
      </c>
      <c r="G154" s="81">
        <v>2.196415</v>
      </c>
    </row>
    <row r="155" spans="5:7" x14ac:dyDescent="0.25">
      <c r="E155" s="79">
        <v>43916</v>
      </c>
      <c r="F155" s="81">
        <v>1563.3238530000001</v>
      </c>
      <c r="G155" s="81">
        <v>2.6221179999999999</v>
      </c>
    </row>
    <row r="156" spans="5:7" x14ac:dyDescent="0.25">
      <c r="E156" s="79">
        <v>43917</v>
      </c>
      <c r="F156" s="81">
        <v>1550.9483640000001</v>
      </c>
      <c r="G156" s="81">
        <v>2.1024790000000002</v>
      </c>
    </row>
    <row r="157" spans="5:7" x14ac:dyDescent="0.25">
      <c r="E157" s="79">
        <v>43920</v>
      </c>
      <c r="F157" s="81">
        <v>1542.053467</v>
      </c>
      <c r="G157" s="81">
        <v>1.8440110000000001</v>
      </c>
    </row>
    <row r="158" spans="5:7" x14ac:dyDescent="0.25">
      <c r="E158" s="79">
        <v>43921</v>
      </c>
      <c r="F158" s="81">
        <v>1611.2304690000001</v>
      </c>
      <c r="G158" s="81">
        <v>2.789174</v>
      </c>
    </row>
    <row r="159" spans="5:7" x14ac:dyDescent="0.25">
      <c r="E159" s="79">
        <v>43922</v>
      </c>
      <c r="F159" s="81">
        <v>1550.0297849999999</v>
      </c>
      <c r="G159" s="81">
        <v>1.559455</v>
      </c>
    </row>
    <row r="160" spans="5:7" x14ac:dyDescent="0.25">
      <c r="E160" s="79">
        <v>43924</v>
      </c>
      <c r="F160" s="81">
        <v>1470.459351</v>
      </c>
      <c r="G160" s="81">
        <v>2.9258470000000001</v>
      </c>
    </row>
    <row r="161" spans="5:7" x14ac:dyDescent="0.25">
      <c r="E161" s="79">
        <v>43928</v>
      </c>
      <c r="F161" s="81">
        <v>1569.9467770000001</v>
      </c>
      <c r="G161" s="81">
        <v>2.7335859999999998</v>
      </c>
    </row>
    <row r="162" spans="5:7" x14ac:dyDescent="0.25">
      <c r="E162" s="79">
        <v>43929</v>
      </c>
      <c r="F162" s="81">
        <v>1555.589111</v>
      </c>
      <c r="G162" s="81">
        <v>2.3822130000000001</v>
      </c>
    </row>
    <row r="163" spans="5:7" x14ac:dyDescent="0.25">
      <c r="E163" s="79">
        <v>43930</v>
      </c>
      <c r="F163" s="81">
        <v>1596.58313</v>
      </c>
      <c r="G163" s="81">
        <v>1.4895389999999999</v>
      </c>
    </row>
    <row r="164" spans="5:7" x14ac:dyDescent="0.25">
      <c r="E164" s="79">
        <v>43934</v>
      </c>
      <c r="F164" s="81">
        <v>1625.1046140000001</v>
      </c>
      <c r="G164" s="81">
        <v>2.5861589999999999</v>
      </c>
    </row>
    <row r="165" spans="5:7" x14ac:dyDescent="0.25">
      <c r="E165" s="79">
        <v>43936</v>
      </c>
      <c r="F165" s="81">
        <v>1661.2158199999999</v>
      </c>
      <c r="G165" s="81">
        <v>2.50827</v>
      </c>
    </row>
    <row r="166" spans="5:7" x14ac:dyDescent="0.25">
      <c r="E166" s="79">
        <v>43937</v>
      </c>
      <c r="F166" s="81">
        <v>1685.290039</v>
      </c>
      <c r="G166" s="81">
        <v>1.821296</v>
      </c>
    </row>
    <row r="167" spans="5:7" x14ac:dyDescent="0.25">
      <c r="E167" s="79">
        <v>43938</v>
      </c>
      <c r="F167" s="81">
        <v>1698.0040280000001</v>
      </c>
      <c r="G167" s="81">
        <v>1.3986860000000001</v>
      </c>
    </row>
    <row r="168" spans="5:7" x14ac:dyDescent="0.25">
      <c r="E168" s="79">
        <v>43941</v>
      </c>
      <c r="F168" s="81">
        <v>1673.0595699999999</v>
      </c>
      <c r="G168" s="81">
        <v>1.431055</v>
      </c>
    </row>
    <row r="169" spans="5:7" x14ac:dyDescent="0.25">
      <c r="E169" s="79">
        <v>43942</v>
      </c>
      <c r="F169" s="81">
        <v>1668.757202</v>
      </c>
      <c r="G169" s="81">
        <v>1.59493</v>
      </c>
    </row>
    <row r="170" spans="5:7" x14ac:dyDescent="0.25">
      <c r="E170" s="79">
        <v>43943</v>
      </c>
      <c r="F170" s="81">
        <v>1752.8718260000001</v>
      </c>
      <c r="G170" s="81">
        <v>3.727805</v>
      </c>
    </row>
    <row r="171" spans="5:7" x14ac:dyDescent="0.25">
      <c r="E171" s="79">
        <v>43944</v>
      </c>
      <c r="F171" s="81">
        <v>1761.2349850000001</v>
      </c>
      <c r="G171" s="81">
        <v>2.5735519999999998</v>
      </c>
    </row>
    <row r="172" spans="5:7" x14ac:dyDescent="0.25">
      <c r="E172" s="79">
        <v>43945</v>
      </c>
      <c r="F172" s="81">
        <v>1766.939331</v>
      </c>
      <c r="G172" s="81">
        <v>2.7447680000000001</v>
      </c>
    </row>
    <row r="173" spans="5:7" x14ac:dyDescent="0.25">
      <c r="E173" s="79">
        <v>43948</v>
      </c>
      <c r="F173" s="81">
        <v>1789.950073</v>
      </c>
      <c r="G173" s="81">
        <v>1.7708889999999999</v>
      </c>
    </row>
    <row r="174" spans="5:7" x14ac:dyDescent="0.25">
      <c r="E174" s="79">
        <v>43949</v>
      </c>
      <c r="F174" s="81">
        <v>1763.8939210000001</v>
      </c>
      <c r="G174" s="81">
        <v>1.9349099999999999</v>
      </c>
    </row>
    <row r="175" spans="5:7" x14ac:dyDescent="0.25">
      <c r="E175" s="79">
        <v>43950</v>
      </c>
      <c r="F175" s="81">
        <v>1708.8808590000001</v>
      </c>
      <c r="G175" s="81">
        <v>2.9311199999999999</v>
      </c>
    </row>
    <row r="176" spans="5:7" x14ac:dyDescent="0.25">
      <c r="E176" s="79">
        <v>43951</v>
      </c>
      <c r="F176" s="81">
        <v>1700.3726810000001</v>
      </c>
      <c r="G176" s="81">
        <v>2.9263330000000001</v>
      </c>
    </row>
    <row r="177" spans="5:7" x14ac:dyDescent="0.25">
      <c r="E177" s="79">
        <v>43955</v>
      </c>
      <c r="F177" s="81">
        <v>1621.1888429999999</v>
      </c>
      <c r="G177" s="81">
        <v>2.9423970000000002</v>
      </c>
    </row>
    <row r="178" spans="5:7" x14ac:dyDescent="0.25">
      <c r="E178" s="79">
        <v>43956</v>
      </c>
      <c r="F178" s="81">
        <v>1565.4508060000001</v>
      </c>
      <c r="G178" s="81">
        <v>5.8678900000000001</v>
      </c>
    </row>
    <row r="179" spans="5:7" x14ac:dyDescent="0.25">
      <c r="E179" s="79">
        <v>43957</v>
      </c>
      <c r="F179" s="81">
        <v>1557.2329099999999</v>
      </c>
      <c r="G179" s="81">
        <v>3.9379209999999998</v>
      </c>
    </row>
    <row r="180" spans="5:7" x14ac:dyDescent="0.25">
      <c r="E180" s="79">
        <v>43958</v>
      </c>
      <c r="F180" s="81">
        <v>1541.4251710000001</v>
      </c>
      <c r="G180" s="81">
        <v>5.2562129999999998</v>
      </c>
    </row>
    <row r="181" spans="5:7" x14ac:dyDescent="0.25">
      <c r="E181" s="79">
        <v>43959</v>
      </c>
      <c r="F181" s="81">
        <v>1526.052246</v>
      </c>
      <c r="G181" s="81">
        <v>5.6444260000000002</v>
      </c>
    </row>
    <row r="182" spans="5:7" x14ac:dyDescent="0.25">
      <c r="E182" s="79">
        <v>43962</v>
      </c>
      <c r="F182" s="81">
        <v>1517.544189</v>
      </c>
      <c r="G182" s="81">
        <v>3.7676460000000001</v>
      </c>
    </row>
    <row r="183" spans="5:7" x14ac:dyDescent="0.25">
      <c r="E183" s="79">
        <v>43963</v>
      </c>
      <c r="F183" s="81">
        <v>1472.828125</v>
      </c>
      <c r="G183" s="81">
        <v>4.504073</v>
      </c>
    </row>
    <row r="184" spans="5:7" x14ac:dyDescent="0.25">
      <c r="E184" s="79">
        <v>43964</v>
      </c>
      <c r="F184" s="81">
        <v>1511.453125</v>
      </c>
      <c r="G184" s="81">
        <v>2.9405139999999999</v>
      </c>
    </row>
    <row r="185" spans="5:7" x14ac:dyDescent="0.25">
      <c r="E185" s="79">
        <v>43965</v>
      </c>
      <c r="F185" s="81">
        <v>1471.9095460000001</v>
      </c>
      <c r="G185" s="81">
        <v>2.5922640000000001</v>
      </c>
    </row>
    <row r="186" spans="5:7" x14ac:dyDescent="0.25">
      <c r="E186" s="79">
        <v>43966</v>
      </c>
      <c r="F186" s="81">
        <v>1501.4464109999999</v>
      </c>
      <c r="G186" s="81">
        <v>2.860493</v>
      </c>
    </row>
    <row r="187" spans="5:7" x14ac:dyDescent="0.25">
      <c r="E187" s="79">
        <v>43969</v>
      </c>
      <c r="F187" s="81">
        <v>1451.315918</v>
      </c>
      <c r="G187" s="81">
        <v>2.8719049999999999</v>
      </c>
    </row>
    <row r="188" spans="5:7" x14ac:dyDescent="0.25">
      <c r="E188" s="79">
        <v>43970</v>
      </c>
      <c r="F188" s="81">
        <v>1454.071533</v>
      </c>
      <c r="G188" s="81">
        <v>3.1641370000000002</v>
      </c>
    </row>
    <row r="189" spans="5:7" x14ac:dyDescent="0.25">
      <c r="E189" s="79">
        <v>43971</v>
      </c>
      <c r="F189" s="81">
        <v>1450.3009030000001</v>
      </c>
      <c r="G189" s="81">
        <v>2.0574020000000002</v>
      </c>
    </row>
    <row r="190" spans="5:7" x14ac:dyDescent="0.25">
      <c r="E190" s="79">
        <v>43972</v>
      </c>
      <c r="F190" s="81">
        <v>1522.0882570000001</v>
      </c>
      <c r="G190" s="81">
        <v>3.8457430000000001</v>
      </c>
    </row>
    <row r="191" spans="5:7" x14ac:dyDescent="0.25">
      <c r="E191" s="79">
        <v>43973</v>
      </c>
      <c r="F191" s="81">
        <v>1564.2423100000001</v>
      </c>
      <c r="G191" s="81">
        <v>5.2037360000000001</v>
      </c>
    </row>
    <row r="192" spans="5:7" x14ac:dyDescent="0.25">
      <c r="E192" s="79">
        <v>43977</v>
      </c>
      <c r="F192" s="81">
        <v>1575.7960210000001</v>
      </c>
      <c r="G192" s="81">
        <v>3.5526360000000001</v>
      </c>
    </row>
    <row r="193" spans="5:7" x14ac:dyDescent="0.25">
      <c r="E193" s="79">
        <v>43978</v>
      </c>
      <c r="F193" s="81">
        <v>1565.740845</v>
      </c>
      <c r="G193" s="81">
        <v>2.2600570000000002</v>
      </c>
    </row>
    <row r="194" spans="5:7" x14ac:dyDescent="0.25">
      <c r="E194" s="79">
        <v>43979</v>
      </c>
      <c r="F194" s="81">
        <v>1589.089966</v>
      </c>
      <c r="G194" s="81">
        <v>3.1389149999999999</v>
      </c>
    </row>
    <row r="195" spans="5:7" x14ac:dyDescent="0.25">
      <c r="E195" s="79">
        <v>43980</v>
      </c>
      <c r="F195" s="81">
        <v>1627.2799070000001</v>
      </c>
      <c r="G195" s="81">
        <v>3.5329769999999998</v>
      </c>
    </row>
    <row r="196" spans="5:7" x14ac:dyDescent="0.25">
      <c r="E196" s="79">
        <v>43983</v>
      </c>
      <c r="F196" s="81">
        <v>1637.093384</v>
      </c>
      <c r="G196" s="81">
        <v>2.529255</v>
      </c>
    </row>
    <row r="197" spans="5:7" x14ac:dyDescent="0.25">
      <c r="E197" s="79">
        <v>43984</v>
      </c>
      <c r="F197" s="81">
        <v>1652.611206</v>
      </c>
      <c r="G197" s="81">
        <v>2.4405519999999998</v>
      </c>
    </row>
    <row r="198" spans="5:7" x14ac:dyDescent="0.25">
      <c r="E198" s="79">
        <v>43985</v>
      </c>
      <c r="F198" s="81">
        <v>1659.6207280000001</v>
      </c>
      <c r="G198" s="81">
        <v>3.0888170000000001</v>
      </c>
    </row>
    <row r="199" spans="5:7" x14ac:dyDescent="0.25">
      <c r="E199" s="79">
        <v>43986</v>
      </c>
      <c r="F199" s="81">
        <v>1579.5667719999999</v>
      </c>
      <c r="G199" s="81">
        <v>4.3889300000000002</v>
      </c>
    </row>
    <row r="200" spans="5:7" x14ac:dyDescent="0.25">
      <c r="E200" s="79">
        <v>43987</v>
      </c>
      <c r="F200" s="81">
        <v>1584.2073969999999</v>
      </c>
      <c r="G200" s="81">
        <v>2.8842059999999998</v>
      </c>
    </row>
    <row r="201" spans="5:7" x14ac:dyDescent="0.25">
      <c r="E201" s="79">
        <v>43990</v>
      </c>
      <c r="F201" s="81">
        <v>1580.0500489999999</v>
      </c>
      <c r="G201" s="81">
        <v>2.0465049999999998</v>
      </c>
    </row>
    <row r="202" spans="5:7" x14ac:dyDescent="0.25">
      <c r="E202" s="79">
        <v>43991</v>
      </c>
      <c r="F202" s="81">
        <v>1587.5914310000001</v>
      </c>
      <c r="G202" s="81">
        <v>3.6719300000000001</v>
      </c>
    </row>
    <row r="203" spans="5:7" x14ac:dyDescent="0.25">
      <c r="E203" s="79">
        <v>43992</v>
      </c>
      <c r="F203" s="81">
        <v>1581.693726</v>
      </c>
      <c r="G203" s="81">
        <v>2.06928</v>
      </c>
    </row>
    <row r="204" spans="5:7" x14ac:dyDescent="0.25">
      <c r="E204" s="79">
        <v>43993</v>
      </c>
      <c r="F204" s="81">
        <v>1557.184448</v>
      </c>
      <c r="G204" s="81">
        <v>1.88842</v>
      </c>
    </row>
    <row r="205" spans="5:7" x14ac:dyDescent="0.25">
      <c r="E205" s="79">
        <v>43994</v>
      </c>
      <c r="F205" s="81">
        <v>1583.0473629999999</v>
      </c>
      <c r="G205" s="81">
        <v>2.391556</v>
      </c>
    </row>
    <row r="206" spans="5:7" x14ac:dyDescent="0.25">
      <c r="E206" s="79">
        <v>43997</v>
      </c>
      <c r="F206" s="81">
        <v>1564.5323490000001</v>
      </c>
      <c r="G206" s="81">
        <v>1.6811659999999999</v>
      </c>
    </row>
    <row r="207" spans="5:7" x14ac:dyDescent="0.25">
      <c r="E207" s="79">
        <v>43998</v>
      </c>
      <c r="F207" s="81">
        <v>1567.916138</v>
      </c>
      <c r="G207" s="81">
        <v>1.4976910000000001</v>
      </c>
    </row>
    <row r="208" spans="5:7" x14ac:dyDescent="0.25">
      <c r="E208" s="79">
        <v>43999</v>
      </c>
      <c r="F208" s="81">
        <v>1542.4884030000001</v>
      </c>
      <c r="G208" s="81">
        <v>1.8127880000000001</v>
      </c>
    </row>
    <row r="209" spans="5:7" x14ac:dyDescent="0.25">
      <c r="E209" s="79">
        <v>44000</v>
      </c>
      <c r="F209" s="81">
        <v>1544.8088379999999</v>
      </c>
      <c r="G209" s="81">
        <v>1.417273</v>
      </c>
    </row>
    <row r="210" spans="5:7" x14ac:dyDescent="0.25">
      <c r="E210" s="79">
        <v>44001</v>
      </c>
      <c r="F210" s="81">
        <v>1568.6898189999999</v>
      </c>
      <c r="G210" s="81">
        <v>2.7143419999999998</v>
      </c>
    </row>
    <row r="211" spans="5:7" x14ac:dyDescent="0.25">
      <c r="E211" s="79">
        <v>44004</v>
      </c>
      <c r="F211" s="81">
        <v>1597.356567</v>
      </c>
      <c r="G211" s="81">
        <v>2.0347390000000001</v>
      </c>
    </row>
    <row r="212" spans="5:7" x14ac:dyDescent="0.25">
      <c r="E212" s="79">
        <v>44005</v>
      </c>
      <c r="F212" s="81">
        <v>1628.0535890000001</v>
      </c>
      <c r="G212" s="81">
        <v>2.3348629999999999</v>
      </c>
    </row>
    <row r="213" spans="5:7" x14ac:dyDescent="0.25">
      <c r="E213" s="79">
        <v>44006</v>
      </c>
      <c r="F213" s="81">
        <v>1689.30249</v>
      </c>
      <c r="G213" s="81">
        <v>11.545923</v>
      </c>
    </row>
    <row r="214" spans="5:7" x14ac:dyDescent="0.25">
      <c r="E214" s="79">
        <v>44007</v>
      </c>
      <c r="F214" s="81">
        <v>1632.9842530000001</v>
      </c>
      <c r="G214" s="81">
        <v>4.0547849999999999</v>
      </c>
    </row>
    <row r="215" spans="5:7" x14ac:dyDescent="0.25">
      <c r="E215" s="79">
        <v>44008</v>
      </c>
      <c r="F215" s="81">
        <v>1630.8088379999999</v>
      </c>
      <c r="G215" s="81">
        <v>2.1299860000000002</v>
      </c>
    </row>
    <row r="216" spans="5:7" x14ac:dyDescent="0.25">
      <c r="E216" s="79">
        <v>44011</v>
      </c>
      <c r="F216" s="81">
        <v>1635.8363039999999</v>
      </c>
      <c r="G216" s="81">
        <v>2.753482</v>
      </c>
    </row>
    <row r="217" spans="5:7" x14ac:dyDescent="0.25">
      <c r="E217" s="79">
        <v>44012</v>
      </c>
      <c r="F217" s="81">
        <v>1631.485596</v>
      </c>
      <c r="G217" s="81">
        <v>1.960731</v>
      </c>
    </row>
    <row r="218" spans="5:7" x14ac:dyDescent="0.25">
      <c r="E218" s="79">
        <v>44013</v>
      </c>
      <c r="F218" s="81">
        <v>1632.017456</v>
      </c>
      <c r="G218" s="81">
        <v>1.6612960000000001</v>
      </c>
    </row>
    <row r="219" spans="5:7" x14ac:dyDescent="0.25">
      <c r="E219" s="79">
        <v>44014</v>
      </c>
      <c r="F219" s="81">
        <v>1630.5189210000001</v>
      </c>
      <c r="G219" s="81">
        <v>2.0383990000000001</v>
      </c>
    </row>
    <row r="220" spans="5:7" x14ac:dyDescent="0.25">
      <c r="E220" s="79">
        <v>44015</v>
      </c>
      <c r="F220" s="81">
        <v>1639.413818</v>
      </c>
      <c r="G220" s="81">
        <v>1.9889410000000001</v>
      </c>
    </row>
    <row r="221" spans="5:7" x14ac:dyDescent="0.25">
      <c r="E221" s="79">
        <v>44018</v>
      </c>
      <c r="F221" s="81">
        <v>1652.1759030000001</v>
      </c>
      <c r="G221" s="81">
        <v>1.2366699999999999</v>
      </c>
    </row>
    <row r="222" spans="5:7" x14ac:dyDescent="0.25">
      <c r="E222" s="79">
        <v>44019</v>
      </c>
      <c r="F222" s="81">
        <v>1687.8522949999999</v>
      </c>
      <c r="G222" s="81">
        <v>2.98326</v>
      </c>
    </row>
    <row r="223" spans="5:7" x14ac:dyDescent="0.25">
      <c r="E223" s="79">
        <v>44020</v>
      </c>
      <c r="F223" s="81">
        <v>1630.325439</v>
      </c>
      <c r="G223" s="81">
        <v>2.7259370000000001</v>
      </c>
    </row>
    <row r="224" spans="5:7" x14ac:dyDescent="0.25">
      <c r="E224" s="79">
        <v>44021</v>
      </c>
      <c r="F224" s="81">
        <v>1660.2973629999999</v>
      </c>
      <c r="G224" s="81">
        <v>1.9046609999999999</v>
      </c>
    </row>
    <row r="225" spans="5:7" x14ac:dyDescent="0.25">
      <c r="E225" s="79">
        <v>44022</v>
      </c>
      <c r="F225" s="81">
        <v>1647.0035399999999</v>
      </c>
      <c r="G225" s="81">
        <v>1.1560429999999999</v>
      </c>
    </row>
    <row r="226" spans="5:7" x14ac:dyDescent="0.25">
      <c r="E226" s="79">
        <v>44025</v>
      </c>
      <c r="F226" s="81">
        <v>1649.0821530000001</v>
      </c>
      <c r="G226" s="81">
        <v>1.2897909999999999</v>
      </c>
    </row>
    <row r="227" spans="5:7" x14ac:dyDescent="0.25">
      <c r="E227" s="79">
        <v>44026</v>
      </c>
      <c r="F227" s="81">
        <v>1632.404297</v>
      </c>
      <c r="G227" s="81">
        <v>1.3471200000000001</v>
      </c>
    </row>
    <row r="228" spans="5:7" x14ac:dyDescent="0.25">
      <c r="E228" s="79">
        <v>44027</v>
      </c>
      <c r="F228" s="81">
        <v>1616.209717</v>
      </c>
      <c r="G228" s="81">
        <v>1.6113409999999999</v>
      </c>
    </row>
    <row r="229" spans="5:7" x14ac:dyDescent="0.25">
      <c r="E229" s="79">
        <v>44028</v>
      </c>
      <c r="F229" s="81">
        <v>1637.045044</v>
      </c>
      <c r="G229" s="81">
        <v>1.442725</v>
      </c>
    </row>
    <row r="230" spans="5:7" x14ac:dyDescent="0.25">
      <c r="E230" s="79">
        <v>44029</v>
      </c>
      <c r="F230" s="81">
        <v>1660.9257809999999</v>
      </c>
      <c r="G230" s="81">
        <v>2.308792</v>
      </c>
    </row>
    <row r="231" spans="5:7" x14ac:dyDescent="0.25">
      <c r="E231" s="79">
        <v>44032</v>
      </c>
      <c r="F231" s="81">
        <v>1693.5081789999999</v>
      </c>
      <c r="G231" s="81">
        <v>1.8486</v>
      </c>
    </row>
    <row r="232" spans="5:7" x14ac:dyDescent="0.25">
      <c r="E232" s="79">
        <v>44033</v>
      </c>
      <c r="F232" s="81">
        <v>1667.065308</v>
      </c>
      <c r="G232" s="81">
        <v>2.0884610000000001</v>
      </c>
    </row>
    <row r="233" spans="5:7" x14ac:dyDescent="0.25">
      <c r="E233" s="79">
        <v>44034</v>
      </c>
      <c r="F233" s="81">
        <v>1639.510376</v>
      </c>
      <c r="G233" s="81">
        <v>1.3004089999999999</v>
      </c>
    </row>
    <row r="234" spans="5:7" x14ac:dyDescent="0.25">
      <c r="E234" s="79">
        <v>44035</v>
      </c>
      <c r="F234" s="81">
        <v>1671.9764399999999</v>
      </c>
      <c r="G234" s="81">
        <v>2.3752179999999998</v>
      </c>
    </row>
    <row r="235" spans="5:7" x14ac:dyDescent="0.25">
      <c r="E235" s="79">
        <v>44036</v>
      </c>
      <c r="F235" s="81">
        <v>1656.735596</v>
      </c>
      <c r="G235" s="81">
        <v>3.9715630000000002</v>
      </c>
    </row>
    <row r="236" spans="5:7" x14ac:dyDescent="0.25">
      <c r="E236" s="79">
        <v>44039</v>
      </c>
      <c r="F236" s="81">
        <v>1720.699707</v>
      </c>
      <c r="G236" s="81">
        <v>6.4705250000000003</v>
      </c>
    </row>
    <row r="237" spans="5:7" x14ac:dyDescent="0.25">
      <c r="E237" s="79">
        <v>44040</v>
      </c>
      <c r="F237" s="81">
        <v>1702.7974850000001</v>
      </c>
      <c r="G237" s="81">
        <v>2.5340919999999998</v>
      </c>
    </row>
    <row r="238" spans="5:7" x14ac:dyDescent="0.25">
      <c r="E238" s="79">
        <v>44041</v>
      </c>
      <c r="F238" s="81">
        <v>1683.9273679999999</v>
      </c>
      <c r="G238" s="81">
        <v>1.5309809999999999</v>
      </c>
    </row>
    <row r="239" spans="5:7" x14ac:dyDescent="0.25">
      <c r="E239" s="79">
        <v>44042</v>
      </c>
      <c r="F239" s="81">
        <v>1687.0239260000001</v>
      </c>
      <c r="G239" s="81">
        <v>2.1139749999999999</v>
      </c>
    </row>
    <row r="240" spans="5:7" x14ac:dyDescent="0.25">
      <c r="E240" s="79">
        <v>44043</v>
      </c>
      <c r="F240" s="81">
        <v>1660.0740969999999</v>
      </c>
      <c r="G240" s="81">
        <v>1.6786430000000001</v>
      </c>
    </row>
    <row r="241" spans="5:7" x14ac:dyDescent="0.25">
      <c r="E241" s="79">
        <v>44046</v>
      </c>
      <c r="F241" s="81">
        <v>1650.396851</v>
      </c>
      <c r="G241" s="81">
        <v>1.437425</v>
      </c>
    </row>
    <row r="242" spans="5:7" x14ac:dyDescent="0.25">
      <c r="E242" s="79">
        <v>44047</v>
      </c>
      <c r="F242" s="81">
        <v>1658.5738530000001</v>
      </c>
      <c r="G242" s="81">
        <v>1.815396</v>
      </c>
    </row>
    <row r="243" spans="5:7" x14ac:dyDescent="0.25">
      <c r="E243" s="79">
        <v>44048</v>
      </c>
      <c r="F243" s="81">
        <v>1660.8482670000001</v>
      </c>
      <c r="G243" s="81">
        <v>1.416803</v>
      </c>
    </row>
    <row r="244" spans="5:7" x14ac:dyDescent="0.25">
      <c r="E244" s="79">
        <v>44049</v>
      </c>
      <c r="F244" s="81">
        <v>1671.7346190000001</v>
      </c>
      <c r="G244" s="81">
        <v>1.914507</v>
      </c>
    </row>
    <row r="245" spans="5:7" x14ac:dyDescent="0.25">
      <c r="E245" s="79">
        <v>44050</v>
      </c>
      <c r="F245" s="81">
        <v>1747.8919679999999</v>
      </c>
      <c r="G245" s="81">
        <v>5.1660750000000002</v>
      </c>
    </row>
    <row r="246" spans="5:7" x14ac:dyDescent="0.25">
      <c r="E246" s="79">
        <v>44053</v>
      </c>
      <c r="F246" s="81">
        <v>1724.764038</v>
      </c>
      <c r="G246" s="81">
        <v>1.892614</v>
      </c>
    </row>
    <row r="247" spans="5:7" x14ac:dyDescent="0.25">
      <c r="E247" s="79">
        <v>44054</v>
      </c>
      <c r="F247" s="81">
        <v>1731.7314449999999</v>
      </c>
      <c r="G247" s="81">
        <v>3.0396619999999999</v>
      </c>
    </row>
    <row r="248" spans="5:7" x14ac:dyDescent="0.25">
      <c r="E248" s="79">
        <v>44055</v>
      </c>
      <c r="F248" s="81">
        <v>1739.1826169999999</v>
      </c>
      <c r="G248" s="81">
        <v>1.6790959999999999</v>
      </c>
    </row>
    <row r="249" spans="5:7" x14ac:dyDescent="0.25">
      <c r="E249" s="79">
        <v>44056</v>
      </c>
      <c r="F249" s="81">
        <v>1744.3114009999999</v>
      </c>
      <c r="G249" s="81">
        <v>1.192375</v>
      </c>
    </row>
    <row r="250" spans="5:7" x14ac:dyDescent="0.25">
      <c r="E250" s="79">
        <v>44057</v>
      </c>
      <c r="F250" s="81">
        <v>1744.3114009999999</v>
      </c>
      <c r="G250" s="81">
        <v>1.868376</v>
      </c>
    </row>
    <row r="251" spans="5:7" x14ac:dyDescent="0.25">
      <c r="E251" s="79">
        <v>44060</v>
      </c>
      <c r="F251" s="81">
        <v>1777.358154</v>
      </c>
      <c r="G251" s="81">
        <v>1.63418</v>
      </c>
    </row>
    <row r="252" spans="5:7" x14ac:dyDescent="0.25">
      <c r="E252" s="79">
        <v>44061</v>
      </c>
      <c r="F252" s="81">
        <v>1813.549683</v>
      </c>
      <c r="G252" s="81">
        <v>2.5862980000000002</v>
      </c>
    </row>
    <row r="253" spans="5:7" x14ac:dyDescent="0.25">
      <c r="E253" s="79">
        <v>44062</v>
      </c>
      <c r="F253" s="81">
        <v>1824.7749020000001</v>
      </c>
      <c r="G253" s="81">
        <v>1.947114</v>
      </c>
    </row>
    <row r="254" spans="5:7" x14ac:dyDescent="0.25">
      <c r="E254" s="79">
        <v>44063</v>
      </c>
      <c r="F254" s="81">
        <v>1814.3238530000001</v>
      </c>
      <c r="G254" s="81">
        <v>1.5388790000000001</v>
      </c>
    </row>
    <row r="255" spans="5:7" x14ac:dyDescent="0.25">
      <c r="E255" s="79">
        <v>44064</v>
      </c>
      <c r="F255" s="81">
        <v>1894.739014</v>
      </c>
      <c r="G255" s="81">
        <v>5.6882279999999996</v>
      </c>
    </row>
    <row r="256" spans="5:7" x14ac:dyDescent="0.25">
      <c r="E256" s="79">
        <v>44067</v>
      </c>
      <c r="F256" s="81">
        <v>1898.755005</v>
      </c>
      <c r="G256" s="81">
        <v>3.9963289999999998</v>
      </c>
    </row>
    <row r="257" spans="5:7" x14ac:dyDescent="0.25">
      <c r="E257" s="79">
        <v>44068</v>
      </c>
      <c r="F257" s="81">
        <v>1935.9626459999999</v>
      </c>
      <c r="G257" s="81">
        <v>3.5443989999999999</v>
      </c>
    </row>
    <row r="258" spans="5:7" x14ac:dyDescent="0.25">
      <c r="E258" s="79">
        <v>44069</v>
      </c>
      <c r="F258" s="81">
        <v>1907.7060550000001</v>
      </c>
      <c r="G258" s="81">
        <v>2.2458100000000001</v>
      </c>
    </row>
    <row r="259" spans="5:7" x14ac:dyDescent="0.25">
      <c r="E259" s="79">
        <v>44070</v>
      </c>
      <c r="F259" s="81">
        <v>1918.44751</v>
      </c>
      <c r="G259" s="81">
        <v>3.1163050000000001</v>
      </c>
    </row>
    <row r="260" spans="5:7" x14ac:dyDescent="0.25">
      <c r="E260" s="79">
        <v>44071</v>
      </c>
      <c r="F260" s="81">
        <v>1894.8358149999999</v>
      </c>
      <c r="G260" s="81">
        <v>1.842536</v>
      </c>
    </row>
    <row r="261" spans="5:7" x14ac:dyDescent="0.25">
      <c r="E261" s="79">
        <v>44074</v>
      </c>
      <c r="F261" s="81">
        <v>1837.7418210000001</v>
      </c>
      <c r="G261" s="81">
        <v>2.7385220000000001</v>
      </c>
    </row>
    <row r="262" spans="5:7" x14ac:dyDescent="0.25">
      <c r="E262" s="79">
        <v>44075</v>
      </c>
      <c r="F262" s="81">
        <v>1915.3507079999999</v>
      </c>
      <c r="G262" s="81">
        <v>3.0682849999999999</v>
      </c>
    </row>
    <row r="263" spans="5:7" x14ac:dyDescent="0.25">
      <c r="E263" s="79">
        <v>44076</v>
      </c>
      <c r="F263" s="81">
        <v>1881.142822</v>
      </c>
      <c r="G263" s="81">
        <v>2.5696029999999999</v>
      </c>
    </row>
    <row r="264" spans="5:7" x14ac:dyDescent="0.25">
      <c r="E264" s="79">
        <v>44077</v>
      </c>
      <c r="F264" s="81">
        <v>1914.0928960000001</v>
      </c>
      <c r="G264" s="81">
        <v>1.931667</v>
      </c>
    </row>
    <row r="265" spans="5:7" x14ac:dyDescent="0.25">
      <c r="E265" s="79">
        <v>44078</v>
      </c>
      <c r="F265" s="81">
        <v>1893.142456</v>
      </c>
      <c r="G265" s="81">
        <v>1.9304220000000001</v>
      </c>
    </row>
    <row r="266" spans="5:7" x14ac:dyDescent="0.25">
      <c r="E266" s="79">
        <v>44081</v>
      </c>
      <c r="F266" s="81">
        <v>1918.060303</v>
      </c>
      <c r="G266" s="81">
        <v>2.8553920000000002</v>
      </c>
    </row>
    <row r="267" spans="5:7" x14ac:dyDescent="0.25">
      <c r="E267" s="79">
        <v>44082</v>
      </c>
      <c r="F267" s="81">
        <v>1897.0133060000001</v>
      </c>
      <c r="G267" s="81">
        <v>2.4010340000000001</v>
      </c>
    </row>
    <row r="268" spans="5:7" x14ac:dyDescent="0.25">
      <c r="E268" s="79">
        <v>44083</v>
      </c>
      <c r="F268" s="81">
        <v>1915.109009</v>
      </c>
      <c r="G268" s="81">
        <v>2.7768039999999998</v>
      </c>
    </row>
    <row r="269" spans="5:7" x14ac:dyDescent="0.25">
      <c r="E269" s="79">
        <v>44084</v>
      </c>
      <c r="F269" s="81">
        <v>1990.105225</v>
      </c>
      <c r="G269" s="81">
        <v>5.0812520000000001</v>
      </c>
    </row>
    <row r="270" spans="5:7" x14ac:dyDescent="0.25">
      <c r="E270" s="79">
        <v>44085</v>
      </c>
      <c r="F270" s="81">
        <v>1970.1704099999999</v>
      </c>
      <c r="G270" s="81">
        <v>2.599475</v>
      </c>
    </row>
    <row r="271" spans="5:7" x14ac:dyDescent="0.25">
      <c r="E271" s="79">
        <v>44088</v>
      </c>
      <c r="F271" s="81">
        <v>1965.5737300000001</v>
      </c>
      <c r="G271" s="81">
        <v>2.142458</v>
      </c>
    </row>
    <row r="272" spans="5:7" x14ac:dyDescent="0.25">
      <c r="E272" s="79">
        <v>44089</v>
      </c>
      <c r="F272" s="81">
        <v>1952.365112</v>
      </c>
      <c r="G272" s="81">
        <v>1.9973829999999999</v>
      </c>
    </row>
    <row r="273" spans="5:7" x14ac:dyDescent="0.25">
      <c r="E273" s="79">
        <v>44090</v>
      </c>
      <c r="F273" s="81">
        <v>1947.091064</v>
      </c>
      <c r="G273" s="81">
        <v>1.71774</v>
      </c>
    </row>
    <row r="274" spans="5:7" x14ac:dyDescent="0.25">
      <c r="E274" s="79">
        <v>44091</v>
      </c>
      <c r="F274" s="81">
        <v>1943.075073</v>
      </c>
      <c r="G274" s="81">
        <v>2.4169179999999999</v>
      </c>
    </row>
    <row r="275" spans="5:7" x14ac:dyDescent="0.25">
      <c r="E275" s="79">
        <v>44092</v>
      </c>
      <c r="F275" s="81">
        <v>1962.86438</v>
      </c>
      <c r="G275" s="81">
        <v>3.021436</v>
      </c>
    </row>
    <row r="276" spans="5:7" x14ac:dyDescent="0.25">
      <c r="E276" s="79">
        <v>44095</v>
      </c>
      <c r="F276" s="81">
        <v>1908.81897</v>
      </c>
      <c r="G276" s="81">
        <v>2.5183610000000001</v>
      </c>
    </row>
    <row r="277" spans="5:7" x14ac:dyDescent="0.25">
      <c r="E277" s="79">
        <v>44096</v>
      </c>
      <c r="F277" s="81">
        <v>1874.9013669999999</v>
      </c>
      <c r="G277" s="81">
        <v>1.9748600000000001</v>
      </c>
    </row>
    <row r="278" spans="5:7" x14ac:dyDescent="0.25">
      <c r="E278" s="79">
        <v>44097</v>
      </c>
      <c r="F278" s="81">
        <v>1883.658936</v>
      </c>
      <c r="G278" s="81">
        <v>2.7329119999999998</v>
      </c>
    </row>
    <row r="279" spans="5:7" x14ac:dyDescent="0.25">
      <c r="E279" s="79">
        <v>44098</v>
      </c>
      <c r="F279" s="81">
        <v>1856.3698730000001</v>
      </c>
      <c r="G279" s="81">
        <v>1.906183</v>
      </c>
    </row>
    <row r="280" spans="5:7" x14ac:dyDescent="0.25">
      <c r="E280" s="79">
        <v>44099</v>
      </c>
      <c r="F280" s="81">
        <v>1863.3857419999999</v>
      </c>
      <c r="G280" s="81">
        <v>1.939316</v>
      </c>
    </row>
    <row r="281" spans="5:7" x14ac:dyDescent="0.25">
      <c r="E281" s="79">
        <v>44102</v>
      </c>
      <c r="F281" s="81">
        <v>1882.739746</v>
      </c>
      <c r="G281" s="81">
        <v>1.137313</v>
      </c>
    </row>
    <row r="282" spans="5:7" x14ac:dyDescent="0.25">
      <c r="E282" s="79">
        <v>44103</v>
      </c>
      <c r="F282" s="81">
        <v>1896.6258539999999</v>
      </c>
      <c r="G282" s="81">
        <v>1.9653830000000001</v>
      </c>
    </row>
    <row r="283" spans="5:7" x14ac:dyDescent="0.25">
      <c r="E283" s="79">
        <v>44104</v>
      </c>
      <c r="F283" s="81">
        <v>1922.221436</v>
      </c>
      <c r="G283" s="81">
        <v>2.5189819999999998</v>
      </c>
    </row>
    <row r="284" spans="5:7" x14ac:dyDescent="0.25">
      <c r="E284" s="79">
        <v>44105</v>
      </c>
      <c r="F284" s="81">
        <v>1974.5251459999999</v>
      </c>
      <c r="G284" s="81">
        <v>2.0140030000000002</v>
      </c>
    </row>
    <row r="285" spans="5:7" x14ac:dyDescent="0.25">
      <c r="E285" s="79">
        <v>44109</v>
      </c>
      <c r="F285" s="81">
        <v>1962.4772949999999</v>
      </c>
      <c r="G285" s="81">
        <v>1.5548729999999999</v>
      </c>
    </row>
    <row r="286" spans="5:7" x14ac:dyDescent="0.25">
      <c r="E286" s="79">
        <v>44110</v>
      </c>
      <c r="F286" s="81">
        <v>2022.473999</v>
      </c>
      <c r="G286" s="81">
        <v>3.1523780000000001</v>
      </c>
    </row>
    <row r="287" spans="5:7" x14ac:dyDescent="0.25">
      <c r="E287" s="79">
        <v>44111</v>
      </c>
      <c r="F287" s="81">
        <v>2036.9898679999999</v>
      </c>
      <c r="G287" s="81">
        <v>2.4295949999999999</v>
      </c>
    </row>
    <row r="288" spans="5:7" x14ac:dyDescent="0.25">
      <c r="E288" s="79">
        <v>44112</v>
      </c>
      <c r="F288" s="81">
        <v>2021.1678469999999</v>
      </c>
      <c r="G288" s="81">
        <v>1.4274929999999999</v>
      </c>
    </row>
    <row r="289" spans="5:7" x14ac:dyDescent="0.25">
      <c r="E289" s="79">
        <v>44113</v>
      </c>
      <c r="F289" s="81">
        <v>1984.3472899999999</v>
      </c>
      <c r="G289" s="81">
        <v>1.6369389999999999</v>
      </c>
    </row>
    <row r="290" spans="5:7" x14ac:dyDescent="0.25">
      <c r="E290" s="79">
        <v>44116</v>
      </c>
      <c r="F290" s="81">
        <v>2010.716919</v>
      </c>
      <c r="G290" s="81">
        <v>2.182836</v>
      </c>
    </row>
    <row r="291" spans="5:7" x14ac:dyDescent="0.25">
      <c r="E291" s="79">
        <v>44117</v>
      </c>
      <c r="F291" s="81">
        <v>1997.943237</v>
      </c>
      <c r="G291" s="81">
        <v>2.6192329999999999</v>
      </c>
    </row>
    <row r="292" spans="5:7" x14ac:dyDescent="0.25">
      <c r="E292" s="79">
        <v>44118</v>
      </c>
      <c r="F292" s="81">
        <v>2004.42688</v>
      </c>
      <c r="G292" s="81">
        <v>1.5304709999999999</v>
      </c>
    </row>
    <row r="293" spans="5:7" x14ac:dyDescent="0.25">
      <c r="E293" s="79">
        <v>44119</v>
      </c>
      <c r="F293" s="81">
        <v>2022.9094239999999</v>
      </c>
      <c r="G293" s="81">
        <v>4.0018830000000003</v>
      </c>
    </row>
    <row r="294" spans="5:7" x14ac:dyDescent="0.25">
      <c r="E294" s="79">
        <v>44120</v>
      </c>
      <c r="F294" s="81">
        <v>1994.604736</v>
      </c>
      <c r="G294" s="81">
        <v>2.017706</v>
      </c>
    </row>
    <row r="295" spans="5:7" x14ac:dyDescent="0.25">
      <c r="E295" s="79">
        <v>44123</v>
      </c>
      <c r="F295" s="81">
        <v>2003.2172849999999</v>
      </c>
      <c r="G295" s="81">
        <v>1.3384039999999999</v>
      </c>
    </row>
    <row r="296" spans="5:7" x14ac:dyDescent="0.25">
      <c r="E296" s="79">
        <v>44124</v>
      </c>
      <c r="F296" s="81">
        <v>2050.0532229999999</v>
      </c>
      <c r="G296" s="81">
        <v>2.377713</v>
      </c>
    </row>
    <row r="297" spans="5:7" x14ac:dyDescent="0.25">
      <c r="E297" s="79">
        <v>44125</v>
      </c>
      <c r="F297" s="81">
        <v>2045.9895019999999</v>
      </c>
      <c r="G297" s="81">
        <v>2.895432</v>
      </c>
    </row>
    <row r="298" spans="5:7" x14ac:dyDescent="0.25">
      <c r="E298" s="79">
        <v>44126</v>
      </c>
      <c r="F298" s="81">
        <v>2032.0543210000001</v>
      </c>
      <c r="G298" s="81">
        <v>2.7556859999999999</v>
      </c>
    </row>
    <row r="299" spans="5:7" x14ac:dyDescent="0.25">
      <c r="E299" s="79">
        <v>44127</v>
      </c>
      <c r="F299" s="81">
        <v>2051.7465820000002</v>
      </c>
      <c r="G299" s="81">
        <v>3.0707140000000002</v>
      </c>
    </row>
    <row r="300" spans="5:7" x14ac:dyDescent="0.25">
      <c r="E300" s="79">
        <v>44130</v>
      </c>
      <c r="F300" s="81">
        <v>2013.2326660000001</v>
      </c>
      <c r="G300" s="81">
        <v>1.2781389999999999</v>
      </c>
    </row>
    <row r="301" spans="5:7" x14ac:dyDescent="0.25">
      <c r="E301" s="79">
        <v>44131</v>
      </c>
      <c r="F301" s="81">
        <v>2126.79126</v>
      </c>
      <c r="G301" s="81">
        <v>4.964874</v>
      </c>
    </row>
    <row r="302" spans="5:7" x14ac:dyDescent="0.25">
      <c r="E302" s="79">
        <v>44132</v>
      </c>
      <c r="F302" s="81">
        <v>2092.967529</v>
      </c>
      <c r="G302" s="81">
        <v>3.1660469999999998</v>
      </c>
    </row>
    <row r="303" spans="5:7" x14ac:dyDescent="0.25">
      <c r="E303" s="79">
        <v>44133</v>
      </c>
      <c r="F303" s="81">
        <v>2156.8354490000002</v>
      </c>
      <c r="G303" s="81">
        <v>4.7957960000000002</v>
      </c>
    </row>
    <row r="304" spans="5:7" x14ac:dyDescent="0.25">
      <c r="E304" s="79">
        <v>44134</v>
      </c>
      <c r="F304" s="81">
        <v>2143.3159179999998</v>
      </c>
      <c r="G304" s="81">
        <v>3.0061969999999998</v>
      </c>
    </row>
    <row r="305" spans="5:7" x14ac:dyDescent="0.25">
      <c r="E305" s="79">
        <v>44137</v>
      </c>
      <c r="F305" s="81">
        <v>2105.857422</v>
      </c>
      <c r="G305" s="81">
        <v>1.7725709999999999</v>
      </c>
    </row>
    <row r="306" spans="5:7" x14ac:dyDescent="0.25">
      <c r="E306" s="79">
        <v>44138</v>
      </c>
      <c r="F306" s="81">
        <v>2088.2185060000002</v>
      </c>
      <c r="G306" s="81">
        <v>1.7814650000000001</v>
      </c>
    </row>
    <row r="307" spans="5:7" x14ac:dyDescent="0.25">
      <c r="E307" s="79">
        <v>44139</v>
      </c>
      <c r="F307" s="81">
        <v>2102.5620119999999</v>
      </c>
      <c r="G307" s="81">
        <v>2.1899570000000002</v>
      </c>
    </row>
    <row r="308" spans="5:7" x14ac:dyDescent="0.25">
      <c r="E308" s="79">
        <v>44140</v>
      </c>
      <c r="F308" s="81">
        <v>2169.2895509999998</v>
      </c>
      <c r="G308" s="81">
        <v>2.6718410000000001</v>
      </c>
    </row>
    <row r="309" spans="5:7" x14ac:dyDescent="0.25">
      <c r="E309" s="79">
        <v>44141</v>
      </c>
      <c r="F309" s="81">
        <v>2140.9411620000001</v>
      </c>
      <c r="G309" s="81">
        <v>2.3959649999999999</v>
      </c>
    </row>
    <row r="310" spans="5:7" x14ac:dyDescent="0.25">
      <c r="E310" s="79">
        <v>44144</v>
      </c>
      <c r="F310" s="81">
        <v>2156.5927729999999</v>
      </c>
      <c r="G310" s="81">
        <v>1.691773</v>
      </c>
    </row>
    <row r="311" spans="5:7" x14ac:dyDescent="0.25">
      <c r="E311" s="79">
        <v>44145</v>
      </c>
      <c r="F311" s="81">
        <v>2131.9277339999999</v>
      </c>
      <c r="G311" s="81">
        <v>1.879561</v>
      </c>
    </row>
    <row r="312" spans="5:7" x14ac:dyDescent="0.25">
      <c r="E312" s="79">
        <v>44146</v>
      </c>
      <c r="F312" s="81">
        <v>2114.4343260000001</v>
      </c>
      <c r="G312" s="81">
        <v>2.3873980000000001</v>
      </c>
    </row>
    <row r="313" spans="5:7" x14ac:dyDescent="0.25">
      <c r="E313" s="79">
        <v>44147</v>
      </c>
      <c r="F313" s="81">
        <v>2104.8398440000001</v>
      </c>
      <c r="G313" s="81">
        <v>1.6260540000000001</v>
      </c>
    </row>
    <row r="314" spans="5:7" x14ac:dyDescent="0.25">
      <c r="E314" s="79">
        <v>44148</v>
      </c>
      <c r="F314" s="81">
        <v>2112.7382809999999</v>
      </c>
      <c r="G314" s="81">
        <v>1.56006</v>
      </c>
    </row>
    <row r="315" spans="5:7" x14ac:dyDescent="0.25">
      <c r="E315" s="79">
        <v>44149</v>
      </c>
      <c r="F315" s="81">
        <v>2117.2451169999999</v>
      </c>
      <c r="G315" s="81">
        <v>0.14699100000000001</v>
      </c>
    </row>
    <row r="316" spans="5:7" x14ac:dyDescent="0.25">
      <c r="E316" s="79">
        <v>44152</v>
      </c>
      <c r="F316" s="81">
        <v>2120.2009280000002</v>
      </c>
      <c r="G316" s="81">
        <v>1.6992929999999999</v>
      </c>
    </row>
    <row r="317" spans="5:7" x14ac:dyDescent="0.25">
      <c r="E317" s="79">
        <v>44153</v>
      </c>
      <c r="F317" s="81">
        <v>2128.0507809999999</v>
      </c>
      <c r="G317" s="81">
        <v>1.81717</v>
      </c>
    </row>
    <row r="318" spans="5:7" x14ac:dyDescent="0.25">
      <c r="E318" s="79">
        <v>44154</v>
      </c>
      <c r="F318" s="81">
        <v>2095.0512699999999</v>
      </c>
      <c r="G318" s="81">
        <v>2.6695220000000002</v>
      </c>
    </row>
    <row r="319" spans="5:7" x14ac:dyDescent="0.25">
      <c r="E319" s="79">
        <v>44155</v>
      </c>
      <c r="F319" s="81">
        <v>2099.751221</v>
      </c>
      <c r="G319" s="81">
        <v>2.196113</v>
      </c>
    </row>
    <row r="320" spans="5:7" x14ac:dyDescent="0.25">
      <c r="E320" s="79">
        <v>44158</v>
      </c>
      <c r="F320" s="81">
        <v>2118.8439939999998</v>
      </c>
      <c r="G320" s="81">
        <v>4.0026089999999996</v>
      </c>
    </row>
    <row r="321" spans="5:7" x14ac:dyDescent="0.25">
      <c r="E321" s="79">
        <v>44159</v>
      </c>
      <c r="F321" s="81">
        <v>2139.8266600000002</v>
      </c>
      <c r="G321" s="81">
        <v>2.9543059999999999</v>
      </c>
    </row>
    <row r="322" spans="5:7" x14ac:dyDescent="0.25">
      <c r="E322" s="79">
        <v>44160</v>
      </c>
      <c r="F322" s="81">
        <v>2087.8791500000002</v>
      </c>
      <c r="G322" s="81">
        <v>1.6823650000000001</v>
      </c>
    </row>
    <row r="323" spans="5:7" x14ac:dyDescent="0.25">
      <c r="E323" s="79">
        <v>44161</v>
      </c>
      <c r="F323" s="81">
        <v>2088.8486330000001</v>
      </c>
      <c r="G323" s="81">
        <v>2.2474780000000001</v>
      </c>
    </row>
    <row r="324" spans="5:7" x14ac:dyDescent="0.25">
      <c r="E324" s="79">
        <v>44162</v>
      </c>
      <c r="F324" s="81">
        <v>2146.9985350000002</v>
      </c>
      <c r="G324" s="81">
        <v>10.036402000000001</v>
      </c>
    </row>
    <row r="325" spans="5:7" x14ac:dyDescent="0.25">
      <c r="E325" s="79">
        <v>44166</v>
      </c>
      <c r="F325" s="81">
        <v>2161.2934570000002</v>
      </c>
      <c r="G325" s="81">
        <v>2.2354980000000002</v>
      </c>
    </row>
    <row r="326" spans="5:7" x14ac:dyDescent="0.25">
      <c r="E326" s="79">
        <v>44167</v>
      </c>
      <c r="F326" s="81">
        <v>2244.4484859999998</v>
      </c>
      <c r="G326" s="81">
        <v>3.305952</v>
      </c>
    </row>
    <row r="327" spans="5:7" x14ac:dyDescent="0.25">
      <c r="E327" s="79">
        <v>44168</v>
      </c>
      <c r="F327" s="81">
        <v>2337.0522460000002</v>
      </c>
      <c r="G327" s="81">
        <v>4.3346580000000001</v>
      </c>
    </row>
    <row r="328" spans="5:7" x14ac:dyDescent="0.25">
      <c r="E328" s="79">
        <v>44169</v>
      </c>
      <c r="F328" s="81">
        <v>2363.5590820000002</v>
      </c>
      <c r="G328" s="81">
        <v>2.7899530000000001</v>
      </c>
    </row>
    <row r="329" spans="5:7" x14ac:dyDescent="0.25">
      <c r="E329" s="79">
        <v>44172</v>
      </c>
      <c r="F329" s="81">
        <v>2396.3171390000002</v>
      </c>
      <c r="G329" s="81">
        <v>1.7625010000000001</v>
      </c>
    </row>
    <row r="330" spans="5:7" x14ac:dyDescent="0.25">
      <c r="E330" s="79">
        <v>44173</v>
      </c>
      <c r="F330" s="81">
        <v>2363.7048340000001</v>
      </c>
      <c r="G330" s="81">
        <v>2.0909499999999999</v>
      </c>
    </row>
    <row r="331" spans="5:7" x14ac:dyDescent="0.25">
      <c r="E331" s="79">
        <v>44174</v>
      </c>
      <c r="F331" s="81">
        <v>2444.533203</v>
      </c>
      <c r="G331" s="81">
        <v>2.02237</v>
      </c>
    </row>
    <row r="332" spans="5:7" x14ac:dyDescent="0.25">
      <c r="E332" s="79">
        <v>44175</v>
      </c>
      <c r="F332" s="81">
        <v>2448.1674800000001</v>
      </c>
      <c r="G332" s="81">
        <v>2.3729089999999999</v>
      </c>
    </row>
    <row r="333" spans="5:7" x14ac:dyDescent="0.25">
      <c r="E333" s="79">
        <v>44176</v>
      </c>
      <c r="F333" s="81">
        <v>2443.2250979999999</v>
      </c>
      <c r="G333" s="81">
        <v>2.1716530000000001</v>
      </c>
    </row>
    <row r="334" spans="5:7" x14ac:dyDescent="0.25">
      <c r="E334" s="79">
        <v>44179</v>
      </c>
      <c r="F334" s="81">
        <v>2469.5859380000002</v>
      </c>
      <c r="G334" s="81">
        <v>1.2803389999999999</v>
      </c>
    </row>
    <row r="335" spans="5:7" x14ac:dyDescent="0.25">
      <c r="E335" s="79">
        <v>44180</v>
      </c>
      <c r="F335" s="81">
        <v>2449.524414</v>
      </c>
      <c r="G335" s="81">
        <v>1.2832859999999999</v>
      </c>
    </row>
    <row r="336" spans="5:7" x14ac:dyDescent="0.25">
      <c r="E336" s="79">
        <v>44181</v>
      </c>
      <c r="F336" s="81">
        <v>2502.8286130000001</v>
      </c>
      <c r="G336" s="81">
        <v>1.9208750000000001</v>
      </c>
    </row>
    <row r="337" spans="5:7" x14ac:dyDescent="0.25">
      <c r="E337" s="79">
        <v>44182</v>
      </c>
      <c r="F337" s="81">
        <v>2495.656982</v>
      </c>
      <c r="G337" s="81">
        <v>1.7506630000000001</v>
      </c>
    </row>
    <row r="338" spans="5:7" x14ac:dyDescent="0.25">
      <c r="E338" s="79">
        <v>44183</v>
      </c>
      <c r="F338" s="81">
        <v>2521.29126</v>
      </c>
      <c r="G338" s="81">
        <v>4.4026040000000002</v>
      </c>
    </row>
    <row r="339" spans="5:7" x14ac:dyDescent="0.25">
      <c r="E339" s="79">
        <v>44186</v>
      </c>
      <c r="F339" s="81">
        <v>2475.8857419999999</v>
      </c>
      <c r="G339" s="81">
        <v>1.3830480000000001</v>
      </c>
    </row>
    <row r="340" spans="5:7" x14ac:dyDescent="0.25">
      <c r="E340" s="79">
        <v>44187</v>
      </c>
      <c r="F340" s="81">
        <v>2520.6127929999998</v>
      </c>
      <c r="G340" s="81">
        <v>1.99309</v>
      </c>
    </row>
    <row r="341" spans="5:7" x14ac:dyDescent="0.25">
      <c r="E341" s="79">
        <v>44188</v>
      </c>
      <c r="F341" s="81">
        <v>2561.0756839999999</v>
      </c>
      <c r="G341" s="81">
        <v>1.339307</v>
      </c>
    </row>
    <row r="342" spans="5:7" x14ac:dyDescent="0.25">
      <c r="E342" s="79">
        <v>44189</v>
      </c>
      <c r="F342" s="81">
        <v>2566.5998540000001</v>
      </c>
      <c r="G342" s="81">
        <v>1.1432020000000001</v>
      </c>
    </row>
    <row r="343" spans="5:7" x14ac:dyDescent="0.25">
      <c r="E343" s="79">
        <v>44193</v>
      </c>
      <c r="F343" s="81">
        <v>2601.1508789999998</v>
      </c>
      <c r="G343" s="81">
        <v>1.226254</v>
      </c>
    </row>
    <row r="344" spans="5:7" x14ac:dyDescent="0.25">
      <c r="E344" s="79">
        <v>44194</v>
      </c>
      <c r="F344" s="81">
        <v>2613.6530760000001</v>
      </c>
      <c r="G344" s="81">
        <v>1.562853</v>
      </c>
    </row>
    <row r="345" spans="5:7" x14ac:dyDescent="0.25">
      <c r="E345" s="79">
        <v>44195</v>
      </c>
      <c r="F345" s="81">
        <v>2650.09375</v>
      </c>
      <c r="G345" s="81">
        <v>1.6146430000000001</v>
      </c>
    </row>
    <row r="346" spans="5:7" x14ac:dyDescent="0.25">
      <c r="E346" s="79">
        <v>44196</v>
      </c>
      <c r="F346" s="81">
        <v>2679.265625</v>
      </c>
      <c r="G346" s="81">
        <v>1.5263249999999999</v>
      </c>
    </row>
    <row r="347" spans="5:7" x14ac:dyDescent="0.25">
      <c r="E347" s="79">
        <v>44197</v>
      </c>
      <c r="F347" s="81">
        <v>2689.9748540000001</v>
      </c>
      <c r="G347" s="81">
        <v>1.2466980000000001</v>
      </c>
    </row>
    <row r="348" spans="5:7" x14ac:dyDescent="0.25">
      <c r="E348" s="79">
        <v>44200</v>
      </c>
      <c r="F348" s="81">
        <v>2668.798828</v>
      </c>
      <c r="G348" s="81">
        <v>1.3604860000000001</v>
      </c>
    </row>
    <row r="349" spans="5:7" x14ac:dyDescent="0.25">
      <c r="E349" s="79">
        <v>44201</v>
      </c>
      <c r="F349" s="81">
        <v>2707.711182</v>
      </c>
      <c r="G349" s="81">
        <v>1.2995890000000001</v>
      </c>
    </row>
    <row r="350" spans="5:7" x14ac:dyDescent="0.25">
      <c r="E350" s="79">
        <v>44202</v>
      </c>
      <c r="F350" s="81">
        <v>2718.8564449999999</v>
      </c>
      <c r="G350" s="81">
        <v>1.6978839999999999</v>
      </c>
    </row>
    <row r="351" spans="5:7" x14ac:dyDescent="0.25">
      <c r="E351" s="79">
        <v>44203</v>
      </c>
      <c r="F351" s="81">
        <v>2706.1601559999999</v>
      </c>
      <c r="G351" s="81">
        <v>1.142806</v>
      </c>
    </row>
    <row r="352" spans="5:7" x14ac:dyDescent="0.25">
      <c r="E352" s="79">
        <v>44204</v>
      </c>
      <c r="F352" s="81">
        <v>2756.9926759999998</v>
      </c>
      <c r="G352" s="81">
        <v>1.6609670000000001</v>
      </c>
    </row>
    <row r="353" spans="5:7" x14ac:dyDescent="0.25">
      <c r="E353" s="79">
        <v>44207</v>
      </c>
      <c r="F353" s="81">
        <v>2761.4509280000002</v>
      </c>
      <c r="G353" s="81">
        <v>1.517995</v>
      </c>
    </row>
    <row r="354" spans="5:7" x14ac:dyDescent="0.25">
      <c r="E354" s="79">
        <v>44208</v>
      </c>
      <c r="F354" s="81">
        <v>2636.6708979999999</v>
      </c>
      <c r="G354" s="81">
        <v>6.6748900000000004</v>
      </c>
    </row>
    <row r="355" spans="5:7" x14ac:dyDescent="0.25">
      <c r="E355" s="79">
        <v>44209</v>
      </c>
      <c r="F355" s="81">
        <v>2620.3403320000002</v>
      </c>
      <c r="G355" s="81">
        <v>2.862676</v>
      </c>
    </row>
    <row r="356" spans="5:7" x14ac:dyDescent="0.25">
      <c r="E356" s="79">
        <v>44210</v>
      </c>
      <c r="F356" s="81">
        <v>2581.7670899999998</v>
      </c>
      <c r="G356" s="81">
        <v>2.1249500000000001</v>
      </c>
    </row>
    <row r="357" spans="5:7" x14ac:dyDescent="0.25">
      <c r="E357" s="79">
        <v>44211</v>
      </c>
      <c r="F357" s="81">
        <v>2511.0178219999998</v>
      </c>
      <c r="G357" s="81">
        <v>2.5704359999999999</v>
      </c>
    </row>
    <row r="358" spans="5:7" x14ac:dyDescent="0.25">
      <c r="E358" s="79">
        <v>44214</v>
      </c>
      <c r="F358" s="81">
        <v>2508.4011230000001</v>
      </c>
      <c r="G358" s="81">
        <v>2.395168</v>
      </c>
    </row>
    <row r="359" spans="5:7" x14ac:dyDescent="0.25">
      <c r="E359" s="79">
        <v>44215</v>
      </c>
      <c r="F359" s="81">
        <v>2563.4985350000002</v>
      </c>
      <c r="G359" s="81">
        <v>2.5586929999999999</v>
      </c>
    </row>
    <row r="360" spans="5:7" x14ac:dyDescent="0.25">
      <c r="E360" s="79">
        <v>44216</v>
      </c>
      <c r="F360" s="81">
        <v>2614.0888669999999</v>
      </c>
      <c r="G360" s="81">
        <v>2.065439</v>
      </c>
    </row>
    <row r="361" spans="5:7" x14ac:dyDescent="0.25">
      <c r="E361" s="79">
        <v>44217</v>
      </c>
      <c r="F361" s="81">
        <v>2632.6003420000002</v>
      </c>
      <c r="G361" s="81">
        <v>5.0157119999999997</v>
      </c>
    </row>
    <row r="362" spans="5:7" x14ac:dyDescent="0.25">
      <c r="E362" s="79">
        <v>44218</v>
      </c>
      <c r="F362" s="81">
        <v>2516.5910640000002</v>
      </c>
      <c r="G362" s="81">
        <v>4.9455640000000001</v>
      </c>
    </row>
    <row r="363" spans="5:7" x14ac:dyDescent="0.25">
      <c r="E363" s="79">
        <v>44221</v>
      </c>
      <c r="F363" s="81">
        <v>2436.4406739999999</v>
      </c>
      <c r="G363" s="81">
        <v>3.5200870000000002</v>
      </c>
    </row>
    <row r="364" spans="5:7" x14ac:dyDescent="0.25">
      <c r="E364" s="79">
        <v>44223</v>
      </c>
      <c r="F364" s="81">
        <v>2361.475586</v>
      </c>
      <c r="G364" s="81">
        <v>2.700415</v>
      </c>
    </row>
    <row r="365" spans="5:7" x14ac:dyDescent="0.25">
      <c r="E365" s="79">
        <v>44224</v>
      </c>
      <c r="F365" s="81">
        <v>2366.4179690000001</v>
      </c>
      <c r="G365" s="81">
        <v>3.0354570000000001</v>
      </c>
    </row>
    <row r="366" spans="5:7" x14ac:dyDescent="0.25">
      <c r="E366" s="79">
        <v>44225</v>
      </c>
      <c r="F366" s="81">
        <v>2333.1274410000001</v>
      </c>
      <c r="G366" s="81">
        <v>2.7686730000000002</v>
      </c>
    </row>
    <row r="367" spans="5:7" x14ac:dyDescent="0.25">
      <c r="E367" s="79">
        <v>44228</v>
      </c>
      <c r="F367" s="81">
        <v>2372.3303219999998</v>
      </c>
      <c r="G367" s="81">
        <v>1.7973589999999999</v>
      </c>
    </row>
    <row r="368" spans="5:7" x14ac:dyDescent="0.25">
      <c r="E368" s="79">
        <v>44229</v>
      </c>
      <c r="F368" s="81">
        <v>2387.6911620000001</v>
      </c>
      <c r="G368" s="81">
        <v>2.6794280000000001</v>
      </c>
    </row>
    <row r="369" spans="5:7" x14ac:dyDescent="0.25">
      <c r="E369" s="79">
        <v>44230</v>
      </c>
      <c r="F369" s="81">
        <v>2377.9997560000002</v>
      </c>
      <c r="G369" s="81">
        <v>2.4093559999999998</v>
      </c>
    </row>
    <row r="370" spans="5:7" x14ac:dyDescent="0.25">
      <c r="E370" s="79">
        <v>44231</v>
      </c>
      <c r="F370" s="81">
        <v>2327.7482909999999</v>
      </c>
      <c r="G370" s="81">
        <v>3.4785620000000002</v>
      </c>
    </row>
    <row r="371" spans="5:7" x14ac:dyDescent="0.25">
      <c r="E371" s="79">
        <v>44232</v>
      </c>
      <c r="F371" s="81">
        <v>2303.470703</v>
      </c>
      <c r="G371" s="81">
        <v>3.3033190000000001</v>
      </c>
    </row>
    <row r="372" spans="5:7" x14ac:dyDescent="0.25">
      <c r="E372" s="79">
        <v>44235</v>
      </c>
      <c r="F372" s="81">
        <v>2342.3344729999999</v>
      </c>
      <c r="G372" s="81">
        <v>3.6663130000000002</v>
      </c>
    </row>
    <row r="373" spans="5:7" x14ac:dyDescent="0.25">
      <c r="E373" s="79">
        <v>44236</v>
      </c>
      <c r="F373" s="81">
        <v>2429.5598140000002</v>
      </c>
      <c r="G373" s="81">
        <v>7.178572</v>
      </c>
    </row>
    <row r="374" spans="5:7" x14ac:dyDescent="0.25">
      <c r="E374" s="79">
        <v>44237</v>
      </c>
      <c r="F374" s="81">
        <v>2433.1938479999999</v>
      </c>
      <c r="G374" s="81">
        <v>4.4731230000000002</v>
      </c>
    </row>
    <row r="375" spans="5:7" x14ac:dyDescent="0.25">
      <c r="E375" s="79">
        <v>44238</v>
      </c>
      <c r="F375" s="81">
        <v>2428.2509770000001</v>
      </c>
      <c r="G375" s="81">
        <v>1.446286</v>
      </c>
    </row>
    <row r="376" spans="5:7" x14ac:dyDescent="0.25">
      <c r="E376" s="79">
        <v>44239</v>
      </c>
      <c r="F376" s="81">
        <v>2409.4497070000002</v>
      </c>
      <c r="G376" s="81">
        <v>1.376085</v>
      </c>
    </row>
    <row r="377" spans="5:7" x14ac:dyDescent="0.25">
      <c r="E377" s="79">
        <v>44242</v>
      </c>
      <c r="F377" s="81">
        <v>2381.0039059999999</v>
      </c>
      <c r="G377" s="81">
        <v>1.634576</v>
      </c>
    </row>
    <row r="378" spans="5:7" x14ac:dyDescent="0.25">
      <c r="E378" s="79">
        <v>44243</v>
      </c>
      <c r="F378" s="81">
        <v>2374.7045899999998</v>
      </c>
      <c r="G378" s="81">
        <v>1.6158490000000001</v>
      </c>
    </row>
    <row r="379" spans="5:7" x14ac:dyDescent="0.25">
      <c r="E379" s="79">
        <v>44244</v>
      </c>
      <c r="F379" s="81">
        <v>2314.5190429999998</v>
      </c>
      <c r="G379" s="81">
        <v>3.1787839999999998</v>
      </c>
    </row>
    <row r="380" spans="5:7" x14ac:dyDescent="0.25">
      <c r="E380" s="79">
        <v>44245</v>
      </c>
      <c r="F380" s="81">
        <v>2394.57251</v>
      </c>
      <c r="G380" s="81">
        <v>4.2538429999999998</v>
      </c>
    </row>
    <row r="381" spans="5:7" x14ac:dyDescent="0.25">
      <c r="E381" s="79">
        <v>44246</v>
      </c>
      <c r="F381" s="81">
        <v>2341.9467770000001</v>
      </c>
      <c r="G381" s="81">
        <v>2.244567</v>
      </c>
    </row>
    <row r="382" spans="5:7" x14ac:dyDescent="0.25">
      <c r="E382" s="79">
        <v>44249</v>
      </c>
      <c r="F382" s="81">
        <v>2313.4533689999998</v>
      </c>
      <c r="G382" s="81">
        <v>2.0026419999999998</v>
      </c>
    </row>
    <row r="383" spans="5:7" x14ac:dyDescent="0.25">
      <c r="E383" s="79">
        <v>44250</v>
      </c>
      <c r="F383" s="81">
        <v>2299.0607909999999</v>
      </c>
      <c r="G383" s="81">
        <v>3.2672680000000001</v>
      </c>
    </row>
    <row r="384" spans="5:7" x14ac:dyDescent="0.25">
      <c r="E384" s="79">
        <v>44251</v>
      </c>
      <c r="F384" s="81">
        <v>2288.5458979999999</v>
      </c>
      <c r="G384" s="81">
        <v>1.708526</v>
      </c>
    </row>
    <row r="385" spans="5:7" x14ac:dyDescent="0.25">
      <c r="E385" s="79">
        <v>44252</v>
      </c>
      <c r="F385" s="81">
        <v>2300.563232</v>
      </c>
      <c r="G385" s="81">
        <v>2.839515</v>
      </c>
    </row>
    <row r="386" spans="5:7" x14ac:dyDescent="0.25">
      <c r="E386" s="79">
        <v>44253</v>
      </c>
      <c r="F386" s="81">
        <v>2206.9902339999999</v>
      </c>
      <c r="G386" s="81">
        <v>3.9338129999999998</v>
      </c>
    </row>
    <row r="387" spans="5:7" x14ac:dyDescent="0.25">
      <c r="E387" s="79">
        <v>44256</v>
      </c>
      <c r="F387" s="81">
        <v>2289.4663089999999</v>
      </c>
      <c r="G387" s="81">
        <v>2.5458059999999998</v>
      </c>
    </row>
    <row r="388" spans="5:7" x14ac:dyDescent="0.25">
      <c r="E388" s="79">
        <v>44257</v>
      </c>
      <c r="F388" s="81">
        <v>2316.6997070000002</v>
      </c>
      <c r="G388" s="81">
        <v>2.0335860000000001</v>
      </c>
    </row>
    <row r="389" spans="5:7" x14ac:dyDescent="0.25">
      <c r="E389" s="79">
        <v>44258</v>
      </c>
      <c r="F389" s="81">
        <v>2328.039307</v>
      </c>
      <c r="G389" s="81">
        <v>1.591567</v>
      </c>
    </row>
    <row r="390" spans="5:7" x14ac:dyDescent="0.25">
      <c r="E390" s="79">
        <v>44259</v>
      </c>
      <c r="F390" s="81">
        <v>2342.5766600000002</v>
      </c>
      <c r="G390" s="81">
        <v>2.1499839999999999</v>
      </c>
    </row>
    <row r="391" spans="5:7" x14ac:dyDescent="0.25">
      <c r="E391" s="79">
        <v>44260</v>
      </c>
      <c r="F391" s="81">
        <v>2313.501953</v>
      </c>
      <c r="G391" s="81">
        <v>1.9536420000000001</v>
      </c>
    </row>
    <row r="392" spans="5:7" x14ac:dyDescent="0.25">
      <c r="E392" s="79">
        <v>44263</v>
      </c>
      <c r="F392" s="81">
        <v>2309.2370609999998</v>
      </c>
      <c r="G392" s="81">
        <v>1.5938380000000001</v>
      </c>
    </row>
    <row r="393" spans="5:7" x14ac:dyDescent="0.25">
      <c r="E393" s="79">
        <v>44264</v>
      </c>
      <c r="F393" s="81">
        <v>2348.0041500000002</v>
      </c>
      <c r="G393" s="81">
        <v>1.8004420000000001</v>
      </c>
    </row>
    <row r="394" spans="5:7" x14ac:dyDescent="0.25">
      <c r="E394" s="79">
        <v>44265</v>
      </c>
      <c r="F394" s="81">
        <v>2356.9689939999998</v>
      </c>
      <c r="G394" s="81">
        <v>1.0561020000000001</v>
      </c>
    </row>
    <row r="395" spans="5:7" x14ac:dyDescent="0.25">
      <c r="E395" s="79">
        <v>44267</v>
      </c>
      <c r="F395" s="81">
        <v>2327.3125</v>
      </c>
      <c r="G395" s="81">
        <v>1.2792030000000001</v>
      </c>
    </row>
    <row r="396" spans="5:7" x14ac:dyDescent="0.25">
      <c r="E396" s="79">
        <v>44270</v>
      </c>
      <c r="F396" s="81">
        <v>2282.391357</v>
      </c>
      <c r="G396" s="81">
        <v>1.5244489999999999</v>
      </c>
    </row>
    <row r="397" spans="5:7" x14ac:dyDescent="0.25">
      <c r="E397" s="79">
        <v>44271</v>
      </c>
      <c r="F397" s="81">
        <v>2392.4887699999999</v>
      </c>
      <c r="G397" s="81">
        <v>4.2305640000000002</v>
      </c>
    </row>
    <row r="398" spans="5:7" x14ac:dyDescent="0.25">
      <c r="E398" s="79">
        <v>44272</v>
      </c>
      <c r="F398" s="81">
        <v>2348.2460940000001</v>
      </c>
      <c r="G398" s="81">
        <v>1.6231869999999999</v>
      </c>
    </row>
    <row r="399" spans="5:7" x14ac:dyDescent="0.25">
      <c r="E399" s="79">
        <v>44273</v>
      </c>
      <c r="F399" s="81">
        <v>2330.4133299999999</v>
      </c>
      <c r="G399" s="81">
        <v>1.851739</v>
      </c>
    </row>
    <row r="400" spans="5:7" x14ac:dyDescent="0.25">
      <c r="E400" s="79">
        <v>44274</v>
      </c>
      <c r="F400" s="81">
        <v>2336.906982</v>
      </c>
      <c r="G400" s="81">
        <v>3.7380789999999999</v>
      </c>
    </row>
    <row r="401" spans="5:7" x14ac:dyDescent="0.25">
      <c r="E401" s="79">
        <v>44277</v>
      </c>
      <c r="F401" s="81">
        <v>2350.9116210000002</v>
      </c>
      <c r="G401" s="81">
        <v>1.4898530000000001</v>
      </c>
    </row>
    <row r="402" spans="5:7" x14ac:dyDescent="0.25">
      <c r="E402" s="79">
        <v>44278</v>
      </c>
      <c r="F402" s="81">
        <v>2335.986328</v>
      </c>
      <c r="G402" s="81">
        <v>1.745466</v>
      </c>
    </row>
    <row r="403" spans="5:7" x14ac:dyDescent="0.25">
      <c r="E403" s="79">
        <v>44279</v>
      </c>
      <c r="F403" s="81">
        <v>2368.2109380000002</v>
      </c>
      <c r="G403" s="81">
        <v>4.1320920000000001</v>
      </c>
    </row>
    <row r="404" spans="5:7" x14ac:dyDescent="0.25">
      <c r="E404" s="79">
        <v>44280</v>
      </c>
      <c r="F404" s="81">
        <v>2328.1362300000001</v>
      </c>
      <c r="G404" s="81">
        <v>2.272545</v>
      </c>
    </row>
    <row r="405" spans="5:7" x14ac:dyDescent="0.25">
      <c r="E405" s="79">
        <v>44281</v>
      </c>
      <c r="F405" s="81">
        <v>2427.911865</v>
      </c>
      <c r="G405" s="81">
        <v>3.0846070000000001</v>
      </c>
    </row>
    <row r="406" spans="5:7" x14ac:dyDescent="0.25">
      <c r="E406" s="79">
        <v>44285</v>
      </c>
      <c r="F406" s="81">
        <v>2498.5642090000001</v>
      </c>
      <c r="G406" s="81">
        <v>2.332884</v>
      </c>
    </row>
    <row r="407" spans="5:7" x14ac:dyDescent="0.25">
      <c r="E407" s="79">
        <v>44286</v>
      </c>
      <c r="F407" s="81">
        <v>2459.1672359999998</v>
      </c>
      <c r="G407" s="81">
        <v>1.616044</v>
      </c>
    </row>
    <row r="408" spans="5:7" x14ac:dyDescent="0.25">
      <c r="E408" s="79">
        <v>44287</v>
      </c>
      <c r="F408" s="81">
        <v>2473.0751949999999</v>
      </c>
      <c r="G408" s="81">
        <v>1.2195879999999999</v>
      </c>
    </row>
    <row r="409" spans="5:7" x14ac:dyDescent="0.25">
      <c r="E409" s="79">
        <v>44291</v>
      </c>
      <c r="F409" s="81">
        <v>2433.241943</v>
      </c>
      <c r="G409" s="81">
        <v>1.268939</v>
      </c>
    </row>
    <row r="410" spans="5:7" x14ac:dyDescent="0.25">
      <c r="E410" s="79">
        <v>44292</v>
      </c>
      <c r="F410" s="81">
        <v>2531.0798340000001</v>
      </c>
      <c r="G410" s="81">
        <v>3.372846</v>
      </c>
    </row>
    <row r="411" spans="5:7" x14ac:dyDescent="0.25">
      <c r="E411" s="79">
        <v>44293</v>
      </c>
      <c r="F411" s="81">
        <v>2547.555664</v>
      </c>
      <c r="G411" s="81">
        <v>1.9379770000000001</v>
      </c>
    </row>
    <row r="412" spans="5:7" x14ac:dyDescent="0.25">
      <c r="E412" s="79">
        <v>44294</v>
      </c>
      <c r="F412" s="81">
        <v>2568.9260250000002</v>
      </c>
      <c r="G412" s="81">
        <v>0.89748300000000003</v>
      </c>
    </row>
    <row r="413" spans="5:7" x14ac:dyDescent="0.25">
      <c r="E413" s="79">
        <v>44295</v>
      </c>
      <c r="F413" s="81">
        <v>2549.688232</v>
      </c>
      <c r="G413" s="81">
        <v>1.185017</v>
      </c>
    </row>
    <row r="414" spans="5:7" x14ac:dyDescent="0.25">
      <c r="E414" s="79">
        <v>44298</v>
      </c>
      <c r="F414" s="81">
        <v>2521.969971</v>
      </c>
      <c r="G414" s="81">
        <v>1.427691</v>
      </c>
    </row>
    <row r="415" spans="5:7" x14ac:dyDescent="0.25">
      <c r="E415" s="79">
        <v>44299</v>
      </c>
      <c r="F415" s="81">
        <v>2491.4409179999998</v>
      </c>
      <c r="G415" s="81">
        <v>1.2002299999999999</v>
      </c>
    </row>
    <row r="416" spans="5:7" x14ac:dyDescent="0.25">
      <c r="E416" s="79">
        <v>44301</v>
      </c>
      <c r="F416" s="81">
        <v>2507.9172359999998</v>
      </c>
      <c r="G416" s="81">
        <v>1.209829</v>
      </c>
    </row>
    <row r="417" spans="5:7" x14ac:dyDescent="0.25">
      <c r="E417" s="79">
        <v>44302</v>
      </c>
      <c r="F417" s="81">
        <v>2581.5734859999998</v>
      </c>
      <c r="G417" s="81">
        <v>2.760777</v>
      </c>
    </row>
    <row r="418" spans="5:7" x14ac:dyDescent="0.25">
      <c r="E418" s="79">
        <v>44305</v>
      </c>
      <c r="F418" s="81">
        <v>2492.6040039999998</v>
      </c>
      <c r="G418" s="81">
        <v>1.552036</v>
      </c>
    </row>
    <row r="419" spans="5:7" x14ac:dyDescent="0.25">
      <c r="E419" s="79">
        <v>44306</v>
      </c>
      <c r="F419" s="81">
        <v>2474.91626</v>
      </c>
      <c r="G419" s="81">
        <v>1.489287</v>
      </c>
    </row>
    <row r="420" spans="5:7" x14ac:dyDescent="0.25">
      <c r="E420" s="79">
        <v>44308</v>
      </c>
      <c r="F420" s="81">
        <v>2433.8237300000001</v>
      </c>
      <c r="G420" s="81">
        <v>1.690758</v>
      </c>
    </row>
    <row r="421" spans="5:7" x14ac:dyDescent="0.25">
      <c r="E421" s="79">
        <v>44309</v>
      </c>
      <c r="F421" s="81">
        <v>2440.3171390000002</v>
      </c>
      <c r="G421" s="81">
        <v>1.6145929999999999</v>
      </c>
    </row>
    <row r="422" spans="5:7" x14ac:dyDescent="0.25">
      <c r="E422" s="79">
        <v>44312</v>
      </c>
      <c r="F422" s="81">
        <v>2479.0351559999999</v>
      </c>
      <c r="G422" s="81">
        <v>1.10398</v>
      </c>
    </row>
    <row r="423" spans="5:7" x14ac:dyDescent="0.25">
      <c r="E423" s="79">
        <v>44313</v>
      </c>
      <c r="F423" s="81">
        <v>2494.9785160000001</v>
      </c>
      <c r="G423" s="81">
        <v>0.86633099999999996</v>
      </c>
    </row>
    <row r="424" spans="5:7" x14ac:dyDescent="0.25">
      <c r="E424" s="79">
        <v>44314</v>
      </c>
      <c r="F424" s="81">
        <v>2533.9389649999998</v>
      </c>
      <c r="G424" s="81">
        <v>1.065561</v>
      </c>
    </row>
    <row r="425" spans="5:7" x14ac:dyDescent="0.25">
      <c r="E425" s="79">
        <v>44315</v>
      </c>
      <c r="F425" s="81">
        <v>2532.8725589999999</v>
      </c>
      <c r="G425" s="81">
        <v>1.2953460000000001</v>
      </c>
    </row>
    <row r="426" spans="5:7" x14ac:dyDescent="0.25">
      <c r="E426" s="79">
        <v>44316</v>
      </c>
      <c r="F426" s="81">
        <v>2458.1982419999999</v>
      </c>
      <c r="G426" s="81">
        <v>1.3849070000000001</v>
      </c>
    </row>
    <row r="427" spans="5:7" x14ac:dyDescent="0.25">
      <c r="E427" s="79">
        <v>44319</v>
      </c>
      <c r="F427" s="81">
        <v>2502.5375979999999</v>
      </c>
      <c r="G427" s="81">
        <v>1.0347740000000001</v>
      </c>
    </row>
    <row r="428" spans="5:7" x14ac:dyDescent="0.25">
      <c r="E428" s="79">
        <v>44320</v>
      </c>
      <c r="F428" s="81">
        <v>2507.383789</v>
      </c>
      <c r="G428" s="81">
        <v>1.0581400000000001</v>
      </c>
    </row>
    <row r="429" spans="5:7" x14ac:dyDescent="0.25">
      <c r="E429" s="79">
        <v>44321</v>
      </c>
      <c r="F429" s="81">
        <v>2488.4846189999998</v>
      </c>
      <c r="G429" s="81">
        <v>1.220186</v>
      </c>
    </row>
    <row r="430" spans="5:7" x14ac:dyDescent="0.25">
      <c r="E430" s="79">
        <v>44322</v>
      </c>
      <c r="F430" s="81">
        <v>2470.4584960000002</v>
      </c>
      <c r="G430" s="81">
        <v>1.518119</v>
      </c>
    </row>
    <row r="431" spans="5:7" x14ac:dyDescent="0.25">
      <c r="E431" s="79">
        <v>44323</v>
      </c>
      <c r="F431" s="81">
        <v>2472.9782709999999</v>
      </c>
      <c r="G431" s="81">
        <v>1.416102</v>
      </c>
    </row>
    <row r="432" spans="5:7" x14ac:dyDescent="0.25">
      <c r="E432" s="79">
        <v>44326</v>
      </c>
      <c r="F432" s="81">
        <v>2478.11499</v>
      </c>
      <c r="G432" s="81">
        <v>1.5268139999999999</v>
      </c>
    </row>
    <row r="433" spans="5:7" x14ac:dyDescent="0.25">
      <c r="E433" s="79">
        <v>44327</v>
      </c>
      <c r="F433" s="81">
        <v>2477.4365229999999</v>
      </c>
      <c r="G433" s="81">
        <v>1.168363</v>
      </c>
    </row>
    <row r="434" spans="5:7" x14ac:dyDescent="0.25">
      <c r="E434" s="79">
        <v>44328</v>
      </c>
      <c r="F434" s="81">
        <v>2477.3879390000002</v>
      </c>
      <c r="G434" s="81">
        <v>2.0856300000000001</v>
      </c>
    </row>
    <row r="435" spans="5:7" x14ac:dyDescent="0.25">
      <c r="E435" s="79">
        <v>44330</v>
      </c>
      <c r="F435" s="81">
        <v>2688.9572750000002</v>
      </c>
      <c r="G435" s="81">
        <v>10.543708000000001</v>
      </c>
    </row>
    <row r="436" spans="5:7" x14ac:dyDescent="0.25">
      <c r="E436" s="79">
        <v>44333</v>
      </c>
      <c r="F436" s="81">
        <v>2696.9528810000002</v>
      </c>
      <c r="G436" s="81">
        <v>2.1343519999999998</v>
      </c>
    </row>
    <row r="437" spans="5:7" x14ac:dyDescent="0.25">
      <c r="E437" s="79">
        <v>44334</v>
      </c>
      <c r="F437" s="81">
        <v>2734.7990719999998</v>
      </c>
      <c r="G437" s="81">
        <v>1.328605</v>
      </c>
    </row>
    <row r="438" spans="5:7" x14ac:dyDescent="0.25">
      <c r="E438" s="79">
        <v>44335</v>
      </c>
      <c r="F438" s="81">
        <v>2729.0327149999998</v>
      </c>
      <c r="G438" s="81">
        <v>1.2190669999999999</v>
      </c>
    </row>
    <row r="439" spans="5:7" x14ac:dyDescent="0.25">
      <c r="E439" s="79">
        <v>44336</v>
      </c>
      <c r="F439" s="81">
        <v>2707.953125</v>
      </c>
      <c r="G439" s="81">
        <v>1.211975</v>
      </c>
    </row>
    <row r="440" spans="5:7" x14ac:dyDescent="0.25">
      <c r="E440" s="79">
        <v>44337</v>
      </c>
      <c r="F440" s="81">
        <v>2745.1691890000002</v>
      </c>
      <c r="G440" s="81">
        <v>1.328308</v>
      </c>
    </row>
    <row r="441" spans="5:7" x14ac:dyDescent="0.25">
      <c r="E441" s="79">
        <v>44340</v>
      </c>
      <c r="F441" s="81">
        <v>2732.2790530000002</v>
      </c>
      <c r="G441" s="81">
        <v>0.81309100000000001</v>
      </c>
    </row>
    <row r="442" spans="5:7" x14ac:dyDescent="0.25">
      <c r="E442" s="79">
        <v>44341</v>
      </c>
      <c r="F442" s="81">
        <v>2824.5441890000002</v>
      </c>
      <c r="G442" s="81">
        <v>2.7301120000000001</v>
      </c>
    </row>
    <row r="443" spans="5:7" x14ac:dyDescent="0.25">
      <c r="E443" s="79">
        <v>44342</v>
      </c>
      <c r="F443" s="81">
        <v>2850.9057619999999</v>
      </c>
      <c r="G443" s="81">
        <v>1.2505310000000001</v>
      </c>
    </row>
    <row r="444" spans="5:7" x14ac:dyDescent="0.25">
      <c r="E444" s="79">
        <v>44343</v>
      </c>
      <c r="F444" s="81">
        <v>2858.41626</v>
      </c>
      <c r="G444" s="81">
        <v>2.4150849999999999</v>
      </c>
    </row>
    <row r="445" spans="5:7" x14ac:dyDescent="0.25">
      <c r="E445" s="79">
        <v>44344</v>
      </c>
      <c r="F445" s="81">
        <v>2850.033203</v>
      </c>
      <c r="G445" s="81">
        <v>0.71138299999999999</v>
      </c>
    </row>
    <row r="446" spans="5:7" x14ac:dyDescent="0.25">
      <c r="E446" s="79">
        <v>44347</v>
      </c>
      <c r="F446" s="81">
        <v>2885.6984859999998</v>
      </c>
      <c r="G446" s="81">
        <v>2.0936349999999999</v>
      </c>
    </row>
    <row r="447" spans="5:7" x14ac:dyDescent="0.25">
      <c r="E447" s="79">
        <v>44348</v>
      </c>
      <c r="F447" s="81">
        <v>2840.6323240000002</v>
      </c>
      <c r="G447" s="81">
        <v>1.1940729999999999</v>
      </c>
    </row>
    <row r="448" spans="5:7" x14ac:dyDescent="0.25">
      <c r="E448" s="79">
        <v>44349</v>
      </c>
      <c r="F448" s="81">
        <v>2814.173828</v>
      </c>
      <c r="G448" s="81">
        <v>2.0678420000000002</v>
      </c>
    </row>
    <row r="449" spans="5:7" x14ac:dyDescent="0.25">
      <c r="E449" s="79">
        <v>44350</v>
      </c>
      <c r="F449" s="81">
        <v>2844.8486330000001</v>
      </c>
      <c r="G449" s="81">
        <v>1.404434</v>
      </c>
    </row>
    <row r="450" spans="5:7" x14ac:dyDescent="0.25">
      <c r="E450" s="79">
        <v>44351</v>
      </c>
      <c r="F450" s="81">
        <v>2834.7204590000001</v>
      </c>
      <c r="G450" s="81">
        <v>1.5090840000000001</v>
      </c>
    </row>
    <row r="451" spans="5:7" x14ac:dyDescent="0.25">
      <c r="E451" s="79">
        <v>44354</v>
      </c>
      <c r="F451" s="81">
        <v>2842.6672359999998</v>
      </c>
      <c r="G451" s="81">
        <v>0.80241499999999999</v>
      </c>
    </row>
    <row r="452" spans="5:7" x14ac:dyDescent="0.25">
      <c r="E452" s="79">
        <v>44355</v>
      </c>
      <c r="F452" s="81">
        <v>2836.0285640000002</v>
      </c>
      <c r="G452" s="81">
        <v>0.76293100000000003</v>
      </c>
    </row>
    <row r="453" spans="5:7" x14ac:dyDescent="0.25">
      <c r="E453" s="79">
        <v>44356</v>
      </c>
      <c r="F453" s="81">
        <v>2852.7954100000002</v>
      </c>
      <c r="G453" s="81">
        <v>1.340352</v>
      </c>
    </row>
    <row r="454" spans="5:7" x14ac:dyDescent="0.25">
      <c r="E454" s="79">
        <v>44357</v>
      </c>
      <c r="F454" s="81">
        <v>2873.7844239999999</v>
      </c>
      <c r="G454" s="81">
        <v>1.3445590000000001</v>
      </c>
    </row>
    <row r="455" spans="5:7" x14ac:dyDescent="0.25">
      <c r="E455" s="79">
        <v>44358</v>
      </c>
      <c r="F455" s="81">
        <v>2879.2873540000001</v>
      </c>
      <c r="G455" s="81">
        <v>0.87844500000000003</v>
      </c>
    </row>
    <row r="456" spans="5:7" x14ac:dyDescent="0.25">
      <c r="E456" s="79">
        <v>44361</v>
      </c>
      <c r="F456" s="81">
        <v>2873.1022950000001</v>
      </c>
      <c r="G456" s="81">
        <v>0.74682300000000001</v>
      </c>
    </row>
    <row r="457" spans="5:7" x14ac:dyDescent="0.25">
      <c r="E457" s="79">
        <v>44362</v>
      </c>
      <c r="F457" s="81">
        <v>2962.9997560000002</v>
      </c>
      <c r="G457" s="81">
        <v>2.2620309999999999</v>
      </c>
    </row>
    <row r="458" spans="5:7" x14ac:dyDescent="0.25">
      <c r="E458" s="79">
        <v>44363</v>
      </c>
      <c r="F458" s="81">
        <v>2940.1115719999998</v>
      </c>
      <c r="G458" s="81">
        <v>0.85950499999999996</v>
      </c>
    </row>
    <row r="459" spans="5:7" x14ac:dyDescent="0.25">
      <c r="E459" s="79">
        <v>44364</v>
      </c>
      <c r="F459" s="81">
        <v>2980.6286620000001</v>
      </c>
      <c r="G459" s="81">
        <v>1.5338639999999999</v>
      </c>
    </row>
    <row r="460" spans="5:7" x14ac:dyDescent="0.25">
      <c r="E460" s="79">
        <v>44365</v>
      </c>
      <c r="F460" s="81">
        <v>2967.869385</v>
      </c>
      <c r="G460" s="81">
        <v>2.29386</v>
      </c>
    </row>
    <row r="461" spans="5:7" x14ac:dyDescent="0.25">
      <c r="E461" s="79">
        <v>44368</v>
      </c>
      <c r="F461" s="81">
        <v>2988.6635740000002</v>
      </c>
      <c r="G461" s="81">
        <v>0.72049099999999999</v>
      </c>
    </row>
    <row r="462" spans="5:7" x14ac:dyDescent="0.25">
      <c r="E462" s="79">
        <v>44369</v>
      </c>
      <c r="F462" s="81">
        <v>2932.4172359999998</v>
      </c>
      <c r="G462" s="81">
        <v>1.199238</v>
      </c>
    </row>
    <row r="463" spans="5:7" x14ac:dyDescent="0.25">
      <c r="E463" s="79">
        <v>44370</v>
      </c>
      <c r="F463" s="81">
        <v>2909.5778810000002</v>
      </c>
      <c r="G463" s="81">
        <v>1.009007</v>
      </c>
    </row>
    <row r="464" spans="5:7" x14ac:dyDescent="0.25">
      <c r="E464" s="79">
        <v>44371</v>
      </c>
      <c r="F464" s="81">
        <v>2964.022461</v>
      </c>
      <c r="G464" s="81">
        <v>0.98559600000000003</v>
      </c>
    </row>
    <row r="465" spans="5:7" x14ac:dyDescent="0.25">
      <c r="E465" s="79">
        <v>44372</v>
      </c>
      <c r="F465" s="81">
        <v>2925.6965329999998</v>
      </c>
      <c r="G465" s="81">
        <v>0.786964</v>
      </c>
    </row>
    <row r="466" spans="5:7" x14ac:dyDescent="0.25">
      <c r="E466" s="79">
        <v>44375</v>
      </c>
      <c r="F466" s="81">
        <v>2905.2922359999998</v>
      </c>
      <c r="G466" s="81">
        <v>0.89169500000000002</v>
      </c>
    </row>
    <row r="467" spans="5:7" x14ac:dyDescent="0.25">
      <c r="E467" s="79">
        <v>44376</v>
      </c>
      <c r="F467" s="81">
        <v>2923.3588869999999</v>
      </c>
      <c r="G467" s="81">
        <v>1.242734</v>
      </c>
    </row>
    <row r="468" spans="5:7" x14ac:dyDescent="0.25">
      <c r="E468" s="79">
        <v>44377</v>
      </c>
      <c r="F468" s="81">
        <v>2914.7885740000002</v>
      </c>
      <c r="G468" s="81">
        <v>0.92452199999999995</v>
      </c>
    </row>
    <row r="469" spans="5:7" x14ac:dyDescent="0.25">
      <c r="E469" s="79">
        <v>44378</v>
      </c>
      <c r="F469" s="81">
        <v>2942.9360350000002</v>
      </c>
      <c r="G469" s="81">
        <v>0.84823499999999996</v>
      </c>
    </row>
    <row r="470" spans="5:7" x14ac:dyDescent="0.25">
      <c r="E470" s="79">
        <v>44379</v>
      </c>
      <c r="F470" s="81">
        <v>2926.7680660000001</v>
      </c>
      <c r="G470" s="81">
        <v>0.80554199999999998</v>
      </c>
    </row>
    <row r="471" spans="5:7" x14ac:dyDescent="0.25">
      <c r="E471" s="79">
        <v>44382</v>
      </c>
      <c r="F471" s="81">
        <v>2936.3129880000001</v>
      </c>
      <c r="G471" s="81">
        <v>0.86334299999999997</v>
      </c>
    </row>
    <row r="472" spans="5:7" x14ac:dyDescent="0.25">
      <c r="E472" s="79">
        <v>44383</v>
      </c>
      <c r="F472" s="81">
        <v>2924.3330080000001</v>
      </c>
      <c r="G472" s="81">
        <v>0.76263000000000003</v>
      </c>
    </row>
    <row r="473" spans="5:7" x14ac:dyDescent="0.25">
      <c r="E473" s="79">
        <v>44384</v>
      </c>
      <c r="F473" s="81">
        <v>2960.954346</v>
      </c>
      <c r="G473" s="81">
        <v>1.2348650000000001</v>
      </c>
    </row>
    <row r="474" spans="5:7" x14ac:dyDescent="0.25">
      <c r="E474" s="79">
        <v>44385</v>
      </c>
      <c r="F474" s="81">
        <v>2949.461182</v>
      </c>
      <c r="G474" s="81">
        <v>0.90739099999999995</v>
      </c>
    </row>
    <row r="475" spans="5:7" x14ac:dyDescent="0.25">
      <c r="E475" s="79">
        <v>44386</v>
      </c>
      <c r="F475" s="81">
        <v>2932.2221679999998</v>
      </c>
      <c r="G475" s="81">
        <v>0.54708199999999996</v>
      </c>
    </row>
    <row r="476" spans="5:7" x14ac:dyDescent="0.25">
      <c r="E476" s="79">
        <v>44389</v>
      </c>
      <c r="F476" s="81">
        <v>2921.3142090000001</v>
      </c>
      <c r="G476" s="81">
        <v>0.76556599999999997</v>
      </c>
    </row>
    <row r="477" spans="5:7" x14ac:dyDescent="0.25">
      <c r="E477" s="79">
        <v>44390</v>
      </c>
      <c r="F477" s="81">
        <v>2915.9084469999998</v>
      </c>
      <c r="G477" s="81">
        <v>0.703484</v>
      </c>
    </row>
    <row r="478" spans="5:7" x14ac:dyDescent="0.25">
      <c r="E478" s="79">
        <v>44391</v>
      </c>
      <c r="F478" s="81">
        <v>2923.7973630000001</v>
      </c>
      <c r="G478" s="81">
        <v>0.470744</v>
      </c>
    </row>
    <row r="479" spans="5:7" x14ac:dyDescent="0.25">
      <c r="E479" s="79">
        <v>44392</v>
      </c>
      <c r="F479" s="81">
        <v>2905.9252929999998</v>
      </c>
      <c r="G479" s="81">
        <v>0.63553499999999996</v>
      </c>
    </row>
    <row r="480" spans="5:7" x14ac:dyDescent="0.25">
      <c r="E480" s="79">
        <v>44393</v>
      </c>
      <c r="F480" s="81">
        <v>2911.476807</v>
      </c>
      <c r="G480" s="81">
        <v>1.062548</v>
      </c>
    </row>
    <row r="481" spans="5:7" x14ac:dyDescent="0.25">
      <c r="E481" s="79">
        <v>44396</v>
      </c>
      <c r="F481" s="81">
        <v>2904.3183589999999</v>
      </c>
      <c r="G481" s="81">
        <v>0.83783600000000003</v>
      </c>
    </row>
    <row r="482" spans="5:7" x14ac:dyDescent="0.25">
      <c r="E482" s="79">
        <v>44397</v>
      </c>
      <c r="F482" s="81">
        <v>3076.8073730000001</v>
      </c>
      <c r="G482" s="81">
        <v>6.755922</v>
      </c>
    </row>
    <row r="483" spans="5:7" x14ac:dyDescent="0.25">
      <c r="E483" s="79">
        <v>44399</v>
      </c>
      <c r="F483" s="81">
        <v>3025.8691410000001</v>
      </c>
      <c r="G483" s="81">
        <v>1.982572</v>
      </c>
    </row>
    <row r="484" spans="5:7" x14ac:dyDescent="0.25">
      <c r="E484" s="79">
        <v>44400</v>
      </c>
      <c r="F484" s="81">
        <v>3003.468018</v>
      </c>
      <c r="G484" s="81">
        <v>0.81532899999999997</v>
      </c>
    </row>
    <row r="485" spans="5:7" x14ac:dyDescent="0.25">
      <c r="E485" s="79">
        <v>44403</v>
      </c>
      <c r="F485" s="81">
        <v>2981.5048830000001</v>
      </c>
      <c r="G485" s="81">
        <v>1.136884</v>
      </c>
    </row>
    <row r="486" spans="5:7" x14ac:dyDescent="0.25">
      <c r="E486" s="79">
        <v>44404</v>
      </c>
      <c r="F486" s="81">
        <v>2949.8022460000002</v>
      </c>
      <c r="G486" s="81">
        <v>0.90428900000000001</v>
      </c>
    </row>
    <row r="487" spans="5:7" x14ac:dyDescent="0.25">
      <c r="E487" s="79">
        <v>44405</v>
      </c>
      <c r="F487" s="81">
        <v>2925.8916020000001</v>
      </c>
      <c r="G487" s="81">
        <v>0.99659399999999998</v>
      </c>
    </row>
    <row r="488" spans="5:7" x14ac:dyDescent="0.25">
      <c r="E488" s="79">
        <v>44406</v>
      </c>
      <c r="F488" s="81">
        <v>2919.414307</v>
      </c>
      <c r="G488" s="81">
        <v>0.762683</v>
      </c>
    </row>
    <row r="489" spans="5:7" x14ac:dyDescent="0.25">
      <c r="E489" s="79">
        <v>44407</v>
      </c>
      <c r="F489" s="81">
        <v>2881.429932</v>
      </c>
      <c r="G489" s="81">
        <v>1.067423</v>
      </c>
    </row>
    <row r="490" spans="5:7" x14ac:dyDescent="0.25">
      <c r="E490" s="79">
        <v>44410</v>
      </c>
      <c r="F490" s="81">
        <v>2896.623779</v>
      </c>
      <c r="G490" s="81">
        <v>0.83228500000000005</v>
      </c>
    </row>
    <row r="491" spans="5:7" x14ac:dyDescent="0.25">
      <c r="E491" s="79">
        <v>44411</v>
      </c>
      <c r="F491" s="81">
        <v>2948.1953130000002</v>
      </c>
      <c r="G491" s="81">
        <v>2.4330310000000002</v>
      </c>
    </row>
    <row r="492" spans="5:7" x14ac:dyDescent="0.25">
      <c r="E492" s="79">
        <v>44412</v>
      </c>
      <c r="F492" s="81">
        <v>2940.0139159999999</v>
      </c>
      <c r="G492" s="81">
        <v>0.65929499999999996</v>
      </c>
    </row>
    <row r="493" spans="5:7" x14ac:dyDescent="0.25">
      <c r="E493" s="79">
        <v>44413</v>
      </c>
      <c r="F493" s="81">
        <v>2910.6000979999999</v>
      </c>
      <c r="G493" s="81">
        <v>0.69369400000000003</v>
      </c>
    </row>
    <row r="494" spans="5:7" x14ac:dyDescent="0.25">
      <c r="E494" s="79">
        <v>44414</v>
      </c>
      <c r="F494" s="81">
        <v>2889.2216800000001</v>
      </c>
      <c r="G494" s="81">
        <v>0.74415900000000001</v>
      </c>
    </row>
    <row r="495" spans="5:7" x14ac:dyDescent="0.25">
      <c r="E495" s="79">
        <v>44417</v>
      </c>
      <c r="F495" s="81">
        <v>2914.6423340000001</v>
      </c>
      <c r="G495" s="81">
        <v>0.82546200000000003</v>
      </c>
    </row>
    <row r="496" spans="5:7" x14ac:dyDescent="0.25">
      <c r="E496" s="79">
        <v>44418</v>
      </c>
      <c r="F496" s="81">
        <v>2899.6430660000001</v>
      </c>
      <c r="G496" s="81">
        <v>0.72433499999999995</v>
      </c>
    </row>
    <row r="497" spans="5:7" x14ac:dyDescent="0.25">
      <c r="E497" s="79">
        <v>44419</v>
      </c>
      <c r="F497" s="81">
        <v>2895.2116700000001</v>
      </c>
      <c r="G497" s="81">
        <v>0.98794099999999996</v>
      </c>
    </row>
    <row r="498" spans="5:7" x14ac:dyDescent="0.25">
      <c r="E498" s="79">
        <v>44420</v>
      </c>
      <c r="F498" s="81">
        <v>2898.0358890000002</v>
      </c>
      <c r="G498" s="81">
        <v>0.438552</v>
      </c>
    </row>
    <row r="499" spans="5:7" x14ac:dyDescent="0.25">
      <c r="E499" s="79">
        <v>44421</v>
      </c>
      <c r="F499" s="81">
        <v>2910.892578</v>
      </c>
      <c r="G499" s="81">
        <v>0.57225000000000004</v>
      </c>
    </row>
    <row r="500" spans="5:7" x14ac:dyDescent="0.25">
      <c r="E500" s="79">
        <v>44424</v>
      </c>
      <c r="F500" s="81">
        <v>2894.0427249999998</v>
      </c>
      <c r="G500" s="81">
        <v>0.46174199999999999</v>
      </c>
    </row>
    <row r="501" spans="5:7" x14ac:dyDescent="0.25">
      <c r="E501" s="79">
        <v>44425</v>
      </c>
      <c r="F501" s="81">
        <v>2936.8000489999999</v>
      </c>
      <c r="G501" s="81">
        <v>2.0367570000000002</v>
      </c>
    </row>
    <row r="502" spans="5:7" x14ac:dyDescent="0.25">
      <c r="E502" s="79">
        <v>44426</v>
      </c>
      <c r="F502" s="81">
        <v>2923.4077149999998</v>
      </c>
      <c r="G502" s="81">
        <v>1.3753200000000001</v>
      </c>
    </row>
    <row r="503" spans="5:7" x14ac:dyDescent="0.25">
      <c r="E503" s="79">
        <v>44428</v>
      </c>
      <c r="F503" s="81">
        <v>3031.907471</v>
      </c>
      <c r="G503" s="81">
        <v>3.9313340000000001</v>
      </c>
    </row>
    <row r="504" spans="5:7" x14ac:dyDescent="0.25">
      <c r="E504" s="79">
        <v>44431</v>
      </c>
      <c r="F504" s="81">
        <v>2997.3317870000001</v>
      </c>
      <c r="G504" s="81">
        <v>1.5789489999999999</v>
      </c>
    </row>
    <row r="505" spans="5:7" x14ac:dyDescent="0.25">
      <c r="E505" s="79">
        <v>44432</v>
      </c>
      <c r="F505" s="81">
        <v>2966.6518550000001</v>
      </c>
      <c r="G505" s="81">
        <v>0.76370400000000005</v>
      </c>
    </row>
    <row r="506" spans="5:7" x14ac:dyDescent="0.25">
      <c r="E506" s="79">
        <v>44433</v>
      </c>
      <c r="F506" s="81">
        <v>2958.9575199999999</v>
      </c>
      <c r="G506" s="81">
        <v>0.79786999999999997</v>
      </c>
    </row>
    <row r="507" spans="5:7" x14ac:dyDescent="0.25">
      <c r="E507" s="79">
        <v>44434</v>
      </c>
      <c r="F507" s="81">
        <v>2960.5158689999998</v>
      </c>
      <c r="G507" s="81">
        <v>1.3195159999999999</v>
      </c>
    </row>
    <row r="508" spans="5:7" x14ac:dyDescent="0.25">
      <c r="E508" s="79">
        <v>44435</v>
      </c>
      <c r="F508" s="81">
        <v>2957.7404790000001</v>
      </c>
      <c r="G508" s="81">
        <v>0.63437500000000002</v>
      </c>
    </row>
    <row r="509" spans="5:7" x14ac:dyDescent="0.25">
      <c r="E509" s="79">
        <v>44438</v>
      </c>
      <c r="F509" s="81">
        <v>3027.8168949999999</v>
      </c>
      <c r="G509" s="81">
        <v>1.051747</v>
      </c>
    </row>
    <row r="510" spans="5:7" x14ac:dyDescent="0.25">
      <c r="E510" s="79">
        <v>44439</v>
      </c>
      <c r="F510" s="81">
        <v>3118.0063479999999</v>
      </c>
      <c r="G510" s="81">
        <v>2.28329</v>
      </c>
    </row>
    <row r="511" spans="5:7" x14ac:dyDescent="0.25">
      <c r="E511" s="79">
        <v>44440</v>
      </c>
      <c r="F511" s="81">
        <v>3216.766357</v>
      </c>
      <c r="G511" s="81">
        <v>2.423168</v>
      </c>
    </row>
    <row r="512" spans="5:7" x14ac:dyDescent="0.25">
      <c r="E512" s="79">
        <v>44441</v>
      </c>
      <c r="F512" s="81">
        <v>3215.6464839999999</v>
      </c>
      <c r="G512" s="81">
        <v>0.84751699999999996</v>
      </c>
    </row>
    <row r="513" spans="5:7" x14ac:dyDescent="0.25">
      <c r="E513" s="79">
        <v>44442</v>
      </c>
      <c r="F513" s="81">
        <v>3251.8779300000001</v>
      </c>
      <c r="G513" s="81">
        <v>0.83203899999999997</v>
      </c>
    </row>
    <row r="514" spans="5:7" x14ac:dyDescent="0.25">
      <c r="E514" s="79">
        <v>44445</v>
      </c>
      <c r="F514" s="81">
        <v>3229.2326659999999</v>
      </c>
      <c r="G514" s="81">
        <v>0.66439400000000004</v>
      </c>
    </row>
    <row r="515" spans="5:7" x14ac:dyDescent="0.25">
      <c r="E515" s="79">
        <v>44446</v>
      </c>
      <c r="F515" s="81">
        <v>3249.3942870000001</v>
      </c>
      <c r="G515" s="81">
        <v>1.2858179999999999</v>
      </c>
    </row>
    <row r="516" spans="5:7" x14ac:dyDescent="0.25">
      <c r="E516" s="79">
        <v>44447</v>
      </c>
      <c r="F516" s="81">
        <v>3249.735107</v>
      </c>
      <c r="G516" s="81">
        <v>0.70259799999999994</v>
      </c>
    </row>
    <row r="517" spans="5:7" x14ac:dyDescent="0.25">
      <c r="E517" s="79">
        <v>44448</v>
      </c>
      <c r="F517" s="81">
        <v>3259.2314449999999</v>
      </c>
      <c r="G517" s="81">
        <v>0.59174499999999997</v>
      </c>
    </row>
    <row r="518" spans="5:7" x14ac:dyDescent="0.25">
      <c r="E518" s="79">
        <v>44452</v>
      </c>
      <c r="F518" s="81">
        <v>3279.392578</v>
      </c>
      <c r="G518" s="81">
        <v>0.61092000000000002</v>
      </c>
    </row>
    <row r="519" spans="5:7" x14ac:dyDescent="0.25">
      <c r="E519" s="79">
        <v>44453</v>
      </c>
      <c r="F519" s="81">
        <v>3274.9609380000002</v>
      </c>
      <c r="G519" s="81">
        <v>0.56941200000000003</v>
      </c>
    </row>
    <row r="520" spans="5:7" x14ac:dyDescent="0.25">
      <c r="E520" s="79">
        <v>44454</v>
      </c>
      <c r="F520" s="81">
        <v>3265.0266109999998</v>
      </c>
      <c r="G520" s="81">
        <v>0.58785500000000002</v>
      </c>
    </row>
    <row r="521" spans="5:7" x14ac:dyDescent="0.25">
      <c r="E521" s="79">
        <v>44455</v>
      </c>
      <c r="F521" s="81">
        <v>3255.0920409999999</v>
      </c>
      <c r="G521" s="81">
        <v>0.51674600000000004</v>
      </c>
    </row>
    <row r="522" spans="5:7" x14ac:dyDescent="0.25">
      <c r="E522" s="79">
        <v>44456</v>
      </c>
      <c r="F522" s="81">
        <v>3217.0585940000001</v>
      </c>
      <c r="G522" s="81">
        <v>1.545695</v>
      </c>
    </row>
    <row r="523" spans="5:7" x14ac:dyDescent="0.25">
      <c r="E523" s="79">
        <v>44459</v>
      </c>
      <c r="F523" s="81">
        <v>3186.3789059999999</v>
      </c>
      <c r="G523" s="81">
        <v>0.68928800000000001</v>
      </c>
    </row>
    <row r="524" spans="5:7" x14ac:dyDescent="0.25">
      <c r="E524" s="79">
        <v>44460</v>
      </c>
      <c r="F524" s="81">
        <v>3223.0483399999998</v>
      </c>
      <c r="G524" s="81">
        <v>0.92205700000000002</v>
      </c>
    </row>
    <row r="525" spans="5:7" x14ac:dyDescent="0.25">
      <c r="E525" s="79">
        <v>44461</v>
      </c>
      <c r="F525" s="81">
        <v>3231.132568</v>
      </c>
      <c r="G525" s="81">
        <v>0.82594500000000004</v>
      </c>
    </row>
    <row r="526" spans="5:7" x14ac:dyDescent="0.25">
      <c r="E526" s="79">
        <v>44462</v>
      </c>
      <c r="F526" s="81">
        <v>3234.2004390000002</v>
      </c>
      <c r="G526" s="81">
        <v>0.694716</v>
      </c>
    </row>
    <row r="527" spans="5:7" x14ac:dyDescent="0.25">
      <c r="E527" s="79">
        <v>44463</v>
      </c>
      <c r="F527" s="81">
        <v>3358.8198240000002</v>
      </c>
      <c r="G527" s="81">
        <v>2.7759749999999999</v>
      </c>
    </row>
    <row r="528" spans="5:7" x14ac:dyDescent="0.25">
      <c r="E528" s="79">
        <v>44466</v>
      </c>
      <c r="F528" s="81">
        <v>3341.3364259999998</v>
      </c>
      <c r="G528" s="81">
        <v>0.90244899999999995</v>
      </c>
    </row>
    <row r="529" spans="5:7" x14ac:dyDescent="0.25">
      <c r="E529" s="79">
        <v>44467</v>
      </c>
      <c r="F529" s="81">
        <v>3291.713135</v>
      </c>
      <c r="G529" s="81">
        <v>0.96127099999999999</v>
      </c>
    </row>
    <row r="530" spans="5:7" x14ac:dyDescent="0.25">
      <c r="E530" s="79">
        <v>44468</v>
      </c>
      <c r="F530" s="81">
        <v>3236.5378420000002</v>
      </c>
      <c r="G530" s="81">
        <v>0.973387</v>
      </c>
    </row>
    <row r="531" spans="5:7" x14ac:dyDescent="0.25">
      <c r="E531" s="79">
        <v>44469</v>
      </c>
      <c r="F531" s="81">
        <v>3160.1789549999999</v>
      </c>
      <c r="G531" s="81">
        <v>2.077896</v>
      </c>
    </row>
    <row r="532" spans="5:7" x14ac:dyDescent="0.25">
      <c r="E532" s="79">
        <v>44470</v>
      </c>
      <c r="F532" s="81">
        <v>3095.118164</v>
      </c>
      <c r="G532" s="81">
        <v>1.512332</v>
      </c>
    </row>
    <row r="533" spans="5:7" x14ac:dyDescent="0.25">
      <c r="E533" s="79">
        <v>44473</v>
      </c>
      <c r="F533" s="81">
        <v>3118.25</v>
      </c>
      <c r="G533" s="81">
        <v>0.92124099999999998</v>
      </c>
    </row>
    <row r="534" spans="5:7" x14ac:dyDescent="0.25">
      <c r="E534" s="79">
        <v>44474</v>
      </c>
      <c r="F534" s="81">
        <v>3170.0161130000001</v>
      </c>
      <c r="G534" s="81">
        <v>0.90933699999999995</v>
      </c>
    </row>
    <row r="535" spans="5:7" x14ac:dyDescent="0.25">
      <c r="E535" s="79">
        <v>44475</v>
      </c>
      <c r="F535" s="81">
        <v>3128.6223140000002</v>
      </c>
      <c r="G535" s="81">
        <v>0.78637800000000002</v>
      </c>
    </row>
    <row r="536" spans="5:7" x14ac:dyDescent="0.25">
      <c r="E536" s="79">
        <v>44476</v>
      </c>
      <c r="F536" s="81">
        <v>3205.1762699999999</v>
      </c>
      <c r="G536" s="81">
        <v>1.1772830000000001</v>
      </c>
    </row>
    <row r="537" spans="5:7" x14ac:dyDescent="0.25">
      <c r="E537" s="79">
        <v>44477</v>
      </c>
      <c r="F537" s="81">
        <v>3220.8081050000001</v>
      </c>
      <c r="G537" s="81">
        <v>0.882436</v>
      </c>
    </row>
    <row r="538" spans="5:7" x14ac:dyDescent="0.25">
      <c r="E538" s="79">
        <v>44480</v>
      </c>
      <c r="F538" s="81">
        <v>3219.9807129999999</v>
      </c>
      <c r="G538" s="81">
        <v>0.46019700000000002</v>
      </c>
    </row>
    <row r="539" spans="5:7" x14ac:dyDescent="0.25">
      <c r="E539" s="79">
        <v>44481</v>
      </c>
      <c r="F539" s="81">
        <v>3236.732422</v>
      </c>
      <c r="G539" s="81">
        <v>0.56452400000000003</v>
      </c>
    </row>
    <row r="540" spans="5:7" x14ac:dyDescent="0.25">
      <c r="E540" s="79">
        <v>44482</v>
      </c>
      <c r="F540" s="81">
        <v>3236.9765630000002</v>
      </c>
      <c r="G540" s="81">
        <v>0.77014400000000005</v>
      </c>
    </row>
    <row r="541" spans="5:7" x14ac:dyDescent="0.25">
      <c r="E541" s="79">
        <v>44483</v>
      </c>
      <c r="F541" s="81">
        <v>3211.945068</v>
      </c>
      <c r="G541" s="81">
        <v>0.64859699999999998</v>
      </c>
    </row>
    <row r="542" spans="5:7" x14ac:dyDescent="0.25">
      <c r="E542" s="79">
        <v>44487</v>
      </c>
      <c r="F542" s="81">
        <v>3157.111328</v>
      </c>
      <c r="G542" s="81">
        <v>1.5761210000000001</v>
      </c>
    </row>
    <row r="543" spans="5:7" x14ac:dyDescent="0.25">
      <c r="E543" s="79">
        <v>44488</v>
      </c>
      <c r="F543" s="81">
        <v>3100.8642580000001</v>
      </c>
      <c r="G543" s="81">
        <v>1.0420689999999999</v>
      </c>
    </row>
    <row r="544" spans="5:7" x14ac:dyDescent="0.25">
      <c r="E544" s="79">
        <v>44489</v>
      </c>
      <c r="F544" s="81">
        <v>3087.0832519999999</v>
      </c>
      <c r="G544" s="81">
        <v>1.2055400000000001</v>
      </c>
    </row>
    <row r="545" spans="5:7" x14ac:dyDescent="0.25">
      <c r="E545" s="79">
        <v>44490</v>
      </c>
      <c r="F545" s="81">
        <v>2923.8461910000001</v>
      </c>
      <c r="G545" s="81">
        <v>5.1035430000000002</v>
      </c>
    </row>
    <row r="546" spans="5:7" x14ac:dyDescent="0.25">
      <c r="E546" s="79">
        <v>44491</v>
      </c>
      <c r="F546" s="81">
        <v>2904.7563479999999</v>
      </c>
      <c r="G546" s="81">
        <v>2.8555920000000001</v>
      </c>
    </row>
    <row r="547" spans="5:7" x14ac:dyDescent="0.25">
      <c r="E547" s="79">
        <v>44494</v>
      </c>
      <c r="F547" s="81">
        <v>2842.0820309999999</v>
      </c>
      <c r="G547" s="81">
        <v>2.161537</v>
      </c>
    </row>
    <row r="548" spans="5:7" x14ac:dyDescent="0.25">
      <c r="E548" s="79">
        <v>44495</v>
      </c>
      <c r="F548" s="81">
        <v>2892.4841310000002</v>
      </c>
      <c r="G548" s="81">
        <v>1.9882629999999999</v>
      </c>
    </row>
    <row r="549" spans="5:7" x14ac:dyDescent="0.25">
      <c r="E549" s="79">
        <v>44496</v>
      </c>
      <c r="F549" s="81">
        <v>3014.0839839999999</v>
      </c>
      <c r="G549" s="81">
        <v>4.6099509999999997</v>
      </c>
    </row>
    <row r="550" spans="5:7" x14ac:dyDescent="0.25">
      <c r="E550" s="79">
        <v>44497</v>
      </c>
      <c r="F550" s="81">
        <v>3038.7548830000001</v>
      </c>
      <c r="G550" s="81">
        <v>1.7910649999999999</v>
      </c>
    </row>
    <row r="551" spans="5:7" x14ac:dyDescent="0.25">
      <c r="E551" s="79">
        <v>44498</v>
      </c>
      <c r="F551" s="81">
        <v>3022.9575199999999</v>
      </c>
      <c r="G551" s="81">
        <v>1.118903</v>
      </c>
    </row>
    <row r="552" spans="5:7" x14ac:dyDescent="0.25">
      <c r="E552" s="79">
        <v>44501</v>
      </c>
      <c r="F552" s="81">
        <v>3044.1179200000001</v>
      </c>
      <c r="G552" s="81">
        <v>0.75039299999999998</v>
      </c>
    </row>
    <row r="553" spans="5:7" x14ac:dyDescent="0.25">
      <c r="E553" s="79">
        <v>44502</v>
      </c>
      <c r="F553" s="81">
        <v>3026.126953</v>
      </c>
      <c r="G553" s="81">
        <v>0.88191600000000003</v>
      </c>
    </row>
    <row r="554" spans="5:7" x14ac:dyDescent="0.25">
      <c r="E554" s="79">
        <v>44503</v>
      </c>
      <c r="F554" s="81">
        <v>3091.7521969999998</v>
      </c>
      <c r="G554" s="81">
        <v>0.87922699999999998</v>
      </c>
    </row>
    <row r="555" spans="5:7" x14ac:dyDescent="0.25">
      <c r="E555" s="79">
        <v>44504</v>
      </c>
      <c r="F555" s="81">
        <v>3080.6357419999999</v>
      </c>
      <c r="G555" s="81">
        <v>0.26359500000000002</v>
      </c>
    </row>
    <row r="556" spans="5:7" x14ac:dyDescent="0.25">
      <c r="E556" s="79">
        <v>44508</v>
      </c>
      <c r="F556" s="81">
        <v>3059.9145509999998</v>
      </c>
      <c r="G556" s="81">
        <v>0.78782399999999997</v>
      </c>
    </row>
    <row r="557" spans="5:7" x14ac:dyDescent="0.25">
      <c r="E557" s="79">
        <v>44509</v>
      </c>
      <c r="F557" s="81">
        <v>3066.8862300000001</v>
      </c>
      <c r="G557" s="81">
        <v>0.66883999999999999</v>
      </c>
    </row>
    <row r="558" spans="5:7" x14ac:dyDescent="0.25">
      <c r="E558" s="79">
        <v>44510</v>
      </c>
      <c r="F558" s="81">
        <v>3030.9536130000001</v>
      </c>
      <c r="G558" s="81">
        <v>0.87297499999999995</v>
      </c>
    </row>
    <row r="559" spans="5:7" x14ac:dyDescent="0.25">
      <c r="E559" s="79">
        <v>44511</v>
      </c>
      <c r="F559" s="81">
        <v>2987.2680660000001</v>
      </c>
      <c r="G559" s="81">
        <v>0.95814299999999997</v>
      </c>
    </row>
    <row r="560" spans="5:7" x14ac:dyDescent="0.25">
      <c r="E560" s="79">
        <v>44512</v>
      </c>
      <c r="F560" s="81">
        <v>3045.1904300000001</v>
      </c>
      <c r="G560" s="81">
        <v>0.68234399999999995</v>
      </c>
    </row>
    <row r="561" spans="5:7" x14ac:dyDescent="0.25">
      <c r="E561" s="79">
        <v>44515</v>
      </c>
      <c r="F561" s="81">
        <v>3089.8503420000002</v>
      </c>
      <c r="G561" s="81">
        <v>0.69637700000000002</v>
      </c>
    </row>
    <row r="562" spans="5:7" x14ac:dyDescent="0.25">
      <c r="E562" s="79">
        <v>44516</v>
      </c>
      <c r="F562" s="81">
        <v>3073.273682</v>
      </c>
      <c r="G562" s="81">
        <v>1.400107</v>
      </c>
    </row>
    <row r="563" spans="5:7" x14ac:dyDescent="0.25">
      <c r="E563" s="79">
        <v>44517</v>
      </c>
      <c r="F563" s="81">
        <v>3149.8691410000001</v>
      </c>
      <c r="G563" s="81">
        <v>1.616452</v>
      </c>
    </row>
    <row r="564" spans="5:7" x14ac:dyDescent="0.25">
      <c r="E564" s="79">
        <v>44518</v>
      </c>
      <c r="F564" s="81">
        <v>3146.553711</v>
      </c>
      <c r="G564" s="81">
        <v>1.6098209999999999</v>
      </c>
    </row>
    <row r="565" spans="5:7" x14ac:dyDescent="0.25">
      <c r="E565" s="79">
        <v>44522</v>
      </c>
      <c r="F565" s="81">
        <v>3180.0976559999999</v>
      </c>
      <c r="G565" s="81">
        <v>2.14697</v>
      </c>
    </row>
    <row r="566" spans="5:7" x14ac:dyDescent="0.25">
      <c r="E566" s="79">
        <v>44523</v>
      </c>
      <c r="F566" s="81">
        <v>3106.2814939999998</v>
      </c>
      <c r="G566" s="81">
        <v>1.482618</v>
      </c>
    </row>
    <row r="567" spans="5:7" x14ac:dyDescent="0.25">
      <c r="E567" s="79">
        <v>44524</v>
      </c>
      <c r="F567" s="81">
        <v>3078.4418949999999</v>
      </c>
      <c r="G567" s="81">
        <v>1.0562130000000001</v>
      </c>
    </row>
    <row r="568" spans="5:7" x14ac:dyDescent="0.25">
      <c r="E568" s="79">
        <v>44525</v>
      </c>
      <c r="F568" s="81">
        <v>3066.0090329999998</v>
      </c>
      <c r="G568" s="81">
        <v>0.72882499999999995</v>
      </c>
    </row>
    <row r="569" spans="5:7" x14ac:dyDescent="0.25">
      <c r="E569" s="79">
        <v>44526</v>
      </c>
      <c r="F569" s="81">
        <v>3064.8876949999999</v>
      </c>
      <c r="G569" s="81">
        <v>1.02911</v>
      </c>
    </row>
    <row r="570" spans="5:7" x14ac:dyDescent="0.25">
      <c r="E570" s="79">
        <v>44529</v>
      </c>
      <c r="F570" s="81">
        <v>3066.0578609999998</v>
      </c>
      <c r="G570" s="81">
        <v>0.87665099999999996</v>
      </c>
    </row>
    <row r="571" spans="5:7" x14ac:dyDescent="0.25">
      <c r="E571" s="79">
        <v>44530</v>
      </c>
      <c r="F571" s="81">
        <v>3065.423828</v>
      </c>
      <c r="G571" s="81">
        <v>2.3404889999999998</v>
      </c>
    </row>
    <row r="572" spans="5:7" x14ac:dyDescent="0.25">
      <c r="E572" s="79">
        <v>44531</v>
      </c>
      <c r="F572" s="81">
        <v>3060.0610350000002</v>
      </c>
      <c r="G572" s="81">
        <v>1.7418199999999999</v>
      </c>
    </row>
    <row r="573" spans="5:7" x14ac:dyDescent="0.25">
      <c r="E573" s="79">
        <v>44532</v>
      </c>
      <c r="F573" s="81">
        <v>3101.4545899999998</v>
      </c>
      <c r="G573" s="81">
        <v>0.93932000000000004</v>
      </c>
    </row>
    <row r="574" spans="5:7" x14ac:dyDescent="0.25">
      <c r="E574" s="79">
        <v>44533</v>
      </c>
      <c r="F574" s="81">
        <v>3033.0498050000001</v>
      </c>
      <c r="G574" s="81">
        <v>1.2162630000000001</v>
      </c>
    </row>
    <row r="575" spans="5:7" x14ac:dyDescent="0.25">
      <c r="E575" s="79">
        <v>44536</v>
      </c>
      <c r="F575" s="81">
        <v>2962.695557</v>
      </c>
      <c r="G575" s="81">
        <v>1.1073630000000001</v>
      </c>
    </row>
    <row r="576" spans="5:7" x14ac:dyDescent="0.25">
      <c r="E576" s="79">
        <v>44537</v>
      </c>
      <c r="F576" s="81">
        <v>2954.9433589999999</v>
      </c>
      <c r="G576" s="81">
        <v>2.0564589999999998</v>
      </c>
    </row>
    <row r="577" spans="5:7" x14ac:dyDescent="0.25">
      <c r="E577" s="79">
        <v>44538</v>
      </c>
      <c r="F577" s="81">
        <v>3031.148682</v>
      </c>
      <c r="G577" s="81">
        <v>1.171484</v>
      </c>
    </row>
    <row r="578" spans="5:7" x14ac:dyDescent="0.25">
      <c r="E578" s="79">
        <v>44539</v>
      </c>
      <c r="F578" s="81">
        <v>3099.6015630000002</v>
      </c>
      <c r="G578" s="81">
        <v>1.2872429999999999</v>
      </c>
    </row>
    <row r="579" spans="5:7" x14ac:dyDescent="0.25">
      <c r="E579" s="79">
        <v>44540</v>
      </c>
      <c r="F579" s="81">
        <v>3201.452393</v>
      </c>
      <c r="G579" s="81">
        <v>2.5543939999999998</v>
      </c>
    </row>
    <row r="580" spans="5:7" x14ac:dyDescent="0.25">
      <c r="E580" s="79">
        <v>44543</v>
      </c>
      <c r="F580" s="81">
        <v>3198.2348630000001</v>
      </c>
      <c r="G580" s="81">
        <v>1.2658320000000001</v>
      </c>
    </row>
    <row r="581" spans="5:7" x14ac:dyDescent="0.25">
      <c r="E581" s="79">
        <v>44544</v>
      </c>
      <c r="F581" s="81">
        <v>3215.4458009999998</v>
      </c>
      <c r="G581" s="81">
        <v>0.86317900000000003</v>
      </c>
    </row>
    <row r="582" spans="5:7" x14ac:dyDescent="0.25">
      <c r="E582" s="79">
        <v>44545</v>
      </c>
      <c r="F582" s="81">
        <v>3219.7846679999998</v>
      </c>
      <c r="G582" s="81">
        <v>0.81194599999999995</v>
      </c>
    </row>
    <row r="583" spans="5:7" x14ac:dyDescent="0.25">
      <c r="E583" s="79">
        <v>44546</v>
      </c>
      <c r="F583" s="81">
        <v>3216.5185550000001</v>
      </c>
      <c r="G583" s="81">
        <v>0.50292999999999999</v>
      </c>
    </row>
    <row r="584" spans="5:7" x14ac:dyDescent="0.25">
      <c r="E584" s="79">
        <v>44547</v>
      </c>
      <c r="F584" s="81">
        <v>3162.984375</v>
      </c>
      <c r="G584" s="81">
        <v>1.0194030000000001</v>
      </c>
    </row>
    <row r="585" spans="5:7" x14ac:dyDescent="0.25">
      <c r="E585" s="79">
        <v>44550</v>
      </c>
      <c r="F585" s="81">
        <v>3158.8403320000002</v>
      </c>
      <c r="G585" s="81">
        <v>0.94887200000000005</v>
      </c>
    </row>
    <row r="586" spans="5:7" x14ac:dyDescent="0.25">
      <c r="E586" s="79">
        <v>44551</v>
      </c>
      <c r="F586" s="81">
        <v>3189.9465329999998</v>
      </c>
      <c r="G586" s="81">
        <v>0.71202600000000005</v>
      </c>
    </row>
    <row r="587" spans="5:7" x14ac:dyDescent="0.25">
      <c r="E587" s="79">
        <v>44552</v>
      </c>
      <c r="F587" s="81">
        <v>3198.47876</v>
      </c>
      <c r="G587" s="81">
        <v>0.619865</v>
      </c>
    </row>
    <row r="588" spans="5:7" x14ac:dyDescent="0.25">
      <c r="E588" s="79">
        <v>44553</v>
      </c>
      <c r="F588" s="81">
        <v>3186.5820309999999</v>
      </c>
      <c r="G588" s="81">
        <v>1.051596</v>
      </c>
    </row>
    <row r="589" spans="5:7" x14ac:dyDescent="0.25">
      <c r="E589" s="79">
        <v>44554</v>
      </c>
      <c r="F589" s="81">
        <v>3203.061768</v>
      </c>
      <c r="G589" s="81">
        <v>0.65140399999999998</v>
      </c>
    </row>
    <row r="590" spans="5:7" x14ac:dyDescent="0.25">
      <c r="E590" s="79">
        <v>44557</v>
      </c>
      <c r="F590" s="81">
        <v>3190.9702149999998</v>
      </c>
      <c r="G590" s="81">
        <v>0.64070099999999996</v>
      </c>
    </row>
    <row r="591" spans="5:7" x14ac:dyDescent="0.25">
      <c r="E591" s="79">
        <v>44558</v>
      </c>
      <c r="F591" s="81">
        <v>3284.3864749999998</v>
      </c>
      <c r="G591" s="81">
        <v>1.2116480000000001</v>
      </c>
    </row>
    <row r="592" spans="5:7" x14ac:dyDescent="0.25">
      <c r="E592" s="79">
        <v>44559</v>
      </c>
      <c r="F592" s="81">
        <v>3283.6547850000002</v>
      </c>
      <c r="G592" s="81">
        <v>0.59842099999999998</v>
      </c>
    </row>
    <row r="593" spans="5:7" x14ac:dyDescent="0.25">
      <c r="E593" s="79">
        <v>44560</v>
      </c>
      <c r="F593" s="81">
        <v>3281.9482419999999</v>
      </c>
      <c r="G593" s="81">
        <v>0.69122300000000003</v>
      </c>
    </row>
    <row r="594" spans="5:7" x14ac:dyDescent="0.25">
      <c r="E594" s="79">
        <v>44561</v>
      </c>
      <c r="F594" s="81">
        <v>3298.7692870000001</v>
      </c>
      <c r="G594" s="81">
        <v>0.57067100000000004</v>
      </c>
    </row>
    <row r="595" spans="5:7" x14ac:dyDescent="0.25">
      <c r="E595" s="79">
        <v>44564</v>
      </c>
      <c r="F595" s="81">
        <v>3337.2377929999998</v>
      </c>
      <c r="G595" s="81">
        <v>0.69627600000000001</v>
      </c>
    </row>
    <row r="596" spans="5:7" x14ac:dyDescent="0.25">
      <c r="E596" s="79">
        <v>44565</v>
      </c>
      <c r="F596" s="81">
        <v>3373.219482</v>
      </c>
      <c r="G596" s="81">
        <v>0.79088599999999998</v>
      </c>
    </row>
    <row r="597" spans="5:7" x14ac:dyDescent="0.25">
      <c r="E597" s="79">
        <v>44566</v>
      </c>
      <c r="F597" s="81">
        <v>3439.040039</v>
      </c>
      <c r="G597" s="81">
        <v>1.0245059999999999</v>
      </c>
    </row>
    <row r="598" spans="5:7" x14ac:dyDescent="0.25">
      <c r="E598" s="79">
        <v>44567</v>
      </c>
      <c r="F598" s="81">
        <v>3427.1921390000002</v>
      </c>
      <c r="G598" s="81">
        <v>1.312743</v>
      </c>
    </row>
    <row r="599" spans="5:7" x14ac:dyDescent="0.25">
      <c r="E599" s="79">
        <v>44568</v>
      </c>
      <c r="F599" s="81">
        <v>3487.3081050000001</v>
      </c>
      <c r="G599" s="81">
        <v>0.964364</v>
      </c>
    </row>
    <row r="600" spans="5:7" x14ac:dyDescent="0.25">
      <c r="E600" s="79">
        <v>44571</v>
      </c>
      <c r="F600" s="81">
        <v>3465.0751949999999</v>
      </c>
      <c r="G600" s="81">
        <v>0.65751099999999996</v>
      </c>
    </row>
    <row r="601" spans="5:7" x14ac:dyDescent="0.25">
      <c r="E601" s="79">
        <v>44572</v>
      </c>
      <c r="F601" s="81">
        <v>3450.6923830000001</v>
      </c>
      <c r="G601" s="81">
        <v>0.734344</v>
      </c>
    </row>
    <row r="602" spans="5:7" x14ac:dyDescent="0.25">
      <c r="E602" s="79">
        <v>44573</v>
      </c>
      <c r="F602" s="81">
        <v>3455.6166990000002</v>
      </c>
      <c r="G602" s="81">
        <v>0.59454300000000004</v>
      </c>
    </row>
    <row r="603" spans="5:7" x14ac:dyDescent="0.25">
      <c r="E603" s="79">
        <v>44574</v>
      </c>
      <c r="F603" s="81">
        <v>3370.2453609999998</v>
      </c>
      <c r="G603" s="81">
        <v>1.1539839999999999</v>
      </c>
    </row>
    <row r="604" spans="5:7" x14ac:dyDescent="0.25">
      <c r="E604" s="79">
        <v>44575</v>
      </c>
      <c r="F604" s="81">
        <v>3280.680664</v>
      </c>
      <c r="G604" s="81">
        <v>1.558978</v>
      </c>
    </row>
    <row r="605" spans="5:7" x14ac:dyDescent="0.25">
      <c r="E605" s="79">
        <v>44578</v>
      </c>
      <c r="F605" s="81">
        <v>3294.576172</v>
      </c>
      <c r="G605" s="81">
        <v>1.103159</v>
      </c>
    </row>
    <row r="606" spans="5:7" x14ac:dyDescent="0.25">
      <c r="E606" s="79">
        <v>44579</v>
      </c>
      <c r="F606" s="81">
        <v>3289.749268</v>
      </c>
      <c r="G606" s="81">
        <v>0.55854300000000001</v>
      </c>
    </row>
    <row r="607" spans="5:7" x14ac:dyDescent="0.25">
      <c r="E607" s="79">
        <v>44580</v>
      </c>
      <c r="F607" s="81">
        <v>3198.7707519999999</v>
      </c>
      <c r="G607" s="81">
        <v>1.4952179999999999</v>
      </c>
    </row>
    <row r="608" spans="5:7" x14ac:dyDescent="0.25">
      <c r="E608" s="79">
        <v>44581</v>
      </c>
      <c r="F608" s="81">
        <v>3224.123779</v>
      </c>
      <c r="G608" s="81">
        <v>3.0756779999999999</v>
      </c>
    </row>
    <row r="609" spans="5:7" x14ac:dyDescent="0.25">
      <c r="E609" s="79">
        <v>44582</v>
      </c>
      <c r="F609" s="81">
        <v>3193.3591310000002</v>
      </c>
      <c r="G609" s="81">
        <v>1.441694</v>
      </c>
    </row>
    <row r="610" spans="5:7" x14ac:dyDescent="0.25">
      <c r="E610" s="79">
        <v>44585</v>
      </c>
      <c r="F610" s="81">
        <v>3076.6376949999999</v>
      </c>
      <c r="G610" s="81">
        <v>1.5756650000000001</v>
      </c>
    </row>
    <row r="611" spans="5:7" x14ac:dyDescent="0.25">
      <c r="E611" s="79">
        <v>44586</v>
      </c>
      <c r="F611" s="81">
        <v>3068.788086</v>
      </c>
      <c r="G611" s="81">
        <v>2.6997789999999999</v>
      </c>
    </row>
    <row r="612" spans="5:7" x14ac:dyDescent="0.25">
      <c r="E612" s="79">
        <v>44588</v>
      </c>
      <c r="F612" s="81">
        <v>3039.3884280000002</v>
      </c>
      <c r="G612" s="81">
        <v>1.834684</v>
      </c>
    </row>
    <row r="613" spans="5:7" x14ac:dyDescent="0.25">
      <c r="E613" s="79">
        <v>44589</v>
      </c>
      <c r="F613" s="81">
        <v>3033.4401859999998</v>
      </c>
      <c r="G613" s="81">
        <v>0.89205999999999996</v>
      </c>
    </row>
    <row r="614" spans="5:7" x14ac:dyDescent="0.25">
      <c r="E614" s="79">
        <v>44592</v>
      </c>
      <c r="F614" s="81">
        <v>3073.8098140000002</v>
      </c>
      <c r="G614" s="81">
        <v>0.94452999999999998</v>
      </c>
    </row>
    <row r="615" spans="5:7" x14ac:dyDescent="0.25">
      <c r="E615" s="79">
        <v>44593</v>
      </c>
      <c r="F615" s="81">
        <v>3116.7153320000002</v>
      </c>
      <c r="G615" s="81">
        <v>1.008915</v>
      </c>
    </row>
    <row r="616" spans="5:7" x14ac:dyDescent="0.25">
      <c r="E616" s="79">
        <v>44594</v>
      </c>
      <c r="F616" s="81">
        <v>3118.1286620000001</v>
      </c>
      <c r="G616" s="81">
        <v>0.667265</v>
      </c>
    </row>
    <row r="617" spans="5:7" x14ac:dyDescent="0.25">
      <c r="E617" s="79">
        <v>44595</v>
      </c>
      <c r="F617" s="81">
        <v>3123.2971189999998</v>
      </c>
      <c r="G617" s="81">
        <v>0.89975300000000002</v>
      </c>
    </row>
    <row r="618" spans="5:7" x14ac:dyDescent="0.25">
      <c r="E618" s="79">
        <v>44596</v>
      </c>
      <c r="F618" s="81">
        <v>3156.109375</v>
      </c>
      <c r="G618" s="81">
        <v>0.70576499999999998</v>
      </c>
    </row>
    <row r="619" spans="5:7" x14ac:dyDescent="0.25">
      <c r="E619" s="79">
        <v>44599</v>
      </c>
      <c r="F619" s="81">
        <v>3095.7014159999999</v>
      </c>
      <c r="G619" s="81">
        <v>0.86039299999999996</v>
      </c>
    </row>
    <row r="620" spans="5:7" x14ac:dyDescent="0.25">
      <c r="E620" s="79">
        <v>44600</v>
      </c>
      <c r="F620" s="81">
        <v>3136.3151859999998</v>
      </c>
      <c r="G620" s="81">
        <v>0.79920599999999997</v>
      </c>
    </row>
    <row r="621" spans="5:7" x14ac:dyDescent="0.25">
      <c r="E621" s="79">
        <v>44601</v>
      </c>
      <c r="F621" s="81">
        <v>3148.0161130000001</v>
      </c>
      <c r="G621" s="81">
        <v>0.47272500000000001</v>
      </c>
    </row>
    <row r="622" spans="5:7" x14ac:dyDescent="0.25">
      <c r="E622" s="79">
        <v>44602</v>
      </c>
      <c r="F622" s="81">
        <v>3158.1577149999998</v>
      </c>
      <c r="G622" s="81">
        <v>0.72866600000000004</v>
      </c>
    </row>
    <row r="623" spans="5:7" x14ac:dyDescent="0.25">
      <c r="E623" s="79">
        <v>44603</v>
      </c>
      <c r="F623" s="81">
        <v>3136.2661130000001</v>
      </c>
      <c r="G623" s="81">
        <v>0.58784000000000003</v>
      </c>
    </row>
    <row r="624" spans="5:7" x14ac:dyDescent="0.25">
      <c r="E624" s="79">
        <v>44606</v>
      </c>
      <c r="F624" s="81">
        <v>3065.2290039999998</v>
      </c>
      <c r="G624" s="81">
        <v>0.68123599999999995</v>
      </c>
    </row>
    <row r="625" spans="5:7" x14ac:dyDescent="0.25">
      <c r="E625" s="79">
        <v>44607</v>
      </c>
      <c r="F625" s="81">
        <v>3183.3642580000001</v>
      </c>
      <c r="G625" s="81">
        <v>0.676844</v>
      </c>
    </row>
    <row r="626" spans="5:7" x14ac:dyDescent="0.25">
      <c r="E626" s="79">
        <v>44608</v>
      </c>
      <c r="F626" s="81">
        <v>3171.906982</v>
      </c>
      <c r="G626" s="81">
        <v>0.62431999999999999</v>
      </c>
    </row>
    <row r="627" spans="5:7" x14ac:dyDescent="0.25">
      <c r="E627" s="79">
        <v>44609</v>
      </c>
      <c r="F627" s="81">
        <v>3184.5832519999999</v>
      </c>
      <c r="G627" s="81">
        <v>0.63673500000000005</v>
      </c>
    </row>
    <row r="628" spans="5:7" x14ac:dyDescent="0.25">
      <c r="E628" s="79">
        <v>44610</v>
      </c>
      <c r="F628" s="81">
        <v>3177.367432</v>
      </c>
      <c r="G628" s="81">
        <v>0.42380099999999998</v>
      </c>
    </row>
    <row r="629" spans="5:7" x14ac:dyDescent="0.25">
      <c r="E629" s="79">
        <v>44613</v>
      </c>
      <c r="F629" s="81">
        <v>3170.7365719999998</v>
      </c>
      <c r="G629" s="81">
        <v>0.54747199999999996</v>
      </c>
    </row>
    <row r="630" spans="5:7" x14ac:dyDescent="0.25">
      <c r="E630" s="79">
        <v>44614</v>
      </c>
      <c r="F630" s="81">
        <v>3146.8461910000001</v>
      </c>
      <c r="G630" s="81">
        <v>1.1472089999999999</v>
      </c>
    </row>
    <row r="631" spans="5:7" x14ac:dyDescent="0.25">
      <c r="E631" s="79">
        <v>44615</v>
      </c>
      <c r="F631" s="81">
        <v>3156.6459960000002</v>
      </c>
      <c r="G631" s="81">
        <v>0.93589599999999995</v>
      </c>
    </row>
    <row r="632" spans="5:7" x14ac:dyDescent="0.25">
      <c r="E632" s="79">
        <v>44616</v>
      </c>
      <c r="F632" s="81">
        <v>2992.6801759999998</v>
      </c>
      <c r="G632" s="81">
        <v>1.82345</v>
      </c>
    </row>
    <row r="633" spans="5:7" x14ac:dyDescent="0.25">
      <c r="E633" s="79">
        <v>44617</v>
      </c>
      <c r="F633" s="81">
        <v>3041.5822750000002</v>
      </c>
      <c r="G633" s="81">
        <v>1.2394559999999999</v>
      </c>
    </row>
    <row r="634" spans="5:7" x14ac:dyDescent="0.25">
      <c r="E634" s="79">
        <v>44620</v>
      </c>
      <c r="F634" s="81">
        <v>3095.6523440000001</v>
      </c>
      <c r="G634" s="81">
        <v>1.678348</v>
      </c>
    </row>
    <row r="635" spans="5:7" x14ac:dyDescent="0.25">
      <c r="E635" s="79">
        <v>44622</v>
      </c>
      <c r="F635" s="81">
        <v>2953.578125</v>
      </c>
      <c r="G635" s="81">
        <v>3.0142060000000002</v>
      </c>
    </row>
    <row r="636" spans="5:7" x14ac:dyDescent="0.25">
      <c r="E636" s="79">
        <v>44623</v>
      </c>
      <c r="F636" s="81">
        <v>2800.4360350000002</v>
      </c>
      <c r="G636" s="81">
        <v>4.4068399999999999</v>
      </c>
    </row>
    <row r="637" spans="5:7" x14ac:dyDescent="0.25">
      <c r="E637" s="79">
        <v>44624</v>
      </c>
      <c r="F637" s="81">
        <v>2670.0139159999999</v>
      </c>
      <c r="G637" s="81">
        <v>6.9792529999999999</v>
      </c>
    </row>
    <row r="638" spans="5:7" x14ac:dyDescent="0.25">
      <c r="E638" s="79">
        <v>44627</v>
      </c>
      <c r="F638" s="81">
        <v>2641.0532229999999</v>
      </c>
      <c r="G638" s="81">
        <v>3.2337600000000002</v>
      </c>
    </row>
    <row r="639" spans="5:7" x14ac:dyDescent="0.25">
      <c r="E639" s="79">
        <v>44628</v>
      </c>
      <c r="F639" s="81">
        <v>2655.6313479999999</v>
      </c>
      <c r="G639" s="81">
        <v>2.6111019999999998</v>
      </c>
    </row>
    <row r="640" spans="5:7" x14ac:dyDescent="0.25">
      <c r="E640" s="79">
        <v>44629</v>
      </c>
      <c r="F640" s="81">
        <v>2803.4104000000002</v>
      </c>
      <c r="G640" s="81">
        <v>4.0760680000000002</v>
      </c>
    </row>
    <row r="641" spans="5:7" x14ac:dyDescent="0.25">
      <c r="E641" s="79">
        <v>44630</v>
      </c>
      <c r="F641" s="81">
        <v>2840.3183589999999</v>
      </c>
      <c r="G641" s="81">
        <v>3.9719869999999999</v>
      </c>
    </row>
    <row r="642" spans="5:7" x14ac:dyDescent="0.25">
      <c r="E642" s="79">
        <v>44631</v>
      </c>
      <c r="F642" s="81">
        <v>2859.0405270000001</v>
      </c>
      <c r="G642" s="81">
        <v>1.265493</v>
      </c>
    </row>
    <row r="643" spans="5:7" x14ac:dyDescent="0.25">
      <c r="E643" s="79">
        <v>44634</v>
      </c>
      <c r="F643" s="81">
        <v>2889.0744629999999</v>
      </c>
      <c r="G643" s="81">
        <v>1.2142170000000001</v>
      </c>
    </row>
    <row r="644" spans="5:7" x14ac:dyDescent="0.25">
      <c r="E644" s="79">
        <v>44635</v>
      </c>
      <c r="F644" s="81">
        <v>2912.818115</v>
      </c>
      <c r="G644" s="81">
        <v>1.857685</v>
      </c>
    </row>
    <row r="645" spans="5:7" x14ac:dyDescent="0.25">
      <c r="E645" s="79">
        <v>44636</v>
      </c>
      <c r="F645" s="81">
        <v>2966.3034670000002</v>
      </c>
      <c r="G645" s="81">
        <v>1.287234</v>
      </c>
    </row>
    <row r="646" spans="5:7" x14ac:dyDescent="0.25">
      <c r="E646" s="79">
        <v>44637</v>
      </c>
      <c r="F646" s="81">
        <v>3058.5495609999998</v>
      </c>
      <c r="G646" s="81">
        <v>2.8675190000000002</v>
      </c>
    </row>
    <row r="647" spans="5:7" x14ac:dyDescent="0.25">
      <c r="E647" s="79">
        <v>44641</v>
      </c>
      <c r="F647" s="81">
        <v>2969.9602049999999</v>
      </c>
      <c r="G647" s="81">
        <v>1.259015</v>
      </c>
    </row>
    <row r="648" spans="5:7" x14ac:dyDescent="0.25">
      <c r="E648" s="79">
        <v>44642</v>
      </c>
      <c r="F648" s="81">
        <v>2975.225586</v>
      </c>
      <c r="G648" s="81">
        <v>1.5157719999999999</v>
      </c>
    </row>
    <row r="649" spans="5:7" x14ac:dyDescent="0.25">
      <c r="E649" s="79">
        <v>44643</v>
      </c>
      <c r="F649" s="81">
        <v>2941.7307129999999</v>
      </c>
      <c r="G649" s="81">
        <v>0.948403</v>
      </c>
    </row>
    <row r="650" spans="5:7" x14ac:dyDescent="0.25">
      <c r="E650" s="79">
        <v>44644</v>
      </c>
      <c r="F650" s="81">
        <v>2950.0678710000002</v>
      </c>
      <c r="G650" s="81">
        <v>1.2439169999999999</v>
      </c>
    </row>
    <row r="651" spans="5:7" x14ac:dyDescent="0.25">
      <c r="E651" s="79">
        <v>44645</v>
      </c>
      <c r="F651" s="81">
        <v>2971.1303710000002</v>
      </c>
      <c r="G651" s="81">
        <v>1.083275</v>
      </c>
    </row>
    <row r="652" spans="5:7" x14ac:dyDescent="0.25">
      <c r="E652" s="79">
        <v>44648</v>
      </c>
      <c r="F652" s="81">
        <v>2952.1154790000001</v>
      </c>
      <c r="G652" s="81">
        <v>0.68033200000000005</v>
      </c>
    </row>
    <row r="653" spans="5:7" x14ac:dyDescent="0.25">
      <c r="E653" s="79">
        <v>44649</v>
      </c>
      <c r="F653" s="81">
        <v>2966.888672</v>
      </c>
      <c r="G653" s="81">
        <v>1.1209359999999999</v>
      </c>
    </row>
    <row r="654" spans="5:7" x14ac:dyDescent="0.25">
      <c r="E654" s="79">
        <v>44650</v>
      </c>
      <c r="F654" s="81">
        <v>3004.869385</v>
      </c>
      <c r="G654" s="81">
        <v>0.84954499999999999</v>
      </c>
    </row>
    <row r="655" spans="5:7" x14ac:dyDescent="0.25">
      <c r="E655" s="79">
        <v>44651</v>
      </c>
      <c r="F655" s="81">
        <v>3003.3088379999999</v>
      </c>
      <c r="G655" s="81">
        <v>1.4648620000000001</v>
      </c>
    </row>
    <row r="656" spans="5:7" x14ac:dyDescent="0.25">
      <c r="E656" s="79">
        <v>44652</v>
      </c>
      <c r="F656" s="81">
        <v>3036.6577149999998</v>
      </c>
      <c r="G656" s="81">
        <v>0.63739199999999996</v>
      </c>
    </row>
    <row r="657" spans="5:7" x14ac:dyDescent="0.25">
      <c r="E657" s="79">
        <v>44655</v>
      </c>
      <c r="F657" s="81">
        <v>3040.4121089999999</v>
      </c>
      <c r="G657" s="81">
        <v>0.87326400000000004</v>
      </c>
    </row>
    <row r="658" spans="5:7" x14ac:dyDescent="0.25">
      <c r="E658" s="79">
        <v>44656</v>
      </c>
      <c r="F658" s="81">
        <v>3062.6450199999999</v>
      </c>
      <c r="G658" s="81">
        <v>0.80587399999999998</v>
      </c>
    </row>
    <row r="659" spans="5:7" x14ac:dyDescent="0.25">
      <c r="E659" s="79">
        <v>44657</v>
      </c>
      <c r="F659" s="81">
        <v>3075.5166020000001</v>
      </c>
      <c r="G659" s="81">
        <v>0.73637900000000001</v>
      </c>
    </row>
    <row r="660" spans="5:7" x14ac:dyDescent="0.25">
      <c r="E660" s="79">
        <v>44658</v>
      </c>
      <c r="F660" s="81">
        <v>3076.4916990000002</v>
      </c>
      <c r="G660" s="81">
        <v>1.025244</v>
      </c>
    </row>
    <row r="661" spans="5:7" x14ac:dyDescent="0.25">
      <c r="E661" s="79">
        <v>44659</v>
      </c>
      <c r="F661" s="81">
        <v>3126.4660640000002</v>
      </c>
      <c r="G661" s="81">
        <v>0.678898</v>
      </c>
    </row>
    <row r="662" spans="5:7" x14ac:dyDescent="0.25">
      <c r="E662" s="79">
        <v>44662</v>
      </c>
      <c r="F662" s="81">
        <v>3078.8803710000002</v>
      </c>
      <c r="G662" s="81">
        <v>0.67265200000000003</v>
      </c>
    </row>
    <row r="663" spans="5:7" x14ac:dyDescent="0.25">
      <c r="E663" s="79">
        <v>44663</v>
      </c>
      <c r="F663" s="81">
        <v>3050.7973630000001</v>
      </c>
      <c r="G663" s="81">
        <v>0.794265</v>
      </c>
    </row>
    <row r="664" spans="5:7" x14ac:dyDescent="0.25">
      <c r="E664" s="79">
        <v>44664</v>
      </c>
      <c r="F664" s="81">
        <v>3003.9914549999999</v>
      </c>
      <c r="G664" s="81">
        <v>1.1213500000000001</v>
      </c>
    </row>
    <row r="665" spans="5:7" x14ac:dyDescent="0.25">
      <c r="E665" s="79">
        <v>44669</v>
      </c>
      <c r="F665" s="81">
        <v>2946.3623050000001</v>
      </c>
      <c r="G665" s="81">
        <v>1.0325040000000001</v>
      </c>
    </row>
    <row r="666" spans="5:7" x14ac:dyDescent="0.25">
      <c r="E666" s="79">
        <v>44670</v>
      </c>
      <c r="F666" s="81">
        <v>2916.767578</v>
      </c>
      <c r="G666" s="81">
        <v>0.74978199999999995</v>
      </c>
    </row>
    <row r="667" spans="5:7" x14ac:dyDescent="0.25">
      <c r="E667" s="79">
        <v>44671</v>
      </c>
      <c r="F667" s="81">
        <v>3006.283203</v>
      </c>
      <c r="G667" s="81">
        <v>0.83818199999999998</v>
      </c>
    </row>
    <row r="668" spans="5:7" x14ac:dyDescent="0.25">
      <c r="E668" s="79">
        <v>44672</v>
      </c>
      <c r="F668" s="81">
        <v>3079.6606449999999</v>
      </c>
      <c r="G668" s="81">
        <v>1.069035</v>
      </c>
    </row>
    <row r="669" spans="5:7" x14ac:dyDescent="0.25">
      <c r="E669" s="79">
        <v>44673</v>
      </c>
      <c r="F669" s="81">
        <v>3085.657471</v>
      </c>
      <c r="G669" s="81">
        <v>0.68119099999999999</v>
      </c>
    </row>
    <row r="670" spans="5:7" x14ac:dyDescent="0.25">
      <c r="E670" s="79">
        <v>44676</v>
      </c>
      <c r="F670" s="81">
        <v>3052.6987300000001</v>
      </c>
      <c r="G670" s="81">
        <v>1.0967739999999999</v>
      </c>
    </row>
    <row r="671" spans="5:7" x14ac:dyDescent="0.25">
      <c r="E671" s="79">
        <v>44677</v>
      </c>
      <c r="F671" s="81">
        <v>3047.8718260000001</v>
      </c>
      <c r="G671" s="81">
        <v>1.703441</v>
      </c>
    </row>
    <row r="672" spans="5:7" x14ac:dyDescent="0.25">
      <c r="E672" s="79">
        <v>44678</v>
      </c>
      <c r="F672" s="81">
        <v>3070.0070799999999</v>
      </c>
      <c r="G672" s="81">
        <v>0.96353599999999995</v>
      </c>
    </row>
    <row r="673" spans="5:7" x14ac:dyDescent="0.25">
      <c r="E673" s="79">
        <v>44679</v>
      </c>
      <c r="F673" s="81">
        <v>3166.88501</v>
      </c>
      <c r="G673" s="81">
        <v>2.0018379999999998</v>
      </c>
    </row>
    <row r="674" spans="5:7" x14ac:dyDescent="0.25">
      <c r="E674" s="79">
        <v>44680</v>
      </c>
      <c r="F674" s="81">
        <v>3156.6459960000002</v>
      </c>
      <c r="G674" s="81">
        <v>1.08897</v>
      </c>
    </row>
    <row r="675" spans="5:7" x14ac:dyDescent="0.25">
      <c r="E675" s="79">
        <v>44683</v>
      </c>
      <c r="F675" s="81">
        <v>3120.3715820000002</v>
      </c>
      <c r="G675" s="81">
        <v>0.595522</v>
      </c>
    </row>
    <row r="676" spans="5:7" x14ac:dyDescent="0.25">
      <c r="E676" s="79">
        <v>44685</v>
      </c>
      <c r="F676" s="81">
        <v>3023.6892090000001</v>
      </c>
      <c r="G676" s="81">
        <v>1.1200019999999999</v>
      </c>
    </row>
    <row r="677" spans="5:7" x14ac:dyDescent="0.25">
      <c r="E677" s="79">
        <v>44686</v>
      </c>
      <c r="F677" s="81">
        <v>2999.9934079999998</v>
      </c>
      <c r="G677" s="81">
        <v>0.72460100000000005</v>
      </c>
    </row>
    <row r="678" spans="5:7" x14ac:dyDescent="0.25">
      <c r="E678" s="79">
        <v>44687</v>
      </c>
      <c r="F678" s="81">
        <v>2941.1940920000002</v>
      </c>
      <c r="G678" s="81">
        <v>0.92394100000000001</v>
      </c>
    </row>
    <row r="679" spans="5:7" x14ac:dyDescent="0.25">
      <c r="E679" s="79">
        <v>44690</v>
      </c>
      <c r="F679" s="81">
        <v>2930.468018</v>
      </c>
      <c r="G679" s="81">
        <v>0.99832399999999999</v>
      </c>
    </row>
    <row r="680" spans="5:7" x14ac:dyDescent="0.25">
      <c r="E680" s="79">
        <v>44691</v>
      </c>
      <c r="F680" s="81">
        <v>3009.5498050000001</v>
      </c>
      <c r="G680" s="81">
        <v>2.460016</v>
      </c>
    </row>
    <row r="681" spans="5:7" x14ac:dyDescent="0.25">
      <c r="E681" s="79">
        <v>44692</v>
      </c>
      <c r="F681" s="81">
        <v>2977.6635740000002</v>
      </c>
      <c r="G681" s="81">
        <v>1.883969</v>
      </c>
    </row>
    <row r="682" spans="5:7" x14ac:dyDescent="0.25">
      <c r="E682" s="79">
        <v>44693</v>
      </c>
      <c r="F682" s="81">
        <v>2964.304443</v>
      </c>
      <c r="G682" s="81">
        <v>1.2542450000000001</v>
      </c>
    </row>
    <row r="683" spans="5:7" x14ac:dyDescent="0.25">
      <c r="E683" s="79">
        <v>44694</v>
      </c>
      <c r="F683" s="81">
        <v>2987.7558589999999</v>
      </c>
      <c r="G683" s="81">
        <v>1.121729</v>
      </c>
    </row>
    <row r="684" spans="5:7" x14ac:dyDescent="0.25">
      <c r="E684" s="79">
        <v>44697</v>
      </c>
      <c r="F684" s="81">
        <v>2925.2509770000001</v>
      </c>
      <c r="G684" s="81">
        <v>0.73304400000000003</v>
      </c>
    </row>
    <row r="685" spans="5:7" x14ac:dyDescent="0.25">
      <c r="E685" s="79">
        <v>44698</v>
      </c>
      <c r="F685" s="81">
        <v>2974.1044919999999</v>
      </c>
      <c r="G685" s="81">
        <v>1.179081</v>
      </c>
    </row>
    <row r="686" spans="5:7" x14ac:dyDescent="0.25">
      <c r="E686" s="79">
        <v>44699</v>
      </c>
      <c r="F686" s="81">
        <v>3022.9575199999999</v>
      </c>
      <c r="G686" s="81">
        <v>1.3797630000000001</v>
      </c>
    </row>
    <row r="687" spans="5:7" x14ac:dyDescent="0.25">
      <c r="E687" s="79">
        <v>44700</v>
      </c>
      <c r="F687" s="81">
        <v>2971.0815429999998</v>
      </c>
      <c r="G687" s="81">
        <v>0.77239000000000002</v>
      </c>
    </row>
    <row r="688" spans="5:7" x14ac:dyDescent="0.25">
      <c r="E688" s="79">
        <v>44701</v>
      </c>
      <c r="F688" s="81">
        <v>3032.5627439999998</v>
      </c>
      <c r="G688" s="81">
        <v>0.77895700000000001</v>
      </c>
    </row>
    <row r="689" spans="5:7" x14ac:dyDescent="0.25">
      <c r="E689" s="79">
        <v>44704</v>
      </c>
      <c r="F689" s="81">
        <v>3095.2136230000001</v>
      </c>
      <c r="G689" s="81">
        <v>0.81329399999999996</v>
      </c>
    </row>
    <row r="690" spans="5:7" x14ac:dyDescent="0.25">
      <c r="E690" s="79">
        <v>44705</v>
      </c>
      <c r="F690" s="81">
        <v>3010.0373540000001</v>
      </c>
      <c r="G690" s="81">
        <v>0.691307</v>
      </c>
    </row>
    <row r="691" spans="5:7" x14ac:dyDescent="0.25">
      <c r="E691" s="79">
        <v>44706</v>
      </c>
      <c r="F691" s="81">
        <v>2767.4282229999999</v>
      </c>
      <c r="G691" s="81">
        <v>3.381427</v>
      </c>
    </row>
    <row r="692" spans="5:7" x14ac:dyDescent="0.25">
      <c r="E692" s="79">
        <v>44707</v>
      </c>
      <c r="F692" s="81">
        <v>2769.476318</v>
      </c>
      <c r="G692" s="81">
        <v>3.2121960000000001</v>
      </c>
    </row>
    <row r="693" spans="5:7" x14ac:dyDescent="0.25">
      <c r="E693" s="79">
        <v>44708</v>
      </c>
      <c r="F693" s="81">
        <v>2764.3083499999998</v>
      </c>
      <c r="G693" s="81">
        <v>1.879534</v>
      </c>
    </row>
    <row r="694" spans="5:7" x14ac:dyDescent="0.25">
      <c r="E694" s="79">
        <v>44711</v>
      </c>
      <c r="F694" s="81">
        <v>2773.2304690000001</v>
      </c>
      <c r="G694" s="81">
        <v>2.5254819999999998</v>
      </c>
    </row>
    <row r="695" spans="5:7" x14ac:dyDescent="0.25">
      <c r="E695" s="79">
        <v>44712</v>
      </c>
      <c r="F695" s="81">
        <v>2788.4907229999999</v>
      </c>
      <c r="G695" s="81">
        <v>2.4082210000000002</v>
      </c>
    </row>
    <row r="696" spans="5:7" x14ac:dyDescent="0.25">
      <c r="E696" s="79">
        <v>44713</v>
      </c>
      <c r="F696" s="81">
        <v>2781.5187989999999</v>
      </c>
      <c r="G696" s="81">
        <v>1.7707949999999999</v>
      </c>
    </row>
    <row r="697" spans="5:7" x14ac:dyDescent="0.25">
      <c r="E697" s="79">
        <v>44714</v>
      </c>
      <c r="F697" s="81">
        <v>2836.1743160000001</v>
      </c>
      <c r="G697" s="81">
        <v>1.1641969999999999</v>
      </c>
    </row>
    <row r="698" spans="5:7" x14ac:dyDescent="0.25">
      <c r="E698" s="79">
        <v>44715</v>
      </c>
      <c r="F698" s="81">
        <v>2815.0629880000001</v>
      </c>
      <c r="G698" s="81">
        <v>1.2284889999999999</v>
      </c>
    </row>
    <row r="699" spans="5:7" x14ac:dyDescent="0.25">
      <c r="E699" s="79">
        <v>44718</v>
      </c>
      <c r="F699" s="81">
        <v>2747.3410640000002</v>
      </c>
      <c r="G699" s="81">
        <v>1.1936979999999999</v>
      </c>
    </row>
    <row r="700" spans="5:7" x14ac:dyDescent="0.25">
      <c r="E700" s="79">
        <v>44719</v>
      </c>
      <c r="F700" s="81">
        <v>2676.4013669999999</v>
      </c>
      <c r="G700" s="81">
        <v>1.4035979999999999</v>
      </c>
    </row>
    <row r="701" spans="5:7" x14ac:dyDescent="0.25">
      <c r="E701" s="79">
        <v>44720</v>
      </c>
      <c r="F701" s="81">
        <v>2637.8842770000001</v>
      </c>
      <c r="G701" s="81">
        <v>1.7435750000000001</v>
      </c>
    </row>
    <row r="702" spans="5:7" x14ac:dyDescent="0.25">
      <c r="E702" s="79">
        <v>44721</v>
      </c>
      <c r="F702" s="81">
        <v>2635.0402829999998</v>
      </c>
      <c r="G702" s="81">
        <v>1.8575010000000001</v>
      </c>
    </row>
    <row r="703" spans="5:7" x14ac:dyDescent="0.25">
      <c r="E703" s="79">
        <v>44722</v>
      </c>
      <c r="F703" s="81">
        <v>2656.5673830000001</v>
      </c>
      <c r="G703" s="81">
        <v>1.5929199999999999</v>
      </c>
    </row>
    <row r="704" spans="5:7" x14ac:dyDescent="0.25">
      <c r="E704" s="79">
        <v>44725</v>
      </c>
      <c r="F704" s="81">
        <v>2609.4921880000002</v>
      </c>
      <c r="G704" s="81">
        <v>1.6742060000000001</v>
      </c>
    </row>
    <row r="705" spans="5:7" x14ac:dyDescent="0.25">
      <c r="E705" s="79">
        <v>44726</v>
      </c>
      <c r="F705" s="81">
        <v>2584.6303710000002</v>
      </c>
      <c r="G705" s="81">
        <v>2.2960400000000001</v>
      </c>
    </row>
    <row r="706" spans="5:7" x14ac:dyDescent="0.25">
      <c r="E706" s="79">
        <v>44727</v>
      </c>
      <c r="F706" s="81">
        <v>2609.8842770000001</v>
      </c>
      <c r="G706" s="81">
        <v>0.92884199999999995</v>
      </c>
    </row>
    <row r="707" spans="5:7" x14ac:dyDescent="0.25">
      <c r="E707" s="79">
        <v>44728</v>
      </c>
      <c r="F707" s="81">
        <v>2606.255615</v>
      </c>
      <c r="G707" s="81">
        <v>1.2806280000000001</v>
      </c>
    </row>
    <row r="708" spans="5:7" x14ac:dyDescent="0.25">
      <c r="E708" s="79">
        <v>44729</v>
      </c>
      <c r="F708" s="81">
        <v>2530.4938959999999</v>
      </c>
      <c r="G708" s="81">
        <v>2.0432510000000002</v>
      </c>
    </row>
    <row r="709" spans="5:7" x14ac:dyDescent="0.25">
      <c r="E709" s="79">
        <v>44732</v>
      </c>
      <c r="F709" s="81">
        <v>2609.443115</v>
      </c>
      <c r="G709" s="81">
        <v>1.5953599999999999</v>
      </c>
    </row>
    <row r="710" spans="5:7" x14ac:dyDescent="0.25">
      <c r="E710" s="79">
        <v>44733</v>
      </c>
      <c r="F710" s="81">
        <v>2626.7526859999998</v>
      </c>
      <c r="G710" s="81">
        <v>1.0420739999999999</v>
      </c>
    </row>
    <row r="711" spans="5:7" x14ac:dyDescent="0.25">
      <c r="E711" s="79">
        <v>44734</v>
      </c>
      <c r="F711" s="81">
        <v>2614.9841310000002</v>
      </c>
      <c r="G711" s="81">
        <v>1.8717600000000001</v>
      </c>
    </row>
    <row r="712" spans="5:7" x14ac:dyDescent="0.25">
      <c r="E712" s="79">
        <v>44735</v>
      </c>
      <c r="F712" s="81">
        <v>2705.064453</v>
      </c>
      <c r="G712" s="81">
        <v>1.6128720000000001</v>
      </c>
    </row>
    <row r="713" spans="5:7" x14ac:dyDescent="0.25">
      <c r="E713" s="79">
        <v>44736</v>
      </c>
      <c r="F713" s="81">
        <v>2707.7124020000001</v>
      </c>
      <c r="G713" s="81">
        <v>2.2155830000000001</v>
      </c>
    </row>
    <row r="714" spans="5:7" x14ac:dyDescent="0.25">
      <c r="E714" s="79">
        <v>44739</v>
      </c>
      <c r="F714" s="81">
        <v>2766.6057129999999</v>
      </c>
      <c r="G714" s="81">
        <v>1.2957339999999999</v>
      </c>
    </row>
    <row r="715" spans="5:7" x14ac:dyDescent="0.25">
      <c r="E715" s="79">
        <v>44740</v>
      </c>
      <c r="F715" s="81">
        <v>2673.975586</v>
      </c>
      <c r="G715" s="81">
        <v>1.8383579999999999</v>
      </c>
    </row>
    <row r="716" spans="5:7" x14ac:dyDescent="0.25">
      <c r="E716" s="79">
        <v>44741</v>
      </c>
      <c r="F716" s="81">
        <v>2645.8283689999998</v>
      </c>
      <c r="G716" s="81">
        <v>1.066354</v>
      </c>
    </row>
    <row r="717" spans="5:7" x14ac:dyDescent="0.25">
      <c r="E717" s="79">
        <v>44742</v>
      </c>
      <c r="F717" s="81">
        <v>2643.2783199999999</v>
      </c>
      <c r="G717" s="81">
        <v>1.291447</v>
      </c>
    </row>
    <row r="718" spans="5:7" x14ac:dyDescent="0.25">
      <c r="E718" s="79">
        <v>44743</v>
      </c>
      <c r="F718" s="81">
        <v>2719.7265630000002</v>
      </c>
      <c r="G718" s="81">
        <v>1.4771909999999999</v>
      </c>
    </row>
    <row r="719" spans="5:7" x14ac:dyDescent="0.25">
      <c r="E719" s="79">
        <v>44746</v>
      </c>
      <c r="F719" s="81">
        <v>2736.5463869999999</v>
      </c>
      <c r="G719" s="81">
        <v>0.65314700000000003</v>
      </c>
    </row>
    <row r="720" spans="5:7" x14ac:dyDescent="0.25">
      <c r="E720" s="79">
        <v>44747</v>
      </c>
      <c r="F720" s="81">
        <v>2713.3029790000001</v>
      </c>
      <c r="G720" s="81">
        <v>1.073043</v>
      </c>
    </row>
    <row r="721" spans="5:7" x14ac:dyDescent="0.25">
      <c r="E721" s="79">
        <v>44748</v>
      </c>
      <c r="F721" s="81">
        <v>2806.2766109999998</v>
      </c>
      <c r="G721" s="81">
        <v>2.0857350000000001</v>
      </c>
    </row>
    <row r="722" spans="5:7" x14ac:dyDescent="0.25">
      <c r="E722" s="79">
        <v>44749</v>
      </c>
      <c r="F722" s="81">
        <v>2835.6984859999998</v>
      </c>
      <c r="G722" s="81">
        <v>1.469087</v>
      </c>
    </row>
    <row r="723" spans="5:7" x14ac:dyDescent="0.25">
      <c r="E723" s="79">
        <v>44750</v>
      </c>
      <c r="F723" s="81">
        <v>2824.3222660000001</v>
      </c>
      <c r="G723" s="81">
        <v>1.2741480000000001</v>
      </c>
    </row>
    <row r="724" spans="5:7" x14ac:dyDescent="0.25">
      <c r="E724" s="79">
        <v>44753</v>
      </c>
      <c r="F724" s="81">
        <v>2876.5463869999999</v>
      </c>
      <c r="G724" s="81">
        <v>1.081885</v>
      </c>
    </row>
    <row r="725" spans="5:7" x14ac:dyDescent="0.25">
      <c r="E725" s="79">
        <v>44754</v>
      </c>
      <c r="F725" s="81">
        <v>2837.4638669999999</v>
      </c>
      <c r="G725" s="81">
        <v>1.115524</v>
      </c>
    </row>
    <row r="726" spans="5:7" x14ac:dyDescent="0.25">
      <c r="E726" s="79">
        <v>44755</v>
      </c>
      <c r="F726" s="81">
        <v>2884.539307</v>
      </c>
      <c r="G726" s="81">
        <v>2.1537120000000001</v>
      </c>
    </row>
    <row r="727" spans="5:7" x14ac:dyDescent="0.25">
      <c r="E727" s="79">
        <v>44756</v>
      </c>
      <c r="F727" s="81">
        <v>2882.5285640000002</v>
      </c>
      <c r="G727" s="81">
        <v>0.88247900000000001</v>
      </c>
    </row>
    <row r="728" spans="5:7" x14ac:dyDescent="0.25">
      <c r="E728" s="79">
        <v>44757</v>
      </c>
      <c r="F728" s="81">
        <v>2920.7775879999999</v>
      </c>
      <c r="G728" s="81">
        <v>1.6680060000000001</v>
      </c>
    </row>
    <row r="729" spans="5:7" x14ac:dyDescent="0.25">
      <c r="E729" s="79">
        <v>44760</v>
      </c>
      <c r="F729" s="81">
        <v>2959.713135</v>
      </c>
      <c r="G729" s="81">
        <v>0.82338999999999996</v>
      </c>
    </row>
    <row r="730" spans="5:7" x14ac:dyDescent="0.25">
      <c r="E730" s="79">
        <v>44761</v>
      </c>
      <c r="F730" s="81">
        <v>2960.938721</v>
      </c>
      <c r="G730" s="81">
        <v>0.63817100000000004</v>
      </c>
    </row>
    <row r="731" spans="5:7" x14ac:dyDescent="0.25">
      <c r="E731" s="79">
        <v>44762</v>
      </c>
      <c r="F731" s="81">
        <v>2948.532471</v>
      </c>
      <c r="G731" s="81">
        <v>0.86743599999999998</v>
      </c>
    </row>
    <row r="732" spans="5:7" x14ac:dyDescent="0.25">
      <c r="E732" s="79">
        <v>44763</v>
      </c>
      <c r="F732" s="81">
        <v>3007.033203</v>
      </c>
      <c r="G732" s="81">
        <v>1.1840599999999999</v>
      </c>
    </row>
    <row r="733" spans="5:7" x14ac:dyDescent="0.25">
      <c r="E733" s="79">
        <v>44764</v>
      </c>
      <c r="F733" s="81">
        <v>3008.3081050000001</v>
      </c>
      <c r="G733" s="81">
        <v>1.268141</v>
      </c>
    </row>
    <row r="734" spans="5:7" x14ac:dyDescent="0.25">
      <c r="E734" s="79">
        <v>44767</v>
      </c>
      <c r="F734" s="81">
        <v>3045.13501</v>
      </c>
      <c r="G734" s="81">
        <v>0.98584400000000005</v>
      </c>
    </row>
    <row r="735" spans="5:7" x14ac:dyDescent="0.25">
      <c r="E735" s="79">
        <v>44768</v>
      </c>
      <c r="F735" s="81">
        <v>3048.6164549999999</v>
      </c>
      <c r="G735" s="81">
        <v>2.8763100000000001</v>
      </c>
    </row>
    <row r="736" spans="5:7" x14ac:dyDescent="0.25">
      <c r="E736" s="79">
        <v>44769</v>
      </c>
      <c r="F736" s="81">
        <v>3124.672607</v>
      </c>
      <c r="G736" s="81">
        <v>1.976407</v>
      </c>
    </row>
    <row r="737" spans="5:7" x14ac:dyDescent="0.25">
      <c r="E737" s="79">
        <v>44770</v>
      </c>
      <c r="F737" s="81">
        <v>3209.3588869999999</v>
      </c>
      <c r="G737" s="81">
        <v>1.3325720000000001</v>
      </c>
    </row>
    <row r="738" spans="5:7" x14ac:dyDescent="0.25">
      <c r="E738" s="79">
        <v>44771</v>
      </c>
      <c r="F738" s="81">
        <v>3269.5268550000001</v>
      </c>
      <c r="G738" s="81">
        <v>1.8365499999999999</v>
      </c>
    </row>
    <row r="739" spans="5:7" x14ac:dyDescent="0.25">
      <c r="E739" s="79">
        <v>44774</v>
      </c>
      <c r="F739" s="81">
        <v>3260.5041500000002</v>
      </c>
      <c r="G739" s="81">
        <v>1.076122</v>
      </c>
    </row>
    <row r="740" spans="5:7" x14ac:dyDescent="0.25">
      <c r="E740" s="79">
        <v>44775</v>
      </c>
      <c r="F740" s="81">
        <v>3330.7250979999999</v>
      </c>
      <c r="G740" s="81">
        <v>1.650536</v>
      </c>
    </row>
    <row r="741" spans="5:7" x14ac:dyDescent="0.25">
      <c r="E741" s="79">
        <v>44776</v>
      </c>
      <c r="F741" s="81">
        <v>3373.3869629999999</v>
      </c>
      <c r="G741" s="81">
        <v>1.1690050000000001</v>
      </c>
    </row>
    <row r="742" spans="5:7" x14ac:dyDescent="0.25">
      <c r="E742" s="79">
        <v>44777</v>
      </c>
      <c r="F742" s="81">
        <v>3393.8354490000002</v>
      </c>
      <c r="G742" s="81">
        <v>0.98143400000000003</v>
      </c>
    </row>
    <row r="743" spans="5:7" x14ac:dyDescent="0.25">
      <c r="E743" s="79">
        <v>44778</v>
      </c>
      <c r="F743" s="81">
        <v>3406.9770509999998</v>
      </c>
      <c r="G743" s="81">
        <v>0.79247800000000002</v>
      </c>
    </row>
    <row r="744" spans="5:7" x14ac:dyDescent="0.25">
      <c r="E744" s="79">
        <v>44781</v>
      </c>
      <c r="F744" s="81">
        <v>3391.8247070000002</v>
      </c>
      <c r="G744" s="81">
        <v>0.72464399999999995</v>
      </c>
    </row>
    <row r="745" spans="5:7" x14ac:dyDescent="0.25">
      <c r="E745" s="79">
        <v>44783</v>
      </c>
      <c r="F745" s="81">
        <v>3345.9260250000002</v>
      </c>
      <c r="G745" s="81">
        <v>1.0892949999999999</v>
      </c>
    </row>
    <row r="746" spans="5:7" x14ac:dyDescent="0.25">
      <c r="E746" s="79">
        <v>44784</v>
      </c>
      <c r="F746" s="81">
        <v>3339.6003420000002</v>
      </c>
      <c r="G746" s="81">
        <v>1.410533</v>
      </c>
    </row>
    <row r="747" spans="5:7" x14ac:dyDescent="0.25">
      <c r="E747" s="79">
        <v>44785</v>
      </c>
      <c r="F747" s="81">
        <v>3361.814453</v>
      </c>
      <c r="G747" s="81">
        <v>0.54847199999999996</v>
      </c>
    </row>
    <row r="748" spans="5:7" x14ac:dyDescent="0.25">
      <c r="E748" s="79">
        <v>44789</v>
      </c>
      <c r="F748" s="81">
        <v>3433.5551759999998</v>
      </c>
      <c r="G748" s="81">
        <v>0.91118900000000003</v>
      </c>
    </row>
    <row r="749" spans="5:7" x14ac:dyDescent="0.25">
      <c r="E749" s="79">
        <v>44790</v>
      </c>
      <c r="F749" s="81">
        <v>3455.8176269999999</v>
      </c>
      <c r="G749" s="81">
        <v>0.81791199999999997</v>
      </c>
    </row>
    <row r="750" spans="5:7" x14ac:dyDescent="0.25">
      <c r="E750" s="79">
        <v>44791</v>
      </c>
      <c r="F750" s="81">
        <v>3467.2436520000001</v>
      </c>
      <c r="G750" s="81">
        <v>0.59987699999999999</v>
      </c>
    </row>
    <row r="751" spans="5:7" x14ac:dyDescent="0.25">
      <c r="E751" s="79">
        <v>44792</v>
      </c>
      <c r="F751" s="81">
        <v>3415.460693</v>
      </c>
      <c r="G751" s="81">
        <v>0.58182900000000004</v>
      </c>
    </row>
    <row r="752" spans="5:7" x14ac:dyDescent="0.25">
      <c r="E752" s="79">
        <v>44795</v>
      </c>
      <c r="F752" s="81">
        <v>3285.21875</v>
      </c>
      <c r="G752" s="81">
        <v>2.3365670000000001</v>
      </c>
    </row>
    <row r="753" spans="5:7" x14ac:dyDescent="0.25">
      <c r="E753" s="79">
        <v>44796</v>
      </c>
      <c r="F753" s="81">
        <v>3291.9370119999999</v>
      </c>
      <c r="G753" s="81">
        <v>0.83144600000000002</v>
      </c>
    </row>
    <row r="754" spans="5:7" x14ac:dyDescent="0.25">
      <c r="E754" s="79">
        <v>44797</v>
      </c>
      <c r="F754" s="81">
        <v>3313.7583009999998</v>
      </c>
      <c r="G754" s="81">
        <v>1.1821539999999999</v>
      </c>
    </row>
    <row r="755" spans="5:7" x14ac:dyDescent="0.25">
      <c r="E755" s="79">
        <v>44798</v>
      </c>
      <c r="F755" s="81">
        <v>3297.7231449999999</v>
      </c>
      <c r="G755" s="81">
        <v>0.61539200000000005</v>
      </c>
    </row>
    <row r="756" spans="5:7" x14ac:dyDescent="0.25">
      <c r="E756" s="79">
        <v>44799</v>
      </c>
      <c r="F756" s="81">
        <v>3259.5234380000002</v>
      </c>
      <c r="G756" s="81">
        <v>1.3847830000000001</v>
      </c>
    </row>
    <row r="757" spans="5:7" x14ac:dyDescent="0.25">
      <c r="E757" s="79">
        <v>44802</v>
      </c>
      <c r="F757" s="81">
        <v>3278.8439939999998</v>
      </c>
      <c r="G757" s="81">
        <v>1.031166</v>
      </c>
    </row>
    <row r="758" spans="5:7" x14ac:dyDescent="0.25">
      <c r="E758" s="79">
        <v>44803</v>
      </c>
      <c r="F758" s="81">
        <v>3326.2629390000002</v>
      </c>
      <c r="G758" s="81">
        <v>1.4264589999999999</v>
      </c>
    </row>
    <row r="759" spans="5:7" x14ac:dyDescent="0.25">
      <c r="E759" s="79">
        <v>44805</v>
      </c>
      <c r="F759" s="81">
        <v>3380.1538089999999</v>
      </c>
      <c r="G759" s="81">
        <v>1.417762</v>
      </c>
    </row>
    <row r="760" spans="5:7" x14ac:dyDescent="0.25">
      <c r="E760" s="79">
        <v>44806</v>
      </c>
      <c r="F760" s="81">
        <v>3364.9528810000002</v>
      </c>
      <c r="G760" s="81">
        <v>0.74082099999999995</v>
      </c>
    </row>
    <row r="761" spans="5:7" x14ac:dyDescent="0.25">
      <c r="E761" s="79">
        <v>44809</v>
      </c>
      <c r="F761" s="81">
        <v>3358.8232419999999</v>
      </c>
      <c r="G761" s="81">
        <v>0.51843799999999995</v>
      </c>
    </row>
    <row r="762" spans="5:7" x14ac:dyDescent="0.25">
      <c r="E762" s="79">
        <v>44810</v>
      </c>
      <c r="F762" s="81">
        <v>3329.8422850000002</v>
      </c>
      <c r="G762" s="81">
        <v>0.540937</v>
      </c>
    </row>
    <row r="763" spans="5:7" x14ac:dyDescent="0.25">
      <c r="E763" s="79">
        <v>44811</v>
      </c>
      <c r="F763" s="81">
        <v>3334.8439939999998</v>
      </c>
      <c r="G763" s="81">
        <v>0.682921</v>
      </c>
    </row>
    <row r="764" spans="5:7" x14ac:dyDescent="0.25">
      <c r="E764" s="79">
        <v>44812</v>
      </c>
      <c r="F764" s="81">
        <v>3383.6845699999999</v>
      </c>
      <c r="G764" s="81">
        <v>1.1430899999999999</v>
      </c>
    </row>
    <row r="765" spans="5:7" x14ac:dyDescent="0.25">
      <c r="E765" s="79">
        <v>44813</v>
      </c>
      <c r="F765" s="81">
        <v>3375.5444339999999</v>
      </c>
      <c r="G765" s="81">
        <v>0.70280500000000001</v>
      </c>
    </row>
    <row r="766" spans="5:7" x14ac:dyDescent="0.25">
      <c r="E766" s="79">
        <v>44816</v>
      </c>
      <c r="F766" s="81">
        <v>3366.0803219999998</v>
      </c>
      <c r="G766" s="81">
        <v>0.64127999999999996</v>
      </c>
    </row>
    <row r="767" spans="5:7" x14ac:dyDescent="0.25">
      <c r="E767" s="79">
        <v>44817</v>
      </c>
      <c r="F767" s="81">
        <v>3356.2729490000002</v>
      </c>
      <c r="G767" s="81">
        <v>0.77604399999999996</v>
      </c>
    </row>
    <row r="768" spans="5:7" x14ac:dyDescent="0.25">
      <c r="E768" s="79">
        <v>44818</v>
      </c>
      <c r="F768" s="81">
        <v>3372.7004390000002</v>
      </c>
      <c r="G768" s="81">
        <v>0.81667800000000002</v>
      </c>
    </row>
    <row r="769" spans="5:7" x14ac:dyDescent="0.25">
      <c r="E769" s="79">
        <v>44819</v>
      </c>
      <c r="F769" s="81">
        <v>3329.9892580000001</v>
      </c>
      <c r="G769" s="81">
        <v>0.59018199999999998</v>
      </c>
    </row>
    <row r="770" spans="5:7" x14ac:dyDescent="0.25">
      <c r="E770" s="79">
        <v>44820</v>
      </c>
      <c r="F770" s="81">
        <v>3258.5427249999998</v>
      </c>
      <c r="G770" s="81">
        <v>1.598265</v>
      </c>
    </row>
    <row r="771" spans="5:7" x14ac:dyDescent="0.25">
      <c r="E771" s="79">
        <v>44823</v>
      </c>
      <c r="F771" s="81">
        <v>3252.3642580000001</v>
      </c>
      <c r="G771" s="81">
        <v>1.013563</v>
      </c>
    </row>
    <row r="772" spans="5:7" x14ac:dyDescent="0.25">
      <c r="E772" s="79">
        <v>44824</v>
      </c>
      <c r="F772" s="81">
        <v>3327.8315429999998</v>
      </c>
      <c r="G772" s="81">
        <v>0.70818400000000004</v>
      </c>
    </row>
    <row r="773" spans="5:7" x14ac:dyDescent="0.25">
      <c r="E773" s="79">
        <v>44825</v>
      </c>
      <c r="F773" s="81">
        <v>3291.397461</v>
      </c>
      <c r="G773" s="81">
        <v>0.60537799999999997</v>
      </c>
    </row>
    <row r="774" spans="5:7" x14ac:dyDescent="0.25">
      <c r="E774" s="79">
        <v>44826</v>
      </c>
      <c r="F774" s="81">
        <v>3369.8073730000001</v>
      </c>
      <c r="G774" s="81">
        <v>0.82939600000000002</v>
      </c>
    </row>
    <row r="775" spans="5:7" x14ac:dyDescent="0.25">
      <c r="E775" s="79">
        <v>44827</v>
      </c>
      <c r="F775" s="81">
        <v>3329.8422850000002</v>
      </c>
      <c r="G775" s="81">
        <v>0.51336999999999999</v>
      </c>
    </row>
    <row r="776" spans="5:7" x14ac:dyDescent="0.25">
      <c r="E776" s="79">
        <v>44830</v>
      </c>
      <c r="F776" s="81">
        <v>3371.8176269999999</v>
      </c>
      <c r="G776" s="81">
        <v>1.4299139999999999</v>
      </c>
    </row>
    <row r="777" spans="5:7" x14ac:dyDescent="0.25">
      <c r="E777" s="79">
        <v>44831</v>
      </c>
      <c r="F777" s="81">
        <v>3403.7895509999998</v>
      </c>
      <c r="G777" s="81">
        <v>1.4553830000000001</v>
      </c>
    </row>
    <row r="778" spans="5:7" x14ac:dyDescent="0.25">
      <c r="E778" s="79">
        <v>44832</v>
      </c>
      <c r="F778" s="81">
        <v>3501.8630370000001</v>
      </c>
      <c r="G778" s="81">
        <v>1.8434280000000001</v>
      </c>
    </row>
    <row r="779" spans="5:7" x14ac:dyDescent="0.25">
      <c r="E779" s="79">
        <v>44833</v>
      </c>
      <c r="F779" s="81">
        <v>3319.59375</v>
      </c>
      <c r="G779" s="81">
        <v>2.6248939999999998</v>
      </c>
    </row>
    <row r="780" spans="5:7" x14ac:dyDescent="0.25">
      <c r="E780" s="79">
        <v>44834</v>
      </c>
      <c r="F780" s="81">
        <v>3278.0593260000001</v>
      </c>
      <c r="G780" s="81">
        <v>2.1597200000000001</v>
      </c>
    </row>
    <row r="781" spans="5:7" x14ac:dyDescent="0.25">
      <c r="E781" s="79">
        <v>44837</v>
      </c>
      <c r="F781" s="81">
        <v>3239.27124</v>
      </c>
      <c r="G781" s="81">
        <v>0.93454300000000001</v>
      </c>
    </row>
    <row r="782" spans="5:7" x14ac:dyDescent="0.25">
      <c r="E782" s="79">
        <v>44838</v>
      </c>
      <c r="F782" s="81">
        <v>3273.4497070000002</v>
      </c>
      <c r="G782" s="81">
        <v>0.99438199999999999</v>
      </c>
    </row>
    <row r="783" spans="5:7" x14ac:dyDescent="0.25">
      <c r="E783" s="79">
        <v>44840</v>
      </c>
      <c r="F783" s="81">
        <v>3264.819336</v>
      </c>
      <c r="G783" s="81">
        <v>0.92276999999999998</v>
      </c>
    </row>
    <row r="784" spans="5:7" x14ac:dyDescent="0.25">
      <c r="E784" s="79">
        <v>44841</v>
      </c>
      <c r="F784" s="81">
        <v>3279.2854000000002</v>
      </c>
      <c r="G784" s="81">
        <v>0.77454400000000001</v>
      </c>
    </row>
    <row r="785" spans="5:7" x14ac:dyDescent="0.25">
      <c r="E785" s="79">
        <v>44844</v>
      </c>
      <c r="F785" s="81">
        <v>3214.8020019999999</v>
      </c>
      <c r="G785" s="81">
        <v>0.73437699999999995</v>
      </c>
    </row>
    <row r="786" spans="5:7" x14ac:dyDescent="0.25">
      <c r="E786" s="79">
        <v>44845</v>
      </c>
      <c r="F786" s="81">
        <v>3235.1523440000001</v>
      </c>
      <c r="G786" s="81">
        <v>1.411316</v>
      </c>
    </row>
    <row r="787" spans="5:7" x14ac:dyDescent="0.25">
      <c r="E787" s="79">
        <v>44846</v>
      </c>
      <c r="F787" s="81">
        <v>3185.625</v>
      </c>
      <c r="G787" s="81">
        <v>1.812549</v>
      </c>
    </row>
    <row r="788" spans="5:7" x14ac:dyDescent="0.25">
      <c r="E788" s="79">
        <v>44847</v>
      </c>
      <c r="F788" s="81">
        <v>3147.1801759999998</v>
      </c>
      <c r="G788" s="81">
        <v>0.77988999999999997</v>
      </c>
    </row>
    <row r="789" spans="5:7" x14ac:dyDescent="0.25">
      <c r="E789" s="79">
        <v>44848</v>
      </c>
      <c r="F789" s="81">
        <v>3124.1328130000002</v>
      </c>
      <c r="G789" s="81">
        <v>0.84576499999999999</v>
      </c>
    </row>
    <row r="790" spans="5:7" x14ac:dyDescent="0.25">
      <c r="E790" s="79">
        <v>44851</v>
      </c>
      <c r="F790" s="81">
        <v>3136</v>
      </c>
      <c r="G790" s="81">
        <v>1.0677730000000001</v>
      </c>
    </row>
    <row r="791" spans="5:7" x14ac:dyDescent="0.25">
      <c r="E791" s="79">
        <v>44852</v>
      </c>
      <c r="F791" s="81">
        <v>3163.7058109999998</v>
      </c>
      <c r="G791" s="81">
        <v>1.0154240000000001</v>
      </c>
    </row>
    <row r="792" spans="5:7" x14ac:dyDescent="0.25">
      <c r="E792" s="79">
        <v>44853</v>
      </c>
      <c r="F792" s="81">
        <v>3150.8579100000002</v>
      </c>
      <c r="G792" s="81">
        <v>0.94354300000000002</v>
      </c>
    </row>
    <row r="793" spans="5:7" x14ac:dyDescent="0.25">
      <c r="E793" s="79">
        <v>44854</v>
      </c>
      <c r="F793" s="81">
        <v>3080.3920899999998</v>
      </c>
      <c r="G793" s="81">
        <v>2.2843520000000002</v>
      </c>
    </row>
    <row r="794" spans="5:7" x14ac:dyDescent="0.25">
      <c r="E794" s="79">
        <v>44855</v>
      </c>
      <c r="F794" s="81">
        <v>3032.8264159999999</v>
      </c>
      <c r="G794" s="81">
        <v>1.738731</v>
      </c>
    </row>
    <row r="795" spans="5:7" x14ac:dyDescent="0.25">
      <c r="E795" s="79">
        <v>44858</v>
      </c>
      <c r="F795" s="81">
        <v>3061.5129390000002</v>
      </c>
      <c r="G795" s="81">
        <v>0.17870900000000001</v>
      </c>
    </row>
    <row r="796" spans="5:7" x14ac:dyDescent="0.25">
      <c r="E796" s="79">
        <v>44859</v>
      </c>
      <c r="F796" s="81">
        <v>3025.470703</v>
      </c>
      <c r="G796" s="81">
        <v>1.016316</v>
      </c>
    </row>
    <row r="797" spans="5:7" x14ac:dyDescent="0.25">
      <c r="E797" s="79">
        <v>44861</v>
      </c>
      <c r="F797" s="81">
        <v>2984.8195799999999</v>
      </c>
      <c r="G797" s="81">
        <v>2.005709</v>
      </c>
    </row>
    <row r="798" spans="5:7" x14ac:dyDescent="0.25">
      <c r="E798" s="79">
        <v>44862</v>
      </c>
      <c r="F798" s="81">
        <v>2994.5778810000002</v>
      </c>
      <c r="G798" s="81">
        <v>0.71573600000000004</v>
      </c>
    </row>
    <row r="799" spans="5:7" x14ac:dyDescent="0.25">
      <c r="E799" s="79">
        <v>44865</v>
      </c>
      <c r="F799" s="81">
        <v>3052.2299800000001</v>
      </c>
      <c r="G799" s="81">
        <v>0.81436399999999998</v>
      </c>
    </row>
    <row r="800" spans="5:7" x14ac:dyDescent="0.25">
      <c r="E800" s="79">
        <v>44866</v>
      </c>
      <c r="F800" s="81">
        <v>3103.0070799999999</v>
      </c>
      <c r="G800" s="81">
        <v>0.93933500000000003</v>
      </c>
    </row>
    <row r="801" spans="5:7" x14ac:dyDescent="0.25">
      <c r="E801" s="79">
        <v>44867</v>
      </c>
      <c r="F801" s="81">
        <v>3075.9978030000002</v>
      </c>
      <c r="G801" s="81">
        <v>0.78701200000000004</v>
      </c>
    </row>
    <row r="802" spans="5:7" x14ac:dyDescent="0.25">
      <c r="E802" s="79">
        <v>44868</v>
      </c>
      <c r="F802" s="81">
        <v>3085.2304690000001</v>
      </c>
      <c r="G802" s="81">
        <v>0.56379800000000002</v>
      </c>
    </row>
    <row r="803" spans="5:7" x14ac:dyDescent="0.25">
      <c r="E803" s="79">
        <v>44869</v>
      </c>
      <c r="F803" s="81">
        <v>3124.5656739999999</v>
      </c>
      <c r="G803" s="81">
        <v>0.60975699999999999</v>
      </c>
    </row>
    <row r="804" spans="5:7" x14ac:dyDescent="0.25">
      <c r="E804" s="79">
        <v>44872</v>
      </c>
      <c r="F804" s="81">
        <v>3048.154297</v>
      </c>
      <c r="G804" s="81">
        <v>1.669943</v>
      </c>
    </row>
    <row r="805" spans="5:7" x14ac:dyDescent="0.25">
      <c r="E805" s="79">
        <v>44874</v>
      </c>
      <c r="F805" s="81">
        <v>3031.4086910000001</v>
      </c>
      <c r="G805" s="81">
        <v>1.3913329999999999</v>
      </c>
    </row>
    <row r="806" spans="5:7" x14ac:dyDescent="0.25">
      <c r="E806" s="79">
        <v>44875</v>
      </c>
      <c r="F806" s="81">
        <v>2990.7963869999999</v>
      </c>
      <c r="G806" s="81">
        <v>1.3750070000000001</v>
      </c>
    </row>
    <row r="807" spans="5:7" x14ac:dyDescent="0.25">
      <c r="E807" s="79">
        <v>44876</v>
      </c>
      <c r="F807" s="81">
        <v>3000.8632809999999</v>
      </c>
      <c r="G807" s="81">
        <v>0.81028800000000001</v>
      </c>
    </row>
    <row r="808" spans="5:7" x14ac:dyDescent="0.25">
      <c r="E808" s="79">
        <v>44879</v>
      </c>
      <c r="F808" s="81">
        <v>2998.7028810000002</v>
      </c>
      <c r="G808" s="81">
        <v>0.81170200000000003</v>
      </c>
    </row>
    <row r="809" spans="5:7" x14ac:dyDescent="0.25">
      <c r="E809" s="79">
        <v>44880</v>
      </c>
      <c r="F809" s="81">
        <v>3024.3371579999998</v>
      </c>
      <c r="G809" s="81">
        <v>0.87383999999999995</v>
      </c>
    </row>
    <row r="810" spans="5:7" x14ac:dyDescent="0.25">
      <c r="E810" s="79">
        <v>44881</v>
      </c>
      <c r="F810" s="81">
        <v>3028.0200199999999</v>
      </c>
      <c r="G810" s="81">
        <v>0.770953</v>
      </c>
    </row>
    <row r="811" spans="5:7" x14ac:dyDescent="0.25">
      <c r="E811" s="79">
        <v>44882</v>
      </c>
      <c r="F811" s="81">
        <v>3016.7746579999998</v>
      </c>
      <c r="G811" s="81">
        <v>0.70627099999999998</v>
      </c>
    </row>
    <row r="812" spans="5:7" x14ac:dyDescent="0.25">
      <c r="E812" s="79">
        <v>44883</v>
      </c>
      <c r="F812" s="81">
        <v>3040.248047</v>
      </c>
      <c r="G812" s="81">
        <v>1.2585759999999999</v>
      </c>
    </row>
    <row r="813" spans="5:7" x14ac:dyDescent="0.25">
      <c r="E813" s="79">
        <v>44886</v>
      </c>
      <c r="F813" s="81">
        <v>3040.0512699999999</v>
      </c>
      <c r="G813" s="81">
        <v>0.61219400000000002</v>
      </c>
    </row>
    <row r="814" spans="5:7" x14ac:dyDescent="0.25">
      <c r="E814" s="79">
        <v>44887</v>
      </c>
      <c r="F814" s="81">
        <v>3048.4487300000001</v>
      </c>
      <c r="G814" s="81">
        <v>0.76407899999999995</v>
      </c>
    </row>
    <row r="815" spans="5:7" x14ac:dyDescent="0.25">
      <c r="E815" s="79">
        <v>44888</v>
      </c>
      <c r="F815" s="81">
        <v>3045.4533689999998</v>
      </c>
      <c r="G815" s="81">
        <v>0.48834100000000003</v>
      </c>
    </row>
    <row r="816" spans="5:7" x14ac:dyDescent="0.25">
      <c r="E816" s="79">
        <v>44889</v>
      </c>
      <c r="F816" s="81">
        <v>3059.6945799999999</v>
      </c>
      <c r="G816" s="81">
        <v>0.57187200000000005</v>
      </c>
    </row>
    <row r="817" spans="5:7" x14ac:dyDescent="0.25">
      <c r="E817" s="79">
        <v>44890</v>
      </c>
      <c r="F817" s="81">
        <v>3052.671875</v>
      </c>
      <c r="G817" s="81">
        <v>0.89876900000000004</v>
      </c>
    </row>
    <row r="818" spans="5:7" x14ac:dyDescent="0.25">
      <c r="E818" s="79">
        <v>44893</v>
      </c>
      <c r="F818" s="81">
        <v>3094.9536130000001</v>
      </c>
      <c r="G818" s="81">
        <v>0.91468899999999997</v>
      </c>
    </row>
    <row r="819" spans="5:7" x14ac:dyDescent="0.25">
      <c r="E819" s="79">
        <v>44894</v>
      </c>
      <c r="F819" s="81">
        <v>3079.091797</v>
      </c>
      <c r="G819" s="81">
        <v>0.87771999999999994</v>
      </c>
    </row>
    <row r="820" spans="5:7" x14ac:dyDescent="0.25">
      <c r="E820" s="79">
        <v>44895</v>
      </c>
      <c r="F820" s="81">
        <v>3118.4760740000002</v>
      </c>
      <c r="G820" s="81">
        <v>2.5472830000000002</v>
      </c>
    </row>
    <row r="821" spans="5:7" x14ac:dyDescent="0.25">
      <c r="E821" s="79">
        <v>44896</v>
      </c>
      <c r="F821" s="81">
        <v>3122.601318</v>
      </c>
      <c r="G821" s="81">
        <v>0.76171699999999998</v>
      </c>
    </row>
    <row r="822" spans="5:7" x14ac:dyDescent="0.25">
      <c r="E822" s="79">
        <v>44897</v>
      </c>
      <c r="F822" s="81">
        <v>3087.341797</v>
      </c>
      <c r="G822" s="81">
        <v>0.93225899999999995</v>
      </c>
    </row>
    <row r="823" spans="5:7" x14ac:dyDescent="0.25">
      <c r="E823" s="79">
        <v>44900</v>
      </c>
      <c r="F823" s="81">
        <v>3100.5520019999999</v>
      </c>
      <c r="G823" s="81">
        <v>0.926122</v>
      </c>
    </row>
    <row r="824" spans="5:7" x14ac:dyDescent="0.25">
      <c r="E824" s="79">
        <v>44901</v>
      </c>
      <c r="F824" s="81">
        <v>3105.2661130000001</v>
      </c>
      <c r="G824" s="81">
        <v>0.95836500000000002</v>
      </c>
    </row>
    <row r="825" spans="5:7" x14ac:dyDescent="0.25">
      <c r="E825" s="79">
        <v>44902</v>
      </c>
      <c r="F825" s="81">
        <v>3168.9096679999998</v>
      </c>
      <c r="G825" s="81">
        <v>1.832282</v>
      </c>
    </row>
    <row r="826" spans="5:7" x14ac:dyDescent="0.25">
      <c r="E826" s="79">
        <v>44903</v>
      </c>
      <c r="F826" s="81">
        <v>3163.9497070000002</v>
      </c>
      <c r="G826" s="81">
        <v>0.85131199999999996</v>
      </c>
    </row>
    <row r="827" spans="5:7" x14ac:dyDescent="0.25">
      <c r="E827" s="79">
        <v>44904</v>
      </c>
      <c r="F827" s="81">
        <v>3169.3515630000002</v>
      </c>
      <c r="G827" s="81">
        <v>0.84787900000000005</v>
      </c>
    </row>
    <row r="828" spans="5:7" x14ac:dyDescent="0.25">
      <c r="E828" s="79">
        <v>44907</v>
      </c>
      <c r="F828" s="81">
        <v>3109.8332519999999</v>
      </c>
      <c r="G828" s="81">
        <v>1.3238160000000001</v>
      </c>
    </row>
    <row r="829" spans="5:7" x14ac:dyDescent="0.25">
      <c r="E829" s="79">
        <v>44908</v>
      </c>
      <c r="F829" s="81">
        <v>3121.766357</v>
      </c>
      <c r="G829" s="81">
        <v>0.88660099999999997</v>
      </c>
    </row>
    <row r="830" spans="5:7" x14ac:dyDescent="0.25">
      <c r="E830" s="79">
        <v>44909</v>
      </c>
      <c r="F830" s="81">
        <v>3089.7971189999998</v>
      </c>
      <c r="G830" s="81">
        <v>1.1038699999999999</v>
      </c>
    </row>
    <row r="831" spans="5:7" x14ac:dyDescent="0.25">
      <c r="E831" s="79">
        <v>44910</v>
      </c>
      <c r="F831" s="81">
        <v>3074.7214359999998</v>
      </c>
      <c r="G831" s="81">
        <v>0.79912399999999995</v>
      </c>
    </row>
    <row r="832" spans="5:7" x14ac:dyDescent="0.25">
      <c r="E832" s="79">
        <v>44911</v>
      </c>
      <c r="F832" s="81">
        <v>3001.3547359999998</v>
      </c>
      <c r="G832" s="81">
        <v>1.1928209999999999</v>
      </c>
    </row>
    <row r="833" spans="5:7" x14ac:dyDescent="0.25">
      <c r="E833" s="79">
        <v>44914</v>
      </c>
      <c r="F833" s="81">
        <v>3025.9575199999999</v>
      </c>
      <c r="G833" s="81">
        <v>0.65559400000000001</v>
      </c>
    </row>
    <row r="834" spans="5:7" x14ac:dyDescent="0.25">
      <c r="E834" s="79">
        <v>44915</v>
      </c>
      <c r="F834" s="81">
        <v>3027.1359859999998</v>
      </c>
      <c r="G834" s="81">
        <v>0.73925700000000005</v>
      </c>
    </row>
    <row r="835" spans="5:7" x14ac:dyDescent="0.25">
      <c r="E835" s="79">
        <v>44916</v>
      </c>
      <c r="F835" s="81">
        <v>3014.8591310000002</v>
      </c>
      <c r="G835" s="81">
        <v>0.61632399999999998</v>
      </c>
    </row>
    <row r="836" spans="5:7" x14ac:dyDescent="0.25">
      <c r="E836" s="79">
        <v>44917</v>
      </c>
      <c r="F836" s="81">
        <v>3033.4221189999998</v>
      </c>
      <c r="G836" s="81">
        <v>0.66320199999999996</v>
      </c>
    </row>
    <row r="837" spans="5:7" x14ac:dyDescent="0.25">
      <c r="E837" s="79">
        <v>44918</v>
      </c>
      <c r="F837" s="81">
        <v>3003.3190920000002</v>
      </c>
      <c r="G837" s="81">
        <v>1.230858</v>
      </c>
    </row>
    <row r="838" spans="5:7" x14ac:dyDescent="0.25">
      <c r="E838" s="79">
        <v>44921</v>
      </c>
      <c r="F838" s="81">
        <v>3001.5021969999998</v>
      </c>
      <c r="G838" s="81">
        <v>0.53688400000000003</v>
      </c>
    </row>
    <row r="839" spans="5:7" x14ac:dyDescent="0.25">
      <c r="E839" s="79">
        <v>44922</v>
      </c>
      <c r="F839" s="81">
        <v>3057.0427249999998</v>
      </c>
      <c r="G839" s="81">
        <v>0.72904100000000005</v>
      </c>
    </row>
    <row r="840" spans="5:7" x14ac:dyDescent="0.25">
      <c r="E840" s="79">
        <v>44923</v>
      </c>
      <c r="F840" s="81">
        <v>3067.9445799999999</v>
      </c>
      <c r="G840" s="81">
        <v>0.97227399999999997</v>
      </c>
    </row>
    <row r="841" spans="5:7" x14ac:dyDescent="0.25">
      <c r="E841" s="79">
        <v>44924</v>
      </c>
      <c r="F841" s="81">
        <v>3059.546875</v>
      </c>
      <c r="G841" s="81">
        <v>0.59626500000000004</v>
      </c>
    </row>
    <row r="842" spans="5:7" x14ac:dyDescent="0.25">
      <c r="E842" s="79">
        <v>44925</v>
      </c>
      <c r="F842" s="81">
        <v>3032.7834469999998</v>
      </c>
      <c r="G842" s="81">
        <v>0.83621999999999996</v>
      </c>
    </row>
    <row r="843" spans="5:7" x14ac:dyDescent="0.25">
      <c r="E843" s="79">
        <v>44928</v>
      </c>
      <c r="F843" s="81">
        <v>2992.8591310000002</v>
      </c>
      <c r="G843" s="81">
        <v>1.0159899999999999</v>
      </c>
    </row>
    <row r="844" spans="5:7" x14ac:dyDescent="0.25">
      <c r="E844" s="79">
        <v>44929</v>
      </c>
      <c r="F844" s="81">
        <v>2974.1982419999999</v>
      </c>
      <c r="G844" s="81">
        <v>0.86036699999999999</v>
      </c>
    </row>
    <row r="845" spans="5:7" x14ac:dyDescent="0.25">
      <c r="E845" s="79">
        <v>44930</v>
      </c>
      <c r="F845" s="81">
        <v>2963.0017090000001</v>
      </c>
      <c r="G845" s="81">
        <v>0.83638199999999996</v>
      </c>
    </row>
    <row r="846" spans="5:7" x14ac:dyDescent="0.25">
      <c r="E846" s="79">
        <v>44931</v>
      </c>
      <c r="F846" s="81">
        <v>2950.7250979999999</v>
      </c>
      <c r="G846" s="81">
        <v>1.11392</v>
      </c>
    </row>
    <row r="847" spans="5:7" x14ac:dyDescent="0.25">
      <c r="E847" s="79">
        <v>44932</v>
      </c>
      <c r="F847" s="81">
        <v>2925.2380370000001</v>
      </c>
      <c r="G847" s="81">
        <v>1.045526</v>
      </c>
    </row>
    <row r="848" spans="5:7" x14ac:dyDescent="0.25">
      <c r="E848" s="79">
        <v>44935</v>
      </c>
      <c r="F848" s="81">
        <v>2930.8852539999998</v>
      </c>
      <c r="G848" s="81">
        <v>0.80826299999999995</v>
      </c>
    </row>
    <row r="849" spans="5:7" x14ac:dyDescent="0.25">
      <c r="E849" s="79">
        <v>44936</v>
      </c>
      <c r="F849" s="81">
        <v>2907.5102539999998</v>
      </c>
      <c r="G849" s="81">
        <v>0.86432500000000001</v>
      </c>
    </row>
    <row r="850" spans="5:7" x14ac:dyDescent="0.25">
      <c r="E850" s="79">
        <v>44937</v>
      </c>
      <c r="F850" s="81">
        <v>2887.9160160000001</v>
      </c>
      <c r="G850" s="81">
        <v>0.89042600000000005</v>
      </c>
    </row>
    <row r="851" spans="5:7" x14ac:dyDescent="0.25">
      <c r="E851" s="79">
        <v>44938</v>
      </c>
      <c r="F851" s="81">
        <v>2863.9028320000002</v>
      </c>
      <c r="G851" s="81">
        <v>1.5586199999999999</v>
      </c>
    </row>
    <row r="852" spans="5:7" x14ac:dyDescent="0.25">
      <c r="E852" s="79">
        <v>44939</v>
      </c>
      <c r="F852" s="81">
        <v>2857.2238769999999</v>
      </c>
      <c r="G852" s="81">
        <v>1.5078640000000001</v>
      </c>
    </row>
    <row r="853" spans="5:7" x14ac:dyDescent="0.25">
      <c r="E853" s="79">
        <v>44942</v>
      </c>
      <c r="F853" s="81">
        <v>2864.0009770000001</v>
      </c>
      <c r="G853" s="81">
        <v>0.64407300000000001</v>
      </c>
    </row>
    <row r="854" spans="5:7" x14ac:dyDescent="0.25">
      <c r="E854" s="79">
        <v>44943</v>
      </c>
      <c r="F854" s="81">
        <v>2888.4072270000001</v>
      </c>
      <c r="G854" s="81">
        <v>0.71648900000000004</v>
      </c>
    </row>
    <row r="855" spans="5:7" x14ac:dyDescent="0.25">
      <c r="E855" s="79">
        <v>44944</v>
      </c>
      <c r="F855" s="81">
        <v>2892.6796880000002</v>
      </c>
      <c r="G855" s="81">
        <v>0.89380800000000005</v>
      </c>
    </row>
    <row r="856" spans="5:7" x14ac:dyDescent="0.25">
      <c r="E856" s="79">
        <v>44945</v>
      </c>
      <c r="F856" s="81">
        <v>2814.991211</v>
      </c>
      <c r="G856" s="81">
        <v>2.379947</v>
      </c>
    </row>
    <row r="857" spans="5:7" x14ac:dyDescent="0.25">
      <c r="E857" s="79">
        <v>44946</v>
      </c>
      <c r="F857" s="81">
        <v>2738.040039</v>
      </c>
      <c r="G857" s="81">
        <v>3.1710050000000001</v>
      </c>
    </row>
    <row r="858" spans="5:7" x14ac:dyDescent="0.25">
      <c r="E858" s="79">
        <v>44949</v>
      </c>
      <c r="F858" s="81">
        <v>2734.7497560000002</v>
      </c>
      <c r="G858" s="81">
        <v>1.4022600000000001</v>
      </c>
    </row>
    <row r="859" spans="5:7" x14ac:dyDescent="0.25">
      <c r="E859" s="79">
        <v>44950</v>
      </c>
      <c r="F859" s="81">
        <v>2760.4328609999998</v>
      </c>
      <c r="G859" s="81">
        <v>1.0614710000000001</v>
      </c>
    </row>
    <row r="860" spans="5:7" x14ac:dyDescent="0.25">
      <c r="E860" s="79">
        <v>44951</v>
      </c>
      <c r="F860" s="81">
        <v>2725.4682619999999</v>
      </c>
      <c r="G860" s="81">
        <v>0.85795299999999997</v>
      </c>
    </row>
    <row r="861" spans="5:7" x14ac:dyDescent="0.25">
      <c r="E861" s="79">
        <v>44953</v>
      </c>
      <c r="F861" s="81">
        <v>2674.0529790000001</v>
      </c>
      <c r="G861" s="81">
        <v>1.801498</v>
      </c>
    </row>
    <row r="862" spans="5:7" x14ac:dyDescent="0.25">
      <c r="E862" s="79">
        <v>44956</v>
      </c>
      <c r="F862" s="81">
        <v>2716.8256839999999</v>
      </c>
      <c r="G862" s="81">
        <v>1.1719120000000001</v>
      </c>
    </row>
    <row r="863" spans="5:7" x14ac:dyDescent="0.25">
      <c r="E863" s="79">
        <v>44957</v>
      </c>
      <c r="F863" s="81">
        <v>2677.1960450000001</v>
      </c>
      <c r="G863" s="81">
        <v>1.961805</v>
      </c>
    </row>
    <row r="864" spans="5:7" x14ac:dyDescent="0.25">
      <c r="E864" s="79">
        <v>44958</v>
      </c>
      <c r="F864" s="81">
        <v>2694.7763669999999</v>
      </c>
      <c r="G864" s="81">
        <v>1.1768719999999999</v>
      </c>
    </row>
    <row r="865" spans="5:7" x14ac:dyDescent="0.25">
      <c r="E865" s="79">
        <v>44959</v>
      </c>
      <c r="F865" s="81">
        <v>2657.3559570000002</v>
      </c>
      <c r="G865" s="81">
        <v>1.30857</v>
      </c>
    </row>
    <row r="866" spans="5:7" x14ac:dyDescent="0.25">
      <c r="E866" s="79">
        <v>44960</v>
      </c>
      <c r="F866" s="81">
        <v>2711.1291500000002</v>
      </c>
      <c r="G866" s="81">
        <v>1.2784089999999999</v>
      </c>
    </row>
    <row r="867" spans="5:7" x14ac:dyDescent="0.25">
      <c r="E867" s="79">
        <v>44963</v>
      </c>
      <c r="F867" s="81">
        <v>2705.0397950000001</v>
      </c>
      <c r="G867" s="81">
        <v>1.1202840000000001</v>
      </c>
    </row>
    <row r="868" spans="5:7" x14ac:dyDescent="0.25">
      <c r="E868" s="79">
        <v>44964</v>
      </c>
      <c r="F868" s="81">
        <v>2708.8210450000001</v>
      </c>
      <c r="G868" s="81">
        <v>0.73224999999999996</v>
      </c>
    </row>
    <row r="869" spans="5:7" x14ac:dyDescent="0.25">
      <c r="E869" s="79">
        <v>44965</v>
      </c>
      <c r="F869" s="81">
        <v>2716.236328</v>
      </c>
      <c r="G869" s="81">
        <v>0.81195600000000001</v>
      </c>
    </row>
    <row r="870" spans="5:7" x14ac:dyDescent="0.25">
      <c r="E870" s="79">
        <v>44966</v>
      </c>
      <c r="F870" s="81">
        <v>2764.3615719999998</v>
      </c>
      <c r="G870" s="81">
        <v>0.94637199999999999</v>
      </c>
    </row>
    <row r="871" spans="5:7" x14ac:dyDescent="0.25">
      <c r="E871" s="79">
        <v>44967</v>
      </c>
      <c r="F871" s="81">
        <v>2754.5402829999998</v>
      </c>
      <c r="G871" s="81">
        <v>0.70007200000000003</v>
      </c>
    </row>
    <row r="872" spans="5:7" x14ac:dyDescent="0.25">
      <c r="E872" s="79">
        <v>44970</v>
      </c>
      <c r="F872" s="81">
        <v>2740.9372560000002</v>
      </c>
      <c r="G872" s="81">
        <v>0.46722799999999998</v>
      </c>
    </row>
    <row r="873" spans="5:7" x14ac:dyDescent="0.25">
      <c r="E873" s="79">
        <v>44971</v>
      </c>
      <c r="F873" s="81">
        <v>2727.4326169999999</v>
      </c>
      <c r="G873" s="81">
        <v>0.52474600000000005</v>
      </c>
    </row>
    <row r="874" spans="5:7" x14ac:dyDescent="0.25">
      <c r="E874" s="79">
        <v>44972</v>
      </c>
      <c r="F874" s="81">
        <v>2736.4194339999999</v>
      </c>
      <c r="G874" s="81">
        <v>0.81771700000000003</v>
      </c>
    </row>
    <row r="875" spans="5:7" x14ac:dyDescent="0.25">
      <c r="E875" s="79">
        <v>44973</v>
      </c>
      <c r="F875" s="81">
        <v>2755.8659670000002</v>
      </c>
      <c r="G875" s="81">
        <v>0.788964</v>
      </c>
    </row>
    <row r="876" spans="5:7" x14ac:dyDescent="0.25">
      <c r="E876" s="79">
        <v>44974</v>
      </c>
      <c r="F876" s="81">
        <v>2783.0227049999999</v>
      </c>
      <c r="G876" s="81">
        <v>0.840526</v>
      </c>
    </row>
    <row r="877" spans="5:7" x14ac:dyDescent="0.25">
      <c r="E877" s="79">
        <v>44977</v>
      </c>
      <c r="F877" s="81">
        <v>2775.1159670000002</v>
      </c>
      <c r="G877" s="81">
        <v>0.64621799999999996</v>
      </c>
    </row>
    <row r="878" spans="5:7" x14ac:dyDescent="0.25">
      <c r="E878" s="79">
        <v>44978</v>
      </c>
      <c r="F878" s="81">
        <v>2766.8171390000002</v>
      </c>
      <c r="G878" s="81">
        <v>0.631934</v>
      </c>
    </row>
    <row r="879" spans="5:7" x14ac:dyDescent="0.25">
      <c r="E879" s="79">
        <v>44979</v>
      </c>
      <c r="F879" s="81">
        <v>2746.0444339999999</v>
      </c>
      <c r="G879" s="81">
        <v>0.58026999999999995</v>
      </c>
    </row>
    <row r="880" spans="5:7" x14ac:dyDescent="0.25">
      <c r="E880" s="79">
        <v>44980</v>
      </c>
      <c r="F880" s="81">
        <v>2657.6508789999998</v>
      </c>
      <c r="G880" s="81">
        <v>1.79057</v>
      </c>
    </row>
    <row r="881" spans="5:7" x14ac:dyDescent="0.25">
      <c r="E881" s="79">
        <v>44981</v>
      </c>
      <c r="F881" s="81">
        <v>2689.6201169999999</v>
      </c>
      <c r="G881" s="81">
        <v>1.4290400000000001</v>
      </c>
    </row>
    <row r="882" spans="5:7" x14ac:dyDescent="0.25">
      <c r="E882" s="79">
        <v>44984</v>
      </c>
      <c r="F882" s="81">
        <v>2700.8164059999999</v>
      </c>
      <c r="G882" s="81">
        <v>0.56131699999999995</v>
      </c>
    </row>
    <row r="883" spans="5:7" x14ac:dyDescent="0.25">
      <c r="E883" s="79">
        <v>44985</v>
      </c>
      <c r="F883" s="81">
        <v>2778.3083499999998</v>
      </c>
      <c r="G883" s="81">
        <v>1.815923</v>
      </c>
    </row>
    <row r="884" spans="5:7" x14ac:dyDescent="0.25">
      <c r="E884" s="79">
        <v>44986</v>
      </c>
      <c r="F884" s="81">
        <v>2790.1921390000002</v>
      </c>
      <c r="G884" s="81">
        <v>0.81659800000000005</v>
      </c>
    </row>
    <row r="885" spans="5:7" x14ac:dyDescent="0.25">
      <c r="E885" s="79">
        <v>44987</v>
      </c>
      <c r="F885" s="81">
        <v>2783.3171390000002</v>
      </c>
      <c r="G885" s="81">
        <v>0.60452300000000003</v>
      </c>
    </row>
    <row r="886" spans="5:7" x14ac:dyDescent="0.25">
      <c r="E886" s="79">
        <v>44988</v>
      </c>
      <c r="F886" s="81">
        <v>2778.357422</v>
      </c>
      <c r="G886" s="81">
        <v>0.67929499999999998</v>
      </c>
    </row>
    <row r="887" spans="5:7" x14ac:dyDescent="0.25">
      <c r="E887" s="79">
        <v>44991</v>
      </c>
      <c r="F887" s="81">
        <v>2813.4204100000002</v>
      </c>
      <c r="G887" s="81">
        <v>1.0502670000000001</v>
      </c>
    </row>
    <row r="888" spans="5:7" x14ac:dyDescent="0.25">
      <c r="E888" s="79">
        <v>44993</v>
      </c>
      <c r="F888" s="81">
        <v>2808.5095209999999</v>
      </c>
      <c r="G888" s="81">
        <v>0.58025000000000004</v>
      </c>
    </row>
    <row r="889" spans="5:7" x14ac:dyDescent="0.25">
      <c r="E889" s="79">
        <v>44994</v>
      </c>
      <c r="F889" s="81">
        <v>2802.6166990000002</v>
      </c>
      <c r="G889" s="81">
        <v>0.77422400000000002</v>
      </c>
    </row>
    <row r="890" spans="5:7" x14ac:dyDescent="0.25">
      <c r="E890" s="79">
        <v>44995</v>
      </c>
      <c r="F890" s="81">
        <v>2779.6831050000001</v>
      </c>
      <c r="G890" s="81">
        <v>0.48997800000000002</v>
      </c>
    </row>
    <row r="891" spans="5:7" x14ac:dyDescent="0.25">
      <c r="E891" s="79">
        <v>44998</v>
      </c>
      <c r="F891" s="81">
        <v>2734.5043949999999</v>
      </c>
      <c r="G891" s="81">
        <v>0.81321699999999997</v>
      </c>
    </row>
    <row r="892" spans="5:7" x14ac:dyDescent="0.25">
      <c r="E892" s="79">
        <v>44999</v>
      </c>
      <c r="F892" s="81">
        <v>2696.5935060000002</v>
      </c>
      <c r="G892" s="81">
        <v>1.0604499999999999</v>
      </c>
    </row>
    <row r="893" spans="5:7" x14ac:dyDescent="0.25">
      <c r="E893" s="79">
        <v>45000</v>
      </c>
      <c r="F893" s="81">
        <v>2776.9328609999998</v>
      </c>
      <c r="G893" s="81">
        <v>2.1703459999999999</v>
      </c>
    </row>
    <row r="894" spans="5:7" x14ac:dyDescent="0.25">
      <c r="E894" s="79">
        <v>45001</v>
      </c>
      <c r="F894" s="81">
        <v>2841.6079100000002</v>
      </c>
      <c r="G894" s="81">
        <v>1.755487</v>
      </c>
    </row>
    <row r="895" spans="5:7" x14ac:dyDescent="0.25">
      <c r="E895" s="79">
        <v>45002</v>
      </c>
      <c r="F895" s="81">
        <v>2811.5539549999999</v>
      </c>
      <c r="G895" s="81">
        <v>1.8480730000000001</v>
      </c>
    </row>
    <row r="896" spans="5:7" x14ac:dyDescent="0.25">
      <c r="E896" s="79">
        <v>45005</v>
      </c>
      <c r="F896" s="81">
        <v>2804.1877439999998</v>
      </c>
      <c r="G896" s="81">
        <v>1.0743670000000001</v>
      </c>
    </row>
    <row r="897" spans="5:7" x14ac:dyDescent="0.25">
      <c r="E897" s="79">
        <v>45006</v>
      </c>
      <c r="F897" s="81">
        <v>2788.4243160000001</v>
      </c>
      <c r="G897" s="81">
        <v>0.69189100000000003</v>
      </c>
    </row>
    <row r="898" spans="5:7" x14ac:dyDescent="0.25">
      <c r="E898" s="79">
        <v>45007</v>
      </c>
      <c r="F898" s="81">
        <v>2789.1611330000001</v>
      </c>
      <c r="G898" s="81">
        <v>0.73180699999999999</v>
      </c>
    </row>
    <row r="899" spans="5:7" x14ac:dyDescent="0.25">
      <c r="E899" s="79">
        <v>45008</v>
      </c>
      <c r="F899" s="81">
        <v>2747.861328</v>
      </c>
      <c r="G899" s="81">
        <v>1.016581</v>
      </c>
    </row>
    <row r="900" spans="5:7" x14ac:dyDescent="0.25">
      <c r="E900" s="79">
        <v>45009</v>
      </c>
      <c r="F900" s="81">
        <v>2748.548828</v>
      </c>
      <c r="G900" s="81">
        <v>0.784111</v>
      </c>
    </row>
    <row r="901" spans="5:7" x14ac:dyDescent="0.25">
      <c r="E901" s="79">
        <v>45012</v>
      </c>
      <c r="F901" s="81">
        <v>2753.7053219999998</v>
      </c>
      <c r="G901" s="81">
        <v>0.79156000000000004</v>
      </c>
    </row>
    <row r="902" spans="5:7" x14ac:dyDescent="0.25">
      <c r="E902" s="79">
        <v>45013</v>
      </c>
      <c r="F902" s="81">
        <v>2734.7497560000002</v>
      </c>
      <c r="G902" s="81">
        <v>0.55858099999999999</v>
      </c>
    </row>
    <row r="903" spans="5:7" x14ac:dyDescent="0.25">
      <c r="E903" s="79">
        <v>45014</v>
      </c>
      <c r="F903" s="81">
        <v>2721.048828</v>
      </c>
      <c r="G903" s="81">
        <v>1.0876479999999999</v>
      </c>
    </row>
    <row r="904" spans="5:7" x14ac:dyDescent="0.25">
      <c r="E904" s="79">
        <v>45016</v>
      </c>
      <c r="F904" s="81">
        <v>2712.3566890000002</v>
      </c>
      <c r="G904" s="81">
        <v>1.967803</v>
      </c>
    </row>
    <row r="905" spans="5:7" x14ac:dyDescent="0.25">
      <c r="E905" s="79">
        <v>45019</v>
      </c>
      <c r="F905" s="81">
        <v>2727.4326169999999</v>
      </c>
      <c r="G905" s="81">
        <v>1.0352950000000001</v>
      </c>
    </row>
    <row r="906" spans="5:7" x14ac:dyDescent="0.25">
      <c r="E906" s="79">
        <v>45021</v>
      </c>
      <c r="F906" s="81">
        <v>2758.3703609999998</v>
      </c>
      <c r="G906" s="81">
        <v>0.66864299999999999</v>
      </c>
    </row>
    <row r="907" spans="5:7" x14ac:dyDescent="0.25">
      <c r="E907" s="79">
        <v>45022</v>
      </c>
      <c r="F907" s="81">
        <v>2759.6967770000001</v>
      </c>
      <c r="G907" s="81">
        <v>0.62755399999999995</v>
      </c>
    </row>
    <row r="908" spans="5:7" x14ac:dyDescent="0.25">
      <c r="E908" s="79">
        <v>45026</v>
      </c>
      <c r="F908" s="81">
        <v>2726.7944339999999</v>
      </c>
      <c r="G908" s="81">
        <v>1.2154609999999999</v>
      </c>
    </row>
    <row r="909" spans="5:7" x14ac:dyDescent="0.25">
      <c r="E909" s="79">
        <v>45027</v>
      </c>
      <c r="F909" s="81">
        <v>2704.6469729999999</v>
      </c>
      <c r="G909" s="81">
        <v>1.2463789999999999</v>
      </c>
    </row>
    <row r="910" spans="5:7" x14ac:dyDescent="0.25">
      <c r="E910" s="79">
        <v>45028</v>
      </c>
      <c r="F910" s="81">
        <v>2737.008789</v>
      </c>
      <c r="G910" s="81">
        <v>2.2353990000000001</v>
      </c>
    </row>
    <row r="911" spans="5:7" x14ac:dyDescent="0.25">
      <c r="E911" s="79">
        <v>45029</v>
      </c>
      <c r="F911" s="81">
        <v>2759.5979000000002</v>
      </c>
      <c r="G911" s="81">
        <v>0.60259700000000005</v>
      </c>
    </row>
    <row r="912" spans="5:7" x14ac:dyDescent="0.25">
      <c r="E912" s="79">
        <v>45033</v>
      </c>
      <c r="F912" s="81">
        <v>2792.3530270000001</v>
      </c>
      <c r="G912" s="81">
        <v>0.75455499999999998</v>
      </c>
    </row>
    <row r="913" spans="5:7" x14ac:dyDescent="0.25">
      <c r="E913" s="79">
        <v>45034</v>
      </c>
      <c r="F913" s="81">
        <v>2803.6477049999999</v>
      </c>
      <c r="G913" s="81">
        <v>0.71772400000000003</v>
      </c>
    </row>
    <row r="914" spans="5:7" x14ac:dyDescent="0.25">
      <c r="E914" s="79">
        <v>45035</v>
      </c>
      <c r="F914" s="81">
        <v>2759.5490719999998</v>
      </c>
      <c r="G914" s="81">
        <v>0.799624</v>
      </c>
    </row>
    <row r="915" spans="5:7" x14ac:dyDescent="0.25">
      <c r="E915" s="79">
        <v>45036</v>
      </c>
      <c r="F915" s="81">
        <v>2793.0895999999998</v>
      </c>
      <c r="G915" s="81">
        <v>0.76110100000000003</v>
      </c>
    </row>
    <row r="916" spans="5:7" x14ac:dyDescent="0.25">
      <c r="E916" s="79">
        <v>45037</v>
      </c>
      <c r="F916" s="81">
        <v>2830.6567380000001</v>
      </c>
      <c r="G916" s="81">
        <v>0.89493</v>
      </c>
    </row>
    <row r="917" spans="5:7" x14ac:dyDescent="0.25">
      <c r="E917" s="79">
        <v>45040</v>
      </c>
      <c r="F917" s="81">
        <v>2839.4960940000001</v>
      </c>
      <c r="G917" s="81">
        <v>0.78296699999999997</v>
      </c>
    </row>
    <row r="918" spans="5:7" x14ac:dyDescent="0.25">
      <c r="E918" s="79">
        <v>45041</v>
      </c>
      <c r="F918" s="81">
        <v>2846.2729490000002</v>
      </c>
      <c r="G918" s="81">
        <v>0.63612000000000002</v>
      </c>
    </row>
    <row r="919" spans="5:7" x14ac:dyDescent="0.25">
      <c r="E919" s="79">
        <v>45042</v>
      </c>
      <c r="F919" s="81">
        <v>2858.0588379999999</v>
      </c>
      <c r="G919" s="81">
        <v>0.56922099999999998</v>
      </c>
    </row>
    <row r="920" spans="5:7" x14ac:dyDescent="0.25">
      <c r="E920" s="79">
        <v>45043</v>
      </c>
      <c r="F920" s="81">
        <v>2848.1879880000001</v>
      </c>
      <c r="G920" s="81">
        <v>0.59946100000000002</v>
      </c>
    </row>
    <row r="921" spans="5:7" x14ac:dyDescent="0.25">
      <c r="E921" s="79">
        <v>45044</v>
      </c>
      <c r="F921" s="81">
        <v>2850.5454100000002</v>
      </c>
      <c r="G921" s="81">
        <v>1.080665</v>
      </c>
    </row>
    <row r="922" spans="5:7" x14ac:dyDescent="0.25">
      <c r="E922" s="79">
        <v>45048</v>
      </c>
      <c r="F922" s="81">
        <v>2847.7954100000002</v>
      </c>
      <c r="G922" s="81">
        <v>0.66379999999999995</v>
      </c>
    </row>
    <row r="923" spans="5:7" x14ac:dyDescent="0.25">
      <c r="E923" s="79">
        <v>45049</v>
      </c>
      <c r="F923" s="81">
        <v>2877.406982</v>
      </c>
      <c r="G923" s="81">
        <v>1.237193</v>
      </c>
    </row>
    <row r="924" spans="5:7" x14ac:dyDescent="0.25">
      <c r="E924" s="79">
        <v>45050</v>
      </c>
      <c r="F924" s="81">
        <v>2929.608643</v>
      </c>
      <c r="G924" s="81">
        <v>1.00854</v>
      </c>
    </row>
    <row r="925" spans="5:7" x14ac:dyDescent="0.25">
      <c r="E925" s="79">
        <v>45051</v>
      </c>
      <c r="F925" s="81">
        <v>2959.171143</v>
      </c>
      <c r="G925" s="81">
        <v>1.3265610000000001</v>
      </c>
    </row>
    <row r="926" spans="5:7" x14ac:dyDescent="0.25">
      <c r="E926" s="79">
        <v>45054</v>
      </c>
      <c r="F926" s="81">
        <v>2965.5551759999998</v>
      </c>
      <c r="G926" s="81">
        <v>0.94187900000000002</v>
      </c>
    </row>
    <row r="927" spans="5:7" x14ac:dyDescent="0.25">
      <c r="E927" s="79">
        <v>45055</v>
      </c>
      <c r="F927" s="81">
        <v>2980.6311040000001</v>
      </c>
      <c r="G927" s="81">
        <v>1.0258499999999999</v>
      </c>
    </row>
    <row r="928" spans="5:7" x14ac:dyDescent="0.25">
      <c r="E928" s="79">
        <v>45056</v>
      </c>
      <c r="F928" s="81">
        <v>2987.1135250000002</v>
      </c>
      <c r="G928" s="81">
        <v>0.75185100000000005</v>
      </c>
    </row>
    <row r="929" spans="5:7" x14ac:dyDescent="0.25">
      <c r="E929" s="79">
        <v>45057</v>
      </c>
      <c r="F929" s="81">
        <v>3083.7080080000001</v>
      </c>
      <c r="G929" s="81">
        <v>3.2296049999999998</v>
      </c>
    </row>
    <row r="930" spans="5:7" x14ac:dyDescent="0.25">
      <c r="E930" s="79">
        <v>45058</v>
      </c>
      <c r="F930" s="81">
        <v>3075.2126459999999</v>
      </c>
      <c r="G930" s="81">
        <v>1.99817</v>
      </c>
    </row>
    <row r="931" spans="5:7" x14ac:dyDescent="0.25">
      <c r="E931" s="79">
        <v>45061</v>
      </c>
      <c r="F931" s="81">
        <v>3076.0961910000001</v>
      </c>
      <c r="G931" s="81">
        <v>0.81028100000000003</v>
      </c>
    </row>
    <row r="932" spans="5:7" x14ac:dyDescent="0.25">
      <c r="E932" s="79">
        <v>45062</v>
      </c>
      <c r="F932" s="81">
        <v>3082.0876459999999</v>
      </c>
      <c r="G932" s="81">
        <v>0.82240400000000002</v>
      </c>
    </row>
    <row r="933" spans="5:7" x14ac:dyDescent="0.25">
      <c r="E933" s="79">
        <v>45063</v>
      </c>
      <c r="F933" s="81">
        <v>3037.2521969999998</v>
      </c>
      <c r="G933" s="81">
        <v>0.83537099999999997</v>
      </c>
    </row>
    <row r="934" spans="5:7" x14ac:dyDescent="0.25">
      <c r="E934" s="79">
        <v>45064</v>
      </c>
      <c r="F934" s="81">
        <v>3053.5561520000001</v>
      </c>
      <c r="G934" s="81">
        <v>0.49806699999999998</v>
      </c>
    </row>
    <row r="935" spans="5:7" x14ac:dyDescent="0.25">
      <c r="E935" s="79">
        <v>45065</v>
      </c>
      <c r="F935" s="81">
        <v>3029.3947750000002</v>
      </c>
      <c r="G935" s="81">
        <v>0.63326199999999999</v>
      </c>
    </row>
    <row r="936" spans="5:7" x14ac:dyDescent="0.25">
      <c r="E936" s="79">
        <v>45068</v>
      </c>
      <c r="F936" s="81">
        <v>3029.836914</v>
      </c>
      <c r="G936" s="81">
        <v>0.65942500000000004</v>
      </c>
    </row>
    <row r="937" spans="5:7" x14ac:dyDescent="0.25">
      <c r="E937" s="79">
        <v>45069</v>
      </c>
      <c r="F937" s="81">
        <v>3064.8999020000001</v>
      </c>
      <c r="G937" s="81">
        <v>0.58120400000000005</v>
      </c>
    </row>
    <row r="938" spans="5:7" x14ac:dyDescent="0.25">
      <c r="E938" s="79">
        <v>45070</v>
      </c>
      <c r="F938" s="81">
        <v>3046.1408689999998</v>
      </c>
      <c r="G938" s="81">
        <v>0.43946499999999999</v>
      </c>
    </row>
    <row r="939" spans="5:7" x14ac:dyDescent="0.25">
      <c r="E939" s="79">
        <v>45071</v>
      </c>
      <c r="F939" s="81">
        <v>3067.7973630000001</v>
      </c>
      <c r="G939" s="81">
        <v>0.50031300000000001</v>
      </c>
    </row>
    <row r="940" spans="5:7" x14ac:dyDescent="0.25">
      <c r="E940" s="79">
        <v>45072</v>
      </c>
      <c r="F940" s="81">
        <v>3072.560547</v>
      </c>
      <c r="G940" s="81">
        <v>0.568249</v>
      </c>
    </row>
    <row r="941" spans="5:7" x14ac:dyDescent="0.25">
      <c r="E941" s="79">
        <v>45075</v>
      </c>
      <c r="F941" s="81">
        <v>3081.3999020000001</v>
      </c>
      <c r="G941" s="81">
        <v>0.53571199999999997</v>
      </c>
    </row>
    <row r="942" spans="5:7" x14ac:dyDescent="0.25">
      <c r="E942" s="79">
        <v>45076</v>
      </c>
      <c r="F942" s="81">
        <v>3088.2749020000001</v>
      </c>
      <c r="G942" s="81">
        <v>0.50602599999999998</v>
      </c>
    </row>
    <row r="943" spans="5:7" x14ac:dyDescent="0.25">
      <c r="E943" s="79">
        <v>45077</v>
      </c>
      <c r="F943" s="81">
        <v>3135.9582519999999</v>
      </c>
      <c r="G943" s="81">
        <v>2.3490660000000001</v>
      </c>
    </row>
    <row r="944" spans="5:7" x14ac:dyDescent="0.25">
      <c r="E944" s="79">
        <v>45078</v>
      </c>
      <c r="F944" s="81">
        <v>3182.8559570000002</v>
      </c>
      <c r="G944" s="81">
        <v>1.1048610000000001</v>
      </c>
    </row>
    <row r="945" spans="5:7" x14ac:dyDescent="0.25">
      <c r="E945" s="79">
        <v>45079</v>
      </c>
      <c r="F945" s="81">
        <v>3179.4677729999999</v>
      </c>
      <c r="G945" s="81">
        <v>0.78197300000000003</v>
      </c>
    </row>
    <row r="946" spans="5:7" x14ac:dyDescent="0.25">
      <c r="E946" s="79">
        <v>45082</v>
      </c>
      <c r="F946" s="81">
        <v>3142.6372070000002</v>
      </c>
      <c r="G946" s="81">
        <v>0.49256499999999998</v>
      </c>
    </row>
    <row r="947" spans="5:7" x14ac:dyDescent="0.25">
      <c r="E947" s="79">
        <v>45083</v>
      </c>
      <c r="F947" s="81">
        <v>3155.405029</v>
      </c>
      <c r="G947" s="81">
        <v>0.57769800000000004</v>
      </c>
    </row>
    <row r="948" spans="5:7" x14ac:dyDescent="0.25">
      <c r="E948" s="79">
        <v>45084</v>
      </c>
      <c r="F948" s="81">
        <v>3167.23999</v>
      </c>
      <c r="G948" s="81">
        <v>0.47003800000000001</v>
      </c>
    </row>
    <row r="949" spans="5:7" x14ac:dyDescent="0.25">
      <c r="E949" s="79">
        <v>45085</v>
      </c>
      <c r="F949" s="81">
        <v>3154.913818</v>
      </c>
      <c r="G949" s="81">
        <v>0.56116100000000002</v>
      </c>
    </row>
    <row r="950" spans="5:7" x14ac:dyDescent="0.25">
      <c r="E950" s="79">
        <v>45086</v>
      </c>
      <c r="F950" s="81">
        <v>3144.5822750000002</v>
      </c>
      <c r="G950" s="81">
        <v>1.239045</v>
      </c>
    </row>
    <row r="951" spans="5:7" x14ac:dyDescent="0.25">
      <c r="E951" s="79">
        <v>45089</v>
      </c>
      <c r="F951" s="81">
        <v>3158.6213379999999</v>
      </c>
      <c r="G951" s="81">
        <v>1.029156</v>
      </c>
    </row>
    <row r="952" spans="5:7" x14ac:dyDescent="0.25">
      <c r="E952" s="79">
        <v>45090</v>
      </c>
      <c r="F952" s="81">
        <v>3225.9514159999999</v>
      </c>
      <c r="G952" s="81">
        <v>1.598821</v>
      </c>
    </row>
    <row r="953" spans="5:7" x14ac:dyDescent="0.25">
      <c r="E953" s="79">
        <v>45091</v>
      </c>
      <c r="F953" s="81">
        <v>3233.2182619999999</v>
      </c>
      <c r="G953" s="81">
        <v>0.74161500000000002</v>
      </c>
    </row>
    <row r="954" spans="5:7" x14ac:dyDescent="0.25">
      <c r="E954" s="79">
        <v>45092</v>
      </c>
      <c r="F954" s="81">
        <v>3257.0952149999998</v>
      </c>
      <c r="G954" s="81">
        <v>0.80699399999999999</v>
      </c>
    </row>
    <row r="955" spans="5:7" x14ac:dyDescent="0.25">
      <c r="E955" s="79">
        <v>45093</v>
      </c>
      <c r="F955" s="81">
        <v>3279.3408199999999</v>
      </c>
      <c r="G955" s="81">
        <v>0.98467099999999996</v>
      </c>
    </row>
    <row r="956" spans="5:7" x14ac:dyDescent="0.25">
      <c r="E956" s="79">
        <v>45096</v>
      </c>
      <c r="F956" s="81">
        <v>3272.2714839999999</v>
      </c>
      <c r="G956" s="81">
        <v>0.51691500000000001</v>
      </c>
    </row>
    <row r="957" spans="5:7" x14ac:dyDescent="0.25">
      <c r="E957" s="79">
        <v>45097</v>
      </c>
      <c r="F957" s="81">
        <v>3281.1696780000002</v>
      </c>
      <c r="G957" s="81">
        <v>0.86629</v>
      </c>
    </row>
    <row r="958" spans="5:7" x14ac:dyDescent="0.25">
      <c r="E958" s="79">
        <v>45098</v>
      </c>
      <c r="F958" s="81">
        <v>3278.599365</v>
      </c>
      <c r="G958" s="81">
        <v>0.742456</v>
      </c>
    </row>
    <row r="959" spans="5:7" x14ac:dyDescent="0.25">
      <c r="E959" s="79">
        <v>45099</v>
      </c>
      <c r="F959" s="81">
        <v>3211.3188479999999</v>
      </c>
      <c r="G959" s="81">
        <v>0.87163999999999997</v>
      </c>
    </row>
    <row r="960" spans="5:7" x14ac:dyDescent="0.25">
      <c r="E960" s="79">
        <v>45100</v>
      </c>
      <c r="F960" s="81">
        <v>3260.4072270000001</v>
      </c>
      <c r="G960" s="81">
        <v>1.260659</v>
      </c>
    </row>
    <row r="961" spans="5:7" x14ac:dyDescent="0.25">
      <c r="E961" s="79">
        <v>45103</v>
      </c>
      <c r="F961" s="81">
        <v>3270.7390140000002</v>
      </c>
      <c r="G961" s="81">
        <v>0.59280100000000002</v>
      </c>
    </row>
    <row r="962" spans="5:7" x14ac:dyDescent="0.25">
      <c r="E962" s="79">
        <v>45104</v>
      </c>
      <c r="F962" s="81">
        <v>3288.3872070000002</v>
      </c>
      <c r="G962" s="81">
        <v>0.91414099999999998</v>
      </c>
    </row>
    <row r="963" spans="5:7" x14ac:dyDescent="0.25">
      <c r="E963" s="79">
        <v>45105</v>
      </c>
      <c r="F963" s="81">
        <v>3310.3854980000001</v>
      </c>
      <c r="G963" s="81">
        <v>0.71311000000000002</v>
      </c>
    </row>
    <row r="964" spans="5:7" x14ac:dyDescent="0.25">
      <c r="E964" s="79">
        <v>45107</v>
      </c>
      <c r="F964" s="81">
        <v>3324.0295409999999</v>
      </c>
      <c r="G964" s="81">
        <v>1.4363630000000001</v>
      </c>
    </row>
    <row r="965" spans="5:7" x14ac:dyDescent="0.25">
      <c r="E965" s="79">
        <v>45110</v>
      </c>
      <c r="F965" s="81">
        <v>3320.7172850000002</v>
      </c>
      <c r="G965" s="81">
        <v>0.47422399999999998</v>
      </c>
    </row>
    <row r="966" spans="5:7" x14ac:dyDescent="0.25">
      <c r="E966" s="79">
        <v>45111</v>
      </c>
      <c r="F966" s="81">
        <v>3309.841797</v>
      </c>
      <c r="G966" s="81">
        <v>0.473663</v>
      </c>
    </row>
    <row r="967" spans="5:7" x14ac:dyDescent="0.25">
      <c r="E967" s="79">
        <v>45112</v>
      </c>
      <c r="F967" s="81">
        <v>3336.2397460000002</v>
      </c>
      <c r="G967" s="81">
        <v>0.63240600000000002</v>
      </c>
    </row>
    <row r="968" spans="5:7" x14ac:dyDescent="0.25">
      <c r="E968" s="79">
        <v>45113</v>
      </c>
      <c r="F968" s="81">
        <v>3360.9570309999999</v>
      </c>
      <c r="G968" s="81">
        <v>0.69399500000000003</v>
      </c>
    </row>
    <row r="969" spans="5:7" x14ac:dyDescent="0.25">
      <c r="E969" s="79">
        <v>45114</v>
      </c>
      <c r="F969" s="81">
        <v>3305.8869629999999</v>
      </c>
      <c r="G969" s="81">
        <v>0.62076100000000001</v>
      </c>
    </row>
    <row r="970" spans="5:7" x14ac:dyDescent="0.25">
      <c r="E970" s="79">
        <v>45117</v>
      </c>
      <c r="F970" s="81">
        <v>3305.343018</v>
      </c>
      <c r="G970" s="81">
        <v>0.54883800000000005</v>
      </c>
    </row>
    <row r="971" spans="5:7" x14ac:dyDescent="0.25">
      <c r="E971" s="79">
        <v>45118</v>
      </c>
      <c r="F971" s="81">
        <v>3354.1845699999999</v>
      </c>
      <c r="G971" s="81">
        <v>0.77215800000000001</v>
      </c>
    </row>
    <row r="972" spans="5:7" x14ac:dyDescent="0.25">
      <c r="E972" s="79">
        <v>45119</v>
      </c>
      <c r="F972" s="81">
        <v>3368.2241210000002</v>
      </c>
      <c r="G972" s="81">
        <v>1.0251269999999999</v>
      </c>
    </row>
    <row r="973" spans="5:7" x14ac:dyDescent="0.25">
      <c r="E973" s="79">
        <v>45120</v>
      </c>
      <c r="F973" s="81">
        <v>3360.116943</v>
      </c>
      <c r="G973" s="81">
        <v>0.75012599999999996</v>
      </c>
    </row>
    <row r="974" spans="5:7" x14ac:dyDescent="0.25">
      <c r="E974" s="79">
        <v>45121</v>
      </c>
      <c r="F974" s="81">
        <v>3390.9638669999999</v>
      </c>
      <c r="G974" s="81">
        <v>0.832843</v>
      </c>
    </row>
    <row r="975" spans="5:7" x14ac:dyDescent="0.25">
      <c r="E975" s="79">
        <v>45124</v>
      </c>
      <c r="F975" s="81">
        <v>3421.2670899999998</v>
      </c>
      <c r="G975" s="81">
        <v>0.81769400000000003</v>
      </c>
    </row>
    <row r="976" spans="5:7" x14ac:dyDescent="0.25">
      <c r="E976" s="79">
        <v>45125</v>
      </c>
      <c r="F976" s="81">
        <v>3473.7172850000002</v>
      </c>
      <c r="G976" s="81">
        <v>0.96248500000000003</v>
      </c>
    </row>
    <row r="977" spans="5:7" x14ac:dyDescent="0.25">
      <c r="E977" s="79">
        <v>45126</v>
      </c>
      <c r="F977" s="81">
        <v>3474.9038089999999</v>
      </c>
      <c r="G977" s="81">
        <v>0.62028899999999998</v>
      </c>
    </row>
    <row r="978" spans="5:7" x14ac:dyDescent="0.25">
      <c r="E978" s="79">
        <v>45127</v>
      </c>
      <c r="F978" s="81">
        <v>3486.1254880000001</v>
      </c>
      <c r="G978" s="81">
        <v>0.58984800000000004</v>
      </c>
    </row>
    <row r="979" spans="5:7" x14ac:dyDescent="0.25">
      <c r="E979" s="79">
        <v>45128</v>
      </c>
      <c r="F979" s="81">
        <v>3477.9191890000002</v>
      </c>
      <c r="G979" s="81">
        <v>0.85797500000000004</v>
      </c>
    </row>
    <row r="980" spans="5:7" x14ac:dyDescent="0.25">
      <c r="E980" s="79">
        <v>45131</v>
      </c>
      <c r="F980" s="81">
        <v>3503.6252439999998</v>
      </c>
      <c r="G980" s="81">
        <v>0.68024600000000002</v>
      </c>
    </row>
    <row r="981" spans="5:7" x14ac:dyDescent="0.25">
      <c r="E981" s="79">
        <v>45132</v>
      </c>
      <c r="F981" s="81">
        <v>3361.9458009999998</v>
      </c>
      <c r="G981" s="81">
        <v>2.5556299999999998</v>
      </c>
    </row>
    <row r="982" spans="5:7" x14ac:dyDescent="0.25">
      <c r="E982" s="79">
        <v>45133</v>
      </c>
      <c r="F982" s="81">
        <v>3334.8557129999999</v>
      </c>
      <c r="G982" s="81">
        <v>0.95907600000000004</v>
      </c>
    </row>
    <row r="983" spans="5:7" x14ac:dyDescent="0.25">
      <c r="E983" s="79">
        <v>45134</v>
      </c>
      <c r="F983" s="81">
        <v>3331.2963869999999</v>
      </c>
      <c r="G983" s="81">
        <v>0.87407800000000002</v>
      </c>
    </row>
    <row r="984" spans="5:7" x14ac:dyDescent="0.25">
      <c r="E984" s="79">
        <v>45135</v>
      </c>
      <c r="F984" s="81">
        <v>3352.3554690000001</v>
      </c>
      <c r="G984" s="81">
        <v>0.55374999999999996</v>
      </c>
    </row>
    <row r="985" spans="5:7" x14ac:dyDescent="0.25">
      <c r="E985" s="79">
        <v>45138</v>
      </c>
      <c r="F985" s="81">
        <v>3339.1567380000001</v>
      </c>
      <c r="G985" s="81">
        <v>0.93389</v>
      </c>
    </row>
    <row r="986" spans="5:7" x14ac:dyDescent="0.25">
      <c r="E986" s="79">
        <v>45139</v>
      </c>
      <c r="F986" s="81">
        <v>3305.1455080000001</v>
      </c>
      <c r="G986" s="81">
        <v>0.69866700000000004</v>
      </c>
    </row>
    <row r="987" spans="5:7" x14ac:dyDescent="0.25">
      <c r="E987" s="79">
        <v>45140</v>
      </c>
      <c r="F987" s="81">
        <v>3324.8698730000001</v>
      </c>
      <c r="G987" s="81">
        <v>0.85721800000000004</v>
      </c>
    </row>
    <row r="988" spans="5:7" x14ac:dyDescent="0.25">
      <c r="E988" s="79">
        <v>45141</v>
      </c>
      <c r="F988" s="81">
        <v>3298.6201169999999</v>
      </c>
      <c r="G988" s="81">
        <v>0.711067</v>
      </c>
    </row>
    <row r="989" spans="5:7" x14ac:dyDescent="0.25">
      <c r="E989" s="79">
        <v>45142</v>
      </c>
      <c r="F989" s="81">
        <v>3301.8828130000002</v>
      </c>
      <c r="G989" s="81">
        <v>0.51924800000000004</v>
      </c>
    </row>
    <row r="990" spans="5:7" x14ac:dyDescent="0.25">
      <c r="E990" s="79">
        <v>45145</v>
      </c>
      <c r="F990" s="81">
        <v>3305.1948240000002</v>
      </c>
      <c r="G990" s="81">
        <v>0.36035800000000001</v>
      </c>
    </row>
    <row r="991" spans="5:7" x14ac:dyDescent="0.25">
      <c r="E991" s="79">
        <v>45146</v>
      </c>
      <c r="F991" s="81">
        <v>3310.1879880000001</v>
      </c>
      <c r="G991" s="81">
        <v>0.50025799999999998</v>
      </c>
    </row>
    <row r="992" spans="5:7" x14ac:dyDescent="0.25">
      <c r="E992" s="79">
        <v>45147</v>
      </c>
      <c r="F992" s="81">
        <v>3293.3305660000001</v>
      </c>
      <c r="G992" s="81">
        <v>0.64322199999999996</v>
      </c>
    </row>
    <row r="993" spans="5:7" x14ac:dyDescent="0.25">
      <c r="E993" s="79">
        <v>45148</v>
      </c>
      <c r="F993" s="81">
        <v>3201.283203</v>
      </c>
      <c r="G993" s="81">
        <v>1.2532190000000001</v>
      </c>
    </row>
    <row r="994" spans="5:7" x14ac:dyDescent="0.25">
      <c r="E994" s="79">
        <v>45149</v>
      </c>
      <c r="F994" s="81">
        <v>3149.3278810000002</v>
      </c>
      <c r="G994" s="81">
        <v>0.91902300000000003</v>
      </c>
    </row>
    <row r="995" spans="5:7" x14ac:dyDescent="0.25">
      <c r="E995" s="79">
        <v>45152</v>
      </c>
      <c r="F995" s="81">
        <v>3166.3828130000002</v>
      </c>
      <c r="G995" s="81">
        <v>0.81553399999999998</v>
      </c>
    </row>
    <row r="996" spans="5:7" x14ac:dyDescent="0.25">
      <c r="E996" s="79">
        <v>45154</v>
      </c>
      <c r="F996" s="81">
        <v>3157.929443</v>
      </c>
      <c r="G996" s="81">
        <v>0.59768600000000005</v>
      </c>
    </row>
    <row r="997" spans="5:7" x14ac:dyDescent="0.25">
      <c r="E997" s="79">
        <v>45155</v>
      </c>
      <c r="F997" s="81">
        <v>3147.2517090000001</v>
      </c>
      <c r="G997" s="81">
        <v>0.87339199999999995</v>
      </c>
    </row>
    <row r="998" spans="5:7" x14ac:dyDescent="0.25">
      <c r="E998" s="79">
        <v>45156</v>
      </c>
      <c r="F998" s="81">
        <v>3127.774414</v>
      </c>
      <c r="G998" s="81">
        <v>0.59265199999999996</v>
      </c>
    </row>
    <row r="999" spans="5:7" x14ac:dyDescent="0.25">
      <c r="E999" s="79">
        <v>45159</v>
      </c>
      <c r="F999" s="81">
        <v>3146.3122560000002</v>
      </c>
      <c r="G999" s="81">
        <v>0.35332999999999998</v>
      </c>
    </row>
    <row r="1000" spans="5:7" x14ac:dyDescent="0.25">
      <c r="E1000" s="79">
        <v>45160</v>
      </c>
      <c r="F1000" s="81">
        <v>3143.7416990000002</v>
      </c>
      <c r="G1000" s="81">
        <v>0.37706800000000001</v>
      </c>
    </row>
    <row r="1001" spans="5:7" x14ac:dyDescent="0.25">
      <c r="E1001" s="79">
        <v>45161</v>
      </c>
      <c r="F1001" s="81">
        <v>3132.9650879999999</v>
      </c>
      <c r="G1001" s="81">
        <v>0.370811</v>
      </c>
    </row>
    <row r="1002" spans="5:7" x14ac:dyDescent="0.25">
      <c r="E1002" s="79">
        <v>45162</v>
      </c>
      <c r="F1002" s="81">
        <v>3189.1225589999999</v>
      </c>
      <c r="G1002" s="81">
        <v>1.1677420000000001</v>
      </c>
    </row>
    <row r="1003" spans="5:7" x14ac:dyDescent="0.25">
      <c r="E1003" s="79">
        <v>45163</v>
      </c>
      <c r="F1003" s="81">
        <v>3222.4414059999999</v>
      </c>
      <c r="G1003" s="81">
        <v>1.3634310000000001</v>
      </c>
    </row>
    <row r="1004" spans="5:7" x14ac:dyDescent="0.25">
      <c r="E1004" s="79">
        <v>45166</v>
      </c>
      <c r="F1004" s="81">
        <v>3222.836914</v>
      </c>
      <c r="G1004" s="81">
        <v>0.70731500000000003</v>
      </c>
    </row>
    <row r="1005" spans="5:7" x14ac:dyDescent="0.25">
      <c r="E1005" s="79">
        <v>45167</v>
      </c>
      <c r="F1005" s="81">
        <v>3248.5427249999998</v>
      </c>
      <c r="G1005" s="81">
        <v>0.53316300000000005</v>
      </c>
    </row>
    <row r="1006" spans="5:7" x14ac:dyDescent="0.25">
      <c r="E1006" s="79">
        <v>45168</v>
      </c>
      <c r="F1006" s="81">
        <v>3257.4411620000001</v>
      </c>
      <c r="G1006" s="81">
        <v>0.59907999999999995</v>
      </c>
    </row>
    <row r="1007" spans="5:7" x14ac:dyDescent="0.25">
      <c r="E1007" s="79">
        <v>45169</v>
      </c>
      <c r="F1007" s="81">
        <v>3219.2778320000002</v>
      </c>
      <c r="G1007" s="81">
        <v>1.6019669999999999</v>
      </c>
    </row>
    <row r="1008" spans="5:7" x14ac:dyDescent="0.25">
      <c r="E1008" s="79">
        <v>45170</v>
      </c>
      <c r="F1008" s="81">
        <v>3222.688721</v>
      </c>
      <c r="G1008" s="81">
        <v>0.65013100000000001</v>
      </c>
    </row>
    <row r="1009" spans="5:7" x14ac:dyDescent="0.25">
      <c r="E1009" s="79">
        <v>45173</v>
      </c>
      <c r="F1009" s="81">
        <v>3198.9602049999999</v>
      </c>
      <c r="G1009" s="81">
        <v>0.69621299999999997</v>
      </c>
    </row>
    <row r="1010" spans="5:7" x14ac:dyDescent="0.25">
      <c r="E1010" s="79">
        <v>45174</v>
      </c>
      <c r="F1010" s="81">
        <v>3186.8488769999999</v>
      </c>
      <c r="G1010" s="81">
        <v>0.59702200000000005</v>
      </c>
    </row>
    <row r="1011" spans="5:7" x14ac:dyDescent="0.25">
      <c r="E1011" s="79">
        <v>45175</v>
      </c>
      <c r="F1011" s="81">
        <v>3188.8259280000002</v>
      </c>
      <c r="G1011" s="81">
        <v>0.75410600000000005</v>
      </c>
    </row>
    <row r="1012" spans="5:7" x14ac:dyDescent="0.25">
      <c r="E1012" s="79">
        <v>45176</v>
      </c>
      <c r="F1012" s="81">
        <v>3209.6381839999999</v>
      </c>
      <c r="G1012" s="81">
        <v>0.92310800000000004</v>
      </c>
    </row>
    <row r="1013" spans="5:7" x14ac:dyDescent="0.25">
      <c r="E1013" s="79">
        <v>45177</v>
      </c>
      <c r="F1013" s="81">
        <v>3201.431885</v>
      </c>
      <c r="G1013" s="81">
        <v>0.39591799999999999</v>
      </c>
    </row>
    <row r="1014" spans="5:7" x14ac:dyDescent="0.25">
      <c r="E1014" s="79">
        <v>45180</v>
      </c>
      <c r="F1014" s="81">
        <v>3222.5402829999998</v>
      </c>
      <c r="G1014" s="81">
        <v>0.35934500000000003</v>
      </c>
    </row>
    <row r="1015" spans="5:7" x14ac:dyDescent="0.25">
      <c r="E1015" s="79">
        <v>45181</v>
      </c>
      <c r="F1015" s="81">
        <v>3220.0192870000001</v>
      </c>
      <c r="G1015" s="81">
        <v>0.55490499999999998</v>
      </c>
    </row>
    <row r="1016" spans="5:7" x14ac:dyDescent="0.25">
      <c r="E1016" s="79">
        <v>45182</v>
      </c>
      <c r="F1016" s="81">
        <v>3240.6828609999998</v>
      </c>
      <c r="G1016" s="81">
        <v>0.880907</v>
      </c>
    </row>
    <row r="1017" spans="5:7" x14ac:dyDescent="0.25">
      <c r="E1017" s="79">
        <v>45183</v>
      </c>
      <c r="F1017" s="81">
        <v>3203.6069339999999</v>
      </c>
      <c r="G1017" s="81">
        <v>1.102554</v>
      </c>
    </row>
    <row r="1018" spans="5:7" x14ac:dyDescent="0.25">
      <c r="E1018" s="79">
        <v>45184</v>
      </c>
      <c r="F1018" s="81">
        <v>3160.5</v>
      </c>
      <c r="G1018" s="81">
        <v>1.5686070000000001</v>
      </c>
    </row>
    <row r="1019" spans="5:7" x14ac:dyDescent="0.25">
      <c r="E1019" s="79">
        <v>45187</v>
      </c>
      <c r="F1019" s="81">
        <v>3170.0410160000001</v>
      </c>
      <c r="G1019" s="81">
        <v>0.67360200000000003</v>
      </c>
    </row>
    <row r="1020" spans="5:7" x14ac:dyDescent="0.25">
      <c r="E1020" s="79">
        <v>45189</v>
      </c>
      <c r="F1020" s="81">
        <v>3178</v>
      </c>
      <c r="G1020" s="81">
        <v>0.901084</v>
      </c>
    </row>
    <row r="1021" spans="5:7" x14ac:dyDescent="0.25">
      <c r="E1021" s="79">
        <v>45190</v>
      </c>
      <c r="F1021" s="81">
        <v>3207.5122070000002</v>
      </c>
      <c r="G1021" s="81">
        <v>0.84573900000000002</v>
      </c>
    </row>
    <row r="1022" spans="5:7" x14ac:dyDescent="0.25">
      <c r="E1022" s="79">
        <v>45191</v>
      </c>
      <c r="F1022" s="81">
        <v>3237.8156739999999</v>
      </c>
      <c r="G1022" s="81">
        <v>0.89652100000000001</v>
      </c>
    </row>
    <row r="1023" spans="5:7" x14ac:dyDescent="0.25">
      <c r="E1023" s="79">
        <v>45194</v>
      </c>
      <c r="F1023" s="81">
        <v>3285.6682129999999</v>
      </c>
      <c r="G1023" s="81">
        <v>1.4220839999999999</v>
      </c>
    </row>
    <row r="1024" spans="5:7" x14ac:dyDescent="0.25">
      <c r="E1024" s="79">
        <v>45195</v>
      </c>
      <c r="F1024" s="81">
        <v>3255.5627439999998</v>
      </c>
      <c r="G1024" s="81">
        <v>0.83455999999999997</v>
      </c>
    </row>
    <row r="1025" spans="5:7" x14ac:dyDescent="0.25">
      <c r="E1025" s="79">
        <v>45196</v>
      </c>
      <c r="F1025" s="81">
        <v>3264.4609380000002</v>
      </c>
      <c r="G1025" s="81">
        <v>0.51632599999999995</v>
      </c>
    </row>
    <row r="1026" spans="5:7" x14ac:dyDescent="0.25">
      <c r="E1026" s="79">
        <v>45197</v>
      </c>
      <c r="F1026" s="81">
        <v>3134.4975589999999</v>
      </c>
      <c r="G1026" s="81">
        <v>2.1043810000000001</v>
      </c>
    </row>
    <row r="1027" spans="5:7" x14ac:dyDescent="0.25">
      <c r="E1027" s="79">
        <v>45198</v>
      </c>
      <c r="F1027" s="81">
        <v>3125.3027339999999</v>
      </c>
      <c r="G1027" s="81">
        <v>1.5505850000000001</v>
      </c>
    </row>
    <row r="1028" spans="5:7" x14ac:dyDescent="0.25">
      <c r="E1028" s="79">
        <v>45202</v>
      </c>
      <c r="F1028" s="81">
        <v>3131.0371089999999</v>
      </c>
      <c r="G1028" s="81">
        <v>1.2191449999999999</v>
      </c>
    </row>
    <row r="1029" spans="5:7" x14ac:dyDescent="0.25">
      <c r="E1029" s="79">
        <v>45203</v>
      </c>
      <c r="F1029" s="81">
        <v>3134.05249</v>
      </c>
      <c r="G1029" s="81">
        <v>0.89258400000000004</v>
      </c>
    </row>
    <row r="1030" spans="5:7" x14ac:dyDescent="0.25">
      <c r="E1030" s="79">
        <v>45204</v>
      </c>
      <c r="F1030" s="81">
        <v>3169.9914549999999</v>
      </c>
      <c r="G1030" s="81">
        <v>1.00261</v>
      </c>
    </row>
    <row r="1031" spans="5:7" x14ac:dyDescent="0.25">
      <c r="E1031" s="79">
        <v>45205</v>
      </c>
      <c r="F1031" s="81">
        <v>3159.610107</v>
      </c>
      <c r="G1031" s="81">
        <v>0.81425700000000001</v>
      </c>
    </row>
    <row r="1032" spans="5:7" x14ac:dyDescent="0.25">
      <c r="E1032" s="79">
        <v>45208</v>
      </c>
      <c r="F1032" s="81">
        <v>3117.1459960000002</v>
      </c>
      <c r="G1032" s="81">
        <v>0.70001199999999997</v>
      </c>
    </row>
    <row r="1033" spans="5:7" x14ac:dyDescent="0.25">
      <c r="E1033" s="79">
        <v>45209</v>
      </c>
      <c r="F1033" s="81">
        <v>3115.860596</v>
      </c>
      <c r="G1033" s="81">
        <v>0.84736699999999998</v>
      </c>
    </row>
    <row r="1034" spans="5:7" x14ac:dyDescent="0.25">
      <c r="E1034" s="79">
        <v>45210</v>
      </c>
      <c r="F1034" s="81">
        <v>3128.1201169999999</v>
      </c>
      <c r="G1034" s="81">
        <v>1.025317</v>
      </c>
    </row>
    <row r="1035" spans="5:7" x14ac:dyDescent="0.25">
      <c r="E1035" s="79">
        <v>45211</v>
      </c>
      <c r="F1035" s="81">
        <v>3123.3745119999999</v>
      </c>
      <c r="G1035" s="81">
        <v>0.99253100000000005</v>
      </c>
    </row>
    <row r="1036" spans="5:7" x14ac:dyDescent="0.25">
      <c r="E1036" s="79">
        <v>45212</v>
      </c>
      <c r="F1036" s="81">
        <v>3113.1911620000001</v>
      </c>
      <c r="G1036" s="81">
        <v>0.854688</v>
      </c>
    </row>
    <row r="1037" spans="5:7" x14ac:dyDescent="0.25">
      <c r="E1037" s="79">
        <v>45215</v>
      </c>
      <c r="F1037" s="81">
        <v>3076.8566890000002</v>
      </c>
      <c r="G1037" s="81">
        <v>0.85301099999999996</v>
      </c>
    </row>
    <row r="1038" spans="5:7" x14ac:dyDescent="0.25">
      <c r="E1038" s="79">
        <v>45216</v>
      </c>
      <c r="F1038" s="81">
        <v>3078.3395999999998</v>
      </c>
      <c r="G1038" s="81">
        <v>0.79264000000000001</v>
      </c>
    </row>
    <row r="1039" spans="5:7" x14ac:dyDescent="0.25">
      <c r="E1039" s="79">
        <v>45217</v>
      </c>
      <c r="F1039" s="81">
        <v>3061.4331050000001</v>
      </c>
      <c r="G1039" s="81">
        <v>0.481985</v>
      </c>
    </row>
    <row r="1040" spans="5:7" x14ac:dyDescent="0.25">
      <c r="E1040" s="79">
        <v>45218</v>
      </c>
      <c r="F1040" s="81">
        <v>3066.7226559999999</v>
      </c>
      <c r="G1040" s="81">
        <v>0.56812399999999996</v>
      </c>
    </row>
    <row r="1041" spans="5:7" x14ac:dyDescent="0.25">
      <c r="E1041" s="79">
        <v>45219</v>
      </c>
      <c r="F1041" s="81">
        <v>3070.7270509999998</v>
      </c>
      <c r="G1041" s="81">
        <v>0.71143400000000001</v>
      </c>
    </row>
    <row r="1042" spans="5:7" x14ac:dyDescent="0.25">
      <c r="E1042" s="79">
        <v>45222</v>
      </c>
      <c r="F1042" s="81">
        <v>3037.2595209999999</v>
      </c>
      <c r="G1042" s="81">
        <v>0.37447599999999998</v>
      </c>
    </row>
    <row r="1043" spans="5:7" x14ac:dyDescent="0.25">
      <c r="E1043" s="79">
        <v>45224</v>
      </c>
      <c r="F1043" s="81">
        <v>3026.186279</v>
      </c>
      <c r="G1043" s="81">
        <v>0.66929000000000005</v>
      </c>
    </row>
    <row r="1044" spans="5:7" x14ac:dyDescent="0.25">
      <c r="E1044" s="79">
        <v>45225</v>
      </c>
      <c r="F1044" s="81">
        <v>2926.8229980000001</v>
      </c>
      <c r="G1044" s="81">
        <v>1.834111</v>
      </c>
    </row>
    <row r="1045" spans="5:7" x14ac:dyDescent="0.25">
      <c r="E1045" s="79">
        <v>45226</v>
      </c>
      <c r="F1045" s="81">
        <v>2921.7309570000002</v>
      </c>
      <c r="G1045" s="81">
        <v>1.7081850000000001</v>
      </c>
    </row>
    <row r="1046" spans="5:7" x14ac:dyDescent="0.25">
      <c r="E1046" s="79">
        <v>45229</v>
      </c>
      <c r="F1046" s="81">
        <v>2933.546143</v>
      </c>
      <c r="G1046" s="81">
        <v>0.87888500000000003</v>
      </c>
    </row>
    <row r="1047" spans="5:7" x14ac:dyDescent="0.25">
      <c r="E1047" s="79">
        <v>45230</v>
      </c>
      <c r="F1047" s="81">
        <v>2961.82251</v>
      </c>
      <c r="G1047" s="81">
        <v>1.1523060000000001</v>
      </c>
    </row>
    <row r="1048" spans="5:7" x14ac:dyDescent="0.25">
      <c r="E1048" s="79">
        <v>45231</v>
      </c>
      <c r="F1048" s="81">
        <v>2901.3640140000002</v>
      </c>
      <c r="G1048" s="81">
        <v>1.02999</v>
      </c>
    </row>
    <row r="1049" spans="5:7" x14ac:dyDescent="0.25">
      <c r="E1049" s="79">
        <v>45232</v>
      </c>
      <c r="F1049" s="81">
        <v>2921.9780270000001</v>
      </c>
      <c r="G1049" s="81">
        <v>0.90012499999999995</v>
      </c>
    </row>
    <row r="1050" spans="5:7" x14ac:dyDescent="0.25">
      <c r="E1050" s="79">
        <v>45233</v>
      </c>
      <c r="F1050" s="81">
        <v>2949.3139649999998</v>
      </c>
      <c r="G1050" s="81">
        <v>0.71599699999999999</v>
      </c>
    </row>
    <row r="1051" spans="5:7" x14ac:dyDescent="0.25">
      <c r="E1051" s="79">
        <v>45236</v>
      </c>
      <c r="F1051" s="81">
        <v>3000.2707519999999</v>
      </c>
      <c r="G1051" s="81">
        <v>0.62095900000000004</v>
      </c>
    </row>
    <row r="1052" spans="5:7" x14ac:dyDescent="0.25">
      <c r="E1052" s="79">
        <v>45237</v>
      </c>
      <c r="F1052" s="81">
        <v>3004.281982</v>
      </c>
      <c r="G1052" s="81">
        <v>0.75799799999999995</v>
      </c>
    </row>
    <row r="1053" spans="5:7" x14ac:dyDescent="0.25">
      <c r="E1053" s="79">
        <v>45238</v>
      </c>
      <c r="F1053" s="81">
        <v>3065.5888669999999</v>
      </c>
      <c r="G1053" s="81">
        <v>0.78339999999999999</v>
      </c>
    </row>
    <row r="1054" spans="5:7" x14ac:dyDescent="0.25">
      <c r="E1054" s="79">
        <v>45239</v>
      </c>
      <c r="F1054" s="81">
        <v>3050.6828609999998</v>
      </c>
      <c r="G1054" s="81">
        <v>0.84970199999999996</v>
      </c>
    </row>
    <row r="1055" spans="5:7" x14ac:dyDescent="0.25">
      <c r="E1055" s="79">
        <v>45240</v>
      </c>
      <c r="F1055" s="81">
        <v>3046.9689939999998</v>
      </c>
      <c r="G1055" s="81">
        <v>0.364232</v>
      </c>
    </row>
    <row r="1056" spans="5:7" x14ac:dyDescent="0.25">
      <c r="E1056" s="79">
        <v>45243</v>
      </c>
      <c r="F1056" s="81">
        <v>3056.03125</v>
      </c>
      <c r="G1056" s="81">
        <v>0.405941</v>
      </c>
    </row>
    <row r="1057" spans="5:7" x14ac:dyDescent="0.25">
      <c r="E1057" s="79">
        <v>45245</v>
      </c>
      <c r="F1057" s="81">
        <v>3086.3378910000001</v>
      </c>
      <c r="G1057" s="81">
        <v>0.700017</v>
      </c>
    </row>
    <row r="1058" spans="5:7" x14ac:dyDescent="0.25">
      <c r="E1058" s="79">
        <v>45246</v>
      </c>
      <c r="F1058" s="81">
        <v>3100.3029790000001</v>
      </c>
      <c r="G1058" s="81">
        <v>0.675454</v>
      </c>
    </row>
    <row r="1059" spans="5:7" x14ac:dyDescent="0.25">
      <c r="E1059" s="79">
        <v>45247</v>
      </c>
      <c r="F1059" s="81">
        <v>3138.5329590000001</v>
      </c>
      <c r="G1059" s="81">
        <v>1.430175</v>
      </c>
    </row>
    <row r="1060" spans="5:7" x14ac:dyDescent="0.25">
      <c r="E1060" s="79">
        <v>45250</v>
      </c>
      <c r="F1060" s="81">
        <v>3110.2565920000002</v>
      </c>
      <c r="G1060" s="81">
        <v>0.40643099999999999</v>
      </c>
    </row>
    <row r="1061" spans="5:7" x14ac:dyDescent="0.25">
      <c r="E1061" s="79">
        <v>45251</v>
      </c>
      <c r="F1061" s="81">
        <v>3103.2246089999999</v>
      </c>
      <c r="G1061" s="81">
        <v>0.40906900000000002</v>
      </c>
    </row>
    <row r="1062" spans="5:7" x14ac:dyDescent="0.25">
      <c r="E1062" s="79">
        <v>45252</v>
      </c>
      <c r="F1062" s="81">
        <v>3102.9770509999998</v>
      </c>
      <c r="G1062" s="81">
        <v>0.48988900000000002</v>
      </c>
    </row>
    <row r="1063" spans="5:7" x14ac:dyDescent="0.25">
      <c r="E1063" s="79">
        <v>45253</v>
      </c>
      <c r="F1063" s="81">
        <v>3093.023193</v>
      </c>
      <c r="G1063" s="81">
        <v>0.79246000000000005</v>
      </c>
    </row>
    <row r="1064" spans="5:7" x14ac:dyDescent="0.25">
      <c r="E1064" s="79">
        <v>45254</v>
      </c>
      <c r="F1064" s="81">
        <v>3106.0966800000001</v>
      </c>
      <c r="G1064" s="81">
        <v>0.75632900000000003</v>
      </c>
    </row>
    <row r="1065" spans="5:7" x14ac:dyDescent="0.25">
      <c r="E1065" s="79">
        <v>45258</v>
      </c>
      <c r="F1065" s="81">
        <v>3118.179932</v>
      </c>
      <c r="G1065" s="81">
        <v>0.64788299999999999</v>
      </c>
    </row>
    <row r="1066" spans="5:7" x14ac:dyDescent="0.25">
      <c r="E1066" s="79">
        <v>45259</v>
      </c>
      <c r="F1066" s="81">
        <v>3118.179932</v>
      </c>
      <c r="G1066" s="81">
        <v>0.62072499999999997</v>
      </c>
    </row>
    <row r="1067" spans="5:7" x14ac:dyDescent="0.25">
      <c r="E1067" s="79">
        <v>45260</v>
      </c>
      <c r="F1067" s="81">
        <v>3090.0024410000001</v>
      </c>
      <c r="G1067" s="81">
        <v>1.7931159999999999</v>
      </c>
    </row>
    <row r="1068" spans="5:7" x14ac:dyDescent="0.25">
      <c r="E1068" s="79">
        <v>45261</v>
      </c>
      <c r="F1068" s="81">
        <v>3142.9897460000002</v>
      </c>
      <c r="G1068" s="81">
        <v>0.96019600000000005</v>
      </c>
    </row>
    <row r="1069" spans="5:7" x14ac:dyDescent="0.25">
      <c r="E1069" s="79">
        <v>45264</v>
      </c>
      <c r="F1069" s="81">
        <v>3163.9372560000002</v>
      </c>
      <c r="G1069" s="81">
        <v>1.018189</v>
      </c>
    </row>
    <row r="1070" spans="5:7" x14ac:dyDescent="0.25">
      <c r="E1070" s="79">
        <v>45265</v>
      </c>
      <c r="F1070" s="81">
        <v>3195.3334960000002</v>
      </c>
      <c r="G1070" s="81">
        <v>1.0055499999999999</v>
      </c>
    </row>
    <row r="1071" spans="5:7" x14ac:dyDescent="0.25">
      <c r="E1071" s="79">
        <v>45266</v>
      </c>
      <c r="F1071" s="81">
        <v>3221.3813479999999</v>
      </c>
      <c r="G1071" s="81">
        <v>1.229158</v>
      </c>
    </row>
    <row r="1072" spans="5:7" x14ac:dyDescent="0.25">
      <c r="E1072" s="79">
        <v>45267</v>
      </c>
      <c r="F1072" s="81">
        <v>3220.638672</v>
      </c>
      <c r="G1072" s="81">
        <v>1.071725</v>
      </c>
    </row>
    <row r="1073" spans="5:7" x14ac:dyDescent="0.25">
      <c r="E1073" s="79">
        <v>45268</v>
      </c>
      <c r="F1073" s="81">
        <v>3201.0283199999999</v>
      </c>
      <c r="G1073" s="81">
        <v>0.89585199999999998</v>
      </c>
    </row>
    <row r="1074" spans="5:7" x14ac:dyDescent="0.25">
      <c r="E1074" s="79">
        <v>45271</v>
      </c>
      <c r="F1074" s="81">
        <v>3202.0187989999999</v>
      </c>
      <c r="G1074" s="81">
        <v>0.91042599999999996</v>
      </c>
    </row>
    <row r="1075" spans="5:7" x14ac:dyDescent="0.25">
      <c r="E1075" s="79">
        <v>45272</v>
      </c>
      <c r="F1075" s="81">
        <v>3193.8479000000002</v>
      </c>
      <c r="G1075" s="81">
        <v>1.0190300000000001</v>
      </c>
    </row>
    <row r="1076" spans="5:7" x14ac:dyDescent="0.25">
      <c r="E1076" s="79">
        <v>45273</v>
      </c>
      <c r="F1076" s="81">
        <v>3212.5666500000002</v>
      </c>
      <c r="G1076" s="81">
        <v>1.052079</v>
      </c>
    </row>
    <row r="1077" spans="5:7" x14ac:dyDescent="0.25">
      <c r="E1077" s="79">
        <v>45274</v>
      </c>
      <c r="F1077" s="81">
        <v>3210.288818</v>
      </c>
      <c r="G1077" s="81">
        <v>0.92310700000000001</v>
      </c>
    </row>
    <row r="1078" spans="5:7" x14ac:dyDescent="0.25">
      <c r="E1078" s="79">
        <v>45275</v>
      </c>
      <c r="F1078" s="81">
        <v>3282.1433109999998</v>
      </c>
      <c r="G1078" s="81">
        <v>1.6316870000000001</v>
      </c>
    </row>
    <row r="1079" spans="5:7" x14ac:dyDescent="0.25">
      <c r="E1079" s="79">
        <v>45278</v>
      </c>
      <c r="F1079" s="81">
        <v>3300.1196289999998</v>
      </c>
      <c r="G1079" s="81">
        <v>0.91193599999999997</v>
      </c>
    </row>
    <row r="1080" spans="5:7" x14ac:dyDescent="0.25">
      <c r="E1080" s="79">
        <v>45279</v>
      </c>
      <c r="F1080" s="81">
        <v>3304.0812989999999</v>
      </c>
      <c r="G1080" s="81">
        <v>0.78044800000000003</v>
      </c>
    </row>
    <row r="1081" spans="5:7" x14ac:dyDescent="0.25">
      <c r="E1081" s="79">
        <v>45280</v>
      </c>
      <c r="F1081" s="81">
        <v>3265.5539549999999</v>
      </c>
      <c r="G1081" s="81">
        <v>0.97976200000000002</v>
      </c>
    </row>
    <row r="1082" spans="5:7" x14ac:dyDescent="0.25">
      <c r="E1082" s="79">
        <v>45281</v>
      </c>
      <c r="F1082" s="81">
        <v>3271.2983399999998</v>
      </c>
      <c r="G1082" s="81">
        <v>1.585879</v>
      </c>
    </row>
    <row r="1083" spans="5:7" x14ac:dyDescent="0.25">
      <c r="E1083" s="79">
        <v>45282</v>
      </c>
      <c r="F1083" s="81">
        <v>3309.2810060000002</v>
      </c>
      <c r="G1083" s="81">
        <v>0.93056300000000003</v>
      </c>
    </row>
    <row r="1084" spans="5:7" x14ac:dyDescent="0.25">
      <c r="E1084" s="79">
        <v>45286</v>
      </c>
      <c r="F1084" s="81">
        <v>3350.9279790000001</v>
      </c>
      <c r="G1084" s="81">
        <v>0.60019</v>
      </c>
    </row>
    <row r="1085" spans="5:7" x14ac:dyDescent="0.25">
      <c r="E1085" s="79">
        <v>45287</v>
      </c>
      <c r="F1085" s="81">
        <v>3371.8256839999999</v>
      </c>
      <c r="G1085" s="81">
        <v>0.83718199999999998</v>
      </c>
    </row>
    <row r="1086" spans="5:7" x14ac:dyDescent="0.25">
      <c r="E1086" s="79">
        <v>45288</v>
      </c>
      <c r="F1086" s="81">
        <v>3364.6948240000002</v>
      </c>
      <c r="G1086" s="81">
        <v>0.77925</v>
      </c>
    </row>
    <row r="1087" spans="5:7" x14ac:dyDescent="0.25">
      <c r="E1087" s="79">
        <v>45289</v>
      </c>
      <c r="F1087" s="81">
        <v>3369.7954100000002</v>
      </c>
      <c r="G1087" s="81">
        <v>0.615676</v>
      </c>
    </row>
    <row r="1088" spans="5:7" x14ac:dyDescent="0.25">
      <c r="E1088" s="79">
        <v>45292</v>
      </c>
      <c r="F1088" s="81">
        <v>3363.5559079999998</v>
      </c>
      <c r="G1088" s="81">
        <v>0.28395100000000001</v>
      </c>
    </row>
    <row r="1089" spans="5:7" x14ac:dyDescent="0.25">
      <c r="E1089" s="79">
        <v>45293</v>
      </c>
      <c r="F1089" s="81">
        <v>3358.851318</v>
      </c>
      <c r="G1089" s="81">
        <v>0.55239400000000005</v>
      </c>
    </row>
    <row r="1090" spans="5:7" x14ac:dyDescent="0.25">
      <c r="E1090" s="79">
        <v>45294</v>
      </c>
      <c r="F1090" s="81">
        <v>3341.2714839999999</v>
      </c>
      <c r="G1090" s="81">
        <v>0.379131</v>
      </c>
    </row>
    <row r="1091" spans="5:7" x14ac:dyDescent="0.25">
      <c r="E1091" s="79">
        <v>45295</v>
      </c>
      <c r="F1091" s="81">
        <v>3347.560547</v>
      </c>
      <c r="G1091" s="81">
        <v>0.77712700000000001</v>
      </c>
    </row>
    <row r="1092" spans="5:7" x14ac:dyDescent="0.25">
      <c r="E1092" s="79">
        <v>45296</v>
      </c>
      <c r="F1092" s="81">
        <v>3323.3945309999999</v>
      </c>
      <c r="G1092" s="81">
        <v>0.41695599999999999</v>
      </c>
    </row>
    <row r="1093" spans="5:7" x14ac:dyDescent="0.25">
      <c r="E1093" s="79">
        <v>45299</v>
      </c>
      <c r="F1093" s="81">
        <v>3266.7919919999999</v>
      </c>
      <c r="G1093" s="81">
        <v>0.54588400000000004</v>
      </c>
    </row>
    <row r="1094" spans="5:7" x14ac:dyDescent="0.25">
      <c r="E1094" s="79">
        <v>45300</v>
      </c>
      <c r="F1094" s="81">
        <v>3236.188232</v>
      </c>
      <c r="G1094" s="81">
        <v>0.67070399999999997</v>
      </c>
    </row>
    <row r="1095" spans="5:7" x14ac:dyDescent="0.25">
      <c r="E1095" s="79">
        <v>45301</v>
      </c>
      <c r="F1095" s="81">
        <v>3255.3527829999998</v>
      </c>
      <c r="G1095" s="81">
        <v>0.69108700000000001</v>
      </c>
    </row>
    <row r="1096" spans="5:7" x14ac:dyDescent="0.25">
      <c r="E1096" s="79">
        <v>45302</v>
      </c>
      <c r="F1096" s="81">
        <v>3256.6896969999998</v>
      </c>
      <c r="G1096" s="81">
        <v>0.53746899999999997</v>
      </c>
    </row>
    <row r="1097" spans="5:7" x14ac:dyDescent="0.25">
      <c r="E1097" s="79">
        <v>45303</v>
      </c>
      <c r="F1097" s="81">
        <v>3246.389404</v>
      </c>
      <c r="G1097" s="81">
        <v>0.67300400000000005</v>
      </c>
    </row>
    <row r="1098" spans="5:7" x14ac:dyDescent="0.25">
      <c r="E1098" s="79">
        <v>45306</v>
      </c>
      <c r="F1098" s="81">
        <v>3242.5266109999998</v>
      </c>
      <c r="G1098" s="81">
        <v>0.72811599999999999</v>
      </c>
    </row>
    <row r="1099" spans="5:7" x14ac:dyDescent="0.25">
      <c r="E1099" s="79">
        <v>45307</v>
      </c>
      <c r="F1099" s="81">
        <v>3265.3063959999999</v>
      </c>
      <c r="G1099" s="81">
        <v>0.74821499999999996</v>
      </c>
    </row>
    <row r="1100" spans="5:7" x14ac:dyDescent="0.25">
      <c r="E1100" s="79">
        <v>45308</v>
      </c>
      <c r="F1100" s="81">
        <v>3211.2297359999998</v>
      </c>
      <c r="G1100" s="81">
        <v>2.2392409999999998</v>
      </c>
    </row>
    <row r="1101" spans="5:7" x14ac:dyDescent="0.25">
      <c r="E1101" s="79">
        <v>45309</v>
      </c>
      <c r="F1101" s="81">
        <v>3133.5314939999998</v>
      </c>
      <c r="G1101" s="81">
        <v>1.979174</v>
      </c>
    </row>
    <row r="1102" spans="5:7" x14ac:dyDescent="0.25">
      <c r="E1102" s="79">
        <v>45310</v>
      </c>
      <c r="F1102" s="81">
        <v>3135.5124510000001</v>
      </c>
      <c r="G1102" s="81">
        <v>0.93620099999999995</v>
      </c>
    </row>
    <row r="1103" spans="5:7" x14ac:dyDescent="0.25">
      <c r="E1103" s="79">
        <v>45314</v>
      </c>
      <c r="F1103" s="81">
        <v>3025.4272460000002</v>
      </c>
      <c r="G1103" s="81">
        <v>2.3652250000000001</v>
      </c>
    </row>
    <row r="1104" spans="5:7" x14ac:dyDescent="0.25">
      <c r="E1104" s="79">
        <v>45315</v>
      </c>
      <c r="F1104" s="81">
        <v>2970.7067870000001</v>
      </c>
      <c r="G1104" s="81">
        <v>2.6659320000000002</v>
      </c>
    </row>
    <row r="1105" spans="5:7" x14ac:dyDescent="0.25">
      <c r="E1105" s="79">
        <v>45316</v>
      </c>
      <c r="F1105" s="81">
        <v>2920.938232</v>
      </c>
      <c r="G1105" s="81">
        <v>2.0019610000000001</v>
      </c>
    </row>
    <row r="1106" spans="5:7" x14ac:dyDescent="0.25">
      <c r="E1106" s="79">
        <v>45320</v>
      </c>
      <c r="F1106" s="81">
        <v>2947.5310060000002</v>
      </c>
      <c r="G1106" s="81">
        <v>1.8627229999999999</v>
      </c>
    </row>
    <row r="1107" spans="5:7" x14ac:dyDescent="0.25">
      <c r="E1107" s="79">
        <v>45321</v>
      </c>
      <c r="F1107" s="81">
        <v>2925.7915039999998</v>
      </c>
      <c r="G1107" s="81">
        <v>1.273188</v>
      </c>
    </row>
    <row r="1108" spans="5:7" x14ac:dyDescent="0.25">
      <c r="E1108" s="79">
        <v>45322</v>
      </c>
      <c r="F1108" s="81">
        <v>2929.505615</v>
      </c>
      <c r="G1108" s="81">
        <v>1.771244</v>
      </c>
    </row>
    <row r="1109" spans="5:7" x14ac:dyDescent="0.25">
      <c r="E1109" s="79">
        <v>45323</v>
      </c>
      <c r="F1109" s="81">
        <v>2901.2785640000002</v>
      </c>
      <c r="G1109" s="81">
        <v>3.006472</v>
      </c>
    </row>
    <row r="1110" spans="5:7" x14ac:dyDescent="0.25">
      <c r="E1110" s="79">
        <v>45324</v>
      </c>
      <c r="F1110" s="81">
        <v>2908.1621089999999</v>
      </c>
      <c r="G1110" s="81">
        <v>1.8819109999999999</v>
      </c>
    </row>
    <row r="1111" spans="5:7" x14ac:dyDescent="0.25">
      <c r="E1111" s="79">
        <v>45327</v>
      </c>
      <c r="F1111" s="81">
        <v>2889.3935550000001</v>
      </c>
      <c r="G1111" s="81">
        <v>0.92343500000000001</v>
      </c>
    </row>
    <row r="1112" spans="5:7" x14ac:dyDescent="0.25">
      <c r="E1112" s="79">
        <v>45328</v>
      </c>
      <c r="F1112" s="81">
        <v>2902.8632809999999</v>
      </c>
      <c r="G1112" s="81">
        <v>1.471312</v>
      </c>
    </row>
    <row r="1113" spans="5:7" x14ac:dyDescent="0.25">
      <c r="E1113" s="79">
        <v>45329</v>
      </c>
      <c r="F1113" s="81">
        <v>2952.5820309999999</v>
      </c>
      <c r="G1113" s="81">
        <v>1.134012</v>
      </c>
    </row>
    <row r="1114" spans="5:7" x14ac:dyDescent="0.25">
      <c r="E1114" s="79">
        <v>45330</v>
      </c>
      <c r="F1114" s="81">
        <v>2901.5263669999999</v>
      </c>
      <c r="G1114" s="81">
        <v>1.6336539999999999</v>
      </c>
    </row>
    <row r="1115" spans="5:7" x14ac:dyDescent="0.25">
      <c r="E1115" s="79">
        <v>45331</v>
      </c>
      <c r="F1115" s="81">
        <v>2923.3647460000002</v>
      </c>
      <c r="G1115" s="81">
        <v>1.144765</v>
      </c>
    </row>
    <row r="1116" spans="5:7" x14ac:dyDescent="0.25">
      <c r="E1116" s="79">
        <v>45334</v>
      </c>
      <c r="F1116" s="81">
        <v>2925.494385</v>
      </c>
      <c r="G1116" s="81">
        <v>0.61446900000000004</v>
      </c>
    </row>
    <row r="1117" spans="5:7" x14ac:dyDescent="0.25">
      <c r="E1117" s="79">
        <v>45335</v>
      </c>
      <c r="F1117" s="81">
        <v>2943.123779</v>
      </c>
      <c r="G1117" s="81">
        <v>0.71711800000000003</v>
      </c>
    </row>
    <row r="1118" spans="5:7" x14ac:dyDescent="0.25">
      <c r="E1118" s="79">
        <v>45336</v>
      </c>
      <c r="F1118" s="81">
        <v>2947.8776859999998</v>
      </c>
      <c r="G1118" s="81">
        <v>0.75033899999999998</v>
      </c>
    </row>
    <row r="1119" spans="5:7" x14ac:dyDescent="0.25">
      <c r="E1119" s="79">
        <v>45337</v>
      </c>
      <c r="F1119" s="81">
        <v>2987.6430660000001</v>
      </c>
      <c r="G1119" s="81">
        <v>1.06873</v>
      </c>
    </row>
    <row r="1120" spans="5:7" x14ac:dyDescent="0.25">
      <c r="E1120" s="79">
        <v>45338</v>
      </c>
      <c r="F1120" s="81">
        <v>2979.0756839999999</v>
      </c>
      <c r="G1120" s="81">
        <v>1.179473</v>
      </c>
    </row>
    <row r="1121" spans="5:7" x14ac:dyDescent="0.25">
      <c r="E1121" s="79">
        <v>45341</v>
      </c>
      <c r="F1121" s="81">
        <v>2969.3698730000001</v>
      </c>
      <c r="G1121" s="81">
        <v>0.56069999999999998</v>
      </c>
    </row>
    <row r="1122" spans="5:7" x14ac:dyDescent="0.25">
      <c r="E1122" s="79">
        <v>45342</v>
      </c>
      <c r="F1122" s="81">
        <v>2982.7897950000001</v>
      </c>
      <c r="G1122" s="81">
        <v>0.72937099999999999</v>
      </c>
    </row>
    <row r="1123" spans="5:7" x14ac:dyDescent="0.25">
      <c r="E1123" s="79">
        <v>45343</v>
      </c>
      <c r="F1123" s="81">
        <v>2973.0344239999999</v>
      </c>
      <c r="G1123" s="81">
        <v>0.92713000000000001</v>
      </c>
    </row>
    <row r="1124" spans="5:7" x14ac:dyDescent="0.25">
      <c r="E1124" s="79">
        <v>45344</v>
      </c>
      <c r="F1124" s="81">
        <v>2988.4846189999998</v>
      </c>
      <c r="G1124" s="81">
        <v>2.615821</v>
      </c>
    </row>
    <row r="1125" spans="5:7" x14ac:dyDescent="0.25">
      <c r="E1125" s="79">
        <v>45345</v>
      </c>
      <c r="F1125" s="81">
        <v>2957.336182</v>
      </c>
      <c r="G1125" s="81">
        <v>1.650523</v>
      </c>
    </row>
    <row r="1126" spans="5:7" x14ac:dyDescent="0.25">
      <c r="E1126" s="79">
        <v>45348</v>
      </c>
      <c r="F1126" s="81">
        <v>2840.9621579999998</v>
      </c>
      <c r="G1126" s="81">
        <v>3.5244909999999998</v>
      </c>
    </row>
    <row r="1127" spans="5:7" x14ac:dyDescent="0.25">
      <c r="E1127" s="79">
        <v>45349</v>
      </c>
      <c r="F1127" s="81">
        <v>2832.147461</v>
      </c>
      <c r="G1127" s="81">
        <v>1.2961800000000001</v>
      </c>
    </row>
    <row r="1128" spans="5:7" x14ac:dyDescent="0.25">
      <c r="E1128" s="79">
        <v>45350</v>
      </c>
      <c r="F1128" s="81">
        <v>2767.5722660000001</v>
      </c>
      <c r="G1128" s="81">
        <v>2.4721959999999998</v>
      </c>
    </row>
    <row r="1129" spans="5:7" x14ac:dyDescent="0.25">
      <c r="E1129" s="79">
        <v>45351</v>
      </c>
      <c r="F1129" s="81">
        <v>2794.858154</v>
      </c>
      <c r="G1129" s="81">
        <v>2.284424</v>
      </c>
    </row>
    <row r="1130" spans="5:7" x14ac:dyDescent="0.25">
      <c r="E1130" s="79">
        <v>45352</v>
      </c>
      <c r="F1130" s="81">
        <v>2804.6137699999999</v>
      </c>
      <c r="G1130" s="81">
        <v>0.97817399999999999</v>
      </c>
    </row>
    <row r="1131" spans="5:7" x14ac:dyDescent="0.25">
      <c r="E1131" s="79">
        <v>45355</v>
      </c>
      <c r="F1131" s="81">
        <v>2804.6137699999999</v>
      </c>
      <c r="G1131" s="81">
        <v>0.97129900000000002</v>
      </c>
    </row>
    <row r="1132" spans="5:7" x14ac:dyDescent="0.25">
      <c r="E1132" s="79">
        <v>45356</v>
      </c>
      <c r="F1132" s="81">
        <v>2793.3725589999999</v>
      </c>
      <c r="G1132" s="81">
        <v>0.73638099999999995</v>
      </c>
    </row>
    <row r="1133" spans="5:7" x14ac:dyDescent="0.25">
      <c r="E1133" s="79">
        <v>45357</v>
      </c>
      <c r="F1133" s="81">
        <v>2800.2065429999998</v>
      </c>
      <c r="G1133" s="81">
        <v>1.723066</v>
      </c>
    </row>
    <row r="1134" spans="5:7" x14ac:dyDescent="0.25">
      <c r="E1134" s="79">
        <v>45358</v>
      </c>
      <c r="F1134" s="81">
        <v>2843.0419919999999</v>
      </c>
      <c r="G1134" s="81">
        <v>1.5643640000000001</v>
      </c>
    </row>
    <row r="1135" spans="5:7" x14ac:dyDescent="0.25">
      <c r="E1135" s="79">
        <v>45362</v>
      </c>
      <c r="F1135" s="81">
        <v>2849.2817380000001</v>
      </c>
      <c r="G1135" s="81">
        <v>0.86654600000000004</v>
      </c>
    </row>
    <row r="1136" spans="5:7" x14ac:dyDescent="0.25">
      <c r="E1136" s="79">
        <v>45363</v>
      </c>
      <c r="F1136" s="81">
        <v>2848.5883789999998</v>
      </c>
      <c r="G1136" s="81">
        <v>0.66318600000000005</v>
      </c>
    </row>
    <row r="1137" spans="5:7" x14ac:dyDescent="0.25">
      <c r="E1137" s="79">
        <v>45364</v>
      </c>
      <c r="F1137" s="81">
        <v>2832.7416990000002</v>
      </c>
      <c r="G1137" s="81">
        <v>0.95584100000000005</v>
      </c>
    </row>
    <row r="1138" spans="5:7" x14ac:dyDescent="0.25">
      <c r="E1138" s="79">
        <v>45365</v>
      </c>
      <c r="F1138" s="81">
        <v>2864.5341800000001</v>
      </c>
      <c r="G1138" s="81">
        <v>1.3817410000000001</v>
      </c>
    </row>
    <row r="1139" spans="5:7" x14ac:dyDescent="0.25">
      <c r="E1139" s="79">
        <v>45366</v>
      </c>
      <c r="F1139" s="81">
        <v>2840.0708009999998</v>
      </c>
      <c r="G1139" s="81">
        <v>1.3562259999999999</v>
      </c>
    </row>
    <row r="1140" spans="5:7" x14ac:dyDescent="0.25">
      <c r="E1140" s="79">
        <v>45369</v>
      </c>
      <c r="F1140" s="81">
        <v>2819.2224120000001</v>
      </c>
      <c r="G1140" s="81">
        <v>0.94042400000000004</v>
      </c>
    </row>
    <row r="1141" spans="5:7" x14ac:dyDescent="0.25">
      <c r="E1141" s="79">
        <v>45370</v>
      </c>
      <c r="F1141" s="81">
        <v>2788.1235350000002</v>
      </c>
      <c r="G1141" s="81">
        <v>1.1991350000000001</v>
      </c>
    </row>
    <row r="1142" spans="5:7" x14ac:dyDescent="0.25">
      <c r="E1142" s="79">
        <v>45371</v>
      </c>
      <c r="F1142" s="81">
        <v>2797.829346</v>
      </c>
      <c r="G1142" s="81">
        <v>0.81891000000000003</v>
      </c>
    </row>
    <row r="1143" spans="5:7" x14ac:dyDescent="0.25">
      <c r="E1143" s="79">
        <v>45372</v>
      </c>
      <c r="F1143" s="81">
        <v>2794.1152339999999</v>
      </c>
      <c r="G1143" s="81">
        <v>1.1676800000000001</v>
      </c>
    </row>
    <row r="1144" spans="5:7" x14ac:dyDescent="0.25">
      <c r="E1144" s="79">
        <v>45373</v>
      </c>
      <c r="F1144" s="81">
        <v>2814.2705080000001</v>
      </c>
      <c r="G1144" s="81">
        <v>1.6526890000000001</v>
      </c>
    </row>
    <row r="1145" spans="5:7" x14ac:dyDescent="0.25">
      <c r="E1145" s="79">
        <v>45377</v>
      </c>
      <c r="F1145" s="81">
        <v>2787.6777339999999</v>
      </c>
      <c r="G1145" s="81">
        <v>1.37239</v>
      </c>
    </row>
    <row r="1146" spans="5:7" x14ac:dyDescent="0.25">
      <c r="E1146" s="79">
        <v>45378</v>
      </c>
      <c r="F1146" s="81">
        <v>2803.375732</v>
      </c>
      <c r="G1146" s="81">
        <v>1.156231</v>
      </c>
    </row>
    <row r="1147" spans="5:7" x14ac:dyDescent="0.25">
      <c r="E1147" s="79">
        <v>45379</v>
      </c>
      <c r="F1147" s="81">
        <v>2819.4702149999998</v>
      </c>
      <c r="G1147" s="81">
        <v>1.8646229999999999</v>
      </c>
    </row>
    <row r="1148" spans="5:7" x14ac:dyDescent="0.25">
      <c r="E1148" s="79">
        <v>45383</v>
      </c>
      <c r="F1148" s="81">
        <v>2843.4877929999998</v>
      </c>
      <c r="G1148" s="81">
        <v>0.55808599999999997</v>
      </c>
    </row>
    <row r="1149" spans="5:7" x14ac:dyDescent="0.25">
      <c r="E1149" s="79">
        <v>45384</v>
      </c>
      <c r="F1149" s="81">
        <v>2846.656982</v>
      </c>
      <c r="G1149" s="81">
        <v>0.562473</v>
      </c>
    </row>
    <row r="1150" spans="5:7" x14ac:dyDescent="0.25">
      <c r="E1150" s="79">
        <v>45385</v>
      </c>
      <c r="F1150" s="81">
        <v>2841.85376</v>
      </c>
      <c r="G1150" s="81">
        <v>0.81667599999999996</v>
      </c>
    </row>
    <row r="1151" spans="5:7" x14ac:dyDescent="0.25">
      <c r="E1151" s="79">
        <v>45386</v>
      </c>
      <c r="F1151" s="81">
        <v>2890.3344729999999</v>
      </c>
      <c r="G1151" s="81">
        <v>1.8313470000000001</v>
      </c>
    </row>
    <row r="1152" spans="5:7" x14ac:dyDescent="0.25">
      <c r="E1152" s="79">
        <v>45387</v>
      </c>
      <c r="F1152" s="81">
        <v>2855.8183589999999</v>
      </c>
      <c r="G1152" s="81">
        <v>1.155672</v>
      </c>
    </row>
    <row r="1153" spans="5:7" x14ac:dyDescent="0.25">
      <c r="E1153" s="79">
        <v>45390</v>
      </c>
      <c r="F1153" s="81">
        <v>2864.2863769999999</v>
      </c>
      <c r="G1153" s="81">
        <v>0.57069499999999995</v>
      </c>
    </row>
    <row r="1154" spans="5:7" x14ac:dyDescent="0.25">
      <c r="E1154" s="79">
        <v>45391</v>
      </c>
      <c r="F1154" s="81">
        <v>2829.7702640000002</v>
      </c>
      <c r="G1154" s="81">
        <v>1.0176700000000001</v>
      </c>
    </row>
    <row r="1155" spans="5:7" x14ac:dyDescent="0.25">
      <c r="E1155" s="79">
        <v>45392</v>
      </c>
      <c r="F1155" s="81">
        <v>2868.9909670000002</v>
      </c>
      <c r="G1155" s="81">
        <v>0.74049500000000001</v>
      </c>
    </row>
    <row r="1156" spans="5:7" x14ac:dyDescent="0.25">
      <c r="E1156" s="79">
        <v>45394</v>
      </c>
      <c r="F1156" s="81">
        <v>2827.1457519999999</v>
      </c>
      <c r="G1156" s="81">
        <v>1.766311</v>
      </c>
    </row>
    <row r="1157" spans="5:7" x14ac:dyDescent="0.25">
      <c r="E1157" s="79">
        <v>45397</v>
      </c>
      <c r="F1157" s="81">
        <v>2817.142578</v>
      </c>
      <c r="G1157" s="81">
        <v>0.88451900000000006</v>
      </c>
    </row>
    <row r="1158" spans="5:7" x14ac:dyDescent="0.25">
      <c r="E1158" s="79">
        <v>45398</v>
      </c>
      <c r="F1158" s="81">
        <v>2802.880615</v>
      </c>
      <c r="G1158" s="81">
        <v>0.91124899999999998</v>
      </c>
    </row>
    <row r="1159" spans="5:7" x14ac:dyDescent="0.25">
      <c r="E1159" s="79">
        <v>45400</v>
      </c>
      <c r="F1159" s="81">
        <v>2780.7941890000002</v>
      </c>
      <c r="G1159" s="81">
        <v>1.732434</v>
      </c>
    </row>
    <row r="1160" spans="5:7" x14ac:dyDescent="0.25">
      <c r="E1160" s="79">
        <v>45401</v>
      </c>
      <c r="F1160" s="81">
        <v>2781.6362300000001</v>
      </c>
      <c r="G1160" s="81">
        <v>1.337807</v>
      </c>
    </row>
    <row r="1161" spans="5:7" x14ac:dyDescent="0.25">
      <c r="E1161" s="79">
        <v>45404</v>
      </c>
      <c r="F1161" s="81">
        <v>2814.6171880000002</v>
      </c>
      <c r="G1161" s="81">
        <v>0.67603999999999997</v>
      </c>
    </row>
    <row r="1162" spans="5:7" x14ac:dyDescent="0.25">
      <c r="E1162" s="79">
        <v>45405</v>
      </c>
      <c r="F1162" s="81">
        <v>2847.3503420000002</v>
      </c>
      <c r="G1162" s="81">
        <v>0.92906200000000005</v>
      </c>
    </row>
    <row r="1163" spans="5:7" x14ac:dyDescent="0.25">
      <c r="E1163" s="79">
        <v>45406</v>
      </c>
      <c r="F1163" s="81">
        <v>2840.2687989999999</v>
      </c>
      <c r="G1163" s="81">
        <v>0.718441</v>
      </c>
    </row>
    <row r="1164" spans="5:7" x14ac:dyDescent="0.25">
      <c r="E1164" s="79">
        <v>45407</v>
      </c>
      <c r="F1164" s="81">
        <v>2834.029297</v>
      </c>
      <c r="G1164" s="81">
        <v>1.594152</v>
      </c>
    </row>
    <row r="1165" spans="5:7" x14ac:dyDescent="0.25">
      <c r="E1165" s="79">
        <v>45408</v>
      </c>
      <c r="F1165" s="81">
        <v>2816.8950199999999</v>
      </c>
      <c r="G1165" s="81">
        <v>0.62550700000000004</v>
      </c>
    </row>
    <row r="1166" spans="5:7" x14ac:dyDescent="0.25">
      <c r="E1166" s="79">
        <v>45411</v>
      </c>
      <c r="F1166" s="81">
        <v>2840.7145999999998</v>
      </c>
      <c r="G1166" s="81">
        <v>0.56621900000000003</v>
      </c>
    </row>
    <row r="1167" spans="5:7" x14ac:dyDescent="0.25">
      <c r="E1167" s="79">
        <v>45412</v>
      </c>
      <c r="F1167" s="81">
        <v>2848.3405760000001</v>
      </c>
      <c r="G1167" s="81">
        <v>1.2906489999999999</v>
      </c>
    </row>
    <row r="1168" spans="5:7" x14ac:dyDescent="0.25">
      <c r="E1168" s="79">
        <v>45414</v>
      </c>
      <c r="F1168" s="81">
        <v>2946.8872070000002</v>
      </c>
      <c r="G1168" s="81">
        <v>2.4934059999999998</v>
      </c>
    </row>
    <row r="1169" spans="5:7" x14ac:dyDescent="0.25">
      <c r="E1169" s="79">
        <v>45415</v>
      </c>
      <c r="F1169" s="81">
        <v>2901.6748050000001</v>
      </c>
      <c r="G1169" s="81">
        <v>1.5944449999999999</v>
      </c>
    </row>
    <row r="1170" spans="5:7" x14ac:dyDescent="0.25">
      <c r="E1170" s="79">
        <v>45418</v>
      </c>
      <c r="F1170" s="81">
        <v>2904.0517580000001</v>
      </c>
      <c r="G1170" s="81">
        <v>0.76880599999999999</v>
      </c>
    </row>
    <row r="1171" spans="5:7" x14ac:dyDescent="0.25">
      <c r="E1171" s="79">
        <v>45419</v>
      </c>
      <c r="F1171" s="81">
        <v>2885.0852049999999</v>
      </c>
      <c r="G1171" s="81">
        <v>0.62953400000000004</v>
      </c>
    </row>
    <row r="1172" spans="5:7" x14ac:dyDescent="0.25">
      <c r="E1172" s="79">
        <v>45420</v>
      </c>
      <c r="F1172" s="81">
        <v>2816.0532229999999</v>
      </c>
      <c r="G1172" s="81">
        <v>1.6528769999999999</v>
      </c>
    </row>
    <row r="1173" spans="5:7" x14ac:dyDescent="0.25">
      <c r="E1173" s="79">
        <v>45421</v>
      </c>
      <c r="F1173" s="81">
        <v>2684.1296390000002</v>
      </c>
      <c r="G1173" s="81">
        <v>3.5479590000000001</v>
      </c>
    </row>
    <row r="1174" spans="5:7" x14ac:dyDescent="0.25">
      <c r="E1174" s="79">
        <v>45422</v>
      </c>
      <c r="F1174" s="81">
        <v>2744.6936040000001</v>
      </c>
      <c r="G1174" s="81">
        <v>2.4785840000000001</v>
      </c>
    </row>
    <row r="1175" spans="5:7" x14ac:dyDescent="0.25">
      <c r="E1175" s="79">
        <v>45425</v>
      </c>
      <c r="F1175" s="81">
        <v>2851.6586910000001</v>
      </c>
      <c r="G1175" s="81">
        <v>2.7488229999999998</v>
      </c>
    </row>
    <row r="1176" spans="5:7" x14ac:dyDescent="0.25">
      <c r="E1176" s="79">
        <v>45426</v>
      </c>
      <c r="F1176" s="81">
        <v>2838.6840820000002</v>
      </c>
      <c r="G1176" s="81">
        <v>0.99933000000000005</v>
      </c>
    </row>
    <row r="1177" spans="5:7" x14ac:dyDescent="0.25">
      <c r="E1177" s="79">
        <v>45427</v>
      </c>
      <c r="F1177" s="81">
        <v>2786.7368160000001</v>
      </c>
      <c r="G1177" s="81">
        <v>1.2305200000000001</v>
      </c>
    </row>
    <row r="1178" spans="5:7" x14ac:dyDescent="0.25">
      <c r="E1178" s="79">
        <v>45428</v>
      </c>
      <c r="F1178" s="81">
        <v>2787.0834960000002</v>
      </c>
      <c r="G1178" s="81">
        <v>1.534319</v>
      </c>
    </row>
    <row r="1179" spans="5:7" x14ac:dyDescent="0.25">
      <c r="E1179" s="79">
        <v>45429</v>
      </c>
      <c r="F1179" s="81">
        <v>2782.9731449999999</v>
      </c>
      <c r="G1179" s="81">
        <v>1.3251500000000001</v>
      </c>
    </row>
    <row r="1180" spans="5:7" x14ac:dyDescent="0.25">
      <c r="E1180" s="79">
        <v>45433</v>
      </c>
      <c r="F1180" s="81">
        <v>2824.4716800000001</v>
      </c>
      <c r="G1180" s="81">
        <v>0.92182200000000003</v>
      </c>
    </row>
    <row r="1181" spans="5:7" x14ac:dyDescent="0.25">
      <c r="E1181" s="79">
        <v>45434</v>
      </c>
      <c r="F1181" s="81">
        <v>2858.0964359999998</v>
      </c>
      <c r="G1181" s="81">
        <v>0.93384599999999995</v>
      </c>
    </row>
    <row r="1182" spans="5:7" x14ac:dyDescent="0.25">
      <c r="E1182" s="79">
        <v>45435</v>
      </c>
      <c r="F1182" s="81">
        <v>2875.923828</v>
      </c>
      <c r="G1182" s="81">
        <v>1.181894</v>
      </c>
    </row>
    <row r="1183" spans="5:7" x14ac:dyDescent="0.25">
      <c r="E1183" s="79">
        <v>45436</v>
      </c>
      <c r="F1183" s="81">
        <v>2847.201904</v>
      </c>
      <c r="G1183" s="81">
        <v>0.75582199999999999</v>
      </c>
    </row>
    <row r="1184" spans="5:7" x14ac:dyDescent="0.25">
      <c r="E1184" s="79">
        <v>45439</v>
      </c>
      <c r="F1184" s="81">
        <v>2844.7753910000001</v>
      </c>
      <c r="G1184" s="81">
        <v>0.81709100000000001</v>
      </c>
    </row>
    <row r="1185" spans="5:7" x14ac:dyDescent="0.25">
      <c r="E1185" s="79">
        <v>45440</v>
      </c>
      <c r="F1185" s="81">
        <v>2883.30249</v>
      </c>
      <c r="G1185" s="81">
        <v>1.084544</v>
      </c>
    </row>
    <row r="1186" spans="5:7" x14ac:dyDescent="0.25">
      <c r="E1186" s="79">
        <v>45441</v>
      </c>
      <c r="F1186" s="81">
        <v>2872.3583979999999</v>
      </c>
      <c r="G1186" s="81">
        <v>1.758297</v>
      </c>
    </row>
    <row r="1187" spans="5:7" x14ac:dyDescent="0.25">
      <c r="E1187" s="79">
        <v>45442</v>
      </c>
      <c r="F1187" s="81">
        <v>2856.0659179999998</v>
      </c>
      <c r="G1187" s="81">
        <v>1.3444259999999999</v>
      </c>
    </row>
    <row r="1188" spans="5:7" x14ac:dyDescent="0.25">
      <c r="E1188" s="79">
        <v>45443</v>
      </c>
      <c r="F1188" s="81">
        <v>2853.5898440000001</v>
      </c>
      <c r="G1188" s="81">
        <v>2.5203630000000001</v>
      </c>
    </row>
    <row r="1189" spans="5:7" x14ac:dyDescent="0.25">
      <c r="E1189" s="79">
        <v>45446</v>
      </c>
      <c r="F1189" s="81">
        <v>2838.9812010000001</v>
      </c>
      <c r="G1189" s="81">
        <v>0.95270100000000002</v>
      </c>
    </row>
    <row r="1190" spans="5:7" x14ac:dyDescent="0.25">
      <c r="E1190" s="79">
        <v>45447</v>
      </c>
      <c r="F1190" s="81">
        <v>2830.265625</v>
      </c>
      <c r="G1190" s="81">
        <v>2.6838470000000001</v>
      </c>
    </row>
    <row r="1191" spans="5:7" x14ac:dyDescent="0.25">
      <c r="E1191" s="79">
        <v>45448</v>
      </c>
      <c r="F1191" s="81">
        <v>2933.368164</v>
      </c>
      <c r="G1191" s="81">
        <v>2.4105759999999998</v>
      </c>
    </row>
    <row r="1192" spans="5:7" x14ac:dyDescent="0.25">
      <c r="E1192" s="79">
        <v>45449</v>
      </c>
      <c r="F1192" s="81">
        <v>2876.9638669999999</v>
      </c>
      <c r="G1192" s="81">
        <v>1.689408</v>
      </c>
    </row>
    <row r="1193" spans="5:7" x14ac:dyDescent="0.25">
      <c r="E1193" s="79">
        <v>45450</v>
      </c>
      <c r="F1193" s="81">
        <v>2899.6442870000001</v>
      </c>
      <c r="G1193" s="81">
        <v>1.6001799999999999</v>
      </c>
    </row>
    <row r="1194" spans="5:7" x14ac:dyDescent="0.25">
      <c r="E1194" s="79">
        <v>45453</v>
      </c>
      <c r="F1194" s="81">
        <v>2909.4001459999999</v>
      </c>
      <c r="G1194" s="81">
        <v>0.87686699999999995</v>
      </c>
    </row>
    <row r="1195" spans="5:7" x14ac:dyDescent="0.25">
      <c r="E1195" s="79">
        <v>45454</v>
      </c>
      <c r="F1195" s="81">
        <v>2902.4499510000001</v>
      </c>
      <c r="G1195" s="81">
        <v>0.85543000000000002</v>
      </c>
    </row>
    <row r="1196" spans="5:7" x14ac:dyDescent="0.25">
      <c r="E1196" s="79">
        <v>45455</v>
      </c>
      <c r="F1196" s="81">
        <v>2905.8000489999999</v>
      </c>
      <c r="G1196" s="81">
        <v>1.70177</v>
      </c>
    </row>
    <row r="1197" spans="5:7" x14ac:dyDescent="0.25">
      <c r="E1197" s="79">
        <v>45456</v>
      </c>
      <c r="F1197" s="81">
        <v>2910</v>
      </c>
      <c r="G1197" s="81">
        <v>0.72638000000000003</v>
      </c>
    </row>
    <row r="1198" spans="5:7" x14ac:dyDescent="0.25">
      <c r="E1198" s="79">
        <v>45457</v>
      </c>
      <c r="F1198" s="81">
        <v>2921.6000979999999</v>
      </c>
      <c r="G1198" s="81">
        <v>0.98281499999999999</v>
      </c>
    </row>
    <row r="1199" spans="5:7" x14ac:dyDescent="0.25">
      <c r="E1199" s="79">
        <v>45461</v>
      </c>
      <c r="F1199" s="81">
        <v>2918.5</v>
      </c>
      <c r="G1199" s="81">
        <v>0.74109800000000003</v>
      </c>
    </row>
    <row r="1200" spans="5:7" x14ac:dyDescent="0.25">
      <c r="E1200" s="79">
        <v>45462</v>
      </c>
      <c r="F1200" s="81">
        <v>2891.6999510000001</v>
      </c>
      <c r="G1200" s="81">
        <v>1.018294</v>
      </c>
    </row>
    <row r="1201" spans="5:7" x14ac:dyDescent="0.25">
      <c r="E1201" s="79">
        <v>45463</v>
      </c>
      <c r="F1201" s="81">
        <v>2915.5</v>
      </c>
      <c r="G1201" s="81">
        <v>1.1297520000000001</v>
      </c>
    </row>
    <row r="1202" spans="5:7" x14ac:dyDescent="0.25">
      <c r="E1202" s="79">
        <v>45464</v>
      </c>
      <c r="F1202" s="81">
        <v>2890.8500979999999</v>
      </c>
      <c r="G1202" s="81">
        <v>1.7223790000000001</v>
      </c>
    </row>
    <row r="1203" spans="5:7" x14ac:dyDescent="0.25">
      <c r="E1203" s="79">
        <v>45467</v>
      </c>
      <c r="F1203" s="81">
        <v>2896.0500489999999</v>
      </c>
      <c r="G1203" s="81">
        <v>0.89212499999999995</v>
      </c>
    </row>
    <row r="1204" spans="5:7" x14ac:dyDescent="0.25">
      <c r="E1204" s="79">
        <v>45468</v>
      </c>
      <c r="F1204" s="81">
        <v>2858.4499510000001</v>
      </c>
      <c r="G1204" s="81">
        <v>1.217792</v>
      </c>
    </row>
    <row r="1205" spans="5:7" x14ac:dyDescent="0.25">
      <c r="E1205" s="79">
        <v>45469</v>
      </c>
      <c r="F1205" s="81">
        <v>2863.3500979999999</v>
      </c>
      <c r="G1205" s="81">
        <v>0.96062199999999998</v>
      </c>
    </row>
    <row r="1206" spans="5:7" x14ac:dyDescent="0.25">
      <c r="E1206" s="79">
        <v>45470</v>
      </c>
      <c r="F1206" s="81">
        <v>2880.8500979999999</v>
      </c>
      <c r="G1206" s="81">
        <v>1.6280220000000001</v>
      </c>
    </row>
    <row r="1207" spans="5:7" x14ac:dyDescent="0.25">
      <c r="E1207" s="79">
        <v>45471</v>
      </c>
      <c r="F1207" s="81">
        <v>2917.0500489999999</v>
      </c>
      <c r="G1207" s="81">
        <v>1.206712</v>
      </c>
    </row>
    <row r="1208" spans="5:7" x14ac:dyDescent="0.25">
      <c r="E1208" s="79">
        <v>45474</v>
      </c>
      <c r="F1208" s="81">
        <v>2927.8000489999999</v>
      </c>
      <c r="G1208" s="81">
        <v>1.1041099999999999</v>
      </c>
    </row>
    <row r="1209" spans="5:7" x14ac:dyDescent="0.25">
      <c r="E1209" s="79">
        <v>45475</v>
      </c>
      <c r="F1209" s="81">
        <v>2925.6000979999999</v>
      </c>
      <c r="G1209" s="81">
        <v>1.064295</v>
      </c>
    </row>
    <row r="1210" spans="5:7" x14ac:dyDescent="0.25">
      <c r="E1210" s="79">
        <v>45476</v>
      </c>
      <c r="F1210" s="81">
        <v>2925.5500489999999</v>
      </c>
      <c r="G1210" s="81">
        <v>0.92518900000000004</v>
      </c>
    </row>
    <row r="1211" spans="5:7" x14ac:dyDescent="0.25">
      <c r="E1211" s="79">
        <v>45477</v>
      </c>
      <c r="F1211" s="81">
        <v>2934.8999020000001</v>
      </c>
      <c r="G1211" s="81">
        <v>0.96866600000000003</v>
      </c>
    </row>
    <row r="1212" spans="5:7" x14ac:dyDescent="0.25">
      <c r="E1212" s="79">
        <v>45478</v>
      </c>
      <c r="F1212" s="81">
        <v>2935.8999020000001</v>
      </c>
      <c r="G1212" s="81">
        <v>0.81742899999999996</v>
      </c>
    </row>
    <row r="1213" spans="5:7" x14ac:dyDescent="0.25">
      <c r="E1213" s="79">
        <v>45481</v>
      </c>
      <c r="F1213" s="81">
        <v>2898.1499020000001</v>
      </c>
      <c r="G1213" s="81">
        <v>0.82826</v>
      </c>
    </row>
    <row r="1214" spans="5:7" x14ac:dyDescent="0.25">
      <c r="E1214" s="79">
        <v>45482</v>
      </c>
      <c r="F1214" s="81">
        <v>2905</v>
      </c>
      <c r="G1214" s="81">
        <v>0.68543100000000001</v>
      </c>
    </row>
    <row r="1215" spans="5:7" x14ac:dyDescent="0.25">
      <c r="E1215" s="79">
        <v>45483</v>
      </c>
      <c r="F1215" s="81">
        <v>2996.4499510000001</v>
      </c>
      <c r="G1215" s="81">
        <v>2.2999499999999999</v>
      </c>
    </row>
    <row r="1216" spans="5:7" x14ac:dyDescent="0.25">
      <c r="E1216" s="79">
        <v>45484</v>
      </c>
      <c r="F1216" s="81">
        <v>3022.0500489999999</v>
      </c>
      <c r="G1216" s="81">
        <v>1.96898</v>
      </c>
    </row>
    <row r="1217" spans="5:7" x14ac:dyDescent="0.25">
      <c r="E1217" s="79">
        <v>45485</v>
      </c>
      <c r="F1217" s="81">
        <v>2999.1499020000001</v>
      </c>
      <c r="G1217" s="81">
        <v>1.8799300000000001</v>
      </c>
    </row>
    <row r="1218" spans="5:7" x14ac:dyDescent="0.25">
      <c r="E1218" s="79">
        <v>45488</v>
      </c>
      <c r="F1218" s="81">
        <v>2956.5</v>
      </c>
      <c r="G1218" s="81">
        <v>2.425341</v>
      </c>
    </row>
    <row r="1219" spans="5:7" x14ac:dyDescent="0.25">
      <c r="E1219" s="79">
        <v>45489</v>
      </c>
      <c r="F1219" s="81">
        <v>2974.4499510000001</v>
      </c>
      <c r="G1219" s="81">
        <v>2.0856110000000001</v>
      </c>
    </row>
    <row r="1220" spans="5:7" x14ac:dyDescent="0.25">
      <c r="E1220" s="79">
        <v>45491</v>
      </c>
      <c r="F1220" s="81">
        <v>2931.5500489999999</v>
      </c>
      <c r="G1220" s="81">
        <v>5.3846109999999996</v>
      </c>
    </row>
    <row r="1221" spans="5:7" x14ac:dyDescent="0.25">
      <c r="E1221" s="79">
        <v>45492</v>
      </c>
      <c r="F1221" s="81">
        <v>2946.0500489999999</v>
      </c>
      <c r="G1221" s="81">
        <v>2.1647460000000001</v>
      </c>
    </row>
    <row r="1222" spans="5:7" x14ac:dyDescent="0.25">
      <c r="E1222" s="79">
        <v>45495</v>
      </c>
      <c r="F1222" s="81">
        <v>2934.3000489999999</v>
      </c>
      <c r="G1222" s="81">
        <v>1.616347</v>
      </c>
    </row>
    <row r="1223" spans="5:7" x14ac:dyDescent="0.25">
      <c r="E1223" s="79">
        <v>45496</v>
      </c>
      <c r="F1223" s="81">
        <v>2897.1000979999999</v>
      </c>
      <c r="G1223" s="81">
        <v>1.906312</v>
      </c>
    </row>
    <row r="1224" spans="5:7" x14ac:dyDescent="0.25">
      <c r="E1224" s="79">
        <v>45497</v>
      </c>
      <c r="F1224" s="81">
        <v>2912.8000489999999</v>
      </c>
      <c r="G1224" s="81">
        <v>1.476148</v>
      </c>
    </row>
    <row r="1225" spans="5:7" x14ac:dyDescent="0.25">
      <c r="E1225" s="79">
        <v>45498</v>
      </c>
      <c r="F1225" s="81">
        <v>2901.3999020000001</v>
      </c>
      <c r="G1225" s="81">
        <v>1.239922</v>
      </c>
    </row>
    <row r="1226" spans="5:7" x14ac:dyDescent="0.25">
      <c r="E1226" s="79">
        <v>45499</v>
      </c>
      <c r="F1226" s="81">
        <v>2950.1499020000001</v>
      </c>
      <c r="G1226" s="81">
        <v>1.35978</v>
      </c>
    </row>
    <row r="1227" spans="5:7" x14ac:dyDescent="0.25">
      <c r="E1227" s="79">
        <v>45502</v>
      </c>
      <c r="F1227" s="81">
        <v>2954.6999510000001</v>
      </c>
      <c r="G1227" s="81">
        <v>0.85440799999999995</v>
      </c>
    </row>
    <row r="1228" spans="5:7" x14ac:dyDescent="0.25">
      <c r="E1228" s="79">
        <v>45503</v>
      </c>
      <c r="F1228" s="81">
        <v>3005.0500489999999</v>
      </c>
      <c r="G1228" s="81">
        <v>2.1445910000000001</v>
      </c>
    </row>
    <row r="1229" spans="5:7" x14ac:dyDescent="0.25">
      <c r="E1229" s="79">
        <v>45504</v>
      </c>
      <c r="F1229" s="81">
        <v>3084.4499510000001</v>
      </c>
      <c r="G1229" s="81">
        <v>3.5495009999999998</v>
      </c>
    </row>
    <row r="1230" spans="5:7" x14ac:dyDescent="0.25">
      <c r="E1230" s="79">
        <v>45505</v>
      </c>
      <c r="F1230" s="81">
        <v>3099.3500979999999</v>
      </c>
      <c r="G1230" s="81">
        <v>1.675122</v>
      </c>
    </row>
    <row r="1231" spans="5:7" x14ac:dyDescent="0.25">
      <c r="E1231" s="79">
        <v>45506</v>
      </c>
      <c r="F1231" s="81">
        <v>3106.6999510000001</v>
      </c>
      <c r="G1231" s="81">
        <v>1.3487800000000001</v>
      </c>
    </row>
    <row r="1232" spans="5:7" x14ac:dyDescent="0.25">
      <c r="E1232" s="79">
        <v>45509</v>
      </c>
      <c r="F1232" s="81">
        <v>3093.3999020000001</v>
      </c>
      <c r="G1232" s="81">
        <v>2.0191409999999999</v>
      </c>
    </row>
    <row r="1233" spans="5:7" x14ac:dyDescent="0.25">
      <c r="E1233" s="79">
        <v>45510</v>
      </c>
      <c r="F1233" s="81">
        <v>3101.75</v>
      </c>
      <c r="G1233" s="81">
        <v>0.88574299999999995</v>
      </c>
    </row>
    <row r="1234" spans="5:7" x14ac:dyDescent="0.25">
      <c r="E1234" s="79">
        <v>45511</v>
      </c>
      <c r="F1234" s="81">
        <v>3101.4499510000001</v>
      </c>
      <c r="G1234" s="81">
        <v>1.9071050000000001</v>
      </c>
    </row>
    <row r="1235" spans="5:7" x14ac:dyDescent="0.25">
      <c r="E1235" s="79">
        <v>45512</v>
      </c>
      <c r="F1235" s="81">
        <v>3005.3999020000001</v>
      </c>
      <c r="G1235" s="81">
        <v>1.2801089999999999</v>
      </c>
    </row>
    <row r="1236" spans="5:7" x14ac:dyDescent="0.25">
      <c r="E1236" s="79">
        <v>45513</v>
      </c>
      <c r="F1236" s="81">
        <v>3040.6000979999999</v>
      </c>
      <c r="G1236" s="81">
        <v>1.6654139999999999</v>
      </c>
    </row>
    <row r="1237" spans="5:7" x14ac:dyDescent="0.25">
      <c r="E1237" s="79">
        <v>45516</v>
      </c>
      <c r="F1237" s="81">
        <v>3053.1999510000001</v>
      </c>
      <c r="G1237" s="81">
        <v>1.7368809999999999</v>
      </c>
    </row>
    <row r="1238" spans="5:7" x14ac:dyDescent="0.25">
      <c r="E1238" s="79">
        <v>45517</v>
      </c>
      <c r="F1238" s="81">
        <v>3023.5500489999999</v>
      </c>
      <c r="G1238" s="81">
        <v>0.50226000000000004</v>
      </c>
    </row>
    <row r="1239" spans="5:7" x14ac:dyDescent="0.25">
      <c r="E1239" s="79">
        <v>45518</v>
      </c>
      <c r="F1239" s="81">
        <v>3025.8500979999999</v>
      </c>
      <c r="G1239" s="81">
        <v>0.45467099999999999</v>
      </c>
    </row>
    <row r="1240" spans="5:7" x14ac:dyDescent="0.25">
      <c r="E1240" s="79">
        <v>45520</v>
      </c>
      <c r="F1240" s="81">
        <v>3048.1499020000001</v>
      </c>
      <c r="G1240" s="81">
        <v>0.51411300000000004</v>
      </c>
    </row>
  </sheetData>
  <sortState xmlns:xlrd2="http://schemas.microsoft.com/office/spreadsheetml/2017/richdata2" ref="T23:X26">
    <sortCondition descending="1" ref="W23:W26"/>
  </sortState>
  <mergeCells count="1">
    <mergeCell ref="B4:B6"/>
  </mergeCells>
  <pageMargins left="0.7" right="0.7" top="0.75" bottom="0.75" header="0.3" footer="0.3"/>
  <ignoredErrors>
    <ignoredError sqref="N37" formulaRange="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DCDAA-D4A0-42C5-818F-E9FF66847B27}">
  <dimension ref="B1:G81"/>
  <sheetViews>
    <sheetView showGridLines="0" workbookViewId="0">
      <selection activeCell="J9" sqref="J9"/>
    </sheetView>
  </sheetViews>
  <sheetFormatPr defaultRowHeight="15" x14ac:dyDescent="0.25"/>
  <cols>
    <col min="1" max="1" width="1.85546875" customWidth="1"/>
    <col min="2" max="2" width="34.85546875" customWidth="1"/>
    <col min="3" max="7" width="10" bestFit="1" customWidth="1"/>
  </cols>
  <sheetData>
    <row r="1" spans="2:7" ht="24.75" customHeight="1" x14ac:dyDescent="0.25">
      <c r="B1" s="29" t="str">
        <f>'Data Sheet'!B1</f>
        <v>ASIAN PAINTS LTD</v>
      </c>
    </row>
    <row r="2" spans="2:7" ht="15.75" thickBot="1" x14ac:dyDescent="0.3">
      <c r="B2" s="260" t="str">
        <f>CONCATENATE("BSE Code : ",VLOOKUP(B1,'List Stocks'!B3:E5442,2,FALSE)," | NSE Code : ",VLOOKUP(B1,'List Stocks'!B3:E5442,3,FALSE),"")</f>
        <v>BSE Code : 500820 | NSE Code : ASIANPAINT</v>
      </c>
      <c r="C2" s="259"/>
      <c r="D2" s="259"/>
      <c r="E2" s="259"/>
      <c r="F2" s="259"/>
      <c r="G2" s="259"/>
    </row>
    <row r="4" spans="2:7" ht="15.75" x14ac:dyDescent="0.25">
      <c r="B4" s="341" t="s">
        <v>32</v>
      </c>
      <c r="C4" s="341"/>
      <c r="D4" s="341"/>
      <c r="E4" s="341"/>
      <c r="F4" s="341"/>
      <c r="G4" s="341"/>
    </row>
    <row r="5" spans="2:7" x14ac:dyDescent="0.25">
      <c r="B5" s="149" t="s">
        <v>8384</v>
      </c>
      <c r="C5" s="151">
        <f>'Historical FS'!H$5</f>
        <v>43921</v>
      </c>
      <c r="D5" s="151">
        <f>'Historical FS'!I$5</f>
        <v>44286</v>
      </c>
      <c r="E5" s="151">
        <f>'Historical FS'!J$5</f>
        <v>44651</v>
      </c>
      <c r="F5" s="151">
        <f>'Historical FS'!K$5</f>
        <v>45016</v>
      </c>
      <c r="G5" s="151">
        <f>'Historical FS'!L$5</f>
        <v>45382</v>
      </c>
    </row>
    <row r="6" spans="2:7" x14ac:dyDescent="0.25">
      <c r="B6" s="17"/>
      <c r="C6" s="152"/>
      <c r="D6" s="152"/>
      <c r="E6" s="152"/>
      <c r="F6" s="152"/>
      <c r="G6" s="152"/>
    </row>
    <row r="7" spans="2:7" x14ac:dyDescent="0.25">
      <c r="B7" s="9" t="s">
        <v>8492</v>
      </c>
      <c r="C7" s="155">
        <v>96</v>
      </c>
      <c r="D7" s="155">
        <v>96</v>
      </c>
      <c r="E7" s="155">
        <v>96</v>
      </c>
      <c r="F7" s="155">
        <v>96</v>
      </c>
      <c r="G7" s="155">
        <v>96</v>
      </c>
    </row>
    <row r="8" spans="2:7" x14ac:dyDescent="0.25">
      <c r="B8" s="9" t="s">
        <v>34</v>
      </c>
      <c r="C8" s="155">
        <v>10034</v>
      </c>
      <c r="D8" s="155">
        <v>12710</v>
      </c>
      <c r="E8" s="155">
        <v>13716</v>
      </c>
      <c r="F8" s="155">
        <v>15896</v>
      </c>
      <c r="G8" s="155">
        <v>18632</v>
      </c>
    </row>
    <row r="9" spans="2:7" x14ac:dyDescent="0.25">
      <c r="B9" s="9"/>
      <c r="C9" s="156"/>
      <c r="D9" s="156"/>
      <c r="E9" s="156"/>
      <c r="F9" s="156"/>
      <c r="G9" s="156"/>
    </row>
    <row r="10" spans="2:7" x14ac:dyDescent="0.25">
      <c r="B10" s="9" t="s">
        <v>8520</v>
      </c>
      <c r="C10" s="155"/>
      <c r="D10" s="155"/>
      <c r="E10" s="155"/>
      <c r="F10" s="155"/>
      <c r="G10" s="155"/>
    </row>
    <row r="11" spans="2:7" x14ac:dyDescent="0.25">
      <c r="B11" t="s">
        <v>8493</v>
      </c>
      <c r="C11" s="155">
        <v>19</v>
      </c>
      <c r="D11" s="155">
        <v>15</v>
      </c>
      <c r="E11" s="155">
        <v>45</v>
      </c>
      <c r="F11" s="155">
        <v>76</v>
      </c>
      <c r="G11" s="155">
        <v>54</v>
      </c>
    </row>
    <row r="12" spans="2:7" x14ac:dyDescent="0.25">
      <c r="B12" t="s">
        <v>8494</v>
      </c>
      <c r="C12" s="155">
        <v>321</v>
      </c>
      <c r="D12" s="155">
        <v>334</v>
      </c>
      <c r="E12" s="155">
        <v>731</v>
      </c>
      <c r="F12" s="155">
        <v>896</v>
      </c>
      <c r="G12" s="155">
        <v>1053</v>
      </c>
    </row>
    <row r="13" spans="2:7" x14ac:dyDescent="0.25">
      <c r="B13" t="s">
        <v>8495</v>
      </c>
      <c r="C13" s="155">
        <v>764</v>
      </c>
      <c r="D13" s="155">
        <v>745</v>
      </c>
      <c r="E13" s="155">
        <v>811</v>
      </c>
      <c r="F13" s="155">
        <v>960</v>
      </c>
      <c r="G13" s="155">
        <v>1367</v>
      </c>
    </row>
    <row r="14" spans="2:7" x14ac:dyDescent="0.25">
      <c r="B14" t="s">
        <v>8496</v>
      </c>
      <c r="C14" s="155">
        <v>15</v>
      </c>
      <c r="D14" s="155">
        <v>0</v>
      </c>
      <c r="E14" s="155">
        <v>0</v>
      </c>
      <c r="F14" s="155">
        <v>0</v>
      </c>
      <c r="G14" s="155">
        <v>0</v>
      </c>
    </row>
    <row r="15" spans="2:7" x14ac:dyDescent="0.25">
      <c r="C15" s="156"/>
      <c r="D15" s="156"/>
      <c r="E15" s="156"/>
      <c r="F15" s="156"/>
      <c r="G15" s="156"/>
    </row>
    <row r="16" spans="2:7" x14ac:dyDescent="0.25">
      <c r="B16" s="9" t="s">
        <v>8519</v>
      </c>
      <c r="C16" s="155"/>
      <c r="D16" s="155"/>
      <c r="E16" s="155"/>
      <c r="F16" s="155"/>
      <c r="G16" s="155"/>
    </row>
    <row r="17" spans="2:7" x14ac:dyDescent="0.25">
      <c r="B17" t="s">
        <v>8497</v>
      </c>
      <c r="C17" s="155">
        <v>404</v>
      </c>
      <c r="D17" s="155">
        <v>423</v>
      </c>
      <c r="E17" s="155">
        <v>388</v>
      </c>
      <c r="F17" s="155">
        <v>454</v>
      </c>
      <c r="G17" s="155">
        <v>695</v>
      </c>
    </row>
    <row r="18" spans="2:7" x14ac:dyDescent="0.25">
      <c r="B18" t="s">
        <v>8498</v>
      </c>
      <c r="C18" s="155">
        <v>2137</v>
      </c>
      <c r="D18" s="155">
        <v>3379</v>
      </c>
      <c r="E18" s="155">
        <v>4164</v>
      </c>
      <c r="F18" s="155">
        <v>3635</v>
      </c>
      <c r="G18" s="155">
        <v>3831</v>
      </c>
    </row>
    <row r="19" spans="2:7" x14ac:dyDescent="0.25">
      <c r="B19" t="s">
        <v>8499</v>
      </c>
      <c r="C19" s="155">
        <v>29</v>
      </c>
      <c r="D19" s="155">
        <v>41</v>
      </c>
      <c r="E19" s="155">
        <v>76</v>
      </c>
      <c r="F19" s="155">
        <v>108</v>
      </c>
      <c r="G19" s="155">
        <v>154</v>
      </c>
    </row>
    <row r="20" spans="2:7" x14ac:dyDescent="0.25">
      <c r="B20" t="s">
        <v>8500</v>
      </c>
      <c r="C20" s="157">
        <v>2320</v>
      </c>
      <c r="D20" s="157">
        <v>2613</v>
      </c>
      <c r="E20" s="157">
        <v>2932</v>
      </c>
      <c r="F20" s="157">
        <v>3657</v>
      </c>
      <c r="G20" s="157">
        <v>4017</v>
      </c>
    </row>
    <row r="21" spans="2:7" x14ac:dyDescent="0.25">
      <c r="B21" s="154" t="s">
        <v>81</v>
      </c>
      <c r="C21" s="158">
        <v>16138</v>
      </c>
      <c r="D21" s="158">
        <v>20355</v>
      </c>
      <c r="E21" s="158">
        <v>22958</v>
      </c>
      <c r="F21" s="158">
        <v>25779</v>
      </c>
      <c r="G21" s="158">
        <v>29901</v>
      </c>
    </row>
    <row r="22" spans="2:7" x14ac:dyDescent="0.25">
      <c r="C22" s="156"/>
      <c r="D22" s="156"/>
      <c r="E22" s="156"/>
      <c r="F22" s="156"/>
      <c r="G22" s="156"/>
    </row>
    <row r="23" spans="2:7" x14ac:dyDescent="0.25">
      <c r="B23" s="9" t="s">
        <v>8518</v>
      </c>
      <c r="C23" s="155"/>
      <c r="D23" s="155"/>
      <c r="E23" s="155"/>
      <c r="F23" s="155"/>
      <c r="G23" s="155"/>
    </row>
    <row r="24" spans="2:7" x14ac:dyDescent="0.25">
      <c r="B24" t="s">
        <v>8501</v>
      </c>
      <c r="C24" s="155">
        <v>640</v>
      </c>
      <c r="D24" s="155">
        <v>644</v>
      </c>
      <c r="E24" s="155">
        <v>644</v>
      </c>
      <c r="F24" s="155">
        <v>804</v>
      </c>
      <c r="G24" s="155">
        <v>1126</v>
      </c>
    </row>
    <row r="25" spans="2:7" x14ac:dyDescent="0.25">
      <c r="B25" t="s">
        <v>8502</v>
      </c>
      <c r="C25" s="155">
        <v>2257</v>
      </c>
      <c r="D25" s="155">
        <v>2249</v>
      </c>
      <c r="E25" s="155">
        <v>2325</v>
      </c>
      <c r="F25" s="155">
        <v>2883</v>
      </c>
      <c r="G25" s="155">
        <v>3390</v>
      </c>
    </row>
    <row r="26" spans="2:7" x14ac:dyDescent="0.25">
      <c r="B26" t="s">
        <v>8503</v>
      </c>
      <c r="C26" s="155">
        <v>4208</v>
      </c>
      <c r="D26" s="155">
        <v>4340</v>
      </c>
      <c r="E26" s="155">
        <v>4531</v>
      </c>
      <c r="F26" s="155">
        <v>4825</v>
      </c>
      <c r="G26" s="155">
        <v>5422</v>
      </c>
    </row>
    <row r="27" spans="2:7" x14ac:dyDescent="0.25">
      <c r="B27" t="s">
        <v>8504</v>
      </c>
      <c r="C27" s="155">
        <v>241</v>
      </c>
      <c r="D27" s="155">
        <v>243</v>
      </c>
      <c r="E27" s="155">
        <v>253</v>
      </c>
      <c r="F27" s="155">
        <v>270</v>
      </c>
      <c r="G27" s="155">
        <v>298</v>
      </c>
    </row>
    <row r="28" spans="2:7" x14ac:dyDescent="0.25">
      <c r="B28" t="s">
        <v>8505</v>
      </c>
      <c r="C28" s="155">
        <v>94</v>
      </c>
      <c r="D28" s="155">
        <v>99</v>
      </c>
      <c r="E28" s="155">
        <v>113</v>
      </c>
      <c r="F28" s="155">
        <v>146</v>
      </c>
      <c r="G28" s="155">
        <v>175</v>
      </c>
    </row>
    <row r="29" spans="2:7" x14ac:dyDescent="0.25">
      <c r="B29" t="s">
        <v>8506</v>
      </c>
      <c r="C29" s="155">
        <v>43</v>
      </c>
      <c r="D29" s="155">
        <v>38</v>
      </c>
      <c r="E29" s="155">
        <v>32</v>
      </c>
      <c r="F29" s="155">
        <v>36</v>
      </c>
      <c r="G29" s="155">
        <v>40</v>
      </c>
    </row>
    <row r="30" spans="2:7" x14ac:dyDescent="0.25">
      <c r="B30" t="s">
        <v>8507</v>
      </c>
      <c r="C30" s="155">
        <v>505</v>
      </c>
      <c r="D30" s="155">
        <v>476</v>
      </c>
      <c r="E30" s="155">
        <v>345</v>
      </c>
      <c r="F30" s="155">
        <v>422</v>
      </c>
      <c r="G30" s="155">
        <v>850</v>
      </c>
    </row>
    <row r="31" spans="2:7" x14ac:dyDescent="0.25">
      <c r="B31" t="s">
        <v>8508</v>
      </c>
      <c r="C31" s="155">
        <v>293</v>
      </c>
      <c r="D31" s="155">
        <v>302</v>
      </c>
      <c r="E31" s="155">
        <v>294</v>
      </c>
      <c r="F31" s="155">
        <v>289</v>
      </c>
      <c r="G31" s="155">
        <v>321</v>
      </c>
    </row>
    <row r="32" spans="2:7" x14ac:dyDescent="0.25">
      <c r="B32" s="9" t="s">
        <v>8509</v>
      </c>
      <c r="C32" s="159">
        <v>8282</v>
      </c>
      <c r="D32" s="159">
        <v>8392</v>
      </c>
      <c r="E32" s="159">
        <v>8538</v>
      </c>
      <c r="F32" s="159">
        <v>9676</v>
      </c>
      <c r="G32" s="159">
        <v>11622</v>
      </c>
    </row>
    <row r="33" spans="2:7" x14ac:dyDescent="0.25">
      <c r="B33" s="108" t="s">
        <v>8510</v>
      </c>
      <c r="C33" s="160">
        <v>2010</v>
      </c>
      <c r="D33" s="160">
        <v>2533</v>
      </c>
      <c r="E33" s="160">
        <v>3019</v>
      </c>
      <c r="F33" s="160">
        <v>3814</v>
      </c>
      <c r="G33" s="160">
        <v>4381</v>
      </c>
    </row>
    <row r="34" spans="2:7" x14ac:dyDescent="0.25">
      <c r="B34" s="9" t="s">
        <v>38</v>
      </c>
      <c r="C34" s="161">
        <f>C32-C33</f>
        <v>6272</v>
      </c>
      <c r="D34" s="161">
        <f>D32-D33</f>
        <v>5859</v>
      </c>
      <c r="E34" s="161">
        <f>E32-E33</f>
        <v>5519</v>
      </c>
      <c r="F34" s="161">
        <f>F32-F33</f>
        <v>5862</v>
      </c>
      <c r="G34" s="161">
        <f>G32-G33</f>
        <v>7241</v>
      </c>
    </row>
    <row r="35" spans="2:7" x14ac:dyDescent="0.25">
      <c r="C35" s="156"/>
      <c r="D35" s="156"/>
      <c r="E35" s="156"/>
      <c r="F35" s="156"/>
      <c r="G35" s="156"/>
    </row>
    <row r="36" spans="2:7" x14ac:dyDescent="0.25">
      <c r="B36" t="s">
        <v>8511</v>
      </c>
      <c r="C36" s="162">
        <v>140</v>
      </c>
      <c r="D36" s="162">
        <v>183</v>
      </c>
      <c r="E36" s="162">
        <v>426</v>
      </c>
      <c r="F36" s="162">
        <v>1020</v>
      </c>
      <c r="G36" s="162">
        <v>2698</v>
      </c>
    </row>
    <row r="37" spans="2:7" x14ac:dyDescent="0.25">
      <c r="B37" t="s">
        <v>40</v>
      </c>
      <c r="C37" s="162">
        <v>2019</v>
      </c>
      <c r="D37" s="162">
        <v>4737</v>
      </c>
      <c r="E37" s="162">
        <v>3248</v>
      </c>
      <c r="F37" s="162">
        <v>4262</v>
      </c>
      <c r="G37" s="162">
        <v>4588</v>
      </c>
    </row>
    <row r="38" spans="2:7" x14ac:dyDescent="0.25">
      <c r="C38" s="156"/>
      <c r="D38" s="156"/>
      <c r="E38" s="156"/>
      <c r="F38" s="156"/>
      <c r="G38" s="156"/>
    </row>
    <row r="39" spans="2:7" x14ac:dyDescent="0.25">
      <c r="B39" s="9" t="s">
        <v>8517</v>
      </c>
      <c r="C39" s="156"/>
      <c r="D39" s="156"/>
      <c r="E39" s="156"/>
      <c r="F39" s="156"/>
      <c r="G39" s="156"/>
    </row>
    <row r="40" spans="2:7" x14ac:dyDescent="0.25">
      <c r="B40" t="s">
        <v>8512</v>
      </c>
      <c r="C40" s="162">
        <v>3390</v>
      </c>
      <c r="D40" s="162">
        <v>3799</v>
      </c>
      <c r="E40" s="162">
        <v>6153</v>
      </c>
      <c r="F40" s="162">
        <v>6211</v>
      </c>
      <c r="G40" s="162">
        <v>5923</v>
      </c>
    </row>
    <row r="41" spans="2:7" x14ac:dyDescent="0.25">
      <c r="B41" t="s">
        <v>8516</v>
      </c>
      <c r="C41" s="162">
        <v>1795</v>
      </c>
      <c r="D41" s="162">
        <v>2602</v>
      </c>
      <c r="E41" s="162">
        <v>3871</v>
      </c>
      <c r="F41" s="162">
        <v>4637</v>
      </c>
      <c r="G41" s="162">
        <v>4889</v>
      </c>
    </row>
    <row r="42" spans="2:7" x14ac:dyDescent="0.25">
      <c r="B42" t="s">
        <v>8513</v>
      </c>
      <c r="C42" s="162">
        <v>783</v>
      </c>
      <c r="D42" s="162">
        <v>611</v>
      </c>
      <c r="E42" s="162">
        <v>864</v>
      </c>
      <c r="F42" s="162">
        <v>844</v>
      </c>
      <c r="G42" s="162">
        <v>1084</v>
      </c>
    </row>
    <row r="43" spans="2:7" x14ac:dyDescent="0.25">
      <c r="B43" t="s">
        <v>8514</v>
      </c>
      <c r="C43" s="162">
        <v>12</v>
      </c>
      <c r="D43" s="162">
        <v>11</v>
      </c>
      <c r="E43" s="162">
        <v>8</v>
      </c>
      <c r="F43" s="162">
        <v>12</v>
      </c>
      <c r="G43" s="162">
        <v>17</v>
      </c>
    </row>
    <row r="44" spans="2:7" x14ac:dyDescent="0.25">
      <c r="B44" t="s">
        <v>8515</v>
      </c>
      <c r="C44" s="156">
        <v>1727</v>
      </c>
      <c r="D44" s="156">
        <v>2555</v>
      </c>
      <c r="E44" s="156">
        <v>2869</v>
      </c>
      <c r="F44" s="156">
        <v>3024</v>
      </c>
      <c r="G44" s="156">
        <v>3555</v>
      </c>
    </row>
    <row r="45" spans="2:7" x14ac:dyDescent="0.25">
      <c r="B45" s="154" t="s">
        <v>85</v>
      </c>
      <c r="C45" s="158">
        <v>16138</v>
      </c>
      <c r="D45" s="158">
        <v>20355</v>
      </c>
      <c r="E45" s="158">
        <v>22958</v>
      </c>
      <c r="F45" s="158">
        <v>25779</v>
      </c>
      <c r="G45" s="158">
        <v>29901</v>
      </c>
    </row>
    <row r="47" spans="2:7" ht="15.75" x14ac:dyDescent="0.25">
      <c r="B47" s="341" t="s">
        <v>8521</v>
      </c>
      <c r="C47" s="341"/>
      <c r="D47" s="341"/>
      <c r="E47" s="341"/>
      <c r="F47" s="341"/>
      <c r="G47" s="341"/>
    </row>
    <row r="48" spans="2:7" x14ac:dyDescent="0.25">
      <c r="B48" s="149" t="s">
        <v>8384</v>
      </c>
      <c r="C48" s="151">
        <f>'Historical FS'!H$5</f>
        <v>43921</v>
      </c>
      <c r="D48" s="151">
        <f>'Historical FS'!I$5</f>
        <v>44286</v>
      </c>
      <c r="E48" s="151">
        <f>'Historical FS'!J$5</f>
        <v>44651</v>
      </c>
      <c r="F48" s="151">
        <f>'Historical FS'!K$5</f>
        <v>45016</v>
      </c>
      <c r="G48" s="151">
        <f>'Historical FS'!L$5</f>
        <v>45382</v>
      </c>
    </row>
    <row r="50" spans="2:7" x14ac:dyDescent="0.25">
      <c r="B50" s="9" t="str">
        <f>'CF data'!B3</f>
        <v>Cash from Operating Activity </v>
      </c>
      <c r="C50" s="156"/>
      <c r="D50" s="156"/>
      <c r="E50" s="156"/>
      <c r="F50" s="156"/>
      <c r="G50" s="156"/>
    </row>
    <row r="51" spans="2:7" x14ac:dyDescent="0.25">
      <c r="B51" t="str">
        <f>'CF data'!B4</f>
        <v>Profit from operations</v>
      </c>
      <c r="C51" s="162">
        <f>'CF data'!H4</f>
        <v>4380</v>
      </c>
      <c r="D51" s="162">
        <f>'CF data'!I4</f>
        <v>4970</v>
      </c>
      <c r="E51" s="162">
        <f>'CF data'!J4</f>
        <v>4957</v>
      </c>
      <c r="F51" s="162">
        <f>'CF data'!K4</f>
        <v>6460</v>
      </c>
      <c r="G51" s="162">
        <f>'CF data'!L4</f>
        <v>7929</v>
      </c>
    </row>
    <row r="52" spans="2:7" x14ac:dyDescent="0.25">
      <c r="B52" t="str">
        <f>'CF data'!B5</f>
        <v>Receivables</v>
      </c>
      <c r="C52" s="162">
        <f>'CF data'!H5</f>
        <v>160</v>
      </c>
      <c r="D52" s="162">
        <f>'CF data'!I5</f>
        <v>-849</v>
      </c>
      <c r="E52" s="162">
        <f>'CF data'!J5</f>
        <v>-1326</v>
      </c>
      <c r="F52" s="162">
        <f>'CF data'!K5</f>
        <v>-834</v>
      </c>
      <c r="G52" s="162">
        <f>'CF data'!L5</f>
        <v>-362</v>
      </c>
    </row>
    <row r="53" spans="2:7" x14ac:dyDescent="0.25">
      <c r="B53" t="str">
        <f>'CF data'!B6</f>
        <v>Inventory</v>
      </c>
      <c r="C53" s="162">
        <f>'CF data'!H6</f>
        <v>-251</v>
      </c>
      <c r="D53" s="162">
        <f>'CF data'!I6</f>
        <v>-409</v>
      </c>
      <c r="E53" s="162">
        <f>'CF data'!J6</f>
        <v>-2354</v>
      </c>
      <c r="F53" s="162">
        <f>'CF data'!K6</f>
        <v>-56</v>
      </c>
      <c r="G53" s="162">
        <f>'CF data'!L6</f>
        <v>315</v>
      </c>
    </row>
    <row r="54" spans="2:7" x14ac:dyDescent="0.25">
      <c r="B54" t="str">
        <f>'CF data'!B7</f>
        <v>Payables</v>
      </c>
      <c r="C54" s="162">
        <f>'CF data'!H7</f>
        <v>-241</v>
      </c>
      <c r="D54" s="162">
        <f>'CF data'!I7</f>
        <v>1143</v>
      </c>
      <c r="E54" s="162">
        <f>'CF data'!J7</f>
        <v>644</v>
      </c>
      <c r="F54" s="162">
        <f>'CF data'!K7</f>
        <v>-539</v>
      </c>
      <c r="G54" s="162">
        <f>'CF data'!L7</f>
        <v>269</v>
      </c>
    </row>
    <row r="55" spans="2:7" x14ac:dyDescent="0.25">
      <c r="B55" t="str">
        <f>'CF data'!B8</f>
        <v>Other WC items</v>
      </c>
      <c r="C55" s="162">
        <f>'CF data'!H8</f>
        <v>0</v>
      </c>
      <c r="D55" s="162">
        <f>'CF data'!I8</f>
        <v>-92</v>
      </c>
      <c r="E55" s="162">
        <f>'CF data'!J8</f>
        <v>242</v>
      </c>
      <c r="F55" s="162">
        <f>'CF data'!K8</f>
        <v>657</v>
      </c>
      <c r="G55" s="162">
        <f>'CF data'!L8</f>
        <v>-212</v>
      </c>
    </row>
    <row r="56" spans="2:7" x14ac:dyDescent="0.25">
      <c r="B56" t="str">
        <f>'CF data'!B9</f>
        <v>Working capital changes</v>
      </c>
      <c r="C56" s="162">
        <f>'CF data'!H9</f>
        <v>-331</v>
      </c>
      <c r="D56" s="162">
        <f>'CF data'!I9</f>
        <v>-206</v>
      </c>
      <c r="E56" s="162">
        <f>'CF data'!J9</f>
        <v>-2795</v>
      </c>
      <c r="F56" s="162">
        <f>'CF data'!K9</f>
        <v>-772</v>
      </c>
      <c r="G56" s="162">
        <f>'CF data'!L9</f>
        <v>10</v>
      </c>
    </row>
    <row r="57" spans="2:7" x14ac:dyDescent="0.25">
      <c r="B57" t="str">
        <f>'CF data'!B10</f>
        <v>Direct taxes</v>
      </c>
      <c r="C57" s="156">
        <f>'CF data'!H10</f>
        <v>-1011</v>
      </c>
      <c r="D57" s="156">
        <f>'CF data'!I10</f>
        <v>-1080</v>
      </c>
      <c r="E57" s="156">
        <f>'CF data'!J10</f>
        <v>-1176</v>
      </c>
      <c r="F57" s="156">
        <f>'CF data'!K10</f>
        <v>-1494</v>
      </c>
      <c r="G57" s="156">
        <f>'CF data'!L10</f>
        <v>-1835</v>
      </c>
    </row>
    <row r="58" spans="2:7" x14ac:dyDescent="0.25">
      <c r="B58" s="154" t="s">
        <v>8524</v>
      </c>
      <c r="C58" s="158">
        <f>SUM(C51:C55,C57)</f>
        <v>3037</v>
      </c>
      <c r="D58" s="158">
        <f t="shared" ref="D58:G58" si="0">SUM(D51:D55,D57)</f>
        <v>3683</v>
      </c>
      <c r="E58" s="158">
        <f t="shared" si="0"/>
        <v>987</v>
      </c>
      <c r="F58" s="158">
        <f t="shared" si="0"/>
        <v>4194</v>
      </c>
      <c r="G58" s="158">
        <f t="shared" si="0"/>
        <v>6104</v>
      </c>
    </row>
    <row r="59" spans="2:7" x14ac:dyDescent="0.25">
      <c r="C59" s="156"/>
      <c r="D59" s="156"/>
      <c r="E59" s="156"/>
      <c r="F59" s="156"/>
      <c r="G59" s="156"/>
    </row>
    <row r="60" spans="2:7" x14ac:dyDescent="0.25">
      <c r="B60" s="9" t="str">
        <f>'CF data'!B11</f>
        <v>Cash from Investing Activity </v>
      </c>
      <c r="C60" s="156"/>
      <c r="D60" s="156"/>
      <c r="E60" s="156"/>
      <c r="F60" s="156"/>
      <c r="G60" s="156"/>
    </row>
    <row r="61" spans="2:7" x14ac:dyDescent="0.25">
      <c r="B61" t="str">
        <f>'CF data'!B12</f>
        <v>Fixed assets purchased</v>
      </c>
      <c r="C61" s="162">
        <f>'CF data'!H12</f>
        <v>-404</v>
      </c>
      <c r="D61" s="162">
        <f>'CF data'!I12</f>
        <v>-282</v>
      </c>
      <c r="E61" s="162">
        <f>'CF data'!J12</f>
        <v>-551</v>
      </c>
      <c r="F61" s="162">
        <f>'CF data'!K12</f>
        <v>-1446</v>
      </c>
      <c r="G61" s="162">
        <f>'CF data'!L12</f>
        <v>-2496</v>
      </c>
    </row>
    <row r="62" spans="2:7" x14ac:dyDescent="0.25">
      <c r="B62" t="str">
        <f>'CF data'!B13</f>
        <v>Fixed assets sold</v>
      </c>
      <c r="C62" s="162">
        <f>'CF data'!H13</f>
        <v>37</v>
      </c>
      <c r="D62" s="162">
        <f>'CF data'!I13</f>
        <v>28</v>
      </c>
      <c r="E62" s="162">
        <f>'CF data'!J13</f>
        <v>40</v>
      </c>
      <c r="F62" s="162">
        <f>'CF data'!K13</f>
        <v>26</v>
      </c>
      <c r="G62" s="162">
        <f>'CF data'!L13</f>
        <v>5</v>
      </c>
    </row>
    <row r="63" spans="2:7" x14ac:dyDescent="0.25">
      <c r="B63" t="str">
        <f>'CF data'!B14</f>
        <v>Investments purchased</v>
      </c>
      <c r="C63" s="162">
        <f>'CF data'!H14</f>
        <v>-25</v>
      </c>
      <c r="D63" s="162">
        <f>'CF data'!I14</f>
        <v>-140</v>
      </c>
      <c r="E63" s="162">
        <f>'CF data'!J14</f>
        <v>0</v>
      </c>
      <c r="F63" s="162">
        <f>'CF data'!K14</f>
        <v>-146</v>
      </c>
      <c r="G63" s="162">
        <f>'CF data'!L14</f>
        <v>-212</v>
      </c>
    </row>
    <row r="64" spans="2:7" x14ac:dyDescent="0.25">
      <c r="B64" t="str">
        <f>'CF data'!B15</f>
        <v>Investments sold</v>
      </c>
      <c r="C64" s="162">
        <f>'CF data'!H15</f>
        <v>134</v>
      </c>
      <c r="D64" s="162">
        <f>'CF data'!I15</f>
        <v>272</v>
      </c>
      <c r="E64" s="162">
        <f>'CF data'!J15</f>
        <v>207</v>
      </c>
      <c r="F64" s="162">
        <f>'CF data'!K15</f>
        <v>446</v>
      </c>
      <c r="G64" s="162">
        <f>'CF data'!L15</f>
        <v>240</v>
      </c>
    </row>
    <row r="65" spans="2:7" x14ac:dyDescent="0.25">
      <c r="B65" t="str">
        <f>'CF data'!B16</f>
        <v>Interest received</v>
      </c>
      <c r="C65" s="162">
        <f>'CF data'!H16</f>
        <v>65</v>
      </c>
      <c r="D65" s="162">
        <f>'CF data'!I16</f>
        <v>73</v>
      </c>
      <c r="E65" s="162">
        <f>'CF data'!J16</f>
        <v>77</v>
      </c>
      <c r="F65" s="162">
        <f>'CF data'!K16</f>
        <v>87</v>
      </c>
      <c r="G65" s="162">
        <f>'CF data'!L16</f>
        <v>135</v>
      </c>
    </row>
    <row r="66" spans="2:7" x14ac:dyDescent="0.25">
      <c r="B66" t="str">
        <f>'CF data'!B17</f>
        <v>Dividends received</v>
      </c>
      <c r="C66" s="162">
        <f>'CF data'!H17</f>
        <v>27</v>
      </c>
      <c r="D66" s="162">
        <f>'CF data'!I17</f>
        <v>8</v>
      </c>
      <c r="E66" s="162">
        <f>'CF data'!J17</f>
        <v>15</v>
      </c>
      <c r="F66" s="162">
        <f>'CF data'!K17</f>
        <v>56</v>
      </c>
      <c r="G66" s="162">
        <f>'CF data'!L17</f>
        <v>129</v>
      </c>
    </row>
    <row r="67" spans="2:7" x14ac:dyDescent="0.25">
      <c r="B67" t="str">
        <f>'CF data'!B18</f>
        <v>Investment in group cos</v>
      </c>
      <c r="C67" s="162">
        <f>'CF data'!H18</f>
        <v>0</v>
      </c>
      <c r="D67" s="162">
        <f>'CF data'!I18</f>
        <v>0</v>
      </c>
      <c r="E67" s="162">
        <f>'CF data'!J18</f>
        <v>0</v>
      </c>
      <c r="F67" s="162">
        <f>'CF data'!K18</f>
        <v>-180</v>
      </c>
      <c r="G67" s="162">
        <f>'CF data'!L18</f>
        <v>0</v>
      </c>
    </row>
    <row r="68" spans="2:7" x14ac:dyDescent="0.25">
      <c r="B68" t="str">
        <f>'CF data'!B21</f>
        <v>Other investing items</v>
      </c>
      <c r="C68" s="156">
        <f>'CF data'!H21</f>
        <v>-353</v>
      </c>
      <c r="D68" s="156">
        <f>'CF data'!I21</f>
        <v>-500</v>
      </c>
      <c r="E68" s="156">
        <f>'CF data'!J21</f>
        <v>-105</v>
      </c>
      <c r="F68" s="156">
        <f>'CF data'!K21</f>
        <v>-126</v>
      </c>
      <c r="G68" s="156">
        <f>'CF data'!L21</f>
        <v>-350</v>
      </c>
    </row>
    <row r="69" spans="2:7" x14ac:dyDescent="0.25">
      <c r="B69" s="154" t="s">
        <v>8523</v>
      </c>
      <c r="C69" s="158">
        <f>SUM(C61:C68)</f>
        <v>-519</v>
      </c>
      <c r="D69" s="158">
        <f t="shared" ref="D69:G69" si="1">SUM(D61:D68)</f>
        <v>-541</v>
      </c>
      <c r="E69" s="158">
        <f t="shared" si="1"/>
        <v>-317</v>
      </c>
      <c r="F69" s="158">
        <f t="shared" si="1"/>
        <v>-1283</v>
      </c>
      <c r="G69" s="158">
        <f t="shared" si="1"/>
        <v>-2549</v>
      </c>
    </row>
    <row r="70" spans="2:7" x14ac:dyDescent="0.25">
      <c r="C70" s="156"/>
      <c r="D70" s="156"/>
      <c r="E70" s="156"/>
      <c r="F70" s="156"/>
      <c r="G70" s="156"/>
    </row>
    <row r="71" spans="2:7" x14ac:dyDescent="0.25">
      <c r="B71" s="9" t="str">
        <f>'CF data'!B22</f>
        <v>Cash from Financing Activity </v>
      </c>
      <c r="C71" s="156"/>
      <c r="D71" s="156"/>
      <c r="E71" s="156"/>
      <c r="F71" s="156"/>
      <c r="G71" s="156"/>
    </row>
    <row r="72" spans="2:7" x14ac:dyDescent="0.25">
      <c r="B72" t="str">
        <f>'CF data'!B23</f>
        <v>Proceeds from shares</v>
      </c>
      <c r="C72" s="162">
        <f>'CF data'!H23</f>
        <v>0</v>
      </c>
      <c r="D72" s="162">
        <f>'CF data'!I23</f>
        <v>0</v>
      </c>
      <c r="E72" s="162">
        <f>'CF data'!J23</f>
        <v>0</v>
      </c>
      <c r="F72" s="162">
        <f>'CF data'!K23</f>
        <v>0</v>
      </c>
      <c r="G72" s="162">
        <f>'CF data'!L23</f>
        <v>1</v>
      </c>
    </row>
    <row r="73" spans="2:7" x14ac:dyDescent="0.25">
      <c r="B73" t="str">
        <f>'CF data'!B24</f>
        <v>Proceeds from borrowings</v>
      </c>
      <c r="C73" s="162">
        <f>'CF data'!H24</f>
        <v>18</v>
      </c>
      <c r="D73" s="162">
        <f>'CF data'!I24</f>
        <v>155</v>
      </c>
      <c r="E73" s="162">
        <f>'CF data'!J24</f>
        <v>418</v>
      </c>
      <c r="F73" s="162">
        <f>'CF data'!K24</f>
        <v>254</v>
      </c>
      <c r="G73" s="162">
        <f>'CF data'!L24</f>
        <v>101</v>
      </c>
    </row>
    <row r="74" spans="2:7" x14ac:dyDescent="0.25">
      <c r="B74" t="str">
        <f>'CF data'!B25</f>
        <v>Repayment of borrowings</v>
      </c>
      <c r="C74" s="162">
        <f>'CF data'!H25</f>
        <v>-279</v>
      </c>
      <c r="D74" s="162">
        <f>'CF data'!I25</f>
        <v>-14</v>
      </c>
      <c r="E74" s="162">
        <f>'CF data'!J25</f>
        <v>-8</v>
      </c>
      <c r="F74" s="162">
        <f>'CF data'!K25</f>
        <v>-25</v>
      </c>
      <c r="G74" s="162">
        <f>'CF data'!L25</f>
        <v>-98</v>
      </c>
    </row>
    <row r="75" spans="2:7" x14ac:dyDescent="0.25">
      <c r="B75" t="str">
        <f>'CF data'!B26</f>
        <v>Interest paid fin</v>
      </c>
      <c r="C75" s="162">
        <f>'CF data'!H26</f>
        <v>-101</v>
      </c>
      <c r="D75" s="162">
        <f>'CF data'!I26</f>
        <v>-89</v>
      </c>
      <c r="E75" s="162">
        <f>'CF data'!J26</f>
        <v>-94</v>
      </c>
      <c r="F75" s="162">
        <f>'CF data'!K26</f>
        <v>-142</v>
      </c>
      <c r="G75" s="162">
        <f>'CF data'!L26</f>
        <v>-191</v>
      </c>
    </row>
    <row r="76" spans="2:7" x14ac:dyDescent="0.25">
      <c r="B76" t="str">
        <f>'CF data'!B27</f>
        <v>Dividends paid</v>
      </c>
      <c r="C76" s="162">
        <f>'CF data'!H27</f>
        <v>-2121</v>
      </c>
      <c r="D76" s="162">
        <f>'CF data'!I27</f>
        <v>-499</v>
      </c>
      <c r="E76" s="162">
        <f>'CF data'!J27</f>
        <v>-1763</v>
      </c>
      <c r="F76" s="162">
        <f>'CF data'!K27</f>
        <v>-1936</v>
      </c>
      <c r="G76" s="162">
        <f>'CF data'!L27</f>
        <v>-2551</v>
      </c>
    </row>
    <row r="77" spans="2:7" x14ac:dyDescent="0.25">
      <c r="B77" t="str">
        <f>'CF data'!B28</f>
        <v>Financial liabilities</v>
      </c>
      <c r="C77" s="162">
        <f>'CF data'!H28</f>
        <v>-179</v>
      </c>
      <c r="D77" s="162">
        <f>'CF data'!I28</f>
        <v>-203</v>
      </c>
      <c r="E77" s="162">
        <f>'CF data'!J28</f>
        <v>-221</v>
      </c>
      <c r="F77" s="162">
        <f>'CF data'!K28</f>
        <v>-256</v>
      </c>
      <c r="G77" s="162">
        <f>'CF data'!L28</f>
        <v>-286</v>
      </c>
    </row>
    <row r="78" spans="2:7" x14ac:dyDescent="0.25">
      <c r="B78" t="str">
        <f>'CF data'!B29</f>
        <v>Other financing items</v>
      </c>
      <c r="C78" s="157">
        <f>'CF data'!H29</f>
        <v>-209</v>
      </c>
      <c r="D78" s="157">
        <f>'CF data'!I29</f>
        <v>0</v>
      </c>
      <c r="E78" s="157">
        <f>'CF data'!J29</f>
        <v>-140</v>
      </c>
      <c r="F78" s="157">
        <f>'CF data'!K29</f>
        <v>-36</v>
      </c>
      <c r="G78" s="157">
        <f>'CF data'!L29</f>
        <v>41</v>
      </c>
    </row>
    <row r="79" spans="2:7" x14ac:dyDescent="0.25">
      <c r="B79" s="154" t="s">
        <v>8522</v>
      </c>
      <c r="C79" s="158">
        <f>SUM(C72:C78)</f>
        <v>-2871</v>
      </c>
      <c r="D79" s="158">
        <f t="shared" ref="D79:G79" si="2">SUM(D72:D78)</f>
        <v>-650</v>
      </c>
      <c r="E79" s="158">
        <f t="shared" si="2"/>
        <v>-1808</v>
      </c>
      <c r="F79" s="158">
        <f t="shared" si="2"/>
        <v>-2141</v>
      </c>
      <c r="G79" s="158">
        <f t="shared" si="2"/>
        <v>-2983</v>
      </c>
    </row>
    <row r="80" spans="2:7" x14ac:dyDescent="0.25">
      <c r="C80" s="156"/>
      <c r="D80" s="156"/>
      <c r="E80" s="156"/>
      <c r="F80" s="156"/>
      <c r="G80" s="156"/>
    </row>
    <row r="81" spans="2:7" x14ac:dyDescent="0.25">
      <c r="B81" s="154" t="str">
        <f>'CF data'!B30</f>
        <v>Net Cash Flow</v>
      </c>
      <c r="C81" s="158">
        <f>C58+C69+C79</f>
        <v>-353</v>
      </c>
      <c r="D81" s="158">
        <f t="shared" ref="D81:G81" si="3">D58+D69+D79</f>
        <v>2492</v>
      </c>
      <c r="E81" s="158">
        <f t="shared" si="3"/>
        <v>-1138</v>
      </c>
      <c r="F81" s="158">
        <f t="shared" si="3"/>
        <v>770</v>
      </c>
      <c r="G81" s="158">
        <f t="shared" si="3"/>
        <v>572</v>
      </c>
    </row>
  </sheetData>
  <mergeCells count="2">
    <mergeCell ref="B4:G4"/>
    <mergeCell ref="B47:G4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B116-6F89-4CAB-975E-9EC523904AD4}">
  <sheetPr>
    <pageSetUpPr fitToPage="1"/>
  </sheetPr>
  <dimension ref="B1:K52"/>
  <sheetViews>
    <sheetView showGridLines="0" zoomScaleNormal="100" workbookViewId="0">
      <selection activeCell="C55" sqref="C55"/>
    </sheetView>
  </sheetViews>
  <sheetFormatPr defaultRowHeight="15" x14ac:dyDescent="0.25"/>
  <cols>
    <col min="1" max="1" width="1.85546875" customWidth="1"/>
    <col min="3" max="3" width="15.28515625" customWidth="1"/>
    <col min="4" max="4" width="13.85546875" customWidth="1"/>
    <col min="5" max="5" width="6.7109375" customWidth="1"/>
    <col min="7" max="7" width="10" customWidth="1"/>
    <col min="8" max="9" width="10.7109375" bestFit="1" customWidth="1"/>
    <col min="10" max="10" width="10" customWidth="1"/>
    <col min="11" max="11" width="10" bestFit="1" customWidth="1"/>
  </cols>
  <sheetData>
    <row r="1" spans="2:11" ht="24.75" customHeight="1" x14ac:dyDescent="0.25">
      <c r="B1" s="29" t="str">
        <f>'Data Sheet'!B1</f>
        <v>ASIAN PAINTS LTD</v>
      </c>
    </row>
    <row r="2" spans="2:11"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row>
    <row r="4" spans="2:11" x14ac:dyDescent="0.25">
      <c r="B4" s="31" t="s">
        <v>8546</v>
      </c>
      <c r="C4" s="179"/>
      <c r="D4" s="179"/>
      <c r="E4" s="179"/>
      <c r="F4" s="180">
        <f>'Intrinsic Growth'!K42</f>
        <v>45382</v>
      </c>
      <c r="G4" s="181">
        <f>F4+365</f>
        <v>45747</v>
      </c>
      <c r="H4" s="181">
        <f>G4+366</f>
        <v>46113</v>
      </c>
      <c r="I4" s="181">
        <f t="shared" ref="I4:K4" si="0">H4+365</f>
        <v>46478</v>
      </c>
      <c r="J4" s="181">
        <f t="shared" si="0"/>
        <v>46843</v>
      </c>
      <c r="K4" s="181">
        <f t="shared" si="0"/>
        <v>47208</v>
      </c>
    </row>
    <row r="6" spans="2:11" x14ac:dyDescent="0.25">
      <c r="B6" s="136" t="s">
        <v>8533</v>
      </c>
      <c r="C6" s="136"/>
      <c r="D6" s="136"/>
      <c r="E6" s="136"/>
      <c r="F6" s="184">
        <f>'Intrinsic Growth'!K38</f>
        <v>6731.9800000000014</v>
      </c>
      <c r="G6" s="188">
        <f>F6*(1+$D$22)</f>
        <v>8454.7974907677944</v>
      </c>
      <c r="H6" s="188">
        <f t="shared" ref="H6:K6" si="1">G6*(1+$D$22)</f>
        <v>10618.5105436875</v>
      </c>
      <c r="I6" s="188">
        <f t="shared" si="1"/>
        <v>13335.951131830521</v>
      </c>
      <c r="J6" s="188">
        <f t="shared" si="1"/>
        <v>16748.826670073679</v>
      </c>
      <c r="K6" s="188">
        <f t="shared" si="1"/>
        <v>21035.109685923551</v>
      </c>
    </row>
    <row r="7" spans="2:11" x14ac:dyDescent="0.25">
      <c r="B7" s="136"/>
      <c r="C7" s="136"/>
      <c r="D7" s="136"/>
      <c r="E7" s="136"/>
      <c r="F7" s="184"/>
      <c r="G7" s="188"/>
      <c r="H7" s="188"/>
      <c r="I7" s="188"/>
      <c r="J7" s="188"/>
      <c r="K7" s="188"/>
    </row>
    <row r="8" spans="2:11" x14ac:dyDescent="0.25">
      <c r="B8" s="136" t="s">
        <v>8455</v>
      </c>
      <c r="C8" s="136"/>
      <c r="D8" s="136"/>
      <c r="E8" s="136"/>
      <c r="F8" s="187">
        <v>0.25</v>
      </c>
      <c r="G8" s="190">
        <f>F8</f>
        <v>0.25</v>
      </c>
      <c r="H8" s="190">
        <f t="shared" ref="H8:K8" si="2">G8</f>
        <v>0.25</v>
      </c>
      <c r="I8" s="190">
        <f t="shared" si="2"/>
        <v>0.25</v>
      </c>
      <c r="J8" s="190">
        <f t="shared" si="2"/>
        <v>0.25</v>
      </c>
      <c r="K8" s="190">
        <f t="shared" si="2"/>
        <v>0.25</v>
      </c>
    </row>
    <row r="9" spans="2:11" x14ac:dyDescent="0.25">
      <c r="B9" s="136"/>
      <c r="C9" s="136"/>
      <c r="D9" s="136"/>
      <c r="E9" s="136"/>
      <c r="F9" s="187"/>
      <c r="G9" s="190"/>
      <c r="H9" s="190"/>
      <c r="I9" s="190"/>
      <c r="J9" s="190"/>
      <c r="K9" s="190"/>
    </row>
    <row r="10" spans="2:11" x14ac:dyDescent="0.25">
      <c r="B10" s="136" t="s">
        <v>8539</v>
      </c>
      <c r="C10" s="136"/>
      <c r="D10" s="136"/>
      <c r="E10" s="136"/>
      <c r="F10" s="184">
        <f>F6*(1-F8)</f>
        <v>5048.9850000000006</v>
      </c>
      <c r="G10" s="188">
        <f t="shared" ref="G10:K10" si="3">G6*(1-G8)</f>
        <v>6341.0981180758463</v>
      </c>
      <c r="H10" s="188">
        <f t="shared" si="3"/>
        <v>7963.8829077656246</v>
      </c>
      <c r="I10" s="188">
        <f t="shared" si="3"/>
        <v>10001.96334887289</v>
      </c>
      <c r="J10" s="188">
        <f t="shared" si="3"/>
        <v>12561.620002555259</v>
      </c>
      <c r="K10" s="188">
        <f t="shared" si="3"/>
        <v>15776.332264442663</v>
      </c>
    </row>
    <row r="11" spans="2:11" x14ac:dyDescent="0.25">
      <c r="B11" s="136"/>
      <c r="C11" s="136"/>
      <c r="D11" s="136"/>
      <c r="E11" s="136"/>
      <c r="F11" s="184"/>
      <c r="G11" s="188"/>
      <c r="H11" s="188"/>
      <c r="I11" s="188"/>
      <c r="J11" s="188"/>
      <c r="K11" s="188"/>
    </row>
    <row r="12" spans="2:11" x14ac:dyDescent="0.25">
      <c r="B12" s="136" t="s">
        <v>8547</v>
      </c>
      <c r="C12" s="136"/>
      <c r="D12" s="136"/>
      <c r="E12" s="136"/>
      <c r="F12" s="189">
        <f>'Intrinsic Growth'!K56</f>
        <v>0.90877012767133869</v>
      </c>
      <c r="G12" s="177">
        <f>F12+(($K$12-$F$12)/4)</f>
        <v>0.79407759575350401</v>
      </c>
      <c r="H12" s="177">
        <f t="shared" ref="H12:J12" si="4">G12+(($K$12-$F$12)/4)</f>
        <v>0.67938506383566932</v>
      </c>
      <c r="I12" s="177">
        <f t="shared" si="4"/>
        <v>0.56469253191783464</v>
      </c>
      <c r="J12" s="177">
        <f t="shared" si="4"/>
        <v>0.44999999999999996</v>
      </c>
      <c r="K12" s="191">
        <v>0.45</v>
      </c>
    </row>
    <row r="13" spans="2:11" x14ac:dyDescent="0.25">
      <c r="B13" s="136"/>
      <c r="C13" s="136"/>
      <c r="D13" s="136"/>
      <c r="E13" s="136"/>
      <c r="F13" s="189"/>
      <c r="G13" s="136"/>
      <c r="H13" s="136"/>
      <c r="I13" s="136"/>
      <c r="J13" s="136"/>
      <c r="K13" s="136"/>
    </row>
    <row r="14" spans="2:11" x14ac:dyDescent="0.25">
      <c r="B14" s="136" t="s">
        <v>8548</v>
      </c>
      <c r="C14" s="136"/>
      <c r="D14" s="136"/>
      <c r="E14" s="136"/>
      <c r="F14" s="184">
        <f>F10*(1-F12)</f>
        <v>460.6182569393261</v>
      </c>
      <c r="G14" s="188">
        <f t="shared" ref="G14:K14" si="5">G10*(1-G12)</f>
        <v>1305.7741700371093</v>
      </c>
      <c r="H14" s="188">
        <f t="shared" si="5"/>
        <v>2553.3398100934801</v>
      </c>
      <c r="I14" s="188">
        <f t="shared" si="5"/>
        <v>4353.929341248474</v>
      </c>
      <c r="J14" s="188">
        <f t="shared" si="5"/>
        <v>6908.8910014053927</v>
      </c>
      <c r="K14" s="188">
        <f t="shared" si="5"/>
        <v>8676.9827454434653</v>
      </c>
    </row>
    <row r="15" spans="2:11" x14ac:dyDescent="0.25">
      <c r="B15" s="136"/>
      <c r="C15" s="136"/>
      <c r="D15" s="136"/>
      <c r="E15" s="136"/>
      <c r="F15" s="184"/>
      <c r="G15" s="188"/>
      <c r="H15" s="188"/>
      <c r="I15" s="188"/>
      <c r="J15" s="188"/>
      <c r="K15" s="188"/>
    </row>
    <row r="16" spans="2:11" x14ac:dyDescent="0.25">
      <c r="B16" s="136" t="s">
        <v>8549</v>
      </c>
      <c r="C16" s="136"/>
      <c r="D16" s="136"/>
      <c r="E16" s="136"/>
      <c r="F16" s="182"/>
      <c r="G16" s="136">
        <v>0.5</v>
      </c>
      <c r="H16" s="136">
        <f>1+G16</f>
        <v>1.5</v>
      </c>
      <c r="I16" s="136">
        <f t="shared" ref="I16:K16" si="6">1+H16</f>
        <v>2.5</v>
      </c>
      <c r="J16" s="136">
        <f t="shared" si="6"/>
        <v>3.5</v>
      </c>
      <c r="K16" s="136">
        <f t="shared" si="6"/>
        <v>4.5</v>
      </c>
    </row>
    <row r="17" spans="2:11" x14ac:dyDescent="0.25">
      <c r="B17" s="136"/>
      <c r="C17" s="136"/>
      <c r="D17" s="136"/>
      <c r="E17" s="136"/>
      <c r="F17" s="182"/>
      <c r="G17" s="136"/>
      <c r="H17" s="136"/>
      <c r="I17" s="136"/>
      <c r="J17" s="136"/>
      <c r="K17" s="136"/>
    </row>
    <row r="18" spans="2:11" x14ac:dyDescent="0.25">
      <c r="B18" s="136" t="s">
        <v>8550</v>
      </c>
      <c r="C18" s="136"/>
      <c r="D18" s="136"/>
      <c r="E18" s="136"/>
      <c r="F18" s="182"/>
      <c r="G18" s="192">
        <f>1/(1+$D$24)^G16</f>
        <v>0.91551354230273163</v>
      </c>
      <c r="H18" s="192">
        <f t="shared" ref="H18:K18" si="7">1/(1+$D$24)^H16</f>
        <v>0.76735145042568553</v>
      </c>
      <c r="I18" s="192">
        <f t="shared" si="7"/>
        <v>0.64316716385140715</v>
      </c>
      <c r="J18" s="192">
        <f t="shared" si="7"/>
        <v>0.53908023556505191</v>
      </c>
      <c r="K18" s="192">
        <f t="shared" si="7"/>
        <v>0.45183821051537992</v>
      </c>
    </row>
    <row r="19" spans="2:11" ht="6" customHeight="1" x14ac:dyDescent="0.25">
      <c r="F19" s="98"/>
    </row>
    <row r="20" spans="2:11" ht="15.75" thickBot="1" x14ac:dyDescent="0.3">
      <c r="B20" s="165" t="s">
        <v>8551</v>
      </c>
      <c r="C20" s="165"/>
      <c r="D20" s="166"/>
      <c r="E20" s="166"/>
      <c r="F20" s="183"/>
      <c r="G20" s="197">
        <f>G14*G18</f>
        <v>1195.4539358580835</v>
      </c>
      <c r="H20" s="197">
        <f t="shared" ref="H20:K20" si="8">H14*H18</f>
        <v>1959.3090067048763</v>
      </c>
      <c r="I20" s="197">
        <f t="shared" si="8"/>
        <v>2800.3043860202065</v>
      </c>
      <c r="J20" s="197">
        <f t="shared" si="8"/>
        <v>3724.4465885308864</v>
      </c>
      <c r="K20" s="197">
        <f t="shared" si="8"/>
        <v>3920.5923563740039</v>
      </c>
    </row>
    <row r="22" spans="2:11" x14ac:dyDescent="0.25">
      <c r="B22" s="98" t="s">
        <v>8552</v>
      </c>
      <c r="C22" s="98"/>
      <c r="D22" s="131">
        <f>'Intrinsic Growth'!K66</f>
        <v>0.2559154202430477</v>
      </c>
      <c r="E22" s="109"/>
    </row>
    <row r="23" spans="2:11" x14ac:dyDescent="0.25">
      <c r="B23" s="98" t="s">
        <v>8553</v>
      </c>
      <c r="C23" s="98"/>
      <c r="D23" s="131">
        <v>6.5000000000000002E-2</v>
      </c>
      <c r="E23" s="109"/>
    </row>
    <row r="24" spans="2:11" x14ac:dyDescent="0.25">
      <c r="B24" s="98" t="s">
        <v>8473</v>
      </c>
      <c r="C24" s="98"/>
      <c r="D24" s="131">
        <f>WACC!J44</f>
        <v>0.19308244194345861</v>
      </c>
      <c r="E24" s="109"/>
    </row>
    <row r="26" spans="2:11" x14ac:dyDescent="0.25">
      <c r="B26" s="193" t="s">
        <v>8554</v>
      </c>
      <c r="C26" s="193"/>
      <c r="D26" s="193"/>
      <c r="E26" s="199"/>
      <c r="F26" s="342" t="s">
        <v>8568</v>
      </c>
      <c r="G26" s="342"/>
      <c r="H26" s="342"/>
      <c r="I26" s="342"/>
      <c r="J26" s="342"/>
      <c r="K26" s="342"/>
    </row>
    <row r="27" spans="2:11" x14ac:dyDescent="0.25">
      <c r="I27" s="339" t="s">
        <v>8473</v>
      </c>
      <c r="J27" s="339"/>
    </row>
    <row r="28" spans="2:11" ht="15.75" thickBot="1" x14ac:dyDescent="0.3">
      <c r="B28" t="s">
        <v>8555</v>
      </c>
      <c r="D28" s="54">
        <f>K14*(1+D22)</f>
        <v>10897.556431185305</v>
      </c>
      <c r="E28" s="54"/>
      <c r="G28" s="206">
        <f>D32</f>
        <v>85082.35996933897</v>
      </c>
      <c r="H28" s="201">
        <v>0.1830824419434586</v>
      </c>
      <c r="I28" s="200">
        <v>0.19308244194345861</v>
      </c>
      <c r="J28" s="201">
        <v>0.20308244194345862</v>
      </c>
      <c r="K28" s="201">
        <v>0.21308244194345863</v>
      </c>
    </row>
    <row r="29" spans="2:11" x14ac:dyDescent="0.25">
      <c r="B29" t="s">
        <v>8473</v>
      </c>
      <c r="D29" s="109">
        <f>D24</f>
        <v>0.19308244194345861</v>
      </c>
      <c r="E29" s="109"/>
      <c r="G29" s="201">
        <v>4.4999999999999998E-2</v>
      </c>
      <c r="H29" s="202">
        <f t="dataTable" ref="H29:K33" dt2D="1" dtr="1" r1="D29" r2="D30" ca="1"/>
        <v>78920.652602939837</v>
      </c>
      <c r="I29" s="203">
        <v>73591.144825571231</v>
      </c>
      <c r="J29" s="203">
        <v>68935.906462547166</v>
      </c>
      <c r="K29" s="203">
        <v>64834.591318295708</v>
      </c>
    </row>
    <row r="30" spans="2:11" x14ac:dyDescent="0.25">
      <c r="B30" t="s">
        <v>8556</v>
      </c>
      <c r="D30" s="109">
        <f>D23</f>
        <v>6.5000000000000002E-2</v>
      </c>
      <c r="E30" s="109"/>
      <c r="G30" s="201">
        <v>5.5E-2</v>
      </c>
      <c r="H30" s="204">
        <v>85082.35996933897</v>
      </c>
      <c r="I30" s="205">
        <v>78920.652602939823</v>
      </c>
      <c r="J30" s="205">
        <v>73591.144825571217</v>
      </c>
      <c r="K30" s="205">
        <v>68935.906462547151</v>
      </c>
    </row>
    <row r="31" spans="2:11" x14ac:dyDescent="0.25">
      <c r="G31" s="200">
        <v>6.5000000000000002E-2</v>
      </c>
      <c r="H31" s="204">
        <v>92287.695374756731</v>
      </c>
      <c r="I31" s="207">
        <v>85082.35996933897</v>
      </c>
      <c r="J31" s="205">
        <v>78920.652602939823</v>
      </c>
      <c r="K31" s="205">
        <v>73591.144825571217</v>
      </c>
    </row>
    <row r="32" spans="2:11" ht="15.75" thickBot="1" x14ac:dyDescent="0.3">
      <c r="B32" s="194" t="s">
        <v>8557</v>
      </c>
      <c r="C32" s="194"/>
      <c r="D32" s="195">
        <f>D28/(D29-D30)</f>
        <v>85082.35996933897</v>
      </c>
      <c r="E32" s="198"/>
      <c r="G32" s="201">
        <v>7.4999999999999997E-2</v>
      </c>
      <c r="H32" s="204">
        <v>100826.33437247992</v>
      </c>
      <c r="I32" s="205">
        <v>92287.695374756731</v>
      </c>
      <c r="J32" s="205">
        <v>85082.359969338955</v>
      </c>
      <c r="K32" s="205">
        <v>78920.652602939808</v>
      </c>
    </row>
    <row r="33" spans="2:11" x14ac:dyDescent="0.25">
      <c r="G33" s="201">
        <v>8.4999999999999992E-2</v>
      </c>
      <c r="H33" s="204">
        <v>111106.08805465302</v>
      </c>
      <c r="I33" s="205">
        <v>100826.33437247991</v>
      </c>
      <c r="J33" s="205">
        <v>92287.695374756717</v>
      </c>
      <c r="K33" s="205">
        <v>85082.359969338955</v>
      </c>
    </row>
    <row r="34" spans="2:11" x14ac:dyDescent="0.25">
      <c r="B34" s="31" t="s">
        <v>8558</v>
      </c>
      <c r="C34" s="179"/>
      <c r="D34" s="179"/>
    </row>
    <row r="36" spans="2:11" x14ac:dyDescent="0.25">
      <c r="B36" t="s">
        <v>8551</v>
      </c>
      <c r="D36" s="54">
        <f>SUM(G20:K20)</f>
        <v>13600.106273488056</v>
      </c>
      <c r="E36" s="54"/>
      <c r="F36" s="342" t="s">
        <v>8569</v>
      </c>
      <c r="G36" s="342"/>
      <c r="H36" s="342"/>
      <c r="I36" s="342"/>
      <c r="J36" s="342"/>
      <c r="K36" s="342"/>
    </row>
    <row r="37" spans="2:11" x14ac:dyDescent="0.25">
      <c r="B37" t="s">
        <v>8559</v>
      </c>
      <c r="D37" s="54">
        <f>D32*K18</f>
        <v>38443.461274971516</v>
      </c>
      <c r="E37" s="54"/>
      <c r="I37" s="339"/>
      <c r="J37" s="339"/>
    </row>
    <row r="38" spans="2:11" ht="15.75" thickBot="1" x14ac:dyDescent="0.3">
      <c r="B38" s="9" t="s">
        <v>8560</v>
      </c>
      <c r="C38" s="9"/>
      <c r="D38" s="53">
        <f>SUM(D36:D37)</f>
        <v>52043.56754845957</v>
      </c>
      <c r="E38" s="53"/>
      <c r="G38" s="206">
        <f>D45</f>
        <v>537.38768947602682</v>
      </c>
      <c r="H38" s="201">
        <v>0.1830824419434586</v>
      </c>
      <c r="I38" s="200">
        <v>0.19308244194345861</v>
      </c>
      <c r="J38" s="201">
        <v>0.20308244194345862</v>
      </c>
      <c r="K38" s="201">
        <v>0.21308244194345863</v>
      </c>
    </row>
    <row r="39" spans="2:11" x14ac:dyDescent="0.25">
      <c r="D39" s="54"/>
      <c r="E39" s="54"/>
      <c r="G39" s="201">
        <v>4.4999999999999998E-2</v>
      </c>
      <c r="H39" s="202">
        <f t="dataTable" ref="H39:K43" dt2D="1" dtr="1" r1="D29" r2="D30"/>
        <v>508.62718048966525</v>
      </c>
      <c r="I39" s="203">
        <v>483.75106300967059</v>
      </c>
      <c r="J39" s="203">
        <v>462.02217898257152</v>
      </c>
      <c r="K39" s="203">
        <v>442.87879809022684</v>
      </c>
    </row>
    <row r="40" spans="2:11" x14ac:dyDescent="0.25">
      <c r="B40" t="s">
        <v>8561</v>
      </c>
      <c r="D40" s="54">
        <f>'Historical FS'!L63</f>
        <v>1084.01</v>
      </c>
      <c r="E40" s="54"/>
      <c r="G40" s="201">
        <v>5.5E-2</v>
      </c>
      <c r="H40" s="204">
        <v>537.38768947602682</v>
      </c>
      <c r="I40" s="205">
        <v>508.62718048966519</v>
      </c>
      <c r="J40" s="205">
        <v>483.75106300967053</v>
      </c>
      <c r="K40" s="205">
        <v>462.02217898257152</v>
      </c>
    </row>
    <row r="41" spans="2:11" x14ac:dyDescent="0.25">
      <c r="B41" t="s">
        <v>8562</v>
      </c>
      <c r="D41" s="54">
        <f>SUM('Raw FS'!G11:G12)</f>
        <v>1107</v>
      </c>
      <c r="E41" s="54"/>
      <c r="G41" s="200">
        <v>6.5000000000000002E-2</v>
      </c>
      <c r="H41" s="204">
        <v>571.01945764588879</v>
      </c>
      <c r="I41" s="207">
        <v>537.38768947602682</v>
      </c>
      <c r="J41" s="205">
        <v>508.62718048966519</v>
      </c>
      <c r="K41" s="205">
        <v>483.75106300967053</v>
      </c>
    </row>
    <row r="42" spans="2:11" x14ac:dyDescent="0.25">
      <c r="B42" s="9" t="s">
        <v>8563</v>
      </c>
      <c r="C42" s="9"/>
      <c r="D42" s="53">
        <f>D38+D40-D41</f>
        <v>52020.577548459572</v>
      </c>
      <c r="E42" s="53"/>
      <c r="G42" s="201">
        <v>7.4999999999999997E-2</v>
      </c>
      <c r="H42" s="204">
        <v>610.87458042638332</v>
      </c>
      <c r="I42" s="205">
        <v>571.01945764588879</v>
      </c>
      <c r="J42" s="205">
        <v>537.38768947602671</v>
      </c>
      <c r="K42" s="205">
        <v>508.62718048966514</v>
      </c>
    </row>
    <row r="43" spans="2:11" x14ac:dyDescent="0.25">
      <c r="B43" t="s">
        <v>8564</v>
      </c>
      <c r="C43" s="9"/>
      <c r="D43" s="54">
        <f>'Data Sheet'!B6</f>
        <v>96.802696762893078</v>
      </c>
      <c r="E43" s="54"/>
      <c r="G43" s="201">
        <v>8.4999999999999992E-2</v>
      </c>
      <c r="H43" s="204">
        <v>658.85656505713018</v>
      </c>
      <c r="I43" s="205">
        <v>610.87458042638332</v>
      </c>
      <c r="J43" s="205">
        <v>571.01945764588868</v>
      </c>
      <c r="K43" s="205">
        <v>537.38768947602671</v>
      </c>
    </row>
    <row r="45" spans="2:11" ht="15.75" thickBot="1" x14ac:dyDescent="0.3">
      <c r="B45" s="165" t="s">
        <v>8565</v>
      </c>
      <c r="C45" s="165"/>
      <c r="D45" s="197">
        <f>D42/D43</f>
        <v>537.38768947602682</v>
      </c>
      <c r="E45" s="53"/>
    </row>
    <row r="47" spans="2:11" x14ac:dyDescent="0.25">
      <c r="B47" t="s">
        <v>8566</v>
      </c>
      <c r="D47" s="119">
        <f>'Data Sheet'!B8</f>
        <v>3025.85</v>
      </c>
    </row>
    <row r="48" spans="2:11" x14ac:dyDescent="0.25">
      <c r="B48" t="s">
        <v>8567</v>
      </c>
      <c r="D48" s="196">
        <f>D47/D45</f>
        <v>5.630664898465235</v>
      </c>
      <c r="E48" s="196"/>
    </row>
    <row r="50" spans="2:11" x14ac:dyDescent="0.25">
      <c r="B50" s="340" t="s">
        <v>8657</v>
      </c>
      <c r="C50" s="340"/>
      <c r="D50" s="340"/>
      <c r="E50" s="340"/>
      <c r="F50" s="340"/>
      <c r="G50" s="340"/>
      <c r="H50" s="340"/>
      <c r="I50" s="340"/>
      <c r="J50" s="340"/>
      <c r="K50" s="340"/>
    </row>
    <row r="51" spans="2:11" ht="11.25" customHeight="1" x14ac:dyDescent="0.25">
      <c r="B51" s="340"/>
      <c r="C51" s="340"/>
      <c r="D51" s="340"/>
      <c r="E51" s="340"/>
      <c r="F51" s="340"/>
      <c r="G51" s="340"/>
      <c r="H51" s="340"/>
      <c r="I51" s="340"/>
      <c r="J51" s="340"/>
      <c r="K51" s="340"/>
    </row>
    <row r="52" spans="2:11" x14ac:dyDescent="0.25">
      <c r="B52" s="315"/>
      <c r="C52" s="315"/>
      <c r="D52" s="315"/>
      <c r="E52" s="315"/>
      <c r="F52" s="315"/>
      <c r="G52" s="315"/>
      <c r="H52" s="315"/>
      <c r="I52" s="315"/>
      <c r="J52" s="315"/>
      <c r="K52" s="315"/>
    </row>
  </sheetData>
  <mergeCells count="6">
    <mergeCell ref="B52:K52"/>
    <mergeCell ref="I27:J27"/>
    <mergeCell ref="F26:K26"/>
    <mergeCell ref="F36:K36"/>
    <mergeCell ref="I37:J37"/>
    <mergeCell ref="B50:K51"/>
  </mergeCells>
  <pageMargins left="0" right="0" top="1.1811023622047243" bottom="1.1811023622047243" header="0" footer="0"/>
  <pageSetup paperSize="9" scale="88" orientation="portrait" r:id="rId1"/>
  <ignoredErrors>
    <ignoredError sqref="H4 F12" formula="1"/>
    <ignoredError sqref="D41"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AF5E5-3C72-486F-B07A-8FA7092B52D0}">
  <sheetPr>
    <pageSetUpPr fitToPage="1"/>
  </sheetPr>
  <dimension ref="B1:P38"/>
  <sheetViews>
    <sheetView showGridLines="0" workbookViewId="0">
      <selection activeCell="B36" sqref="B36:P37"/>
    </sheetView>
  </sheetViews>
  <sheetFormatPr defaultRowHeight="15" x14ac:dyDescent="0.25"/>
  <cols>
    <col min="1" max="1" width="1.85546875" customWidth="1"/>
    <col min="2" max="2" width="15.5703125" customWidth="1"/>
    <col min="3" max="3" width="15.85546875" customWidth="1"/>
    <col min="4" max="4" width="9.28515625" bestFit="1" customWidth="1"/>
    <col min="5" max="5" width="11.85546875" customWidth="1"/>
    <col min="6" max="6" width="10.7109375" bestFit="1" customWidth="1"/>
    <col min="7" max="7" width="9.28515625" bestFit="1" customWidth="1"/>
    <col min="8" max="8" width="11.42578125" customWidth="1"/>
    <col min="9" max="9" width="2.7109375" customWidth="1"/>
    <col min="10" max="11" width="9.28515625" bestFit="1" customWidth="1"/>
    <col min="12" max="12" width="11.85546875" customWidth="1"/>
    <col min="13" max="13" width="2.7109375" customWidth="1"/>
    <col min="14" max="14" width="17.85546875" customWidth="1"/>
    <col min="15" max="15" width="10.5703125" customWidth="1"/>
    <col min="16" max="16" width="10.7109375" customWidth="1"/>
  </cols>
  <sheetData>
    <row r="1" spans="2:16" ht="24.75" customHeight="1" x14ac:dyDescent="0.25">
      <c r="B1" s="29" t="str">
        <f>'Data Sheet'!B1</f>
        <v>ASIAN PAINTS LTD</v>
      </c>
    </row>
    <row r="2" spans="2:16"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c r="L2" s="259"/>
      <c r="M2" s="259"/>
      <c r="N2" s="259"/>
      <c r="O2" s="259"/>
      <c r="P2" s="259"/>
    </row>
    <row r="4" spans="2:16" x14ac:dyDescent="0.25">
      <c r="B4" s="12" t="s">
        <v>8570</v>
      </c>
    </row>
    <row r="5" spans="2:16" ht="15.75" x14ac:dyDescent="0.25">
      <c r="B5" s="210" t="s">
        <v>8571</v>
      </c>
      <c r="C5" s="108"/>
      <c r="D5" s="211"/>
      <c r="E5" s="108"/>
      <c r="F5" s="108"/>
      <c r="G5" s="108"/>
      <c r="H5" s="108"/>
      <c r="I5" s="108"/>
      <c r="J5" s="108"/>
      <c r="K5" s="108"/>
      <c r="L5" s="108"/>
      <c r="M5" s="108"/>
      <c r="N5" s="108"/>
      <c r="O5" s="108"/>
      <c r="P5" s="108"/>
    </row>
    <row r="6" spans="2:16" ht="7.5" customHeight="1" x14ac:dyDescent="0.25"/>
    <row r="7" spans="2:16" x14ac:dyDescent="0.25">
      <c r="B7" s="31"/>
      <c r="C7" s="31"/>
      <c r="D7" s="343" t="s">
        <v>8572</v>
      </c>
      <c r="E7" s="343"/>
      <c r="F7" s="343"/>
      <c r="G7" s="343"/>
      <c r="H7" s="343"/>
      <c r="I7" s="31"/>
      <c r="J7" s="343" t="s">
        <v>8573</v>
      </c>
      <c r="K7" s="343"/>
      <c r="L7" s="343"/>
      <c r="M7" s="31"/>
      <c r="N7" s="343" t="s">
        <v>8574</v>
      </c>
      <c r="O7" s="343"/>
      <c r="P7" s="343"/>
    </row>
    <row r="8" spans="2:16" ht="30" x14ac:dyDescent="0.25">
      <c r="B8" s="208" t="s">
        <v>8575</v>
      </c>
      <c r="C8" s="208" t="s">
        <v>8576</v>
      </c>
      <c r="D8" s="209" t="s">
        <v>8577</v>
      </c>
      <c r="E8" s="209" t="s">
        <v>8578</v>
      </c>
      <c r="F8" s="209" t="s">
        <v>8579</v>
      </c>
      <c r="G8" s="209" t="s">
        <v>8580</v>
      </c>
      <c r="H8" s="209" t="s">
        <v>8581</v>
      </c>
      <c r="I8" s="45"/>
      <c r="J8" s="45" t="s">
        <v>8582</v>
      </c>
      <c r="K8" s="45" t="s">
        <v>28</v>
      </c>
      <c r="L8" s="45" t="s">
        <v>8583</v>
      </c>
      <c r="M8" s="45"/>
      <c r="N8" s="45" t="s">
        <v>8584</v>
      </c>
      <c r="O8" s="45" t="s">
        <v>8585</v>
      </c>
      <c r="P8" s="45" t="s">
        <v>8586</v>
      </c>
    </row>
    <row r="9" spans="2:16" ht="6" customHeight="1" x14ac:dyDescent="0.25">
      <c r="B9" s="216"/>
      <c r="C9" s="216"/>
      <c r="D9" s="217"/>
      <c r="E9" s="217"/>
      <c r="F9" s="217"/>
      <c r="G9" s="217"/>
      <c r="H9" s="217"/>
      <c r="I9" s="218"/>
      <c r="J9" s="218"/>
      <c r="K9" s="218"/>
      <c r="L9" s="218"/>
      <c r="M9" s="218"/>
      <c r="N9" s="218"/>
      <c r="O9" s="218"/>
      <c r="P9" s="218"/>
    </row>
    <row r="10" spans="2:16" x14ac:dyDescent="0.25">
      <c r="B10" s="219" t="str">
        <f>Data!C6</f>
        <v>Asian Paints</v>
      </c>
      <c r="C10" s="219" t="str">
        <f>Data!D6</f>
        <v>ASIANPAINT.NS</v>
      </c>
      <c r="D10" s="220">
        <f>Data!E6</f>
        <v>3025.85</v>
      </c>
      <c r="E10" s="220">
        <f>Data!G6</f>
        <v>95.92</v>
      </c>
      <c r="F10" s="220">
        <f>D10*E10</f>
        <v>290239.53200000001</v>
      </c>
      <c r="G10" s="220">
        <f>Data!I6</f>
        <v>2474.38</v>
      </c>
      <c r="H10" s="220">
        <f>SUM(F10:G10)</f>
        <v>292713.91200000001</v>
      </c>
      <c r="I10" s="220"/>
      <c r="J10" s="220">
        <f>Data!K6</f>
        <v>35282.15</v>
      </c>
      <c r="K10" s="220">
        <f>Data!N6</f>
        <v>7943.61</v>
      </c>
      <c r="L10" s="220">
        <f>Data!O6</f>
        <v>5169.6400000000003</v>
      </c>
      <c r="M10" s="219"/>
      <c r="N10" s="221">
        <f>$H10/J10</f>
        <v>8.2963740021512287</v>
      </c>
      <c r="O10" s="221">
        <f>$H10/K10</f>
        <v>36.848978235336332</v>
      </c>
      <c r="P10" s="221">
        <f>F10/L10</f>
        <v>56.143083851099881</v>
      </c>
    </row>
    <row r="11" spans="2:16" x14ac:dyDescent="0.25">
      <c r="B11" s="222" t="str">
        <f>Data!C7</f>
        <v>Berger Paints</v>
      </c>
      <c r="C11" s="222" t="str">
        <f>Data!D7</f>
        <v>BERGEPAINT.NS</v>
      </c>
      <c r="D11" s="223">
        <f>Data!E7</f>
        <v>547.20000000000005</v>
      </c>
      <c r="E11" s="223">
        <f>Data!G7</f>
        <v>116.58</v>
      </c>
      <c r="F11" s="223">
        <f t="shared" ref="F11:F16" si="0">D11*E11</f>
        <v>63792.576000000001</v>
      </c>
      <c r="G11" s="223">
        <f>Data!I7</f>
        <v>753.29</v>
      </c>
      <c r="H11" s="223">
        <f t="shared" ref="H11:H16" si="1">SUM(F11:G11)</f>
        <v>64545.866000000002</v>
      </c>
      <c r="I11" s="223"/>
      <c r="J11" s="223">
        <f>Data!K7</f>
        <v>11260.42</v>
      </c>
      <c r="K11" s="223">
        <f>Data!N7</f>
        <v>1960.2800000000002</v>
      </c>
      <c r="L11" s="223">
        <f>Data!O7</f>
        <v>1168.94</v>
      </c>
      <c r="M11" s="222"/>
      <c r="N11" s="224">
        <f t="shared" ref="N11:N15" si="2">$H11/J11</f>
        <v>5.7321011116814473</v>
      </c>
      <c r="O11" s="224">
        <f t="shared" ref="O11:O15" si="3">$H11/K11</f>
        <v>32.926860448507355</v>
      </c>
      <c r="P11" s="224">
        <f t="shared" ref="P11:P16" si="4">F11/L11</f>
        <v>54.573011446267557</v>
      </c>
    </row>
    <row r="12" spans="2:16" x14ac:dyDescent="0.25">
      <c r="B12" s="222" t="str">
        <f>Data!C8</f>
        <v>Indigo Paints</v>
      </c>
      <c r="C12" s="222" t="str">
        <f>Data!D8</f>
        <v>INDIGOPNTS.NS</v>
      </c>
      <c r="D12" s="223">
        <f>Data!E8</f>
        <v>1436.85</v>
      </c>
      <c r="E12" s="223">
        <f>Data!G8</f>
        <v>4.76</v>
      </c>
      <c r="F12" s="223">
        <f t="shared" si="0"/>
        <v>6839.405999999999</v>
      </c>
      <c r="G12" s="223">
        <f>Data!I8</f>
        <v>16.84</v>
      </c>
      <c r="H12" s="223">
        <f t="shared" si="1"/>
        <v>6856.2459999999992</v>
      </c>
      <c r="I12" s="223"/>
      <c r="J12" s="223">
        <f>Data!K8</f>
        <v>1271.8</v>
      </c>
      <c r="K12" s="223">
        <f>Data!N8</f>
        <v>244.72</v>
      </c>
      <c r="L12" s="223">
        <f>Data!O8</f>
        <v>143.82</v>
      </c>
      <c r="M12" s="222"/>
      <c r="N12" s="224">
        <f t="shared" si="2"/>
        <v>5.3909781412171718</v>
      </c>
      <c r="O12" s="224">
        <f t="shared" si="3"/>
        <v>28.016696632886561</v>
      </c>
      <c r="P12" s="224">
        <f t="shared" si="4"/>
        <v>47.555319148936164</v>
      </c>
    </row>
    <row r="13" spans="2:16" x14ac:dyDescent="0.25">
      <c r="B13" s="222" t="str">
        <f>Data!C9</f>
        <v>MCON Rasayan</v>
      </c>
      <c r="C13" s="222" t="str">
        <f>Data!D9</f>
        <v>MCON-SM.NS</v>
      </c>
      <c r="D13" s="223">
        <f>Data!E9</f>
        <v>194.5</v>
      </c>
      <c r="E13" s="223">
        <f>Data!G9</f>
        <v>0.63</v>
      </c>
      <c r="F13" s="223">
        <f t="shared" si="0"/>
        <v>122.535</v>
      </c>
      <c r="G13" s="223">
        <f>Data!I9</f>
        <v>15.95</v>
      </c>
      <c r="H13" s="223">
        <f t="shared" si="1"/>
        <v>138.48499999999999</v>
      </c>
      <c r="I13" s="223"/>
      <c r="J13" s="223">
        <f>Data!K9</f>
        <v>42.13</v>
      </c>
      <c r="K13" s="223">
        <f>Data!N9</f>
        <v>5.7200000000000006</v>
      </c>
      <c r="L13" s="223">
        <f>Data!O9</f>
        <v>2.2400000000000002</v>
      </c>
      <c r="M13" s="222"/>
      <c r="N13" s="224">
        <f t="shared" si="2"/>
        <v>3.287087586043199</v>
      </c>
      <c r="O13" s="224">
        <f t="shared" si="3"/>
        <v>24.21066433566433</v>
      </c>
      <c r="P13" s="224">
        <f t="shared" si="4"/>
        <v>54.703124999999993</v>
      </c>
    </row>
    <row r="14" spans="2:16" x14ac:dyDescent="0.25">
      <c r="B14" s="222" t="str">
        <f>Data!C10</f>
        <v>Akzo Nobel</v>
      </c>
      <c r="C14" s="222" t="str">
        <f>Data!D10</f>
        <v>AKZOINDIA.NS</v>
      </c>
      <c r="D14" s="223">
        <f>Data!E10</f>
        <v>3194.85</v>
      </c>
      <c r="E14" s="223">
        <f>Data!G10</f>
        <v>4.55</v>
      </c>
      <c r="F14" s="223">
        <f t="shared" si="0"/>
        <v>14536.567499999999</v>
      </c>
      <c r="G14" s="223">
        <f>Data!I10</f>
        <v>60.4</v>
      </c>
      <c r="H14" s="223">
        <f t="shared" si="1"/>
        <v>14596.967499999999</v>
      </c>
      <c r="I14" s="223"/>
      <c r="J14" s="223">
        <f>Data!K10</f>
        <v>3998.7</v>
      </c>
      <c r="K14" s="223">
        <f>Data!N10</f>
        <v>676.19999999999993</v>
      </c>
      <c r="L14" s="223">
        <f>Data!O10</f>
        <v>431.4</v>
      </c>
      <c r="M14" s="222"/>
      <c r="N14" s="224">
        <f>$H14/J14</f>
        <v>3.6504282641858601</v>
      </c>
      <c r="O14" s="224">
        <f t="shared" si="3"/>
        <v>21.586760573794734</v>
      </c>
      <c r="P14" s="224">
        <f t="shared" si="4"/>
        <v>33.696262169680111</v>
      </c>
    </row>
    <row r="15" spans="2:16" x14ac:dyDescent="0.25">
      <c r="B15" s="222" t="str">
        <f>Data!C11</f>
        <v>Kansai Nerolac</v>
      </c>
      <c r="C15" s="222" t="str">
        <f>Data!D11</f>
        <v>KANSAINER.NS</v>
      </c>
      <c r="D15" s="223">
        <f>Data!E11</f>
        <v>290.85000000000002</v>
      </c>
      <c r="E15" s="223">
        <f>Data!G11</f>
        <v>80.84</v>
      </c>
      <c r="F15" s="223">
        <f t="shared" si="0"/>
        <v>23512.314000000002</v>
      </c>
      <c r="G15" s="223">
        <f>Data!I11</f>
        <v>276.42</v>
      </c>
      <c r="H15" s="223">
        <f t="shared" si="1"/>
        <v>23788.734</v>
      </c>
      <c r="I15" s="223"/>
      <c r="J15" s="223">
        <f>Data!K11</f>
        <v>7777.7</v>
      </c>
      <c r="K15" s="223">
        <f>Data!N11</f>
        <v>1134.3700000000001</v>
      </c>
      <c r="L15" s="223">
        <f>Data!O11</f>
        <v>666.73</v>
      </c>
      <c r="M15" s="222"/>
      <c r="N15" s="224">
        <f t="shared" si="2"/>
        <v>3.0585821001067153</v>
      </c>
      <c r="O15" s="224">
        <f t="shared" si="3"/>
        <v>20.970877227007058</v>
      </c>
      <c r="P15" s="224">
        <f t="shared" si="4"/>
        <v>35.265120813522721</v>
      </c>
    </row>
    <row r="16" spans="2:16" x14ac:dyDescent="0.25">
      <c r="B16" s="222" t="str">
        <f>Data!C12</f>
        <v>Shalimar Paints</v>
      </c>
      <c r="C16" s="222" t="str">
        <f>Data!D12</f>
        <v>SHALPAINTS.NS</v>
      </c>
      <c r="D16" s="223">
        <f>Data!E12</f>
        <v>133.94</v>
      </c>
      <c r="E16" s="223">
        <f>Data!G12</f>
        <v>8.3699999999999992</v>
      </c>
      <c r="F16" s="223">
        <f t="shared" si="0"/>
        <v>1121.0777999999998</v>
      </c>
      <c r="G16" s="223">
        <f>Data!I12</f>
        <v>105.88</v>
      </c>
      <c r="H16" s="223">
        <f t="shared" si="1"/>
        <v>1226.9577999999997</v>
      </c>
      <c r="I16" s="223"/>
      <c r="J16" s="223">
        <f>Data!K12</f>
        <v>537.61</v>
      </c>
      <c r="K16" s="223">
        <f>Data!N12</f>
        <v>-63.35</v>
      </c>
      <c r="L16" s="223">
        <f>Data!O12</f>
        <v>-90.62</v>
      </c>
      <c r="M16" s="222"/>
      <c r="N16" s="224">
        <f>$H16/J16</f>
        <v>2.2822451219285349</v>
      </c>
      <c r="O16" s="224">
        <f>$H16/K16</f>
        <v>-19.367921073401732</v>
      </c>
      <c r="P16" s="224">
        <f t="shared" si="4"/>
        <v>-12.37119620392849</v>
      </c>
    </row>
    <row r="17" spans="2:16" ht="6.75" customHeight="1" x14ac:dyDescent="0.25">
      <c r="B17" s="59"/>
      <c r="C17" s="59"/>
      <c r="D17" s="59"/>
      <c r="E17" s="59"/>
      <c r="F17" s="59"/>
      <c r="G17" s="59"/>
      <c r="H17" s="59"/>
      <c r="I17" s="59"/>
      <c r="J17" s="59"/>
      <c r="K17" s="59"/>
      <c r="L17" s="59"/>
      <c r="M17" s="59"/>
      <c r="N17" s="59"/>
      <c r="O17" s="59"/>
      <c r="P17" s="59"/>
    </row>
    <row r="18" spans="2:16" x14ac:dyDescent="0.25">
      <c r="B18" s="225" t="s">
        <v>8603</v>
      </c>
      <c r="C18" s="225"/>
      <c r="D18" s="225"/>
      <c r="E18" s="225"/>
      <c r="F18" s="225"/>
      <c r="G18" s="225"/>
      <c r="H18" s="225"/>
      <c r="I18" s="225"/>
      <c r="J18" s="225"/>
      <c r="K18" s="225"/>
      <c r="L18" s="225"/>
      <c r="M18" s="225"/>
      <c r="N18" s="227">
        <f>MAX(N10:N16)</f>
        <v>8.2963740021512287</v>
      </c>
      <c r="O18" s="227">
        <f t="shared" ref="O18:P18" si="5">MAX(O10:O16)</f>
        <v>36.848978235336332</v>
      </c>
      <c r="P18" s="227">
        <f t="shared" si="5"/>
        <v>56.143083851099881</v>
      </c>
    </row>
    <row r="19" spans="2:16" x14ac:dyDescent="0.25">
      <c r="B19" s="225" t="s">
        <v>8604</v>
      </c>
      <c r="C19" s="225"/>
      <c r="D19" s="225"/>
      <c r="E19" s="225"/>
      <c r="F19" s="225"/>
      <c r="G19" s="225"/>
      <c r="H19" s="225"/>
      <c r="I19" s="225"/>
      <c r="J19" s="225"/>
      <c r="K19" s="225"/>
      <c r="L19" s="225"/>
      <c r="M19" s="225"/>
      <c r="N19" s="227">
        <f>QUARTILE(N10:N16,3)</f>
        <v>5.56153962644931</v>
      </c>
      <c r="O19" s="227">
        <f t="shared" ref="O19:P19" si="6">QUARTILE(O10:O16,3)</f>
        <v>30.47177854069696</v>
      </c>
      <c r="P19" s="227">
        <f t="shared" si="6"/>
        <v>54.638068223133772</v>
      </c>
    </row>
    <row r="20" spans="2:16" x14ac:dyDescent="0.25">
      <c r="B20" s="226" t="s">
        <v>8450</v>
      </c>
      <c r="C20" s="226"/>
      <c r="D20" s="226"/>
      <c r="E20" s="226"/>
      <c r="F20" s="226"/>
      <c r="G20" s="226"/>
      <c r="H20" s="226"/>
      <c r="I20" s="226"/>
      <c r="J20" s="226"/>
      <c r="K20" s="226"/>
      <c r="L20" s="226"/>
      <c r="M20" s="226"/>
      <c r="N20" s="228">
        <f>AVERAGE(N10:N16)</f>
        <v>4.5282566181877373</v>
      </c>
      <c r="O20" s="228">
        <f t="shared" ref="O20:P20" si="7">AVERAGE(O10:O16)</f>
        <v>20.74184519711352</v>
      </c>
      <c r="P20" s="228">
        <f t="shared" si="7"/>
        <v>38.509246603653992</v>
      </c>
    </row>
    <row r="21" spans="2:16" x14ac:dyDescent="0.25">
      <c r="B21" s="226" t="s">
        <v>8377</v>
      </c>
      <c r="C21" s="226"/>
      <c r="D21" s="226"/>
      <c r="E21" s="226"/>
      <c r="F21" s="226"/>
      <c r="G21" s="226"/>
      <c r="H21" s="226"/>
      <c r="I21" s="226"/>
      <c r="J21" s="226"/>
      <c r="K21" s="226"/>
      <c r="L21" s="226"/>
      <c r="M21" s="226"/>
      <c r="N21" s="228">
        <f>MEDIAN(N10:N16)</f>
        <v>3.6504282641858601</v>
      </c>
      <c r="O21" s="228">
        <f t="shared" ref="O21:P21" si="8">MEDIAN(O10:O16)</f>
        <v>24.21066433566433</v>
      </c>
      <c r="P21" s="228">
        <f t="shared" si="8"/>
        <v>47.555319148936164</v>
      </c>
    </row>
    <row r="22" spans="2:16" x14ac:dyDescent="0.25">
      <c r="B22" s="225" t="s">
        <v>8605</v>
      </c>
      <c r="C22" s="225"/>
      <c r="D22" s="225"/>
      <c r="E22" s="225"/>
      <c r="F22" s="225"/>
      <c r="G22" s="225"/>
      <c r="H22" s="225"/>
      <c r="I22" s="225"/>
      <c r="J22" s="225"/>
      <c r="K22" s="225"/>
      <c r="L22" s="225"/>
      <c r="M22" s="225"/>
      <c r="N22" s="227">
        <f>QUARTILE(N10:N16,1)</f>
        <v>3.1728348430749573</v>
      </c>
      <c r="O22" s="227">
        <f t="shared" ref="O22:P22" si="9">QUARTILE(O10:O16,1)</f>
        <v>21.278818900400896</v>
      </c>
      <c r="P22" s="227">
        <f t="shared" si="9"/>
        <v>34.480691491601419</v>
      </c>
    </row>
    <row r="23" spans="2:16" x14ac:dyDescent="0.25">
      <c r="B23" s="225" t="s">
        <v>8606</v>
      </c>
      <c r="C23" s="225"/>
      <c r="D23" s="225"/>
      <c r="E23" s="225"/>
      <c r="F23" s="225"/>
      <c r="G23" s="225"/>
      <c r="H23" s="225"/>
      <c r="I23" s="225"/>
      <c r="J23" s="225"/>
      <c r="K23" s="225"/>
      <c r="L23" s="225"/>
      <c r="M23" s="225"/>
      <c r="N23" s="227">
        <f>MIN(N10:N16)</f>
        <v>2.2822451219285349</v>
      </c>
      <c r="O23" s="227">
        <f t="shared" ref="O23:P23" si="10">MIN(O10:O16)</f>
        <v>-19.367921073401732</v>
      </c>
      <c r="P23" s="227">
        <f t="shared" si="10"/>
        <v>-12.37119620392849</v>
      </c>
    </row>
    <row r="24" spans="2:16" x14ac:dyDescent="0.25">
      <c r="B24" s="59"/>
      <c r="C24" s="59"/>
      <c r="D24" s="59"/>
      <c r="E24" s="59"/>
      <c r="F24" s="59"/>
      <c r="G24" s="59"/>
      <c r="H24" s="59"/>
      <c r="I24" s="59"/>
      <c r="J24" s="59"/>
      <c r="K24" s="59"/>
      <c r="L24" s="59"/>
      <c r="M24" s="59"/>
      <c r="N24" s="59"/>
      <c r="O24" s="59"/>
      <c r="P24" s="59"/>
    </row>
    <row r="25" spans="2:16" x14ac:dyDescent="0.25">
      <c r="B25" s="229" t="s">
        <v>8607</v>
      </c>
      <c r="C25" s="120"/>
      <c r="D25" s="120"/>
      <c r="E25" s="120"/>
      <c r="F25" s="120"/>
      <c r="G25" s="120"/>
      <c r="H25" s="120"/>
      <c r="I25" s="120"/>
      <c r="J25" s="120"/>
      <c r="K25" s="120"/>
      <c r="L25" s="120"/>
      <c r="M25" s="120"/>
      <c r="N25" s="45" t="s">
        <v>8584</v>
      </c>
      <c r="O25" s="132" t="s">
        <v>8585</v>
      </c>
      <c r="P25" s="45" t="s">
        <v>8586</v>
      </c>
    </row>
    <row r="26" spans="2:16" ht="6.75" customHeight="1" x14ac:dyDescent="0.25"/>
    <row r="27" spans="2:16" x14ac:dyDescent="0.25">
      <c r="B27" s="136" t="s">
        <v>8608</v>
      </c>
      <c r="C27" s="136"/>
      <c r="D27" s="136"/>
      <c r="E27" s="136"/>
      <c r="F27" s="136"/>
      <c r="G27" s="136"/>
      <c r="H27" s="136"/>
      <c r="I27" s="136"/>
      <c r="J27" s="136"/>
      <c r="K27" s="136"/>
      <c r="L27" s="136"/>
      <c r="M27" s="136"/>
      <c r="N27" s="232">
        <f>J10*N$21</f>
        <v>128794.95758124515</v>
      </c>
      <c r="O27" s="232">
        <f>K10*O$21</f>
        <v>192320.07532342651</v>
      </c>
      <c r="P27" s="232">
        <f>P28+P29</f>
        <v>248318.26008510636</v>
      </c>
    </row>
    <row r="28" spans="2:16" x14ac:dyDescent="0.25">
      <c r="B28" s="136" t="s">
        <v>8580</v>
      </c>
      <c r="C28" s="136"/>
      <c r="D28" s="136"/>
      <c r="E28" s="136"/>
      <c r="F28" s="136"/>
      <c r="G28" s="136"/>
      <c r="H28" s="136"/>
      <c r="I28" s="136"/>
      <c r="J28" s="136"/>
      <c r="K28" s="136"/>
      <c r="L28" s="136"/>
      <c r="M28" s="136"/>
      <c r="N28" s="232">
        <f>$G$10</f>
        <v>2474.38</v>
      </c>
      <c r="O28" s="232">
        <f t="shared" ref="O28:P28" si="11">$G$10</f>
        <v>2474.38</v>
      </c>
      <c r="P28" s="232">
        <f t="shared" si="11"/>
        <v>2474.38</v>
      </c>
    </row>
    <row r="29" spans="2:16" x14ac:dyDescent="0.25">
      <c r="B29" s="136" t="s">
        <v>8609</v>
      </c>
      <c r="C29" s="136"/>
      <c r="D29" s="136"/>
      <c r="E29" s="136"/>
      <c r="F29" s="136"/>
      <c r="G29" s="136"/>
      <c r="H29" s="136"/>
      <c r="I29" s="136"/>
      <c r="J29" s="136"/>
      <c r="K29" s="136"/>
      <c r="L29" s="136"/>
      <c r="M29" s="136"/>
      <c r="N29" s="232">
        <f>N27-N28</f>
        <v>126320.57758124515</v>
      </c>
      <c r="O29" s="232">
        <f>O27-O28</f>
        <v>189845.69532342651</v>
      </c>
      <c r="P29" s="232">
        <f>P21*L10</f>
        <v>245843.88008510636</v>
      </c>
    </row>
    <row r="30" spans="2:16" x14ac:dyDescent="0.25">
      <c r="B30" s="136" t="s">
        <v>8578</v>
      </c>
      <c r="C30" s="136"/>
      <c r="D30" s="136"/>
      <c r="E30" s="136"/>
      <c r="F30" s="136"/>
      <c r="G30" s="136"/>
      <c r="H30" s="136"/>
      <c r="I30" s="136"/>
      <c r="J30" s="136"/>
      <c r="K30" s="136"/>
      <c r="L30" s="136"/>
      <c r="M30" s="136"/>
      <c r="N30" s="232">
        <f>$E$10</f>
        <v>95.92</v>
      </c>
      <c r="O30" s="232">
        <f t="shared" ref="O30:P30" si="12">$E$10</f>
        <v>95.92</v>
      </c>
      <c r="P30" s="232">
        <f t="shared" si="12"/>
        <v>95.92</v>
      </c>
    </row>
    <row r="31" spans="2:16" ht="6.75" customHeight="1" x14ac:dyDescent="0.25"/>
    <row r="32" spans="2:16" x14ac:dyDescent="0.25">
      <c r="B32" s="230" t="s">
        <v>8610</v>
      </c>
      <c r="C32" s="231"/>
      <c r="D32" s="231"/>
      <c r="E32" s="231"/>
      <c r="F32" s="231"/>
      <c r="G32" s="231"/>
      <c r="H32" s="231"/>
      <c r="I32" s="231"/>
      <c r="J32" s="231"/>
      <c r="K32" s="231"/>
      <c r="L32" s="231"/>
      <c r="M32" s="231"/>
      <c r="N32" s="234">
        <f>N29/N30</f>
        <v>1316.9367971355832</v>
      </c>
      <c r="O32" s="234">
        <f t="shared" ref="O32:P32" si="13">O29/O30</f>
        <v>1979.208666841394</v>
      </c>
      <c r="P32" s="234">
        <f t="shared" si="13"/>
        <v>2563.0095922133692</v>
      </c>
    </row>
    <row r="33" spans="2:16" ht="6" customHeight="1" x14ac:dyDescent="0.25"/>
    <row r="34" spans="2:16" x14ac:dyDescent="0.25">
      <c r="B34" s="12" t="s">
        <v>8611</v>
      </c>
      <c r="N34" s="87" t="str">
        <f>IF(N32&gt;$D$10,"Undervalued","Overvalued")</f>
        <v>Overvalued</v>
      </c>
      <c r="O34" s="87" t="str">
        <f t="shared" ref="O34:P34" si="14">IF(O32&gt;$D$10,"Undervalued","Overvalued")</f>
        <v>Overvalued</v>
      </c>
      <c r="P34" s="87" t="str">
        <f t="shared" si="14"/>
        <v>Overvalued</v>
      </c>
    </row>
    <row r="36" spans="2:16" x14ac:dyDescent="0.25">
      <c r="B36" s="340" t="s">
        <v>8657</v>
      </c>
      <c r="C36" s="340"/>
      <c r="D36" s="340"/>
      <c r="E36" s="340"/>
      <c r="F36" s="340"/>
      <c r="G36" s="340"/>
      <c r="H36" s="340"/>
      <c r="I36" s="340"/>
      <c r="J36" s="340"/>
      <c r="K36" s="340"/>
      <c r="L36" s="340"/>
      <c r="M36" s="340"/>
      <c r="N36" s="340"/>
      <c r="O36" s="340"/>
      <c r="P36" s="340"/>
    </row>
    <row r="37" spans="2:16" ht="10.5" customHeight="1" x14ac:dyDescent="0.25">
      <c r="B37" s="340"/>
      <c r="C37" s="340"/>
      <c r="D37" s="340"/>
      <c r="E37" s="340"/>
      <c r="F37" s="340"/>
      <c r="G37" s="340"/>
      <c r="H37" s="340"/>
      <c r="I37" s="340"/>
      <c r="J37" s="340"/>
      <c r="K37" s="340"/>
      <c r="L37" s="340"/>
      <c r="M37" s="340"/>
      <c r="N37" s="340"/>
      <c r="O37" s="340"/>
      <c r="P37" s="340"/>
    </row>
    <row r="38" spans="2:16" x14ac:dyDescent="0.25">
      <c r="B38" s="315"/>
      <c r="C38" s="315"/>
      <c r="D38" s="315"/>
      <c r="E38" s="315"/>
      <c r="F38" s="315"/>
      <c r="G38" s="315"/>
      <c r="H38" s="315"/>
      <c r="I38" s="315"/>
      <c r="J38" s="315"/>
      <c r="K38" s="315"/>
      <c r="L38" s="315"/>
      <c r="M38" s="315"/>
      <c r="N38" s="315"/>
      <c r="O38" s="315"/>
      <c r="P38" s="315"/>
    </row>
  </sheetData>
  <mergeCells count="5">
    <mergeCell ref="D7:H7"/>
    <mergeCell ref="J7:L7"/>
    <mergeCell ref="N7:P7"/>
    <mergeCell ref="B36:P37"/>
    <mergeCell ref="B38:P38"/>
  </mergeCells>
  <pageMargins left="0" right="0" top="1.1811023622047243" bottom="1.1811023622047243" header="0" footer="0"/>
  <pageSetup paperSize="9" scale="6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998AA-6EDD-4E08-9A5B-1AC9FB821E47}">
  <dimension ref="A1:N10004"/>
  <sheetViews>
    <sheetView showGridLines="0" zoomScaleNormal="100" workbookViewId="0">
      <selection sqref="A1:XFD1048576"/>
    </sheetView>
  </sheetViews>
  <sheetFormatPr defaultRowHeight="15" x14ac:dyDescent="0.25"/>
  <cols>
    <col min="1" max="1" width="1.85546875" customWidth="1"/>
    <col min="2" max="2" width="11.140625" customWidth="1"/>
    <col min="4" max="4" width="16.42578125" customWidth="1"/>
    <col min="5" max="5" width="14.140625" customWidth="1"/>
    <col min="6" max="6" width="2.7109375" customWidth="1"/>
    <col min="7" max="7" width="11.85546875" customWidth="1"/>
    <col min="8" max="8" width="17.85546875" customWidth="1"/>
    <col min="9" max="9" width="2.7109375" customWidth="1"/>
    <col min="10" max="10" width="10.140625" customWidth="1"/>
    <col min="11" max="11" width="10.85546875" customWidth="1"/>
    <col min="12" max="12" width="9.5703125" customWidth="1"/>
    <col min="13" max="13" width="10.42578125" customWidth="1"/>
    <col min="14" max="14" width="28.42578125" customWidth="1"/>
    <col min="15" max="15" width="1.85546875" customWidth="1"/>
  </cols>
  <sheetData>
    <row r="1" spans="1:14" ht="24.75" customHeight="1" x14ac:dyDescent="0.25">
      <c r="B1" s="29" t="str">
        <f>'Data Sheet'!B1</f>
        <v>ASIAN PAINTS LTD</v>
      </c>
    </row>
    <row r="2" spans="1:14"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c r="L2" s="259"/>
      <c r="M2" s="259"/>
      <c r="N2" s="259"/>
    </row>
    <row r="4" spans="1:14" x14ac:dyDescent="0.25">
      <c r="A4" s="9" t="s">
        <v>58</v>
      </c>
      <c r="B4" s="31" t="s">
        <v>8386</v>
      </c>
      <c r="C4" s="45" t="s">
        <v>8478</v>
      </c>
      <c r="D4" s="45" t="s">
        <v>8612</v>
      </c>
      <c r="E4" s="45" t="s">
        <v>8613</v>
      </c>
      <c r="F4" s="17"/>
      <c r="G4" s="45" t="s">
        <v>8614</v>
      </c>
      <c r="H4" s="31" t="s">
        <v>8615</v>
      </c>
      <c r="J4" s="31" t="s">
        <v>8629</v>
      </c>
      <c r="K4" s="31"/>
      <c r="L4" s="31"/>
      <c r="M4" s="31"/>
      <c r="N4" s="31"/>
    </row>
    <row r="5" spans="1:14" x14ac:dyDescent="0.25">
      <c r="B5" s="79">
        <v>37721</v>
      </c>
      <c r="C5" s="119">
        <v>16.357081999999998</v>
      </c>
      <c r="D5" s="246">
        <f t="shared" ref="D5:D68" si="0">(C5-C6)/C6</f>
        <v>-1.1007885958782805E-2</v>
      </c>
      <c r="E5" s="246">
        <v>-1.3898785873959717E-3</v>
      </c>
      <c r="G5">
        <v>1</v>
      </c>
      <c r="H5" s="246">
        <f ca="1">_xlfn.NORM.INV(RAND(),$N$7,$N$8)</f>
        <v>1.379559034954299E-2</v>
      </c>
    </row>
    <row r="6" spans="1:14" x14ac:dyDescent="0.25">
      <c r="B6" s="79">
        <v>37720</v>
      </c>
      <c r="C6" s="119">
        <v>16.539142999999999</v>
      </c>
      <c r="D6" s="246">
        <f t="shared" si="0"/>
        <v>-6.415802620956825E-4</v>
      </c>
      <c r="E6" s="246">
        <v>1.113040822317825E-2</v>
      </c>
      <c r="G6">
        <v>2</v>
      </c>
      <c r="H6" s="246">
        <f t="shared" ref="H6:H69" ca="1" si="1">_xlfn.NORM.INV(RAND(),$N$7,$N$8)</f>
        <v>-5.6114511065548899E-3</v>
      </c>
      <c r="J6" s="154" t="s">
        <v>8616</v>
      </c>
      <c r="K6" s="236"/>
      <c r="L6" s="236"/>
      <c r="M6" s="236"/>
      <c r="N6" s="236"/>
    </row>
    <row r="7" spans="1:14" x14ac:dyDescent="0.25">
      <c r="B7" s="79">
        <v>37719</v>
      </c>
      <c r="C7" s="119">
        <v>16.549761</v>
      </c>
      <c r="D7" s="246">
        <f t="shared" si="0"/>
        <v>-4.3816263345163786E-3</v>
      </c>
      <c r="E7" s="246">
        <v>6.419921515885621E-4</v>
      </c>
      <c r="G7">
        <v>3</v>
      </c>
      <c r="H7" s="246">
        <f t="shared" ca="1" si="1"/>
        <v>2.0970024500504319E-2</v>
      </c>
      <c r="J7" s="64" t="s">
        <v>8617</v>
      </c>
      <c r="K7" s="64"/>
      <c r="L7" s="64"/>
      <c r="M7" s="64"/>
      <c r="N7" s="240">
        <f>AVERAGE(E5:E207)</f>
        <v>1.3602967760771364E-4</v>
      </c>
    </row>
    <row r="8" spans="1:14" x14ac:dyDescent="0.25">
      <c r="B8" s="79">
        <v>37718</v>
      </c>
      <c r="C8" s="119">
        <v>16.622595</v>
      </c>
      <c r="D8" s="246">
        <f t="shared" si="0"/>
        <v>-4.542398735786558E-3</v>
      </c>
      <c r="E8" s="246">
        <v>4.4009094753694805E-3</v>
      </c>
      <c r="G8">
        <v>4</v>
      </c>
      <c r="H8" s="246">
        <f t="shared" ca="1" si="1"/>
        <v>-1.8079298156757754E-3</v>
      </c>
      <c r="J8" s="136" t="s">
        <v>8618</v>
      </c>
      <c r="K8" s="136"/>
      <c r="L8" s="136"/>
      <c r="M8" s="136"/>
      <c r="N8" s="243">
        <f>_xlfn.STDEV.S(E5:E207)</f>
        <v>1.1752535182459865E-2</v>
      </c>
    </row>
    <row r="9" spans="1:14" x14ac:dyDescent="0.25">
      <c r="B9" s="79">
        <v>37715</v>
      </c>
      <c r="C9" s="119">
        <v>16.698446000000001</v>
      </c>
      <c r="D9" s="246">
        <f t="shared" si="0"/>
        <v>2.0942117432487428E-3</v>
      </c>
      <c r="E9" s="246">
        <v>4.5631262748084831E-3</v>
      </c>
      <c r="G9">
        <v>5</v>
      </c>
      <c r="H9" s="246">
        <f t="shared" ca="1" si="1"/>
        <v>6.8097781060246811E-3</v>
      </c>
      <c r="J9" s="136" t="s">
        <v>8619</v>
      </c>
      <c r="K9" s="136"/>
      <c r="L9" s="136"/>
      <c r="M9" s="136"/>
      <c r="N9" s="243">
        <f>MAX(E5:E207)</f>
        <v>3.9545482325331165E-2</v>
      </c>
    </row>
    <row r="10" spans="1:14" x14ac:dyDescent="0.25">
      <c r="B10" s="79">
        <v>37714</v>
      </c>
      <c r="C10" s="119">
        <v>16.663549</v>
      </c>
      <c r="D10" s="246">
        <f t="shared" si="0"/>
        <v>-7.2770628179333894E-4</v>
      </c>
      <c r="E10" s="246">
        <v>-2.0898351858610583E-3</v>
      </c>
      <c r="G10">
        <v>6</v>
      </c>
      <c r="H10" s="246">
        <f t="shared" ca="1" si="1"/>
        <v>-1.7737709486734182E-2</v>
      </c>
      <c r="J10" s="136" t="s">
        <v>8620</v>
      </c>
      <c r="K10" s="136"/>
      <c r="L10" s="136"/>
      <c r="M10" s="136"/>
      <c r="N10" s="243">
        <f>MIN(E5:E207)</f>
        <v>-4.5308941101561986E-2</v>
      </c>
    </row>
    <row r="11" spans="1:14" x14ac:dyDescent="0.25">
      <c r="B11" s="79">
        <v>37713</v>
      </c>
      <c r="C11" s="119">
        <v>16.675684</v>
      </c>
      <c r="D11" s="246">
        <f t="shared" si="0"/>
        <v>3.0112561215761575E-3</v>
      </c>
      <c r="E11" s="246">
        <v>7.2823622386807712E-4</v>
      </c>
      <c r="G11">
        <v>7</v>
      </c>
      <c r="H11" s="246">
        <f t="shared" ca="1" si="1"/>
        <v>5.3261692104564053E-3</v>
      </c>
      <c r="J11" s="136" t="s">
        <v>8621</v>
      </c>
      <c r="K11" s="136"/>
      <c r="L11" s="136"/>
      <c r="M11" s="136"/>
      <c r="N11" s="237">
        <v>3027</v>
      </c>
    </row>
    <row r="12" spans="1:14" x14ac:dyDescent="0.25">
      <c r="B12" s="79">
        <v>37712</v>
      </c>
      <c r="C12" s="119">
        <v>16.625620000000001</v>
      </c>
      <c r="D12" s="246">
        <f t="shared" si="0"/>
        <v>-3.7726397332787055E-3</v>
      </c>
      <c r="E12" s="246">
        <v>-3.0022156812277686E-3</v>
      </c>
      <c r="G12">
        <v>8</v>
      </c>
      <c r="H12" s="246">
        <f t="shared" ca="1" si="1"/>
        <v>-4.4850574007503242E-3</v>
      </c>
    </row>
    <row r="13" spans="1:14" x14ac:dyDescent="0.25">
      <c r="B13" s="79">
        <v>37711</v>
      </c>
      <c r="C13" s="119">
        <v>16.688580000000002</v>
      </c>
      <c r="D13" s="246">
        <f t="shared" si="0"/>
        <v>-9.3211283658640402E-3</v>
      </c>
      <c r="E13" s="246">
        <v>3.786926442442468E-3</v>
      </c>
      <c r="G13">
        <v>9</v>
      </c>
      <c r="H13" s="246">
        <f t="shared" ca="1" si="1"/>
        <v>3.3499932250677157E-3</v>
      </c>
      <c r="J13" s="238" t="s">
        <v>8623</v>
      </c>
      <c r="K13" s="154" t="s">
        <v>8624</v>
      </c>
      <c r="L13" s="239" t="s">
        <v>8625</v>
      </c>
      <c r="M13" s="239" t="s">
        <v>8626</v>
      </c>
      <c r="N13" s="239" t="s">
        <v>8627</v>
      </c>
    </row>
    <row r="14" spans="1:14" x14ac:dyDescent="0.25">
      <c r="B14" s="79">
        <v>37708</v>
      </c>
      <c r="C14" s="119">
        <v>16.845600000000001</v>
      </c>
      <c r="D14" s="246">
        <f t="shared" si="0"/>
        <v>-1.5952739374332954E-2</v>
      </c>
      <c r="E14" s="246">
        <v>9.4088292712740836E-3</v>
      </c>
      <c r="G14">
        <v>10</v>
      </c>
      <c r="H14" s="246">
        <f t="shared" ca="1" si="1"/>
        <v>6.5985248348409912E-3</v>
      </c>
      <c r="J14" s="249">
        <v>0.05</v>
      </c>
      <c r="K14" s="250">
        <f>100%-J14</f>
        <v>0.95</v>
      </c>
      <c r="L14" s="67">
        <f>_xlfn.PERCENTILE.INC($E$5:$E$207,J14)</f>
        <v>-1.9235321629851428E-2</v>
      </c>
      <c r="M14" s="251">
        <f>$N$11*(1-L14)</f>
        <v>3085.2253185735608</v>
      </c>
      <c r="N14" s="252">
        <f>$N$11-M14</f>
        <v>-58.225318573560799</v>
      </c>
    </row>
    <row r="15" spans="1:14" x14ac:dyDescent="0.25">
      <c r="B15" s="79">
        <v>37707</v>
      </c>
      <c r="C15" s="119">
        <v>17.118690000000001</v>
      </c>
      <c r="D15" s="246">
        <f t="shared" si="0"/>
        <v>-7.0860552049160496E-4</v>
      </c>
      <c r="E15" s="246">
        <v>1.6211354893859515E-2</v>
      </c>
      <c r="G15">
        <v>11</v>
      </c>
      <c r="H15" s="246">
        <f t="shared" ca="1" si="1"/>
        <v>1.7396719460280961E-2</v>
      </c>
      <c r="J15" s="241">
        <v>0.01</v>
      </c>
      <c r="K15" s="242">
        <f t="shared" ref="K15:K17" si="2">100%-J15</f>
        <v>0.99</v>
      </c>
      <c r="L15" s="243">
        <f t="shared" ref="L15:L17" si="3">_xlfn.PERCENTILE.INC($E$5:$E$207,J15)</f>
        <v>-3.6647737344137614E-2</v>
      </c>
      <c r="M15" s="233">
        <f t="shared" ref="M15:M17" si="4">$N$11*(1-L15)</f>
        <v>3137.9327009407048</v>
      </c>
      <c r="N15" s="244">
        <f t="shared" ref="N15:N17" si="5">$N$11-M15</f>
        <v>-110.93270094070476</v>
      </c>
    </row>
    <row r="16" spans="1:14" x14ac:dyDescent="0.25">
      <c r="B16" s="79">
        <v>37706</v>
      </c>
      <c r="C16" s="119">
        <v>17.130828999999999</v>
      </c>
      <c r="D16" s="246">
        <f t="shared" si="0"/>
        <v>-9.083023891628076E-3</v>
      </c>
      <c r="E16" s="246">
        <v>7.0910799833384913E-4</v>
      </c>
      <c r="G16">
        <v>12</v>
      </c>
      <c r="H16" s="246">
        <f t="shared" ca="1" si="1"/>
        <v>-9.4395371733811701E-3</v>
      </c>
      <c r="J16" s="241">
        <v>5.0000000000000001E-3</v>
      </c>
      <c r="K16" s="242">
        <f t="shared" si="2"/>
        <v>0.995</v>
      </c>
      <c r="L16" s="243">
        <f t="shared" si="3"/>
        <v>-4.4105324670490033E-2</v>
      </c>
      <c r="M16" s="233">
        <f t="shared" si="4"/>
        <v>3160.5068177775734</v>
      </c>
      <c r="N16" s="244">
        <f t="shared" si="5"/>
        <v>-133.50681777757336</v>
      </c>
    </row>
    <row r="17" spans="2:14" x14ac:dyDescent="0.25">
      <c r="B17" s="79">
        <v>37705</v>
      </c>
      <c r="C17" s="119">
        <v>17.287855</v>
      </c>
      <c r="D17" s="246">
        <f t="shared" si="0"/>
        <v>-1.8518354507921483E-2</v>
      </c>
      <c r="E17" s="246">
        <v>9.1662814449903103E-3</v>
      </c>
      <c r="G17">
        <v>13</v>
      </c>
      <c r="H17" s="246">
        <f t="shared" ca="1" si="1"/>
        <v>-2.5491322683645169E-2</v>
      </c>
      <c r="J17" s="245">
        <v>0.1</v>
      </c>
      <c r="K17" s="242">
        <f t="shared" si="2"/>
        <v>0.9</v>
      </c>
      <c r="L17" s="243">
        <f t="shared" si="3"/>
        <v>-1.2736228659356223E-2</v>
      </c>
      <c r="M17" s="233">
        <f t="shared" si="4"/>
        <v>3065.5525641518711</v>
      </c>
      <c r="N17" s="244">
        <f t="shared" si="5"/>
        <v>-38.552564151871138</v>
      </c>
    </row>
    <row r="18" spans="2:14" x14ac:dyDescent="0.25">
      <c r="B18" s="79">
        <v>37704</v>
      </c>
      <c r="C18" s="119">
        <v>17.614038000000001</v>
      </c>
      <c r="D18" s="246">
        <f t="shared" si="0"/>
        <v>8.381213304283033E-3</v>
      </c>
      <c r="E18" s="246">
        <v>1.8867754270266632E-2</v>
      </c>
      <c r="G18">
        <v>14</v>
      </c>
      <c r="H18" s="246">
        <f t="shared" ca="1" si="1"/>
        <v>-9.5068249753364406E-3</v>
      </c>
    </row>
    <row r="19" spans="2:14" x14ac:dyDescent="0.25">
      <c r="B19" s="79">
        <v>37701</v>
      </c>
      <c r="C19" s="119">
        <v>17.467638000000001</v>
      </c>
      <c r="D19" s="246">
        <f t="shared" si="0"/>
        <v>4.0992563602224108E-3</v>
      </c>
      <c r="E19" s="246">
        <v>-8.3115524106397321E-3</v>
      </c>
      <c r="G19">
        <v>15</v>
      </c>
      <c r="H19" s="246">
        <f t="shared" ca="1" si="1"/>
        <v>-7.4261190489638537E-4</v>
      </c>
      <c r="J19" s="31" t="s">
        <v>8628</v>
      </c>
      <c r="K19" s="31"/>
      <c r="L19" s="31"/>
      <c r="M19" s="31"/>
      <c r="N19" s="31"/>
    </row>
    <row r="20" spans="2:14" x14ac:dyDescent="0.25">
      <c r="B20" s="79">
        <v>37700</v>
      </c>
      <c r="C20" s="119">
        <v>17.396325999999998</v>
      </c>
      <c r="D20" s="246">
        <f t="shared" si="0"/>
        <v>1.3971278501961816E-2</v>
      </c>
      <c r="E20" s="246">
        <v>-4.0825210598022747E-3</v>
      </c>
      <c r="G20">
        <v>16</v>
      </c>
      <c r="H20" s="246">
        <f t="shared" ca="1" si="1"/>
        <v>-2.9798642813882604E-3</v>
      </c>
    </row>
    <row r="21" spans="2:14" x14ac:dyDescent="0.25">
      <c r="B21" s="79">
        <v>37699</v>
      </c>
      <c r="C21" s="119">
        <v>17.156625999999999</v>
      </c>
      <c r="D21" s="246">
        <f t="shared" si="0"/>
        <v>2.6179727182285423E-2</v>
      </c>
      <c r="E21" s="246">
        <v>-1.3778771448638014E-2</v>
      </c>
      <c r="G21">
        <v>17</v>
      </c>
      <c r="H21" s="246">
        <f t="shared" ca="1" si="1"/>
        <v>-2.5845802448000291E-2</v>
      </c>
      <c r="J21" s="154" t="s">
        <v>8622</v>
      </c>
      <c r="K21" s="236"/>
      <c r="L21" s="236"/>
      <c r="M21" s="236"/>
      <c r="N21" s="236"/>
    </row>
    <row r="22" spans="2:14" x14ac:dyDescent="0.25">
      <c r="B22" s="79">
        <v>37698</v>
      </c>
      <c r="C22" s="119">
        <v>16.718928999999999</v>
      </c>
      <c r="D22" s="37">
        <f t="shared" si="0"/>
        <v>0</v>
      </c>
      <c r="E22" s="246">
        <v>-2.5511834319871519E-2</v>
      </c>
      <c r="G22">
        <v>18</v>
      </c>
      <c r="H22" s="246">
        <f t="shared" ca="1" si="1"/>
        <v>1.3285218545620776E-3</v>
      </c>
      <c r="J22" s="64" t="s">
        <v>8617</v>
      </c>
      <c r="K22" s="64"/>
      <c r="L22" s="64"/>
      <c r="M22" s="64"/>
      <c r="N22" s="240">
        <f ca="1">AVERAGE(H5:H10004)</f>
        <v>2.2685053858168374E-4</v>
      </c>
    </row>
    <row r="23" spans="2:14" x14ac:dyDescent="0.25">
      <c r="B23" s="79">
        <v>37697</v>
      </c>
      <c r="C23" s="119">
        <v>16.718928999999999</v>
      </c>
      <c r="D23" s="246">
        <f t="shared" si="0"/>
        <v>-4.5165215888767155E-3</v>
      </c>
      <c r="E23" s="37">
        <v>0</v>
      </c>
      <c r="G23">
        <v>19</v>
      </c>
      <c r="H23" s="246">
        <f t="shared" ca="1" si="1"/>
        <v>-2.7960790500943344E-3</v>
      </c>
      <c r="J23" s="136" t="s">
        <v>8618</v>
      </c>
      <c r="K23" s="136"/>
      <c r="L23" s="136"/>
      <c r="M23" s="136"/>
      <c r="N23" s="243">
        <f ca="1">_xlfn.STDEV.S(H5:H10004)</f>
        <v>1.1856077677267375E-2</v>
      </c>
    </row>
    <row r="24" spans="2:14" x14ac:dyDescent="0.25">
      <c r="B24" s="79">
        <v>37694</v>
      </c>
      <c r="C24" s="119">
        <v>16.794782999999999</v>
      </c>
      <c r="D24" s="37">
        <f t="shared" si="0"/>
        <v>0</v>
      </c>
      <c r="E24" s="246">
        <v>4.5370131065213355E-3</v>
      </c>
      <c r="G24">
        <v>20</v>
      </c>
      <c r="H24" s="246">
        <f t="shared" ca="1" si="1"/>
        <v>1.8579422584201772E-3</v>
      </c>
      <c r="J24" s="136" t="s">
        <v>8619</v>
      </c>
      <c r="K24" s="136"/>
      <c r="L24" s="136"/>
      <c r="M24" s="136"/>
      <c r="N24" s="243">
        <f ca="1">MIN(H5:H10004)</f>
        <v>-4.5038972521733223E-2</v>
      </c>
    </row>
    <row r="25" spans="2:14" x14ac:dyDescent="0.25">
      <c r="B25" s="79">
        <v>37693</v>
      </c>
      <c r="C25" s="119">
        <v>16.794782999999999</v>
      </c>
      <c r="D25" s="246">
        <f t="shared" si="0"/>
        <v>4.0816641318682859E-3</v>
      </c>
      <c r="E25" s="37">
        <v>0</v>
      </c>
      <c r="G25">
        <v>21</v>
      </c>
      <c r="H25" s="246">
        <f t="shared" ca="1" si="1"/>
        <v>1.0416553771242471E-2</v>
      </c>
      <c r="J25" s="136" t="s">
        <v>8620</v>
      </c>
      <c r="K25" s="136"/>
      <c r="L25" s="136"/>
      <c r="M25" s="136"/>
      <c r="N25" s="243">
        <f ca="1">MAX(H5:H10004)</f>
        <v>5.1586755443233309E-2</v>
      </c>
    </row>
    <row r="26" spans="2:14" x14ac:dyDescent="0.25">
      <c r="B26" s="79">
        <v>37692</v>
      </c>
      <c r="C26" s="119">
        <v>16.726510999999999</v>
      </c>
      <c r="D26" s="246">
        <f t="shared" si="0"/>
        <v>-5.0986689392979439E-3</v>
      </c>
      <c r="E26" s="246">
        <v>-4.0650718738074994E-3</v>
      </c>
      <c r="G26">
        <v>22</v>
      </c>
      <c r="H26" s="246">
        <f t="shared" ca="1" si="1"/>
        <v>-5.0662852948017978E-3</v>
      </c>
      <c r="J26" s="136" t="s">
        <v>8621</v>
      </c>
      <c r="K26" s="136"/>
      <c r="L26" s="136"/>
      <c r="M26" s="136"/>
      <c r="N26" s="237">
        <v>3027</v>
      </c>
    </row>
    <row r="27" spans="2:14" x14ac:dyDescent="0.25">
      <c r="B27" s="79">
        <v>37691</v>
      </c>
      <c r="C27" s="119">
        <v>16.812231000000001</v>
      </c>
      <c r="D27" s="246">
        <f t="shared" si="0"/>
        <v>1.187041543896117E-2</v>
      </c>
      <c r="E27" s="246">
        <v>5.1247985906924653E-3</v>
      </c>
      <c r="G27">
        <v>23</v>
      </c>
      <c r="H27" s="246">
        <f t="shared" ca="1" si="1"/>
        <v>1.5298915278281569E-3</v>
      </c>
    </row>
    <row r="28" spans="2:14" x14ac:dyDescent="0.25">
      <c r="B28" s="79">
        <v>37690</v>
      </c>
      <c r="C28" s="119">
        <v>16.615003999999999</v>
      </c>
      <c r="D28" s="246">
        <f t="shared" si="0"/>
        <v>2.6238405099282547E-2</v>
      </c>
      <c r="E28" s="246">
        <v>-1.1731161676282083E-2</v>
      </c>
      <c r="G28">
        <v>24</v>
      </c>
      <c r="H28" s="246">
        <f t="shared" ca="1" si="1"/>
        <v>2.4913278094359382E-2</v>
      </c>
      <c r="J28" s="238" t="s">
        <v>8623</v>
      </c>
      <c r="K28" s="154" t="s">
        <v>8624</v>
      </c>
      <c r="L28" s="239" t="s">
        <v>8625</v>
      </c>
      <c r="M28" s="239" t="s">
        <v>8626</v>
      </c>
      <c r="N28" s="239" t="s">
        <v>8627</v>
      </c>
    </row>
    <row r="29" spans="2:14" x14ac:dyDescent="0.25">
      <c r="B29" s="79">
        <v>37687</v>
      </c>
      <c r="C29" s="119">
        <v>16.190199</v>
      </c>
      <c r="D29" s="246">
        <f t="shared" si="0"/>
        <v>1.9731980694487533E-2</v>
      </c>
      <c r="E29" s="246">
        <v>-2.5567553278951917E-2</v>
      </c>
      <c r="G29">
        <v>25</v>
      </c>
      <c r="H29" s="246">
        <f t="shared" ca="1" si="1"/>
        <v>-1.4946966427359281E-2</v>
      </c>
      <c r="J29" s="249">
        <v>0.05</v>
      </c>
      <c r="K29" s="250">
        <f>100%-J29</f>
        <v>0.95</v>
      </c>
      <c r="L29" s="67">
        <f ca="1">_xlfn.PERCENTILE.INC($H$5:$H$10004,J29)</f>
        <v>-1.9097065112060191E-2</v>
      </c>
      <c r="M29" s="251">
        <f ca="1">$N$26*(1-L29)</f>
        <v>3084.8068160942062</v>
      </c>
      <c r="N29" s="252">
        <f ca="1">$N$26-M29</f>
        <v>-57.80681609420617</v>
      </c>
    </row>
    <row r="30" spans="2:14" x14ac:dyDescent="0.25">
      <c r="B30" s="79">
        <v>37686</v>
      </c>
      <c r="C30" s="119">
        <v>15.876916</v>
      </c>
      <c r="D30" s="246">
        <f t="shared" si="0"/>
        <v>7.5580261175753685E-3</v>
      </c>
      <c r="E30" s="246">
        <v>-1.9350163639125142E-2</v>
      </c>
      <c r="G30">
        <v>26</v>
      </c>
      <c r="H30" s="246">
        <f t="shared" ca="1" si="1"/>
        <v>1.4351287342343262E-2</v>
      </c>
      <c r="J30" s="241">
        <v>0.01</v>
      </c>
      <c r="K30" s="242">
        <f t="shared" ref="K30:K32" si="6">100%-J30</f>
        <v>0.99</v>
      </c>
      <c r="L30" s="67">
        <f t="shared" ref="L30:L32" ca="1" si="7">_xlfn.PERCENTILE.INC($H$5:$H$10004,J30)</f>
        <v>-2.7024645714885845E-2</v>
      </c>
      <c r="M30" s="233">
        <f t="shared" ref="M30:M32" ca="1" si="8">$N$26*(1-L30)</f>
        <v>3108.8036025789597</v>
      </c>
      <c r="N30" s="244">
        <f t="shared" ref="N30:N32" ca="1" si="9">$N$11-M30</f>
        <v>-81.803602578959726</v>
      </c>
    </row>
    <row r="31" spans="2:14" x14ac:dyDescent="0.25">
      <c r="B31" s="79">
        <v>37685</v>
      </c>
      <c r="C31" s="119">
        <v>15.757818</v>
      </c>
      <c r="D31" s="246">
        <f t="shared" si="0"/>
        <v>-2.879710076238955E-3</v>
      </c>
      <c r="E31" s="246">
        <v>-7.5013308629962687E-3</v>
      </c>
      <c r="G31">
        <v>27</v>
      </c>
      <c r="H31" s="246">
        <f t="shared" ca="1" si="1"/>
        <v>4.826528595515623E-3</v>
      </c>
      <c r="J31" s="241">
        <v>5.0000000000000001E-3</v>
      </c>
      <c r="K31" s="242">
        <f t="shared" si="6"/>
        <v>0.995</v>
      </c>
      <c r="L31" s="67">
        <f t="shared" ca="1" si="7"/>
        <v>-2.9227945547530994E-2</v>
      </c>
      <c r="M31" s="233">
        <f t="shared" ca="1" si="8"/>
        <v>3115.4729911723766</v>
      </c>
      <c r="N31" s="244">
        <f t="shared" ca="1" si="9"/>
        <v>-88.472991172376624</v>
      </c>
    </row>
    <row r="32" spans="2:14" x14ac:dyDescent="0.25">
      <c r="B32" s="79">
        <v>37684</v>
      </c>
      <c r="C32" s="119">
        <v>15.803326999999999</v>
      </c>
      <c r="D32" s="246">
        <f t="shared" si="0"/>
        <v>-9.0377424461933788E-3</v>
      </c>
      <c r="E32" s="246">
        <v>2.888026755988623E-3</v>
      </c>
      <c r="G32">
        <v>28</v>
      </c>
      <c r="H32" s="246">
        <f t="shared" ca="1" si="1"/>
        <v>4.0327508712213536E-3</v>
      </c>
      <c r="J32" s="245">
        <v>0.1</v>
      </c>
      <c r="K32" s="242">
        <f t="shared" si="6"/>
        <v>0.9</v>
      </c>
      <c r="L32" s="67">
        <f t="shared" ca="1" si="7"/>
        <v>-1.4819199654453779E-2</v>
      </c>
      <c r="M32" s="233">
        <f t="shared" ca="1" si="8"/>
        <v>3071.8577173540316</v>
      </c>
      <c r="N32" s="244">
        <f t="shared" ca="1" si="9"/>
        <v>-44.857717354031593</v>
      </c>
    </row>
    <row r="33" spans="2:8" x14ac:dyDescent="0.25">
      <c r="B33" s="79">
        <v>37683</v>
      </c>
      <c r="C33" s="119">
        <v>15.947456000000001</v>
      </c>
      <c r="D33" s="246">
        <f t="shared" si="0"/>
        <v>-7.2721600061951656E-3</v>
      </c>
      <c r="E33" s="246">
        <v>9.120168177245291E-3</v>
      </c>
      <c r="G33">
        <v>29</v>
      </c>
      <c r="H33" s="246">
        <f t="shared" ca="1" si="1"/>
        <v>1.1270410436931886E-2</v>
      </c>
    </row>
    <row r="34" spans="2:8" x14ac:dyDescent="0.25">
      <c r="B34" s="79">
        <v>37680</v>
      </c>
      <c r="C34" s="119">
        <v>16.064278000000002</v>
      </c>
      <c r="D34" s="246">
        <f t="shared" si="0"/>
        <v>-1.1482760659836153E-2</v>
      </c>
      <c r="E34" s="246">
        <v>7.3254317177611815E-3</v>
      </c>
      <c r="G34">
        <v>30</v>
      </c>
      <c r="H34" s="246">
        <f t="shared" ca="1" si="1"/>
        <v>-2.198317925676002E-4</v>
      </c>
    </row>
    <row r="35" spans="2:8" x14ac:dyDescent="0.25">
      <c r="B35" s="79">
        <v>37679</v>
      </c>
      <c r="C35" s="119">
        <v>16.250883000000002</v>
      </c>
      <c r="D35" s="246">
        <f t="shared" si="0"/>
        <v>3.889319216554239E-3</v>
      </c>
      <c r="E35" s="246">
        <v>1.1616146085121293E-2</v>
      </c>
      <c r="G35">
        <v>31</v>
      </c>
      <c r="H35" s="246">
        <f t="shared" ca="1" si="1"/>
        <v>3.3755571095028573E-3</v>
      </c>
    </row>
    <row r="36" spans="2:8" x14ac:dyDescent="0.25">
      <c r="B36" s="79">
        <v>37678</v>
      </c>
      <c r="C36" s="119">
        <v>16.187923000000001</v>
      </c>
      <c r="D36" s="246">
        <f t="shared" si="0"/>
        <v>-1.1442177641778866E-2</v>
      </c>
      <c r="E36" s="246">
        <v>-3.8742510176216481E-3</v>
      </c>
      <c r="G36">
        <v>32</v>
      </c>
      <c r="H36" s="246">
        <f t="shared" ca="1" si="1"/>
        <v>-4.8560232079220807E-3</v>
      </c>
    </row>
    <row r="37" spans="2:8" x14ac:dyDescent="0.25">
      <c r="B37" s="79">
        <v>37677</v>
      </c>
      <c r="C37" s="119">
        <v>16.375292000000002</v>
      </c>
      <c r="D37" s="246">
        <f t="shared" si="0"/>
        <v>4.981365983138134E-3</v>
      </c>
      <c r="E37" s="246">
        <v>1.1574616459443273E-2</v>
      </c>
      <c r="G37">
        <v>33</v>
      </c>
      <c r="H37" s="246">
        <f t="shared" ca="1" si="1"/>
        <v>-8.5925828388320222E-4</v>
      </c>
    </row>
    <row r="38" spans="2:8" x14ac:dyDescent="0.25">
      <c r="B38" s="79">
        <v>37676</v>
      </c>
      <c r="C38" s="119">
        <v>16.294125000000001</v>
      </c>
      <c r="D38" s="246">
        <f t="shared" si="0"/>
        <v>-8.9051868215204808E-3</v>
      </c>
      <c r="E38" s="246">
        <v>-4.9566749710478839E-3</v>
      </c>
      <c r="G38">
        <v>34</v>
      </c>
      <c r="H38" s="246">
        <f t="shared" ca="1" si="1"/>
        <v>5.5569269838133487E-3</v>
      </c>
    </row>
    <row r="39" spans="2:8" x14ac:dyDescent="0.25">
      <c r="B39" s="79">
        <v>37673</v>
      </c>
      <c r="C39" s="119">
        <v>16.440531</v>
      </c>
      <c r="D39" s="246">
        <f t="shared" si="0"/>
        <v>3.2401045825722966E-3</v>
      </c>
      <c r="E39" s="246">
        <v>8.9852017214793016E-3</v>
      </c>
      <c r="G39">
        <v>35</v>
      </c>
      <c r="H39" s="246">
        <f t="shared" ca="1" si="1"/>
        <v>-1.5428576928762929E-2</v>
      </c>
    </row>
    <row r="40" spans="2:8" x14ac:dyDescent="0.25">
      <c r="B40" s="79">
        <v>37672</v>
      </c>
      <c r="C40" s="119">
        <v>16.387433999999999</v>
      </c>
      <c r="D40" s="246">
        <f t="shared" si="0"/>
        <v>4.7911332029453666E-3</v>
      </c>
      <c r="E40" s="246">
        <v>-3.2296402105261115E-3</v>
      </c>
      <c r="G40">
        <v>36</v>
      </c>
      <c r="H40" s="246">
        <f t="shared" ca="1" si="1"/>
        <v>-7.7594837317024306E-3</v>
      </c>
    </row>
    <row r="41" spans="2:8" x14ac:dyDescent="0.25">
      <c r="B41" s="79">
        <v>37671</v>
      </c>
      <c r="C41" s="119">
        <v>16.309294000000001</v>
      </c>
      <c r="D41" s="246">
        <f t="shared" si="0"/>
        <v>4.6727003025852582E-3</v>
      </c>
      <c r="E41" s="246">
        <v>-4.7682877014179068E-3</v>
      </c>
      <c r="G41">
        <v>37</v>
      </c>
      <c r="H41" s="246">
        <f t="shared" ca="1" si="1"/>
        <v>-9.3192030682007314E-3</v>
      </c>
    </row>
    <row r="42" spans="2:8" x14ac:dyDescent="0.25">
      <c r="B42" s="79">
        <v>37670</v>
      </c>
      <c r="C42" s="119">
        <v>16.233440000000002</v>
      </c>
      <c r="D42" s="246">
        <f t="shared" si="0"/>
        <v>-5.1136617486713292E-3</v>
      </c>
      <c r="E42" s="246">
        <v>-4.6509677242926421E-3</v>
      </c>
      <c r="G42">
        <v>38</v>
      </c>
      <c r="H42" s="246">
        <f t="shared" ca="1" si="1"/>
        <v>1.5015340401893888E-2</v>
      </c>
    </row>
    <row r="43" spans="2:8" x14ac:dyDescent="0.25">
      <c r="B43" s="79">
        <v>37669</v>
      </c>
      <c r="C43" s="119">
        <v>16.316879</v>
      </c>
      <c r="D43" s="246">
        <f t="shared" si="0"/>
        <v>-4.9501611532881901E-3</v>
      </c>
      <c r="E43" s="246">
        <v>5.1399456923485395E-3</v>
      </c>
      <c r="G43">
        <v>39</v>
      </c>
      <c r="H43" s="246">
        <f t="shared" ca="1" si="1"/>
        <v>1.2572162690127163E-2</v>
      </c>
    </row>
    <row r="44" spans="2:8" x14ac:dyDescent="0.25">
      <c r="B44" s="79">
        <v>37666</v>
      </c>
      <c r="C44" s="119">
        <v>16.398052</v>
      </c>
      <c r="D44" s="246">
        <f t="shared" si="0"/>
        <v>-7.3472295402067841E-3</v>
      </c>
      <c r="E44" s="246">
        <v>4.9747871513908829E-3</v>
      </c>
      <c r="G44">
        <v>40</v>
      </c>
      <c r="H44" s="246">
        <f t="shared" ca="1" si="1"/>
        <v>9.3638517321891108E-3</v>
      </c>
    </row>
    <row r="45" spans="2:8" x14ac:dyDescent="0.25">
      <c r="B45" s="79">
        <v>37665</v>
      </c>
      <c r="C45" s="119">
        <v>16.519424000000001</v>
      </c>
      <c r="D45" s="37">
        <f t="shared" si="0"/>
        <v>0</v>
      </c>
      <c r="E45" s="246">
        <v>7.4016108742673168E-3</v>
      </c>
      <c r="G45">
        <v>41</v>
      </c>
      <c r="H45" s="246">
        <f t="shared" ca="1" si="1"/>
        <v>-2.888981301836437E-3</v>
      </c>
    </row>
    <row r="46" spans="2:8" x14ac:dyDescent="0.25">
      <c r="B46" s="79">
        <v>37664</v>
      </c>
      <c r="C46" s="119">
        <v>16.519424000000001</v>
      </c>
      <c r="D46" s="246">
        <f t="shared" si="0"/>
        <v>3.0862981224206126E-3</v>
      </c>
      <c r="E46" s="37">
        <v>0</v>
      </c>
      <c r="G46">
        <v>42</v>
      </c>
      <c r="H46" s="246">
        <f t="shared" ca="1" si="1"/>
        <v>1.4643147063598816E-2</v>
      </c>
    </row>
    <row r="47" spans="2:8" x14ac:dyDescent="0.25">
      <c r="B47" s="79">
        <v>37663</v>
      </c>
      <c r="C47" s="119">
        <v>16.468596999999999</v>
      </c>
      <c r="D47" s="246">
        <f t="shared" si="0"/>
        <v>1.0602295097212973E-3</v>
      </c>
      <c r="E47" s="246">
        <v>-3.0768021935874842E-3</v>
      </c>
      <c r="G47">
        <v>43</v>
      </c>
      <c r="H47" s="246">
        <f t="shared" ca="1" si="1"/>
        <v>-5.1185686039262697E-3</v>
      </c>
    </row>
    <row r="48" spans="2:8" x14ac:dyDescent="0.25">
      <c r="B48" s="79">
        <v>37662</v>
      </c>
      <c r="C48" s="119">
        <v>16.451155</v>
      </c>
      <c r="D48" s="246">
        <f t="shared" si="0"/>
        <v>-9.1374602079171106E-3</v>
      </c>
      <c r="E48" s="246">
        <v>-1.0591066136355798E-3</v>
      </c>
      <c r="G48">
        <v>44</v>
      </c>
      <c r="H48" s="246">
        <f t="shared" ca="1" si="1"/>
        <v>-3.2684823456583072E-3</v>
      </c>
    </row>
    <row r="49" spans="2:8" x14ac:dyDescent="0.25">
      <c r="B49" s="79">
        <v>37659</v>
      </c>
      <c r="C49" s="119">
        <v>16.602862999999999</v>
      </c>
      <c r="D49" s="246">
        <f t="shared" si="0"/>
        <v>-5.1362668363636975E-3</v>
      </c>
      <c r="E49" s="246">
        <v>9.2217233379661961E-3</v>
      </c>
      <c r="G49">
        <v>45</v>
      </c>
      <c r="H49" s="246">
        <f t="shared" ca="1" si="1"/>
        <v>1.4761987623305821E-2</v>
      </c>
    </row>
    <row r="50" spans="2:8" x14ac:dyDescent="0.25">
      <c r="B50" s="79">
        <v>37658</v>
      </c>
      <c r="C50" s="119">
        <v>16.688580000000002</v>
      </c>
      <c r="D50" s="37">
        <f t="shared" si="0"/>
        <v>0</v>
      </c>
      <c r="E50" s="246">
        <v>5.162784274013614E-3</v>
      </c>
      <c r="G50">
        <v>46</v>
      </c>
      <c r="H50" s="246">
        <f t="shared" ca="1" si="1"/>
        <v>6.4861326583797998E-3</v>
      </c>
    </row>
    <row r="51" spans="2:8" x14ac:dyDescent="0.25">
      <c r="B51" s="79">
        <v>37657</v>
      </c>
      <c r="C51" s="119">
        <v>16.688580000000002</v>
      </c>
      <c r="D51" s="246">
        <f t="shared" si="0"/>
        <v>6.7268831858565796E-3</v>
      </c>
      <c r="E51" s="37">
        <v>0</v>
      </c>
      <c r="G51">
        <v>47</v>
      </c>
      <c r="H51" s="246">
        <f t="shared" ca="1" si="1"/>
        <v>5.3343280002556628E-3</v>
      </c>
    </row>
    <row r="52" spans="2:8" x14ac:dyDescent="0.25">
      <c r="B52" s="79">
        <v>37656</v>
      </c>
      <c r="C52" s="119">
        <v>16.577068000000001</v>
      </c>
      <c r="D52" s="246">
        <f t="shared" si="0"/>
        <v>1.1853043429907074E-2</v>
      </c>
      <c r="E52" s="246">
        <v>-6.6819345923979845E-3</v>
      </c>
      <c r="G52">
        <v>48</v>
      </c>
      <c r="H52" s="246">
        <f t="shared" ca="1" si="1"/>
        <v>-1.5948441885457279E-3</v>
      </c>
    </row>
    <row r="53" spans="2:8" x14ac:dyDescent="0.25">
      <c r="B53" s="79">
        <v>37655</v>
      </c>
      <c r="C53" s="119">
        <v>16.382881000000001</v>
      </c>
      <c r="D53" s="246">
        <f t="shared" si="0"/>
        <v>-6.1206257888059348E-3</v>
      </c>
      <c r="E53" s="246">
        <v>-1.1714194572888248E-2</v>
      </c>
      <c r="G53">
        <v>49</v>
      </c>
      <c r="H53" s="246">
        <f t="shared" ca="1" si="1"/>
        <v>1.7573102570130786E-2</v>
      </c>
    </row>
    <row r="54" spans="2:8" x14ac:dyDescent="0.25">
      <c r="B54" s="79">
        <v>37652</v>
      </c>
      <c r="C54" s="119">
        <v>16.483771999999998</v>
      </c>
      <c r="D54" s="246">
        <f t="shared" si="0"/>
        <v>-1.316961444714773E-2</v>
      </c>
      <c r="E54" s="246">
        <v>6.1583185521519182E-3</v>
      </c>
      <c r="G54">
        <v>50</v>
      </c>
      <c r="H54" s="246">
        <f t="shared" ca="1" si="1"/>
        <v>-1.642755520101629E-2</v>
      </c>
    </row>
    <row r="55" spans="2:8" x14ac:dyDescent="0.25">
      <c r="B55" s="79">
        <v>37651</v>
      </c>
      <c r="C55" s="119">
        <v>16.703754</v>
      </c>
      <c r="D55" s="246">
        <f t="shared" si="0"/>
        <v>1.8197834972230628E-3</v>
      </c>
      <c r="E55" s="246">
        <v>1.3345367795672114E-2</v>
      </c>
      <c r="G55">
        <v>51</v>
      </c>
      <c r="H55" s="246">
        <f t="shared" ca="1" si="1"/>
        <v>1.9277483598086E-3</v>
      </c>
    </row>
    <row r="56" spans="2:8" x14ac:dyDescent="0.25">
      <c r="B56" s="79">
        <v>37650</v>
      </c>
      <c r="C56" s="119">
        <v>16.673411999999999</v>
      </c>
      <c r="D56" s="246">
        <f t="shared" si="0"/>
        <v>-9.3298231056033101E-3</v>
      </c>
      <c r="E56" s="246">
        <v>-1.8164779007162689E-3</v>
      </c>
      <c r="G56">
        <v>52</v>
      </c>
      <c r="H56" s="246">
        <f t="shared" ca="1" si="1"/>
        <v>1.0107453810148466E-2</v>
      </c>
    </row>
    <row r="57" spans="2:8" x14ac:dyDescent="0.25">
      <c r="B57" s="79">
        <v>37649</v>
      </c>
      <c r="C57" s="119">
        <v>16.830437</v>
      </c>
      <c r="D57" s="246">
        <f t="shared" si="0"/>
        <v>4.072982219182327E-3</v>
      </c>
      <c r="E57" s="246">
        <v>9.4176884731212111E-3</v>
      </c>
      <c r="G57">
        <v>53</v>
      </c>
      <c r="H57" s="246">
        <f t="shared" ca="1" si="1"/>
        <v>-1.2888112137045334E-2</v>
      </c>
    </row>
    <row r="58" spans="2:8" x14ac:dyDescent="0.25">
      <c r="B58" s="79">
        <v>37648</v>
      </c>
      <c r="C58" s="119">
        <v>16.762165</v>
      </c>
      <c r="D58" s="246">
        <f t="shared" si="0"/>
        <v>-9.1030153250565762E-3</v>
      </c>
      <c r="E58" s="246">
        <v>-4.0564603283919686E-3</v>
      </c>
      <c r="G58">
        <v>54</v>
      </c>
      <c r="H58" s="246">
        <f t="shared" ca="1" si="1"/>
        <v>-1.0014232496680613E-2</v>
      </c>
    </row>
    <row r="59" spans="2:8" x14ac:dyDescent="0.25">
      <c r="B59" s="79">
        <v>37645</v>
      </c>
      <c r="C59" s="119">
        <v>16.916153000000001</v>
      </c>
      <c r="D59" s="246">
        <f t="shared" si="0"/>
        <v>3.1489554797080399E-3</v>
      </c>
      <c r="E59" s="246">
        <v>9.1866414630808017E-3</v>
      </c>
      <c r="G59">
        <v>55</v>
      </c>
      <c r="H59" s="246">
        <f t="shared" ca="1" si="1"/>
        <v>-3.2617894468458847E-3</v>
      </c>
    </row>
    <row r="60" spans="2:8" x14ac:dyDescent="0.25">
      <c r="B60" s="79">
        <v>37644</v>
      </c>
      <c r="C60" s="119">
        <v>16.863052</v>
      </c>
      <c r="D60" s="246">
        <f t="shared" si="0"/>
        <v>-6.5691246194305242E-3</v>
      </c>
      <c r="E60" s="246">
        <v>-3.1390706858705768E-3</v>
      </c>
      <c r="G60">
        <v>56</v>
      </c>
      <c r="H60" s="246">
        <f t="shared" ca="1" si="1"/>
        <v>-1.1969931762828749E-2</v>
      </c>
    </row>
    <row r="61" spans="2:8" x14ac:dyDescent="0.25">
      <c r="B61" s="79">
        <v>37643</v>
      </c>
      <c r="C61" s="119">
        <v>16.97456</v>
      </c>
      <c r="D61" s="246">
        <f t="shared" si="0"/>
        <v>3.1379678149540137E-3</v>
      </c>
      <c r="E61" s="246">
        <v>6.6125633722768935E-3</v>
      </c>
      <c r="G61">
        <v>57</v>
      </c>
      <c r="H61" s="246">
        <f t="shared" ca="1" si="1"/>
        <v>-2.3655714305497174E-2</v>
      </c>
    </row>
    <row r="62" spans="2:8" x14ac:dyDescent="0.25">
      <c r="B62" s="79">
        <v>37642</v>
      </c>
      <c r="C62" s="119">
        <v>16.921461000000001</v>
      </c>
      <c r="D62" s="246">
        <f t="shared" si="0"/>
        <v>-1.344856635386375E-4</v>
      </c>
      <c r="E62" s="246">
        <v>-3.1281517753626344E-3</v>
      </c>
      <c r="G62">
        <v>58</v>
      </c>
      <c r="H62" s="246">
        <f t="shared" ca="1" si="1"/>
        <v>-9.7997431587871116E-3</v>
      </c>
    </row>
    <row r="63" spans="2:8" x14ac:dyDescent="0.25">
      <c r="B63" s="79">
        <v>37641</v>
      </c>
      <c r="C63" s="119">
        <v>16.923736999999999</v>
      </c>
      <c r="D63" s="246">
        <f t="shared" si="0"/>
        <v>5.830124331052673E-4</v>
      </c>
      <c r="E63" s="246">
        <v>1.3450375236502275E-4</v>
      </c>
      <c r="G63">
        <v>59</v>
      </c>
      <c r="H63" s="246">
        <f t="shared" ca="1" si="1"/>
        <v>-1.2060565819190279E-2</v>
      </c>
    </row>
    <row r="64" spans="2:8" x14ac:dyDescent="0.25">
      <c r="B64" s="79">
        <v>37638</v>
      </c>
      <c r="C64" s="119">
        <v>16.913875999999998</v>
      </c>
      <c r="D64" s="246">
        <f t="shared" si="0"/>
        <v>-5.6194027099863266E-3</v>
      </c>
      <c r="E64" s="246">
        <v>-5.8267272766060983E-4</v>
      </c>
      <c r="G64">
        <v>60</v>
      </c>
      <c r="H64" s="246">
        <f t="shared" ca="1" si="1"/>
        <v>-5.5503592176080344E-3</v>
      </c>
    </row>
    <row r="65" spans="2:8" x14ac:dyDescent="0.25">
      <c r="B65" s="79">
        <v>37637</v>
      </c>
      <c r="C65" s="119">
        <v>17.009459</v>
      </c>
      <c r="D65" s="246">
        <f t="shared" si="0"/>
        <v>2.3554107115907056E-2</v>
      </c>
      <c r="E65" s="246">
        <v>5.6511588473275622E-3</v>
      </c>
      <c r="G65">
        <v>61</v>
      </c>
      <c r="H65" s="246">
        <f t="shared" ca="1" si="1"/>
        <v>2.6626058738214399E-3</v>
      </c>
    </row>
    <row r="66" spans="2:8" x14ac:dyDescent="0.25">
      <c r="B66" s="79">
        <v>37636</v>
      </c>
      <c r="C66" s="119">
        <v>16.618036</v>
      </c>
      <c r="D66" s="246">
        <f t="shared" si="0"/>
        <v>-2.1703212312784496E-2</v>
      </c>
      <c r="E66" s="246">
        <v>-2.301207816192153E-2</v>
      </c>
      <c r="G66">
        <v>62</v>
      </c>
      <c r="H66" s="246">
        <f t="shared" ca="1" si="1"/>
        <v>1.1760978973314546E-4</v>
      </c>
    </row>
    <row r="67" spans="2:8" x14ac:dyDescent="0.25">
      <c r="B67" s="79">
        <v>37635</v>
      </c>
      <c r="C67" s="119">
        <v>16.986702000000001</v>
      </c>
      <c r="D67" s="246">
        <f t="shared" si="0"/>
        <v>1.8187740281866774E-2</v>
      </c>
      <c r="E67" s="246">
        <v>2.2184691379895979E-2</v>
      </c>
      <c r="G67">
        <v>63</v>
      </c>
      <c r="H67" s="246">
        <f t="shared" ca="1" si="1"/>
        <v>1.166977901412816E-2</v>
      </c>
    </row>
    <row r="68" spans="2:8" x14ac:dyDescent="0.25">
      <c r="B68" s="79">
        <v>37634</v>
      </c>
      <c r="C68" s="119">
        <v>16.683271000000001</v>
      </c>
      <c r="D68" s="246">
        <f t="shared" si="0"/>
        <v>-5.2918472699719776E-3</v>
      </c>
      <c r="E68" s="246">
        <v>-1.7862855308817437E-2</v>
      </c>
      <c r="G68">
        <v>64</v>
      </c>
      <c r="H68" s="246">
        <f t="shared" ca="1" si="1"/>
        <v>-3.1800943752699054E-2</v>
      </c>
    </row>
    <row r="69" spans="2:8" x14ac:dyDescent="0.25">
      <c r="B69" s="79">
        <v>37631</v>
      </c>
      <c r="C69" s="119">
        <v>16.772026</v>
      </c>
      <c r="D69" s="246">
        <f t="shared" ref="D69:D132" si="10">(C69-C70)/C70</f>
        <v>1.948755048342453E-3</v>
      </c>
      <c r="E69" s="246">
        <v>5.3199998969026534E-3</v>
      </c>
      <c r="G69">
        <v>65</v>
      </c>
      <c r="H69" s="246">
        <f t="shared" ca="1" si="1"/>
        <v>-7.8984444928860888E-3</v>
      </c>
    </row>
    <row r="70" spans="2:8" x14ac:dyDescent="0.25">
      <c r="B70" s="79">
        <v>37630</v>
      </c>
      <c r="C70" s="119">
        <v>16.739405000000001</v>
      </c>
      <c r="D70" s="246">
        <f t="shared" si="10"/>
        <v>4.5302888357969369E-4</v>
      </c>
      <c r="E70" s="246">
        <v>-1.9449647883922252E-3</v>
      </c>
      <c r="G70">
        <v>66</v>
      </c>
      <c r="H70" s="246">
        <f t="shared" ref="H70:H133" ca="1" si="11">_xlfn.NORM.INV(RAND(),$N$7,$N$8)</f>
        <v>-6.2913783294242243E-3</v>
      </c>
    </row>
    <row r="71" spans="2:8" x14ac:dyDescent="0.25">
      <c r="B71" s="79">
        <v>37629</v>
      </c>
      <c r="C71" s="119">
        <v>16.731825000000001</v>
      </c>
      <c r="D71" s="246">
        <f t="shared" si="10"/>
        <v>-2.7192266712932988E-4</v>
      </c>
      <c r="E71" s="246">
        <v>-4.5282374134569348E-4</v>
      </c>
      <c r="G71">
        <v>67</v>
      </c>
      <c r="H71" s="246">
        <f t="shared" ca="1" si="11"/>
        <v>-2.0053299825146713E-3</v>
      </c>
    </row>
    <row r="72" spans="2:8" x14ac:dyDescent="0.25">
      <c r="B72" s="79">
        <v>37628</v>
      </c>
      <c r="C72" s="119">
        <v>16.736376</v>
      </c>
      <c r="D72" s="246">
        <f t="shared" si="10"/>
        <v>5.4687959024702724E-3</v>
      </c>
      <c r="E72" s="246">
        <v>2.7199662917818621E-4</v>
      </c>
      <c r="G72">
        <v>68</v>
      </c>
      <c r="H72" s="246">
        <f t="shared" ca="1" si="11"/>
        <v>-5.0999606269078882E-3</v>
      </c>
    </row>
    <row r="73" spans="2:8" x14ac:dyDescent="0.25">
      <c r="B73" s="79">
        <v>37627</v>
      </c>
      <c r="C73" s="119">
        <v>16.645346</v>
      </c>
      <c r="D73" s="246">
        <f t="shared" si="10"/>
        <v>4.7162434280579642E-3</v>
      </c>
      <c r="E73" s="246">
        <v>-5.4390508435039906E-3</v>
      </c>
      <c r="G73">
        <v>69</v>
      </c>
      <c r="H73" s="246">
        <f t="shared" ca="1" si="11"/>
        <v>-1.2351716971564944E-2</v>
      </c>
    </row>
    <row r="74" spans="2:8" x14ac:dyDescent="0.25">
      <c r="B74" s="79">
        <v>37624</v>
      </c>
      <c r="C74" s="119">
        <v>16.567211</v>
      </c>
      <c r="D74" s="246">
        <f t="shared" si="10"/>
        <v>1.6970649567514529E-3</v>
      </c>
      <c r="E74" s="246">
        <v>-4.6941048867352843E-3</v>
      </c>
      <c r="G74">
        <v>70</v>
      </c>
      <c r="H74" s="246">
        <f t="shared" ca="1" si="11"/>
        <v>-1.4133141904351205E-3</v>
      </c>
    </row>
    <row r="75" spans="2:8" x14ac:dyDescent="0.25">
      <c r="B75" s="79">
        <v>37623</v>
      </c>
      <c r="C75" s="119">
        <v>16.539142999999999</v>
      </c>
      <c r="D75" s="246">
        <f t="shared" si="10"/>
        <v>5.8126088609870147E-3</v>
      </c>
      <c r="E75" s="246">
        <v>-1.6941898066005854E-3</v>
      </c>
      <c r="G75">
        <v>71</v>
      </c>
      <c r="H75" s="246">
        <f t="shared" ca="1" si="11"/>
        <v>6.6887619967684478E-3</v>
      </c>
    </row>
    <row r="76" spans="2:8" x14ac:dyDescent="0.25">
      <c r="B76" s="79">
        <v>37622</v>
      </c>
      <c r="C76" s="119">
        <v>16.443563000000001</v>
      </c>
      <c r="D76" s="246">
        <f t="shared" si="10"/>
        <v>-2.7680981821856125E-4</v>
      </c>
      <c r="E76" s="246">
        <v>-5.7790176915453375E-3</v>
      </c>
      <c r="G76">
        <v>72</v>
      </c>
      <c r="H76" s="246">
        <f t="shared" ca="1" si="11"/>
        <v>-2.3135673291929098E-3</v>
      </c>
    </row>
    <row r="77" spans="2:8" x14ac:dyDescent="0.25">
      <c r="B77" s="79">
        <v>37621</v>
      </c>
      <c r="C77" s="119">
        <v>16.448115999999999</v>
      </c>
      <c r="D77" s="246">
        <f t="shared" si="10"/>
        <v>-4.6123818692436714E-4</v>
      </c>
      <c r="E77" s="246">
        <v>2.7688646311008197E-4</v>
      </c>
      <c r="G77">
        <v>73</v>
      </c>
      <c r="H77" s="246">
        <f t="shared" ca="1" si="11"/>
        <v>-8.1222480117861106E-3</v>
      </c>
    </row>
    <row r="78" spans="2:8" x14ac:dyDescent="0.25">
      <c r="B78" s="79">
        <v>37620</v>
      </c>
      <c r="C78" s="119">
        <v>16.455705999999999</v>
      </c>
      <c r="D78" s="246">
        <f t="shared" si="10"/>
        <v>-7.8276249033234374E-4</v>
      </c>
      <c r="E78" s="246">
        <v>4.6145102575884253E-4</v>
      </c>
      <c r="G78">
        <v>74</v>
      </c>
      <c r="H78" s="246">
        <f t="shared" ca="1" si="11"/>
        <v>-2.4643411476845509E-3</v>
      </c>
    </row>
    <row r="79" spans="2:8" x14ac:dyDescent="0.25">
      <c r="B79" s="79">
        <v>37617</v>
      </c>
      <c r="C79" s="119">
        <v>16.468596999999999</v>
      </c>
      <c r="D79" s="246">
        <f t="shared" si="10"/>
        <v>-3.6714838948862811E-3</v>
      </c>
      <c r="E79" s="246">
        <v>7.8337568743630721E-4</v>
      </c>
      <c r="G79">
        <v>75</v>
      </c>
      <c r="H79" s="246">
        <f t="shared" ca="1" si="11"/>
        <v>-2.5872730023382643E-3</v>
      </c>
    </row>
    <row r="80" spans="2:8" x14ac:dyDescent="0.25">
      <c r="B80" s="79">
        <v>37616</v>
      </c>
      <c r="C80" s="119">
        <v>16.529284000000001</v>
      </c>
      <c r="D80" s="246">
        <f t="shared" si="10"/>
        <v>1.3158389933930524E-2</v>
      </c>
      <c r="E80" s="246">
        <v>3.6850133620976635E-3</v>
      </c>
      <c r="G80">
        <v>76</v>
      </c>
      <c r="H80" s="246">
        <f t="shared" ca="1" si="11"/>
        <v>1.4937926271492871E-2</v>
      </c>
    </row>
    <row r="81" spans="2:8" x14ac:dyDescent="0.25">
      <c r="B81" s="79">
        <v>37615</v>
      </c>
      <c r="C81" s="119">
        <v>16.314609999999998</v>
      </c>
      <c r="D81" s="37">
        <f t="shared" si="10"/>
        <v>0</v>
      </c>
      <c r="E81" s="246">
        <v>-1.2987495405124762E-2</v>
      </c>
      <c r="G81">
        <v>77</v>
      </c>
      <c r="H81" s="246">
        <f t="shared" ca="1" si="11"/>
        <v>1.8489150801316613E-2</v>
      </c>
    </row>
    <row r="82" spans="2:8" x14ac:dyDescent="0.25">
      <c r="B82" s="79">
        <v>37614</v>
      </c>
      <c r="C82" s="119">
        <v>16.314609999999998</v>
      </c>
      <c r="D82" s="246">
        <f t="shared" si="10"/>
        <v>-7.9793445599638767E-3</v>
      </c>
      <c r="E82" s="37">
        <v>0</v>
      </c>
      <c r="G82">
        <v>78</v>
      </c>
      <c r="H82" s="246">
        <f t="shared" ca="1" si="11"/>
        <v>-2.4918641560088044E-2</v>
      </c>
    </row>
    <row r="83" spans="2:8" x14ac:dyDescent="0.25">
      <c r="B83" s="79">
        <v>37613</v>
      </c>
      <c r="C83" s="119">
        <v>16.445837000000001</v>
      </c>
      <c r="D83" s="246">
        <f t="shared" si="10"/>
        <v>-1.243565170255039E-2</v>
      </c>
      <c r="E83" s="246">
        <v>8.0435266304252854E-3</v>
      </c>
      <c r="G83">
        <v>79</v>
      </c>
      <c r="H83" s="246">
        <f t="shared" ca="1" si="11"/>
        <v>-7.6072617688490991E-4</v>
      </c>
    </row>
    <row r="84" spans="2:8" x14ac:dyDescent="0.25">
      <c r="B84" s="79">
        <v>37610</v>
      </c>
      <c r="C84" s="119">
        <v>16.652926999999998</v>
      </c>
      <c r="D84" s="246">
        <f t="shared" si="10"/>
        <v>-8.1327160337571498E-3</v>
      </c>
      <c r="E84" s="246">
        <v>1.2592244468919236E-2</v>
      </c>
      <c r="G84">
        <v>80</v>
      </c>
      <c r="H84" s="246">
        <f t="shared" ca="1" si="11"/>
        <v>-3.0231767007476346E-2</v>
      </c>
    </row>
    <row r="85" spans="2:8" x14ac:dyDescent="0.25">
      <c r="B85" s="79">
        <v>37609</v>
      </c>
      <c r="C85" s="119">
        <v>16.789470999999999</v>
      </c>
      <c r="D85" s="37">
        <f t="shared" si="10"/>
        <v>0</v>
      </c>
      <c r="E85" s="246">
        <v>8.1993994208946382E-3</v>
      </c>
      <c r="G85">
        <v>81</v>
      </c>
      <c r="H85" s="246">
        <f t="shared" ca="1" si="11"/>
        <v>-1.3179152485488156E-2</v>
      </c>
    </row>
    <row r="86" spans="2:8" x14ac:dyDescent="0.25">
      <c r="B86" s="79">
        <v>37608</v>
      </c>
      <c r="C86" s="119">
        <v>16.789470999999999</v>
      </c>
      <c r="D86" s="246">
        <f t="shared" si="10"/>
        <v>7.7402169140629046E-3</v>
      </c>
      <c r="E86" s="37">
        <v>0</v>
      </c>
      <c r="G86">
        <v>82</v>
      </c>
      <c r="H86" s="246">
        <f t="shared" ca="1" si="11"/>
        <v>2.4138516959658896E-5</v>
      </c>
    </row>
    <row r="87" spans="2:8" x14ac:dyDescent="0.25">
      <c r="B87" s="79">
        <v>37607</v>
      </c>
      <c r="C87" s="119">
        <v>16.660515</v>
      </c>
      <c r="D87" s="246">
        <f t="shared" si="10"/>
        <v>-1.5456386812035044E-3</v>
      </c>
      <c r="E87" s="246">
        <v>-7.6807661182415306E-3</v>
      </c>
      <c r="G87">
        <v>83</v>
      </c>
      <c r="H87" s="246">
        <f t="shared" ca="1" si="11"/>
        <v>1.1414093395828558E-2</v>
      </c>
    </row>
    <row r="88" spans="2:8" x14ac:dyDescent="0.25">
      <c r="B88" s="79">
        <v>37606</v>
      </c>
      <c r="C88" s="119">
        <v>16.686305999999998</v>
      </c>
      <c r="D88" s="246">
        <f t="shared" si="10"/>
        <v>-1.1681970231478168E-2</v>
      </c>
      <c r="E88" s="246">
        <v>1.5480313783816479E-3</v>
      </c>
      <c r="G88">
        <v>84</v>
      </c>
      <c r="H88" s="246">
        <f t="shared" ca="1" si="11"/>
        <v>3.4264386774330671E-3</v>
      </c>
    </row>
    <row r="89" spans="2:8" x14ac:dyDescent="0.25">
      <c r="B89" s="79">
        <v>37603</v>
      </c>
      <c r="C89" s="119">
        <v>16.883538999999999</v>
      </c>
      <c r="D89" s="246">
        <f t="shared" si="10"/>
        <v>6.5119836559547912E-3</v>
      </c>
      <c r="E89" s="246">
        <v>1.1820051723850724E-2</v>
      </c>
      <c r="G89">
        <v>85</v>
      </c>
      <c r="H89" s="246">
        <f t="shared" ca="1" si="11"/>
        <v>-3.2476563642664705E-3</v>
      </c>
    </row>
    <row r="90" spans="2:8" x14ac:dyDescent="0.25">
      <c r="B90" s="79">
        <v>37602</v>
      </c>
      <c r="C90" s="119">
        <v>16.774304999999998</v>
      </c>
      <c r="D90" s="246">
        <f t="shared" si="10"/>
        <v>4.9992621711650274E-3</v>
      </c>
      <c r="E90" s="246">
        <v>-6.4698520849213381E-3</v>
      </c>
      <c r="G90">
        <v>86</v>
      </c>
      <c r="H90" s="246">
        <f t="shared" ca="1" si="11"/>
        <v>-1.7733063187029399E-2</v>
      </c>
    </row>
    <row r="91" spans="2:8" x14ac:dyDescent="0.25">
      <c r="B91" s="79">
        <v>37601</v>
      </c>
      <c r="C91" s="119">
        <v>16.690863</v>
      </c>
      <c r="D91" s="246">
        <f t="shared" si="10"/>
        <v>1.368001351821713E-4</v>
      </c>
      <c r="E91" s="246">
        <v>-4.9743938720559827E-3</v>
      </c>
      <c r="G91">
        <v>87</v>
      </c>
      <c r="H91" s="246">
        <f t="shared" ca="1" si="11"/>
        <v>8.584281015156868E-3</v>
      </c>
    </row>
    <row r="92" spans="2:8" x14ac:dyDescent="0.25">
      <c r="B92" s="79">
        <v>37600</v>
      </c>
      <c r="C92" s="119">
        <v>16.688580000000002</v>
      </c>
      <c r="D92" s="246">
        <f t="shared" si="10"/>
        <v>-2.2677173978480529E-3</v>
      </c>
      <c r="E92" s="246">
        <v>-1.3678142346495089E-4</v>
      </c>
      <c r="G92">
        <v>88</v>
      </c>
      <c r="H92" s="246">
        <f t="shared" ca="1" si="11"/>
        <v>3.9292842769909839E-3</v>
      </c>
    </row>
    <row r="93" spans="2:8" x14ac:dyDescent="0.25">
      <c r="B93" s="79">
        <v>37599</v>
      </c>
      <c r="C93" s="119">
        <v>16.726510999999999</v>
      </c>
      <c r="D93" s="246">
        <f t="shared" si="10"/>
        <v>9.0794644929072796E-4</v>
      </c>
      <c r="E93" s="246">
        <v>2.2728716283828116E-3</v>
      </c>
      <c r="G93">
        <v>89</v>
      </c>
      <c r="H93" s="246">
        <f t="shared" ca="1" si="11"/>
        <v>-9.2080590849393292E-3</v>
      </c>
    </row>
    <row r="94" spans="2:8" x14ac:dyDescent="0.25">
      <c r="B94" s="79">
        <v>37596</v>
      </c>
      <c r="C94" s="119">
        <v>16.711338000000001</v>
      </c>
      <c r="D94" s="246">
        <f t="shared" si="10"/>
        <v>3.1725056533463283E-4</v>
      </c>
      <c r="E94" s="246">
        <v>-9.0712283033785219E-4</v>
      </c>
      <c r="G94">
        <v>90</v>
      </c>
      <c r="H94" s="246">
        <f t="shared" ca="1" si="11"/>
        <v>-1.3399893862874185E-2</v>
      </c>
    </row>
    <row r="95" spans="2:8" x14ac:dyDescent="0.25">
      <c r="B95" s="79">
        <v>37595</v>
      </c>
      <c r="C95" s="119">
        <v>16.706037999999999</v>
      </c>
      <c r="D95" s="246">
        <f t="shared" si="10"/>
        <v>5.2955716307269687E-3</v>
      </c>
      <c r="E95" s="246">
        <v>-3.1714994933391082E-4</v>
      </c>
      <c r="G95">
        <v>91</v>
      </c>
      <c r="H95" s="246">
        <f t="shared" ca="1" si="11"/>
        <v>7.7244554505499167E-3</v>
      </c>
    </row>
    <row r="96" spans="2:8" x14ac:dyDescent="0.25">
      <c r="B96" s="79">
        <v>37594</v>
      </c>
      <c r="C96" s="119">
        <v>16.618036</v>
      </c>
      <c r="D96" s="246">
        <f t="shared" si="10"/>
        <v>5.3693795811118918E-3</v>
      </c>
      <c r="E96" s="246">
        <v>-5.2676762736921512E-3</v>
      </c>
      <c r="G96">
        <v>92</v>
      </c>
      <c r="H96" s="246">
        <f t="shared" ca="1" si="11"/>
        <v>1.7876684845498378E-3</v>
      </c>
    </row>
    <row r="97" spans="2:8" x14ac:dyDescent="0.25">
      <c r="B97" s="79">
        <v>37593</v>
      </c>
      <c r="C97" s="119">
        <v>16.529284000000001</v>
      </c>
      <c r="D97" s="246">
        <f t="shared" si="10"/>
        <v>-3.0654201368639782E-3</v>
      </c>
      <c r="E97" s="246">
        <v>-5.3407033177686877E-3</v>
      </c>
      <c r="G97">
        <v>93</v>
      </c>
      <c r="H97" s="246">
        <f t="shared" ca="1" si="11"/>
        <v>9.3583984210409265E-3</v>
      </c>
    </row>
    <row r="98" spans="2:8" x14ac:dyDescent="0.25">
      <c r="B98" s="79">
        <v>37592</v>
      </c>
      <c r="C98" s="119">
        <v>16.580109</v>
      </c>
      <c r="D98" s="246">
        <f t="shared" si="10"/>
        <v>5.8443540713862038E-3</v>
      </c>
      <c r="E98" s="246">
        <v>3.0748458311926682E-3</v>
      </c>
      <c r="G98">
        <v>94</v>
      </c>
      <c r="H98" s="246">
        <f t="shared" ca="1" si="11"/>
        <v>-1.0652508690686702E-2</v>
      </c>
    </row>
    <row r="99" spans="2:8" x14ac:dyDescent="0.25">
      <c r="B99" s="79">
        <v>37589</v>
      </c>
      <c r="C99" s="119">
        <v>16.483771999999998</v>
      </c>
      <c r="D99" s="246">
        <f t="shared" si="10"/>
        <v>-1.4199279106805924E-2</v>
      </c>
      <c r="E99" s="246">
        <v>-5.8103960595193849E-3</v>
      </c>
      <c r="G99">
        <v>95</v>
      </c>
      <c r="H99" s="246">
        <f t="shared" ca="1" si="11"/>
        <v>9.0502835640191674E-3</v>
      </c>
    </row>
    <row r="100" spans="2:8" x14ac:dyDescent="0.25">
      <c r="B100" s="79">
        <v>37588</v>
      </c>
      <c r="C100" s="119">
        <v>16.721201000000001</v>
      </c>
      <c r="D100" s="246">
        <f t="shared" si="10"/>
        <v>1.358938721494292E-4</v>
      </c>
      <c r="E100" s="246">
        <v>1.4403802721852883E-2</v>
      </c>
      <c r="G100">
        <v>96</v>
      </c>
      <c r="H100" s="246">
        <f t="shared" ca="1" si="11"/>
        <v>-5.3178849648766245E-4</v>
      </c>
    </row>
    <row r="101" spans="2:8" x14ac:dyDescent="0.25">
      <c r="B101" s="79">
        <v>37587</v>
      </c>
      <c r="C101" s="119">
        <v>16.718928999999999</v>
      </c>
      <c r="D101" s="246">
        <f t="shared" si="10"/>
        <v>-2.7147937709346951E-3</v>
      </c>
      <c r="E101" s="246">
        <v>-1.3587540751417221E-4</v>
      </c>
      <c r="G101">
        <v>97</v>
      </c>
      <c r="H101" s="246">
        <f t="shared" ca="1" si="11"/>
        <v>1.9762050889402128E-2</v>
      </c>
    </row>
    <row r="102" spans="2:8" x14ac:dyDescent="0.25">
      <c r="B102" s="79">
        <v>37586</v>
      </c>
      <c r="C102" s="119">
        <v>16.764441000000001</v>
      </c>
      <c r="D102" s="246">
        <f t="shared" si="10"/>
        <v>3.4959216541948475E-3</v>
      </c>
      <c r="E102" s="246">
        <v>2.7221839389354558E-3</v>
      </c>
      <c r="G102">
        <v>98</v>
      </c>
      <c r="H102" s="246">
        <f t="shared" ca="1" si="11"/>
        <v>1.290391988048184E-2</v>
      </c>
    </row>
    <row r="103" spans="2:8" x14ac:dyDescent="0.25">
      <c r="B103" s="79">
        <v>37585</v>
      </c>
      <c r="C103" s="119">
        <v>16.706037999999999</v>
      </c>
      <c r="D103" s="246">
        <f t="shared" si="10"/>
        <v>7.2781128039186129E-4</v>
      </c>
      <c r="E103" s="246">
        <v>-3.4837427624340098E-3</v>
      </c>
      <c r="G103">
        <v>99</v>
      </c>
      <c r="H103" s="246">
        <f t="shared" ca="1" si="11"/>
        <v>2.8037449720822944E-3</v>
      </c>
    </row>
    <row r="104" spans="2:8" x14ac:dyDescent="0.25">
      <c r="B104" s="79">
        <v>37582</v>
      </c>
      <c r="C104" s="119">
        <v>16.693888000000001</v>
      </c>
      <c r="D104" s="246">
        <f t="shared" si="10"/>
        <v>1.1025361863085196E-2</v>
      </c>
      <c r="E104" s="246">
        <v>-7.2728195637998246E-4</v>
      </c>
      <c r="G104">
        <v>100</v>
      </c>
      <c r="H104" s="246">
        <f t="shared" ca="1" si="11"/>
        <v>5.9867177354939339E-3</v>
      </c>
    </row>
    <row r="105" spans="2:8" x14ac:dyDescent="0.25">
      <c r="B105" s="79">
        <v>37581</v>
      </c>
      <c r="C105" s="119">
        <v>16.511838999999998</v>
      </c>
      <c r="D105" s="246">
        <f t="shared" si="10"/>
        <v>1.6057958204486279E-2</v>
      </c>
      <c r="E105" s="246">
        <v>-1.0905128871117548E-2</v>
      </c>
      <c r="G105">
        <v>101</v>
      </c>
      <c r="H105" s="246">
        <f t="shared" ca="1" si="11"/>
        <v>-6.8164038306003294E-3</v>
      </c>
    </row>
    <row r="106" spans="2:8" x14ac:dyDescent="0.25">
      <c r="B106" s="79">
        <v>37580</v>
      </c>
      <c r="C106" s="119">
        <v>16.250883000000002</v>
      </c>
      <c r="D106" s="246">
        <f t="shared" si="10"/>
        <v>-7.2756934550829225E-3</v>
      </c>
      <c r="E106" s="246">
        <v>-1.5804175416196626E-2</v>
      </c>
      <c r="G106">
        <v>102</v>
      </c>
      <c r="H106" s="246">
        <f t="shared" ca="1" si="11"/>
        <v>2.122959460508074E-2</v>
      </c>
    </row>
    <row r="107" spans="2:8" x14ac:dyDescent="0.25">
      <c r="B107" s="79">
        <v>37579</v>
      </c>
      <c r="C107" s="119">
        <v>16.369986000000001</v>
      </c>
      <c r="D107" s="37">
        <f t="shared" si="10"/>
        <v>0</v>
      </c>
      <c r="E107" s="246">
        <v>7.3290171370995073E-3</v>
      </c>
      <c r="G107">
        <v>103</v>
      </c>
      <c r="H107" s="246">
        <f t="shared" ca="1" si="11"/>
        <v>1.3855704529615815E-2</v>
      </c>
    </row>
    <row r="108" spans="2:8" x14ac:dyDescent="0.25">
      <c r="B108" s="79">
        <v>37578</v>
      </c>
      <c r="C108" s="119">
        <v>16.369986000000001</v>
      </c>
      <c r="D108" s="246">
        <f t="shared" si="10"/>
        <v>-1.5061213065365611E-2</v>
      </c>
      <c r="E108" s="37">
        <v>0</v>
      </c>
      <c r="G108">
        <v>104</v>
      </c>
      <c r="H108" s="246">
        <f t="shared" ca="1" si="11"/>
        <v>-1.4462489331406718E-2</v>
      </c>
    </row>
    <row r="109" spans="2:8" x14ac:dyDescent="0.25">
      <c r="B109" s="79">
        <v>37575</v>
      </c>
      <c r="C109" s="119">
        <v>16.620308000000001</v>
      </c>
      <c r="D109" s="246">
        <f t="shared" si="10"/>
        <v>-1.0522676054342279E-2</v>
      </c>
      <c r="E109" s="246">
        <v>1.5291521935327287E-2</v>
      </c>
      <c r="G109">
        <v>105</v>
      </c>
      <c r="H109" s="246">
        <f t="shared" ca="1" si="11"/>
        <v>-1.9769361632728164E-2</v>
      </c>
    </row>
    <row r="110" spans="2:8" x14ac:dyDescent="0.25">
      <c r="B110" s="79">
        <v>37574</v>
      </c>
      <c r="C110" s="119">
        <v>16.797058</v>
      </c>
      <c r="D110" s="246">
        <f t="shared" si="10"/>
        <v>1.9944686241335604E-2</v>
      </c>
      <c r="E110" s="246">
        <v>1.0634580297789811E-2</v>
      </c>
      <c r="G110">
        <v>106</v>
      </c>
      <c r="H110" s="246">
        <f t="shared" ca="1" si="11"/>
        <v>-8.1233628127527421E-3</v>
      </c>
    </row>
    <row r="111" spans="2:8" x14ac:dyDescent="0.25">
      <c r="B111" s="79">
        <v>37573</v>
      </c>
      <c r="C111" s="119">
        <v>16.468596999999999</v>
      </c>
      <c r="D111" s="246">
        <f t="shared" si="10"/>
        <v>1.7958893333111636E-2</v>
      </c>
      <c r="E111" s="246">
        <v>-1.9554674395956768E-2</v>
      </c>
      <c r="G111">
        <v>107</v>
      </c>
      <c r="H111" s="246">
        <f t="shared" ca="1" si="11"/>
        <v>-1.2369859684898947E-2</v>
      </c>
    </row>
    <row r="112" spans="2:8" x14ac:dyDescent="0.25">
      <c r="B112" s="79">
        <v>37572</v>
      </c>
      <c r="C112" s="119">
        <v>16.178056999999999</v>
      </c>
      <c r="D112" s="246">
        <f t="shared" si="10"/>
        <v>-7.1233036447186978E-3</v>
      </c>
      <c r="E112" s="246">
        <v>-1.7642061433648541E-2</v>
      </c>
      <c r="G112">
        <v>108</v>
      </c>
      <c r="H112" s="246">
        <f t="shared" ca="1" si="11"/>
        <v>-1.4089342769705047E-2</v>
      </c>
    </row>
    <row r="113" spans="2:8" x14ac:dyDescent="0.25">
      <c r="B113" s="79">
        <v>37571</v>
      </c>
      <c r="C113" s="119">
        <v>16.294125000000001</v>
      </c>
      <c r="D113" s="246">
        <f t="shared" si="10"/>
        <v>-8.6303981741514407E-3</v>
      </c>
      <c r="E113" s="246">
        <v>7.1744091394907355E-3</v>
      </c>
      <c r="G113">
        <v>109</v>
      </c>
      <c r="H113" s="246">
        <f t="shared" ca="1" si="11"/>
        <v>9.6065329635552244E-3</v>
      </c>
    </row>
    <row r="114" spans="2:8" x14ac:dyDescent="0.25">
      <c r="B114" s="79">
        <v>37568</v>
      </c>
      <c r="C114" s="119">
        <v>16.435974000000002</v>
      </c>
      <c r="D114" s="246">
        <f t="shared" si="10"/>
        <v>4.4965286266073863E-3</v>
      </c>
      <c r="E114" s="246">
        <v>8.7055303675404819E-3</v>
      </c>
      <c r="G114">
        <v>110</v>
      </c>
      <c r="H114" s="246">
        <f t="shared" ca="1" si="11"/>
        <v>4.1362002016035355E-3</v>
      </c>
    </row>
    <row r="115" spans="2:8" x14ac:dyDescent="0.25">
      <c r="B115" s="79">
        <v>37567</v>
      </c>
      <c r="C115" s="119">
        <v>16.362400000000001</v>
      </c>
      <c r="D115" s="246">
        <f t="shared" si="10"/>
        <v>-3.8041127586715059E-2</v>
      </c>
      <c r="E115" s="246">
        <v>-4.4764003642254902E-3</v>
      </c>
      <c r="G115">
        <v>111</v>
      </c>
      <c r="H115" s="246">
        <f t="shared" ca="1" si="11"/>
        <v>-2.0051358408793622E-2</v>
      </c>
    </row>
    <row r="116" spans="2:8" x14ac:dyDescent="0.25">
      <c r="B116" s="79">
        <v>37566</v>
      </c>
      <c r="C116" s="119">
        <v>17.009459</v>
      </c>
      <c r="D116" s="37">
        <f t="shared" si="10"/>
        <v>0</v>
      </c>
      <c r="E116" s="246">
        <v>3.9545482325331165E-2</v>
      </c>
      <c r="G116">
        <v>112</v>
      </c>
      <c r="H116" s="246">
        <f t="shared" ca="1" si="11"/>
        <v>1.291229096984596E-2</v>
      </c>
    </row>
    <row r="117" spans="2:8" x14ac:dyDescent="0.25">
      <c r="B117" s="79">
        <v>37565</v>
      </c>
      <c r="C117" s="119">
        <v>17.009459</v>
      </c>
      <c r="D117" s="246">
        <f t="shared" si="10"/>
        <v>2.3691078519230829E-3</v>
      </c>
      <c r="E117" s="37">
        <v>0</v>
      </c>
      <c r="G117">
        <v>113</v>
      </c>
      <c r="H117" s="246">
        <f t="shared" ca="1" si="11"/>
        <v>2.7811273107452173E-3</v>
      </c>
    </row>
    <row r="118" spans="2:8" x14ac:dyDescent="0.25">
      <c r="B118" s="79">
        <v>37564</v>
      </c>
      <c r="C118" s="119">
        <v>16.969256999999999</v>
      </c>
      <c r="D118" s="246">
        <f t="shared" si="10"/>
        <v>3.8195457754117729E-2</v>
      </c>
      <c r="E118" s="246">
        <v>-2.3635084455067464E-3</v>
      </c>
      <c r="G118">
        <v>114</v>
      </c>
      <c r="H118" s="246">
        <f t="shared" ca="1" si="11"/>
        <v>1.3128095705962893E-2</v>
      </c>
    </row>
    <row r="119" spans="2:8" x14ac:dyDescent="0.25">
      <c r="B119" s="79">
        <v>37561</v>
      </c>
      <c r="C119" s="119">
        <v>16.344954000000001</v>
      </c>
      <c r="D119" s="246">
        <f t="shared" si="10"/>
        <v>-1.5983850651153125E-2</v>
      </c>
      <c r="E119" s="246">
        <v>-3.6790237781182622E-2</v>
      </c>
      <c r="G119">
        <v>115</v>
      </c>
      <c r="H119" s="246">
        <f t="shared" ca="1" si="11"/>
        <v>-5.0775165892703563E-3</v>
      </c>
    </row>
    <row r="120" spans="2:8" x14ac:dyDescent="0.25">
      <c r="B120" s="79">
        <v>37560</v>
      </c>
      <c r="C120" s="119">
        <v>16.610453</v>
      </c>
      <c r="D120" s="246">
        <f t="shared" si="10"/>
        <v>7.8247784529662245E-3</v>
      </c>
      <c r="E120" s="246">
        <v>1.6243484074656825E-2</v>
      </c>
      <c r="G120">
        <v>116</v>
      </c>
      <c r="H120" s="246">
        <f t="shared" ca="1" si="11"/>
        <v>-1.3258298733384291E-2</v>
      </c>
    </row>
    <row r="121" spans="2:8" x14ac:dyDescent="0.25">
      <c r="B121" s="79">
        <v>37559</v>
      </c>
      <c r="C121" s="119">
        <v>16.481489</v>
      </c>
      <c r="D121" s="246">
        <f t="shared" si="10"/>
        <v>-1.6299248635119164E-2</v>
      </c>
      <c r="E121" s="246">
        <v>-7.7640266644142608E-3</v>
      </c>
      <c r="G121">
        <v>117</v>
      </c>
      <c r="H121" s="246">
        <f t="shared" ca="1" si="11"/>
        <v>-2.4869558514366834E-2</v>
      </c>
    </row>
    <row r="122" spans="2:8" x14ac:dyDescent="0.25">
      <c r="B122" s="79">
        <v>37558</v>
      </c>
      <c r="C122" s="119">
        <v>16.754576</v>
      </c>
      <c r="D122" s="246">
        <f t="shared" si="10"/>
        <v>-6.1201531782300164E-3</v>
      </c>
      <c r="E122" s="246">
        <v>1.6569316036918771E-2</v>
      </c>
      <c r="G122">
        <v>118</v>
      </c>
      <c r="H122" s="246">
        <f t="shared" ca="1" si="11"/>
        <v>8.9896567814185132E-4</v>
      </c>
    </row>
    <row r="123" spans="2:8" x14ac:dyDescent="0.25">
      <c r="B123" s="79">
        <v>37557</v>
      </c>
      <c r="C123" s="119">
        <v>16.857748000000001</v>
      </c>
      <c r="D123" s="246">
        <f t="shared" si="10"/>
        <v>-1.7115781153925005E-2</v>
      </c>
      <c r="E123" s="246">
        <v>6.1578401029068544E-3</v>
      </c>
      <c r="G123">
        <v>119</v>
      </c>
      <c r="H123" s="246">
        <f t="shared" ca="1" si="11"/>
        <v>-1.1527592474366244E-2</v>
      </c>
    </row>
    <row r="124" spans="2:8" x14ac:dyDescent="0.25">
      <c r="B124" s="79">
        <v>37554</v>
      </c>
      <c r="C124" s="119">
        <v>17.151306000000002</v>
      </c>
      <c r="D124" s="246">
        <f t="shared" si="10"/>
        <v>-1.4575862543957296E-3</v>
      </c>
      <c r="E124" s="246">
        <v>1.7413832500046914E-2</v>
      </c>
      <c r="G124">
        <v>120</v>
      </c>
      <c r="H124" s="246">
        <f t="shared" ca="1" si="11"/>
        <v>-1.3993939607330587E-2</v>
      </c>
    </row>
    <row r="125" spans="2:8" x14ac:dyDescent="0.25">
      <c r="B125" s="79">
        <v>37553</v>
      </c>
      <c r="C125" s="119">
        <v>17.176342000000002</v>
      </c>
      <c r="D125" s="246">
        <f t="shared" si="10"/>
        <v>-2.3795816675679662E-3</v>
      </c>
      <c r="E125" s="246">
        <v>1.4597139133311512E-3</v>
      </c>
      <c r="G125">
        <v>121</v>
      </c>
      <c r="H125" s="246">
        <f t="shared" ca="1" si="11"/>
        <v>-5.4192639620675746E-3</v>
      </c>
    </row>
    <row r="126" spans="2:8" x14ac:dyDescent="0.25">
      <c r="B126" s="79">
        <v>37552</v>
      </c>
      <c r="C126" s="119">
        <v>17.217312</v>
      </c>
      <c r="D126" s="246">
        <f t="shared" si="10"/>
        <v>-2.6379272151587271E-4</v>
      </c>
      <c r="E126" s="246">
        <v>2.3852575827843872E-3</v>
      </c>
      <c r="G126">
        <v>122</v>
      </c>
      <c r="H126" s="246">
        <f t="shared" ca="1" si="11"/>
        <v>-1.4130431469476361E-2</v>
      </c>
    </row>
    <row r="127" spans="2:8" x14ac:dyDescent="0.25">
      <c r="B127" s="79">
        <v>37551</v>
      </c>
      <c r="C127" s="119">
        <v>17.221855000000001</v>
      </c>
      <c r="D127" s="246">
        <f t="shared" si="10"/>
        <v>1.3182663809858838E-4</v>
      </c>
      <c r="E127" s="246">
        <v>2.638623264770796E-4</v>
      </c>
      <c r="G127">
        <v>123</v>
      </c>
      <c r="H127" s="246">
        <f t="shared" ca="1" si="11"/>
        <v>-1.7074824355218687E-2</v>
      </c>
    </row>
    <row r="128" spans="2:8" x14ac:dyDescent="0.25">
      <c r="B128" s="79">
        <v>37550</v>
      </c>
      <c r="C128" s="119">
        <v>17.219584999999999</v>
      </c>
      <c r="D128" s="246">
        <f t="shared" si="10"/>
        <v>1.4298298653253754E-2</v>
      </c>
      <c r="E128" s="246">
        <v>-1.3180926212669197E-4</v>
      </c>
      <c r="G128">
        <v>124</v>
      </c>
      <c r="H128" s="246">
        <f t="shared" ca="1" si="11"/>
        <v>1.107582566146658E-2</v>
      </c>
    </row>
    <row r="129" spans="2:8" x14ac:dyDescent="0.25">
      <c r="B129" s="79">
        <v>37547</v>
      </c>
      <c r="C129" s="119">
        <v>16.976845000000001</v>
      </c>
      <c r="D129" s="246">
        <f t="shared" si="10"/>
        <v>-1.2065745335027441E-2</v>
      </c>
      <c r="E129" s="246">
        <v>-1.4096739265202834E-2</v>
      </c>
      <c r="G129">
        <v>125</v>
      </c>
      <c r="H129" s="246">
        <f t="shared" ca="1" si="11"/>
        <v>4.2367087722660762E-3</v>
      </c>
    </row>
    <row r="130" spans="2:8" x14ac:dyDescent="0.25">
      <c r="B130" s="79">
        <v>37546</v>
      </c>
      <c r="C130" s="119">
        <v>17.184184999999999</v>
      </c>
      <c r="D130" s="246">
        <f t="shared" si="10"/>
        <v>1.0565007022833577E-2</v>
      </c>
      <c r="E130" s="246">
        <v>1.2213105556421026E-2</v>
      </c>
      <c r="G130">
        <v>126</v>
      </c>
      <c r="H130" s="246">
        <f t="shared" ca="1" si="11"/>
        <v>-7.8946084299790827E-3</v>
      </c>
    </row>
    <row r="131" spans="2:8" x14ac:dyDescent="0.25">
      <c r="B131" s="79">
        <v>37545</v>
      </c>
      <c r="C131" s="119">
        <v>17.004532000000001</v>
      </c>
      <c r="D131" s="246">
        <f t="shared" si="10"/>
        <v>7.4847806125935481E-4</v>
      </c>
      <c r="E131" s="246">
        <v>-1.0454554580272401E-2</v>
      </c>
      <c r="G131">
        <v>127</v>
      </c>
      <c r="H131" s="246">
        <f t="shared" ca="1" si="11"/>
        <v>1.2459922407091779E-2</v>
      </c>
    </row>
    <row r="132" spans="2:8" x14ac:dyDescent="0.25">
      <c r="B132" s="79">
        <v>37544</v>
      </c>
      <c r="C132" s="119">
        <v>16.991814000000002</v>
      </c>
      <c r="D132" s="37">
        <f t="shared" si="10"/>
        <v>0</v>
      </c>
      <c r="E132" s="246">
        <v>-7.4791826084949367E-4</v>
      </c>
      <c r="G132">
        <v>128</v>
      </c>
      <c r="H132" s="246">
        <f t="shared" ca="1" si="11"/>
        <v>3.1260481876609248E-3</v>
      </c>
    </row>
    <row r="133" spans="2:8" x14ac:dyDescent="0.25">
      <c r="B133" s="79">
        <v>37543</v>
      </c>
      <c r="C133" s="119">
        <v>16.991814000000002</v>
      </c>
      <c r="D133" s="246">
        <f t="shared" ref="D133:D196" si="12">(C133-C134)/C134</f>
        <v>-1.132370263326375E-2</v>
      </c>
      <c r="E133" s="37">
        <v>0</v>
      </c>
      <c r="G133">
        <v>129</v>
      </c>
      <c r="H133" s="246">
        <f t="shared" ca="1" si="11"/>
        <v>-2.5314868609766884E-2</v>
      </c>
    </row>
    <row r="134" spans="2:8" x14ac:dyDescent="0.25">
      <c r="B134" s="79">
        <v>37540</v>
      </c>
      <c r="C134" s="119">
        <v>17.186427999999999</v>
      </c>
      <c r="D134" s="246">
        <f t="shared" si="12"/>
        <v>7.1499064808475737E-3</v>
      </c>
      <c r="E134" s="246">
        <v>1.1453397500702268E-2</v>
      </c>
      <c r="G134">
        <v>130</v>
      </c>
      <c r="H134" s="246">
        <f t="shared" ref="H134:H197" ca="1" si="13">_xlfn.NORM.INV(RAND(),$N$7,$N$8)</f>
        <v>-5.5224217015620953E-3</v>
      </c>
    </row>
    <row r="135" spans="2:8" x14ac:dyDescent="0.25">
      <c r="B135" s="79">
        <v>37539</v>
      </c>
      <c r="C135" s="119">
        <v>17.064419000000001</v>
      </c>
      <c r="D135" s="246">
        <f t="shared" si="12"/>
        <v>-4.3873242295285563E-4</v>
      </c>
      <c r="E135" s="246">
        <v>-7.0991482348745465E-3</v>
      </c>
      <c r="G135">
        <v>131</v>
      </c>
      <c r="H135" s="246">
        <f t="shared" ca="1" si="13"/>
        <v>-3.232662672507839E-2</v>
      </c>
    </row>
    <row r="136" spans="2:8" x14ac:dyDescent="0.25">
      <c r="B136" s="79">
        <v>37538</v>
      </c>
      <c r="C136" s="119">
        <v>17.071909000000002</v>
      </c>
      <c r="D136" s="246">
        <f t="shared" si="12"/>
        <v>-5.7974106917762286E-3</v>
      </c>
      <c r="E136" s="246">
        <v>4.3892499357878298E-4</v>
      </c>
      <c r="G136">
        <v>132</v>
      </c>
      <c r="H136" s="246">
        <f t="shared" ca="1" si="13"/>
        <v>2.3857788455113455E-2</v>
      </c>
    </row>
    <row r="137" spans="2:8" x14ac:dyDescent="0.25">
      <c r="B137" s="79">
        <v>37537</v>
      </c>
      <c r="C137" s="119">
        <v>17.171458999999999</v>
      </c>
      <c r="D137" s="246">
        <f t="shared" si="12"/>
        <v>-4.9017607975501559E-3</v>
      </c>
      <c r="E137" s="246">
        <v>5.8312166495262559E-3</v>
      </c>
      <c r="G137">
        <v>133</v>
      </c>
      <c r="H137" s="246">
        <f t="shared" ca="1" si="13"/>
        <v>-1.9251492988410911E-2</v>
      </c>
    </row>
    <row r="138" spans="2:8" x14ac:dyDescent="0.25">
      <c r="B138" s="79">
        <v>37536</v>
      </c>
      <c r="C138" s="119">
        <v>17.256043999999999</v>
      </c>
      <c r="D138" s="246">
        <f t="shared" si="12"/>
        <v>-1.472558040706254E-3</v>
      </c>
      <c r="E138" s="246">
        <v>4.925906412495326E-3</v>
      </c>
      <c r="G138">
        <v>134</v>
      </c>
      <c r="H138" s="246">
        <f t="shared" ca="1" si="13"/>
        <v>1.5031732413927048E-2</v>
      </c>
    </row>
    <row r="139" spans="2:8" x14ac:dyDescent="0.25">
      <c r="B139" s="79">
        <v>37533</v>
      </c>
      <c r="C139" s="119">
        <v>17.281492</v>
      </c>
      <c r="D139" s="246">
        <f t="shared" si="12"/>
        <v>4.3499476132591195E-3</v>
      </c>
      <c r="E139" s="246">
        <v>1.4747296657333978E-3</v>
      </c>
      <c r="G139">
        <v>135</v>
      </c>
      <c r="H139" s="246">
        <f t="shared" ca="1" si="13"/>
        <v>-4.7636857792790772E-3</v>
      </c>
    </row>
    <row r="140" spans="2:8" x14ac:dyDescent="0.25">
      <c r="B140" s="79">
        <v>37532</v>
      </c>
      <c r="C140" s="119">
        <v>17.206644000000001</v>
      </c>
      <c r="D140" s="246">
        <f t="shared" si="12"/>
        <v>1.3670310621825844E-2</v>
      </c>
      <c r="E140" s="246">
        <v>-4.3311075224291605E-3</v>
      </c>
      <c r="G140">
        <v>136</v>
      </c>
      <c r="H140" s="246">
        <f t="shared" ca="1" si="13"/>
        <v>7.5727164988314698E-4</v>
      </c>
    </row>
    <row r="141" spans="2:8" x14ac:dyDescent="0.25">
      <c r="B141" s="79">
        <v>37531</v>
      </c>
      <c r="C141" s="119">
        <v>16.974595999999998</v>
      </c>
      <c r="D141" s="37">
        <f t="shared" si="12"/>
        <v>0</v>
      </c>
      <c r="E141" s="246">
        <v>-1.3485953449144555E-2</v>
      </c>
      <c r="G141">
        <v>137</v>
      </c>
      <c r="H141" s="246">
        <f t="shared" ca="1" si="13"/>
        <v>3.5508342133994536E-3</v>
      </c>
    </row>
    <row r="142" spans="2:8" x14ac:dyDescent="0.25">
      <c r="B142" s="79">
        <v>37530</v>
      </c>
      <c r="C142" s="119">
        <v>16.974595999999998</v>
      </c>
      <c r="D142" s="246">
        <f t="shared" si="12"/>
        <v>-4.6526486368958586E-3</v>
      </c>
      <c r="E142" s="37">
        <v>0</v>
      </c>
      <c r="G142">
        <v>138</v>
      </c>
      <c r="H142" s="246">
        <f t="shared" ca="1" si="13"/>
        <v>9.5950112818377516E-3</v>
      </c>
    </row>
    <row r="143" spans="2:8" x14ac:dyDescent="0.25">
      <c r="B143" s="79">
        <v>37529</v>
      </c>
      <c r="C143" s="119">
        <v>17.053941999999999</v>
      </c>
      <c r="D143" s="246">
        <f t="shared" si="12"/>
        <v>-6.2809503981357531E-3</v>
      </c>
      <c r="E143" s="246">
        <v>4.6743969635566606E-3</v>
      </c>
      <c r="G143">
        <v>139</v>
      </c>
      <c r="H143" s="246">
        <f t="shared" ca="1" si="13"/>
        <v>3.642382233191366E-3</v>
      </c>
    </row>
    <row r="144" spans="2:8" x14ac:dyDescent="0.25">
      <c r="B144" s="79">
        <v>37526</v>
      </c>
      <c r="C144" s="119">
        <v>17.161733999999999</v>
      </c>
      <c r="D144" s="246">
        <f t="shared" si="12"/>
        <v>3.8094697748470461E-3</v>
      </c>
      <c r="E144" s="246">
        <v>6.3206500878213315E-3</v>
      </c>
      <c r="G144">
        <v>140</v>
      </c>
      <c r="H144" s="246">
        <f t="shared" ca="1" si="13"/>
        <v>-3.9335138155733333E-3</v>
      </c>
    </row>
    <row r="145" spans="2:8" x14ac:dyDescent="0.25">
      <c r="B145" s="79">
        <v>37525</v>
      </c>
      <c r="C145" s="119">
        <v>17.096605</v>
      </c>
      <c r="D145" s="246">
        <f t="shared" si="12"/>
        <v>1.3150287053786754E-3</v>
      </c>
      <c r="E145" s="246">
        <v>-3.7950127883347269E-3</v>
      </c>
      <c r="G145">
        <v>141</v>
      </c>
      <c r="H145" s="246">
        <f t="shared" ca="1" si="13"/>
        <v>-7.9572398118606651E-3</v>
      </c>
    </row>
    <row r="146" spans="2:8" x14ac:dyDescent="0.25">
      <c r="B146" s="79">
        <v>37524</v>
      </c>
      <c r="C146" s="119">
        <v>17.074152000000002</v>
      </c>
      <c r="D146" s="246">
        <f t="shared" si="12"/>
        <v>-1.879794911402962E-2</v>
      </c>
      <c r="E146" s="246">
        <v>-1.3133016759759451E-3</v>
      </c>
      <c r="G146">
        <v>142</v>
      </c>
      <c r="H146" s="246">
        <f t="shared" ca="1" si="13"/>
        <v>1.8558079882361172E-2</v>
      </c>
    </row>
    <row r="147" spans="2:8" x14ac:dyDescent="0.25">
      <c r="B147" s="79">
        <v>37523</v>
      </c>
      <c r="C147" s="119">
        <v>17.401260000000001</v>
      </c>
      <c r="D147" s="246">
        <f t="shared" si="12"/>
        <v>2.5587619154043447E-2</v>
      </c>
      <c r="E147" s="246">
        <v>1.9158081760077984E-2</v>
      </c>
      <c r="G147">
        <v>143</v>
      </c>
      <c r="H147" s="246">
        <f t="shared" ca="1" si="13"/>
        <v>7.7154650527021008E-3</v>
      </c>
    </row>
    <row r="148" spans="2:8" x14ac:dyDescent="0.25">
      <c r="B148" s="79">
        <v>37522</v>
      </c>
      <c r="C148" s="119">
        <v>16.967112</v>
      </c>
      <c r="D148" s="246">
        <f t="shared" si="12"/>
        <v>-6.1385636486230889E-3</v>
      </c>
      <c r="E148" s="246">
        <v>-2.4949227814537591E-2</v>
      </c>
      <c r="G148">
        <v>144</v>
      </c>
      <c r="H148" s="246">
        <f t="shared" ca="1" si="13"/>
        <v>1.0139331062161624E-2</v>
      </c>
    </row>
    <row r="149" spans="2:8" x14ac:dyDescent="0.25">
      <c r="B149" s="79">
        <v>37519</v>
      </c>
      <c r="C149" s="119">
        <v>17.071909000000002</v>
      </c>
      <c r="D149" s="246">
        <f t="shared" si="12"/>
        <v>-9.3814490716818306E-3</v>
      </c>
      <c r="E149" s="246">
        <v>6.176478354124223E-3</v>
      </c>
      <c r="G149">
        <v>145</v>
      </c>
      <c r="H149" s="246">
        <f t="shared" ca="1" si="13"/>
        <v>9.6973940497745627E-3</v>
      </c>
    </row>
    <row r="150" spans="2:8" x14ac:dyDescent="0.25">
      <c r="B150" s="79">
        <v>37518</v>
      </c>
      <c r="C150" s="119">
        <v>17.233585000000001</v>
      </c>
      <c r="D150" s="246">
        <f t="shared" si="12"/>
        <v>2.4376912153481565E-3</v>
      </c>
      <c r="E150" s="246">
        <v>9.470294153981252E-3</v>
      </c>
      <c r="G150">
        <v>146</v>
      </c>
      <c r="H150" s="246">
        <f t="shared" ca="1" si="13"/>
        <v>-8.2834602193298714E-3</v>
      </c>
    </row>
    <row r="151" spans="2:8" x14ac:dyDescent="0.25">
      <c r="B151" s="79">
        <v>37517</v>
      </c>
      <c r="C151" s="119">
        <v>17.191676999999999</v>
      </c>
      <c r="D151" s="246">
        <f t="shared" si="12"/>
        <v>4.3737700688655737E-3</v>
      </c>
      <c r="E151" s="246">
        <v>-2.4317633272475194E-3</v>
      </c>
      <c r="G151">
        <v>147</v>
      </c>
      <c r="H151" s="246">
        <f t="shared" ca="1" si="13"/>
        <v>2.1269628432063401E-2</v>
      </c>
    </row>
    <row r="152" spans="2:8" x14ac:dyDescent="0.25">
      <c r="B152" s="79">
        <v>37516</v>
      </c>
      <c r="C152" s="119">
        <v>17.116811999999999</v>
      </c>
      <c r="D152" s="246">
        <f t="shared" si="12"/>
        <v>-1.312572145466964E-4</v>
      </c>
      <c r="E152" s="246">
        <v>-4.3547235095214437E-3</v>
      </c>
      <c r="G152">
        <v>148</v>
      </c>
      <c r="H152" s="246">
        <f t="shared" ca="1" si="13"/>
        <v>-1.0316327414579015E-2</v>
      </c>
    </row>
    <row r="153" spans="2:8" x14ac:dyDescent="0.25">
      <c r="B153" s="79">
        <v>37515</v>
      </c>
      <c r="C153" s="119">
        <v>17.119059</v>
      </c>
      <c r="D153" s="246">
        <f t="shared" si="12"/>
        <v>-4.224020728169714E-3</v>
      </c>
      <c r="E153" s="246">
        <v>1.3127444526472303E-4</v>
      </c>
      <c r="G153">
        <v>149</v>
      </c>
      <c r="H153" s="246">
        <f t="shared" ca="1" si="13"/>
        <v>-3.1671880620093547E-3</v>
      </c>
    </row>
    <row r="154" spans="2:8" x14ac:dyDescent="0.25">
      <c r="B154" s="79">
        <v>37512</v>
      </c>
      <c r="C154" s="119">
        <v>17.191676999999999</v>
      </c>
      <c r="D154" s="246">
        <f t="shared" si="12"/>
        <v>4.813164188164628E-3</v>
      </c>
      <c r="E154" s="246">
        <v>4.2419387654425702E-3</v>
      </c>
      <c r="G154">
        <v>150</v>
      </c>
      <c r="H154" s="246">
        <f t="shared" ca="1" si="13"/>
        <v>1.8865965235814026E-2</v>
      </c>
    </row>
    <row r="155" spans="2:8" x14ac:dyDescent="0.25">
      <c r="B155" s="79">
        <v>37511</v>
      </c>
      <c r="C155" s="119">
        <v>17.109327</v>
      </c>
      <c r="D155" s="246">
        <f t="shared" si="12"/>
        <v>5.5871940398247374E-3</v>
      </c>
      <c r="E155" s="246">
        <v>-4.7901086089506073E-3</v>
      </c>
      <c r="G155">
        <v>151</v>
      </c>
      <c r="H155" s="246">
        <f t="shared" ca="1" si="13"/>
        <v>8.0733836020168825E-3</v>
      </c>
    </row>
    <row r="156" spans="2:8" x14ac:dyDescent="0.25">
      <c r="B156" s="79">
        <v>37510</v>
      </c>
      <c r="C156" s="119">
        <v>17.014265000000002</v>
      </c>
      <c r="D156" s="246">
        <f t="shared" si="12"/>
        <v>-7.7267107072691021E-3</v>
      </c>
      <c r="E156" s="246">
        <v>-5.5561507474840271E-3</v>
      </c>
      <c r="G156">
        <v>152</v>
      </c>
      <c r="H156" s="246">
        <f t="shared" ca="1" si="13"/>
        <v>-1.5193564695564442E-3</v>
      </c>
    </row>
    <row r="157" spans="2:8" x14ac:dyDescent="0.25">
      <c r="B157" s="79">
        <v>37509</v>
      </c>
      <c r="C157" s="119">
        <v>17.146753</v>
      </c>
      <c r="D157" s="37">
        <f t="shared" si="12"/>
        <v>0</v>
      </c>
      <c r="E157" s="246">
        <v>7.7868776582472763E-3</v>
      </c>
      <c r="G157">
        <v>153</v>
      </c>
      <c r="H157" s="246">
        <f t="shared" ca="1" si="13"/>
        <v>-1.3265954049700388E-2</v>
      </c>
    </row>
    <row r="158" spans="2:8" x14ac:dyDescent="0.25">
      <c r="B158" s="79">
        <v>37508</v>
      </c>
      <c r="C158" s="119">
        <v>17.146753</v>
      </c>
      <c r="D158" s="246">
        <f t="shared" si="12"/>
        <v>-2.2739320464903949E-2</v>
      </c>
      <c r="E158" s="37">
        <v>0</v>
      </c>
      <c r="G158">
        <v>154</v>
      </c>
      <c r="H158" s="246">
        <f t="shared" ca="1" si="13"/>
        <v>1.8354377086849836E-3</v>
      </c>
    </row>
    <row r="159" spans="2:8" x14ac:dyDescent="0.25">
      <c r="B159" s="79">
        <v>37505</v>
      </c>
      <c r="C159" s="119">
        <v>17.545731</v>
      </c>
      <c r="D159" s="246">
        <f t="shared" si="12"/>
        <v>3.5537305562772454E-3</v>
      </c>
      <c r="E159" s="246">
        <v>2.3268428722335921E-2</v>
      </c>
      <c r="G159">
        <v>155</v>
      </c>
      <c r="H159" s="246">
        <f t="shared" ca="1" si="13"/>
        <v>5.0076057978662089E-4</v>
      </c>
    </row>
    <row r="160" spans="2:8" x14ac:dyDescent="0.25">
      <c r="B160" s="79">
        <v>37504</v>
      </c>
      <c r="C160" s="119">
        <v>17.483599000000002</v>
      </c>
      <c r="D160" s="246">
        <f t="shared" si="12"/>
        <v>2.5914379484480988E-2</v>
      </c>
      <c r="E160" s="246">
        <v>-3.5411462765500223E-3</v>
      </c>
      <c r="G160">
        <v>156</v>
      </c>
      <c r="H160" s="246">
        <f t="shared" ca="1" si="13"/>
        <v>3.9574962589173446E-3</v>
      </c>
    </row>
    <row r="161" spans="2:8" x14ac:dyDescent="0.25">
      <c r="B161" s="79">
        <v>37503</v>
      </c>
      <c r="C161" s="119">
        <v>17.041967</v>
      </c>
      <c r="D161" s="246">
        <f t="shared" si="12"/>
        <v>-6.371432511167543E-3</v>
      </c>
      <c r="E161" s="246">
        <v>-2.5259787758801947E-2</v>
      </c>
      <c r="G161">
        <v>157</v>
      </c>
      <c r="H161" s="246">
        <f t="shared" ca="1" si="13"/>
        <v>-2.3900533688105533E-3</v>
      </c>
    </row>
    <row r="162" spans="2:8" x14ac:dyDescent="0.25">
      <c r="B162" s="79">
        <v>37502</v>
      </c>
      <c r="C162" s="119">
        <v>17.151244999999999</v>
      </c>
      <c r="D162" s="246">
        <f t="shared" si="12"/>
        <v>9.6943044188080169E-3</v>
      </c>
      <c r="E162" s="246">
        <v>6.4122879712183323E-3</v>
      </c>
      <c r="G162">
        <v>158</v>
      </c>
      <c r="H162" s="246">
        <f t="shared" ca="1" si="13"/>
        <v>6.9706772898281205E-3</v>
      </c>
    </row>
    <row r="163" spans="2:8" x14ac:dyDescent="0.25">
      <c r="B163" s="79">
        <v>37501</v>
      </c>
      <c r="C163" s="119">
        <v>16.986571999999999</v>
      </c>
      <c r="D163" s="246">
        <f t="shared" si="12"/>
        <v>4.411310340571218E-4</v>
      </c>
      <c r="E163" s="246">
        <v>-9.6012271995415208E-3</v>
      </c>
      <c r="G163">
        <v>159</v>
      </c>
      <c r="H163" s="246">
        <f t="shared" ca="1" si="13"/>
        <v>-1.0732851732053943E-2</v>
      </c>
    </row>
    <row r="164" spans="2:8" x14ac:dyDescent="0.25">
      <c r="B164" s="79">
        <v>37498</v>
      </c>
      <c r="C164" s="119">
        <v>16.979081999999998</v>
      </c>
      <c r="D164" s="246">
        <f t="shared" si="12"/>
        <v>5.7332769257593648E-4</v>
      </c>
      <c r="E164" s="246">
        <v>-4.4093652327265698E-4</v>
      </c>
      <c r="G164">
        <v>160</v>
      </c>
      <c r="H164" s="246">
        <f t="shared" ca="1" si="13"/>
        <v>1.6782497640210049E-5</v>
      </c>
    </row>
    <row r="165" spans="2:8" x14ac:dyDescent="0.25">
      <c r="B165" s="79">
        <v>37497</v>
      </c>
      <c r="C165" s="119">
        <v>16.969353000000002</v>
      </c>
      <c r="D165" s="246">
        <f t="shared" si="12"/>
        <v>4.5644008347023651E-3</v>
      </c>
      <c r="E165" s="246">
        <v>-5.7299917628035168E-4</v>
      </c>
      <c r="G165">
        <v>161</v>
      </c>
      <c r="H165" s="246">
        <f t="shared" ca="1" si="13"/>
        <v>-5.2827636621142603E-4</v>
      </c>
    </row>
    <row r="166" spans="2:8" x14ac:dyDescent="0.25">
      <c r="B166" s="79">
        <v>37496</v>
      </c>
      <c r="C166" s="119">
        <v>16.892250000000001</v>
      </c>
      <c r="D166" s="246">
        <f t="shared" si="12"/>
        <v>7.5357548462555652E-4</v>
      </c>
      <c r="E166" s="246">
        <v>-4.5436617412579622E-3</v>
      </c>
      <c r="G166">
        <v>162</v>
      </c>
      <c r="H166" s="246">
        <f t="shared" ca="1" si="13"/>
        <v>-1.1388022356987855E-2</v>
      </c>
    </row>
    <row r="167" spans="2:8" x14ac:dyDescent="0.25">
      <c r="B167" s="79">
        <v>37495</v>
      </c>
      <c r="C167" s="119">
        <v>16.879529999999999</v>
      </c>
      <c r="D167" s="246">
        <f t="shared" si="12"/>
        <v>1.021212396166257E-3</v>
      </c>
      <c r="E167" s="246">
        <v>-7.5300803622972777E-4</v>
      </c>
      <c r="G167">
        <v>163</v>
      </c>
      <c r="H167" s="246">
        <f t="shared" ca="1" si="13"/>
        <v>1.5936319293067796E-3</v>
      </c>
    </row>
    <row r="168" spans="2:8" x14ac:dyDescent="0.25">
      <c r="B168" s="79">
        <v>37494</v>
      </c>
      <c r="C168" s="119">
        <v>16.862310000000001</v>
      </c>
      <c r="D168" s="246">
        <f t="shared" si="12"/>
        <v>2.6705677061338536E-3</v>
      </c>
      <c r="E168" s="246">
        <v>-1.0201705853183256E-3</v>
      </c>
      <c r="G168">
        <v>164</v>
      </c>
      <c r="H168" s="246">
        <f t="shared" ca="1" si="13"/>
        <v>-1.755196609195606E-2</v>
      </c>
    </row>
    <row r="169" spans="2:8" x14ac:dyDescent="0.25">
      <c r="B169" s="79">
        <v>37491</v>
      </c>
      <c r="C169" s="119">
        <v>16.817398000000001</v>
      </c>
      <c r="D169" s="246">
        <f t="shared" si="12"/>
        <v>-3.3712243215045668E-3</v>
      </c>
      <c r="E169" s="246">
        <v>-2.6634547698387743E-3</v>
      </c>
      <c r="G169">
        <v>165</v>
      </c>
      <c r="H169" s="246">
        <f t="shared" ca="1" si="13"/>
        <v>-8.0883577433234156E-4</v>
      </c>
    </row>
    <row r="170" spans="2:8" x14ac:dyDescent="0.25">
      <c r="B170" s="79">
        <v>37490</v>
      </c>
      <c r="C170" s="119">
        <v>16.874285</v>
      </c>
      <c r="D170" s="246">
        <f t="shared" si="12"/>
        <v>8.6350589982369091E-3</v>
      </c>
      <c r="E170" s="246">
        <v>3.3826279190157529E-3</v>
      </c>
      <c r="G170">
        <v>166</v>
      </c>
      <c r="H170" s="246">
        <f t="shared" ca="1" si="13"/>
        <v>-1.423279104478063E-2</v>
      </c>
    </row>
    <row r="171" spans="2:8" x14ac:dyDescent="0.25">
      <c r="B171" s="79">
        <v>37489</v>
      </c>
      <c r="C171" s="119">
        <v>16.729821999999999</v>
      </c>
      <c r="D171" s="246">
        <f t="shared" si="12"/>
        <v>-1.5548555068228321E-2</v>
      </c>
      <c r="E171" s="246">
        <v>-8.5611331087510831E-3</v>
      </c>
      <c r="G171">
        <v>167</v>
      </c>
      <c r="H171" s="246">
        <f t="shared" ca="1" si="13"/>
        <v>1.6746860262149978E-2</v>
      </c>
    </row>
    <row r="172" spans="2:8" x14ac:dyDescent="0.25">
      <c r="B172" s="79">
        <v>37488</v>
      </c>
      <c r="C172" s="119">
        <v>16.994054999999999</v>
      </c>
      <c r="D172" s="246">
        <f t="shared" si="12"/>
        <v>4.6221232164383605E-2</v>
      </c>
      <c r="E172" s="246">
        <v>1.5794130983581345E-2</v>
      </c>
      <c r="G172">
        <v>168</v>
      </c>
      <c r="H172" s="246">
        <f t="shared" ca="1" si="13"/>
        <v>-4.2717616826174103E-3</v>
      </c>
    </row>
    <row r="173" spans="2:8" x14ac:dyDescent="0.25">
      <c r="B173" s="79">
        <v>37487</v>
      </c>
      <c r="C173" s="119">
        <v>16.243271</v>
      </c>
      <c r="D173" s="246">
        <f t="shared" si="12"/>
        <v>-2.2830657687823504E-2</v>
      </c>
      <c r="E173" s="246">
        <v>-4.417921443704869E-2</v>
      </c>
      <c r="G173">
        <v>169</v>
      </c>
      <c r="H173" s="246">
        <f t="shared" ca="1" si="13"/>
        <v>-1.7113645863385984E-2</v>
      </c>
    </row>
    <row r="174" spans="2:8" x14ac:dyDescent="0.25">
      <c r="B174" s="79">
        <v>37484</v>
      </c>
      <c r="C174" s="119">
        <v>16.622779999999999</v>
      </c>
      <c r="D174" s="246">
        <f t="shared" si="12"/>
        <v>-4.4830298133221062E-3</v>
      </c>
      <c r="E174" s="246">
        <v>2.3364074883685606E-2</v>
      </c>
      <c r="G174">
        <v>170</v>
      </c>
      <c r="H174" s="246">
        <f t="shared" ca="1" si="13"/>
        <v>7.887318846822939E-3</v>
      </c>
    </row>
    <row r="175" spans="2:8" x14ac:dyDescent="0.25">
      <c r="B175" s="79">
        <v>37483</v>
      </c>
      <c r="C175" s="119">
        <v>16.697635999999999</v>
      </c>
      <c r="D175" s="37">
        <f t="shared" si="12"/>
        <v>0</v>
      </c>
      <c r="E175" s="246">
        <v>4.5032178733040128E-3</v>
      </c>
      <c r="G175">
        <v>171</v>
      </c>
      <c r="H175" s="246">
        <f t="shared" ca="1" si="13"/>
        <v>-3.1738803488457097E-4</v>
      </c>
    </row>
    <row r="176" spans="2:8" x14ac:dyDescent="0.25">
      <c r="B176" s="79">
        <v>37482</v>
      </c>
      <c r="C176" s="119">
        <v>16.697635999999999</v>
      </c>
      <c r="D176" s="246">
        <f t="shared" si="12"/>
        <v>-2.6825068681302312E-3</v>
      </c>
      <c r="E176" s="37">
        <v>0</v>
      </c>
      <c r="G176">
        <v>172</v>
      </c>
      <c r="H176" s="246">
        <f t="shared" ca="1" si="13"/>
        <v>1.0683940431927259E-2</v>
      </c>
    </row>
    <row r="177" spans="2:8" x14ac:dyDescent="0.25">
      <c r="B177" s="79">
        <v>37481</v>
      </c>
      <c r="C177" s="119">
        <v>16.742547999999999</v>
      </c>
      <c r="D177" s="246">
        <f t="shared" si="12"/>
        <v>5.5748054517883536E-3</v>
      </c>
      <c r="E177" s="246">
        <v>2.6897220660457603E-3</v>
      </c>
      <c r="G177">
        <v>173</v>
      </c>
      <c r="H177" s="246">
        <f t="shared" ca="1" si="13"/>
        <v>-4.8412452223203567E-3</v>
      </c>
    </row>
    <row r="178" spans="2:8" x14ac:dyDescent="0.25">
      <c r="B178" s="79">
        <v>37480</v>
      </c>
      <c r="C178" s="119">
        <v>16.649729000000001</v>
      </c>
      <c r="D178" s="246">
        <f t="shared" si="12"/>
        <v>-7.5849164995775223E-3</v>
      </c>
      <c r="E178" s="246">
        <v>-5.5438992917923044E-3</v>
      </c>
      <c r="G178">
        <v>174</v>
      </c>
      <c r="H178" s="246">
        <f t="shared" ca="1" si="13"/>
        <v>-7.973665528679022E-3</v>
      </c>
    </row>
    <row r="179" spans="2:8" x14ac:dyDescent="0.25">
      <c r="B179" s="79">
        <v>37477</v>
      </c>
      <c r="C179" s="119">
        <v>16.776980999999999</v>
      </c>
      <c r="D179" s="246">
        <f t="shared" si="12"/>
        <v>1.3401107487064201E-4</v>
      </c>
      <c r="E179" s="246">
        <v>7.6428871605056506E-3</v>
      </c>
      <c r="G179">
        <v>175</v>
      </c>
      <c r="H179" s="246">
        <f t="shared" ca="1" si="13"/>
        <v>2.8502834024618361E-2</v>
      </c>
    </row>
    <row r="180" spans="2:8" x14ac:dyDescent="0.25">
      <c r="B180" s="79">
        <v>37476</v>
      </c>
      <c r="C180" s="119">
        <v>16.774733000000001</v>
      </c>
      <c r="D180" s="246">
        <f t="shared" si="12"/>
        <v>7.054839106095675E-3</v>
      </c>
      <c r="E180" s="246">
        <v>-1.3399311830883216E-4</v>
      </c>
      <c r="G180">
        <v>176</v>
      </c>
      <c r="H180" s="246">
        <f t="shared" ca="1" si="13"/>
        <v>1.6402155519018184E-2</v>
      </c>
    </row>
    <row r="181" spans="2:8" x14ac:dyDescent="0.25">
      <c r="B181" s="79">
        <v>37475</v>
      </c>
      <c r="C181" s="119">
        <v>16.657219000000001</v>
      </c>
      <c r="D181" s="246">
        <f t="shared" si="12"/>
        <v>1.1362299918257894E-2</v>
      </c>
      <c r="E181" s="246">
        <v>-7.0054170161754524E-3</v>
      </c>
      <c r="G181">
        <v>177</v>
      </c>
      <c r="H181" s="246">
        <f t="shared" ca="1" si="13"/>
        <v>9.1605643395287293E-3</v>
      </c>
    </row>
    <row r="182" spans="2:8" x14ac:dyDescent="0.25">
      <c r="B182" s="79">
        <v>37474</v>
      </c>
      <c r="C182" s="119">
        <v>16.470081</v>
      </c>
      <c r="D182" s="246">
        <f t="shared" si="12"/>
        <v>-6.355368493353859E-4</v>
      </c>
      <c r="E182" s="246">
        <v>-1.1234648472833364E-2</v>
      </c>
      <c r="G182">
        <v>178</v>
      </c>
      <c r="H182" s="246">
        <f t="shared" ca="1" si="13"/>
        <v>4.317813062402409E-3</v>
      </c>
    </row>
    <row r="183" spans="2:8" x14ac:dyDescent="0.25">
      <c r="B183" s="79">
        <v>37473</v>
      </c>
      <c r="C183" s="119">
        <v>16.480554999999999</v>
      </c>
      <c r="D183" s="246">
        <f t="shared" si="12"/>
        <v>1.5403547397385777E-2</v>
      </c>
      <c r="E183" s="246">
        <v>6.3594101328333114E-4</v>
      </c>
      <c r="G183">
        <v>179</v>
      </c>
      <c r="H183" s="246">
        <f t="shared" ca="1" si="13"/>
        <v>-1.0290018910467255E-2</v>
      </c>
    </row>
    <row r="184" spans="2:8" x14ac:dyDescent="0.25">
      <c r="B184" s="79">
        <v>37470</v>
      </c>
      <c r="C184" s="119">
        <v>16.230547000000001</v>
      </c>
      <c r="D184" s="246">
        <f t="shared" si="12"/>
        <v>-6.450947920524021E-4</v>
      </c>
      <c r="E184" s="246">
        <v>-1.5169877470752506E-2</v>
      </c>
      <c r="G184">
        <v>180</v>
      </c>
      <c r="H184" s="246">
        <f t="shared" ca="1" si="13"/>
        <v>-1.990545917490032E-2</v>
      </c>
    </row>
    <row r="185" spans="2:8" x14ac:dyDescent="0.25">
      <c r="B185" s="79">
        <v>37469</v>
      </c>
      <c r="C185" s="119">
        <v>16.241023999999999</v>
      </c>
      <c r="D185" s="246">
        <f t="shared" si="12"/>
        <v>-1.0038334214124209E-2</v>
      </c>
      <c r="E185" s="246">
        <v>6.4551120797087553E-4</v>
      </c>
      <c r="G185">
        <v>181</v>
      </c>
      <c r="H185" s="246">
        <f t="shared" ca="1" si="13"/>
        <v>1.8388365646831348E-3</v>
      </c>
    </row>
    <row r="186" spans="2:8" x14ac:dyDescent="0.25">
      <c r="B186" s="79">
        <v>37468</v>
      </c>
      <c r="C186" s="119">
        <v>16.405709999999999</v>
      </c>
      <c r="D186" s="246">
        <f t="shared" si="12"/>
        <v>1.8448357870430688E-2</v>
      </c>
      <c r="E186" s="246">
        <v>1.0140124169510474E-2</v>
      </c>
      <c r="G186">
        <v>182</v>
      </c>
      <c r="H186" s="246">
        <f t="shared" ca="1" si="13"/>
        <v>-2.7837525585294527E-2</v>
      </c>
    </row>
    <row r="187" spans="2:8" x14ac:dyDescent="0.25">
      <c r="B187" s="79">
        <v>37467</v>
      </c>
      <c r="C187" s="119">
        <v>16.108533999999999</v>
      </c>
      <c r="D187" s="246">
        <f t="shared" si="12"/>
        <v>-3.2243638225157308E-2</v>
      </c>
      <c r="E187" s="246">
        <v>-1.8114180977232948E-2</v>
      </c>
      <c r="G187">
        <v>183</v>
      </c>
      <c r="H187" s="246">
        <f t="shared" ca="1" si="13"/>
        <v>-3.0922221052644412E-3</v>
      </c>
    </row>
    <row r="188" spans="2:8" x14ac:dyDescent="0.25">
      <c r="B188" s="79">
        <v>37466</v>
      </c>
      <c r="C188" s="119">
        <v>16.645237000000002</v>
      </c>
      <c r="D188" s="246">
        <f t="shared" si="12"/>
        <v>-2.2678583496555344E-2</v>
      </c>
      <c r="E188" s="246">
        <v>3.3317929490045639E-2</v>
      </c>
      <c r="G188">
        <v>184</v>
      </c>
      <c r="H188" s="246">
        <f t="shared" ca="1" si="13"/>
        <v>-6.2139262811273877E-3</v>
      </c>
    </row>
    <row r="189" spans="2:8" x14ac:dyDescent="0.25">
      <c r="B189" s="79">
        <v>37463</v>
      </c>
      <c r="C189" s="119">
        <v>17.031486999999998</v>
      </c>
      <c r="D189" s="246">
        <f t="shared" si="12"/>
        <v>-1.3184282898783291E-2</v>
      </c>
      <c r="E189" s="246">
        <v>2.3204836314436185E-2</v>
      </c>
      <c r="G189">
        <v>185</v>
      </c>
      <c r="H189" s="246">
        <f t="shared" ca="1" si="13"/>
        <v>2.8299058879149141E-3</v>
      </c>
    </row>
    <row r="190" spans="2:8" x14ac:dyDescent="0.25">
      <c r="B190" s="79">
        <v>37462</v>
      </c>
      <c r="C190" s="119">
        <v>17.259035000000001</v>
      </c>
      <c r="D190" s="246">
        <f t="shared" si="12"/>
        <v>3.0572145218242145E-2</v>
      </c>
      <c r="E190" s="246">
        <v>1.336043059540264E-2</v>
      </c>
      <c r="G190">
        <v>186</v>
      </c>
      <c r="H190" s="246">
        <f t="shared" ca="1" si="13"/>
        <v>2.1686919163511037E-2</v>
      </c>
    </row>
    <row r="191" spans="2:8" x14ac:dyDescent="0.25">
      <c r="B191" s="79">
        <v>37461</v>
      </c>
      <c r="C191" s="119">
        <v>16.747042</v>
      </c>
      <c r="D191" s="246">
        <f t="shared" si="12"/>
        <v>4.9410427465815046E-3</v>
      </c>
      <c r="E191" s="246">
        <v>-2.9665215928932315E-2</v>
      </c>
      <c r="G191">
        <v>187</v>
      </c>
      <c r="H191" s="246">
        <f t="shared" ca="1" si="13"/>
        <v>1.6452838074774595E-3</v>
      </c>
    </row>
    <row r="192" spans="2:8" x14ac:dyDescent="0.25">
      <c r="B192" s="79">
        <v>37460</v>
      </c>
      <c r="C192" s="119">
        <v>16.664701000000001</v>
      </c>
      <c r="D192" s="246">
        <f t="shared" si="12"/>
        <v>1.619810273636104E-3</v>
      </c>
      <c r="E192" s="246">
        <v>-4.9167488801902777E-3</v>
      </c>
      <c r="G192">
        <v>188</v>
      </c>
      <c r="H192" s="246">
        <f t="shared" ca="1" si="13"/>
        <v>-6.9967376131867334E-3</v>
      </c>
    </row>
    <row r="193" spans="2:8" x14ac:dyDescent="0.25">
      <c r="B193" s="79">
        <v>37459</v>
      </c>
      <c r="C193" s="119">
        <v>16.637751000000002</v>
      </c>
      <c r="D193" s="246">
        <f t="shared" si="12"/>
        <v>9.0795471410288816E-3</v>
      </c>
      <c r="E193" s="246">
        <v>-1.6171907314748318E-3</v>
      </c>
      <c r="G193">
        <v>189</v>
      </c>
      <c r="H193" s="246">
        <f t="shared" ca="1" si="13"/>
        <v>9.0068464889917713E-3</v>
      </c>
    </row>
    <row r="194" spans="2:8" x14ac:dyDescent="0.25">
      <c r="B194" s="79">
        <v>37456</v>
      </c>
      <c r="C194" s="119">
        <v>16.488047000000002</v>
      </c>
      <c r="D194" s="246">
        <f t="shared" si="12"/>
        <v>-2.1587557487056045E-2</v>
      </c>
      <c r="E194" s="246">
        <v>-8.9978507311474863E-3</v>
      </c>
      <c r="G194">
        <v>190</v>
      </c>
      <c r="H194" s="246">
        <f t="shared" ca="1" si="13"/>
        <v>-2.2439056177970974E-2</v>
      </c>
    </row>
    <row r="195" spans="2:8" x14ac:dyDescent="0.25">
      <c r="B195" s="79">
        <v>37455</v>
      </c>
      <c r="C195" s="119">
        <v>16.851837</v>
      </c>
      <c r="D195" s="246">
        <f t="shared" si="12"/>
        <v>3.1189730133861092E-3</v>
      </c>
      <c r="E195" s="246">
        <v>2.2063862384671635E-2</v>
      </c>
      <c r="G195">
        <v>191</v>
      </c>
      <c r="H195" s="246">
        <f t="shared" ca="1" si="13"/>
        <v>7.925329415928016E-3</v>
      </c>
    </row>
    <row r="196" spans="2:8" x14ac:dyDescent="0.25">
      <c r="B196" s="79">
        <v>37454</v>
      </c>
      <c r="C196" s="119">
        <v>16.799440000000001</v>
      </c>
      <c r="D196" s="246">
        <f t="shared" si="12"/>
        <v>-3.1669274522035065E-2</v>
      </c>
      <c r="E196" s="246">
        <v>-3.1092752677348554E-3</v>
      </c>
      <c r="G196">
        <v>192</v>
      </c>
      <c r="H196" s="246">
        <f t="shared" ca="1" si="13"/>
        <v>2.6183456970950204E-3</v>
      </c>
    </row>
    <row r="197" spans="2:8" x14ac:dyDescent="0.25">
      <c r="B197" s="79">
        <v>37453</v>
      </c>
      <c r="C197" s="119">
        <v>17.348866000000001</v>
      </c>
      <c r="D197" s="246">
        <f t="shared" ref="D197:D206" si="14">(C197-C198)/C198</f>
        <v>-2.4100129390415971E-3</v>
      </c>
      <c r="E197" s="246">
        <v>3.2705018738719886E-2</v>
      </c>
      <c r="G197">
        <v>193</v>
      </c>
      <c r="H197" s="246">
        <f t="shared" ca="1" si="13"/>
        <v>1.713954479164994E-2</v>
      </c>
    </row>
    <row r="198" spans="2:8" x14ac:dyDescent="0.25">
      <c r="B198" s="79">
        <v>37452</v>
      </c>
      <c r="C198" s="119">
        <v>17.390778000000001</v>
      </c>
      <c r="D198" s="246">
        <f t="shared" si="14"/>
        <v>-2.4110628020408049E-2</v>
      </c>
      <c r="E198" s="246">
        <v>2.4158351329706474E-3</v>
      </c>
      <c r="G198">
        <v>194</v>
      </c>
      <c r="H198" s="246">
        <f t="shared" ref="H198:H261" ca="1" si="15">_xlfn.NORM.INV(RAND(),$N$7,$N$8)</f>
        <v>5.4208686005571601E-3</v>
      </c>
    </row>
    <row r="199" spans="2:8" x14ac:dyDescent="0.25">
      <c r="B199" s="79">
        <v>37449</v>
      </c>
      <c r="C199" s="119">
        <v>17.820440000000001</v>
      </c>
      <c r="D199" s="246">
        <f t="shared" si="14"/>
        <v>-1.039207053742263E-2</v>
      </c>
      <c r="E199" s="246">
        <v>2.4706312736554995E-2</v>
      </c>
      <c r="G199">
        <v>195</v>
      </c>
      <c r="H199" s="246">
        <f t="shared" ca="1" si="15"/>
        <v>2.7403065548170669E-3</v>
      </c>
    </row>
    <row r="200" spans="2:8" x14ac:dyDescent="0.25">
      <c r="B200" s="79">
        <v>37448</v>
      </c>
      <c r="C200" s="119">
        <v>18.007576</v>
      </c>
      <c r="D200" s="246">
        <f t="shared" si="14"/>
        <v>-1.6323097310209217E-3</v>
      </c>
      <c r="E200" s="246">
        <v>1.0501199745909687E-2</v>
      </c>
      <c r="G200">
        <v>196</v>
      </c>
      <c r="H200" s="246">
        <f t="shared" ca="1" si="15"/>
        <v>7.6817851429430749E-3</v>
      </c>
    </row>
    <row r="201" spans="2:8" x14ac:dyDescent="0.25">
      <c r="B201" s="79">
        <v>37447</v>
      </c>
      <c r="C201" s="119">
        <v>18.037018</v>
      </c>
      <c r="D201" s="246">
        <f t="shared" si="14"/>
        <v>6.4178673838634556E-3</v>
      </c>
      <c r="E201" s="246">
        <v>1.6349785223730014E-3</v>
      </c>
      <c r="G201">
        <v>197</v>
      </c>
      <c r="H201" s="246">
        <f t="shared" ca="1" si="15"/>
        <v>-1.8058921051964123E-2</v>
      </c>
    </row>
    <row r="202" spans="2:8" x14ac:dyDescent="0.25">
      <c r="B202" s="79">
        <v>37446</v>
      </c>
      <c r="C202" s="119">
        <v>17.921997000000001</v>
      </c>
      <c r="D202" s="246">
        <f t="shared" si="14"/>
        <v>-7.9989988105615625E-3</v>
      </c>
      <c r="E202" s="246">
        <v>-6.3769410220690971E-3</v>
      </c>
      <c r="G202">
        <v>198</v>
      </c>
      <c r="H202" s="246">
        <f t="shared" ca="1" si="15"/>
        <v>1.1900581338991488E-2</v>
      </c>
    </row>
    <row r="203" spans="2:8" x14ac:dyDescent="0.25">
      <c r="B203" s="79">
        <v>37445</v>
      </c>
      <c r="C203" s="119">
        <v>18.066510999999998</v>
      </c>
      <c r="D203" s="246">
        <f t="shared" si="14"/>
        <v>1.8539189112165646E-2</v>
      </c>
      <c r="E203" s="246">
        <v>8.063498727290121E-3</v>
      </c>
      <c r="G203">
        <v>199</v>
      </c>
      <c r="H203" s="246">
        <f t="shared" ca="1" si="15"/>
        <v>2.3336057186260444E-3</v>
      </c>
    </row>
    <row r="204" spans="2:8" x14ac:dyDescent="0.25">
      <c r="B204" s="79">
        <v>37442</v>
      </c>
      <c r="C204" s="119">
        <v>17.737669</v>
      </c>
      <c r="D204" s="246">
        <f t="shared" si="14"/>
        <v>4.745927038830898E-2</v>
      </c>
      <c r="E204" s="246">
        <v>-1.8201743546388018E-2</v>
      </c>
      <c r="G204">
        <v>200</v>
      </c>
      <c r="H204" s="246">
        <f t="shared" ca="1" si="15"/>
        <v>-8.9004610741691866E-3</v>
      </c>
    </row>
    <row r="205" spans="2:8" x14ac:dyDescent="0.25">
      <c r="B205" s="79">
        <v>37441</v>
      </c>
      <c r="C205" s="119">
        <v>16.933993999999998</v>
      </c>
      <c r="D205" s="246">
        <f t="shared" si="14"/>
        <v>1.0293675543838365E-2</v>
      </c>
      <c r="E205" s="246">
        <v>-4.5308941101561986E-2</v>
      </c>
      <c r="G205">
        <v>201</v>
      </c>
      <c r="H205" s="246">
        <f t="shared" ca="1" si="15"/>
        <v>-1.0292719970425256E-3</v>
      </c>
    </row>
    <row r="206" spans="2:8" x14ac:dyDescent="0.25">
      <c r="B206" s="79">
        <v>37440</v>
      </c>
      <c r="C206" s="119">
        <v>16.761457</v>
      </c>
      <c r="D206" s="246">
        <f t="shared" si="14"/>
        <v>9.4582715625875172E-3</v>
      </c>
      <c r="E206" s="246">
        <v>-1.0188795389912055E-2</v>
      </c>
      <c r="G206">
        <v>202</v>
      </c>
      <c r="H206" s="246">
        <f t="shared" ca="1" si="15"/>
        <v>-1.118876870329344E-3</v>
      </c>
    </row>
    <row r="207" spans="2:8" x14ac:dyDescent="0.25">
      <c r="B207" s="79">
        <v>37439</v>
      </c>
      <c r="C207" s="119">
        <v>16.604407999999999</v>
      </c>
      <c r="D207" s="246" t="e">
        <f>(C207-#REF!)/#REF!</f>
        <v>#REF!</v>
      </c>
      <c r="E207" s="246">
        <v>-9.3696508603041285E-3</v>
      </c>
      <c r="G207">
        <v>203</v>
      </c>
      <c r="H207" s="246">
        <f t="shared" ca="1" si="15"/>
        <v>1.1591287540072152E-2</v>
      </c>
    </row>
    <row r="208" spans="2:8" x14ac:dyDescent="0.25">
      <c r="B208" s="79"/>
      <c r="C208" s="119"/>
      <c r="G208">
        <v>204</v>
      </c>
      <c r="H208" s="246">
        <f t="shared" ca="1" si="15"/>
        <v>-1.8715041820497994E-2</v>
      </c>
    </row>
    <row r="209" spans="2:8" x14ac:dyDescent="0.25">
      <c r="B209" s="79"/>
      <c r="C209" s="119"/>
      <c r="G209">
        <v>205</v>
      </c>
      <c r="H209" s="246">
        <f t="shared" ca="1" si="15"/>
        <v>1.8928778701585794E-3</v>
      </c>
    </row>
    <row r="210" spans="2:8" x14ac:dyDescent="0.25">
      <c r="B210" s="79"/>
      <c r="C210" s="119"/>
      <c r="G210">
        <v>206</v>
      </c>
      <c r="H210" s="246">
        <f t="shared" ca="1" si="15"/>
        <v>-2.630176932808705E-2</v>
      </c>
    </row>
    <row r="211" spans="2:8" x14ac:dyDescent="0.25">
      <c r="B211" s="79"/>
      <c r="C211" s="119"/>
      <c r="G211">
        <v>207</v>
      </c>
      <c r="H211" s="246">
        <f t="shared" ca="1" si="15"/>
        <v>-1.4837006808686646E-4</v>
      </c>
    </row>
    <row r="212" spans="2:8" x14ac:dyDescent="0.25">
      <c r="B212" s="79"/>
      <c r="C212" s="119"/>
      <c r="G212">
        <v>208</v>
      </c>
      <c r="H212" s="246">
        <f t="shared" ca="1" si="15"/>
        <v>1.1247152508891719E-2</v>
      </c>
    </row>
    <row r="213" spans="2:8" x14ac:dyDescent="0.25">
      <c r="B213" s="79"/>
      <c r="C213" s="119"/>
      <c r="G213">
        <v>209</v>
      </c>
      <c r="H213" s="246">
        <f t="shared" ca="1" si="15"/>
        <v>2.3177685962134108E-2</v>
      </c>
    </row>
    <row r="214" spans="2:8" x14ac:dyDescent="0.25">
      <c r="B214" s="79"/>
      <c r="C214" s="119"/>
      <c r="G214">
        <v>210</v>
      </c>
      <c r="H214" s="246">
        <f t="shared" ca="1" si="15"/>
        <v>1.2353680591238049E-2</v>
      </c>
    </row>
    <row r="215" spans="2:8" x14ac:dyDescent="0.25">
      <c r="B215" s="79"/>
      <c r="C215" s="119"/>
      <c r="G215">
        <v>211</v>
      </c>
      <c r="H215" s="246">
        <f t="shared" ca="1" si="15"/>
        <v>8.7595729009512392E-3</v>
      </c>
    </row>
    <row r="216" spans="2:8" x14ac:dyDescent="0.25">
      <c r="B216" s="79"/>
      <c r="C216" s="119"/>
      <c r="G216">
        <v>212</v>
      </c>
      <c r="H216" s="246">
        <f t="shared" ca="1" si="15"/>
        <v>-5.8381119662865907E-3</v>
      </c>
    </row>
    <row r="217" spans="2:8" x14ac:dyDescent="0.25">
      <c r="B217" s="79"/>
      <c r="C217" s="119"/>
      <c r="G217">
        <v>213</v>
      </c>
      <c r="H217" s="246">
        <f t="shared" ca="1" si="15"/>
        <v>-9.8596312129966522E-3</v>
      </c>
    </row>
    <row r="218" spans="2:8" x14ac:dyDescent="0.25">
      <c r="B218" s="79"/>
      <c r="C218" s="119"/>
      <c r="G218">
        <v>214</v>
      </c>
      <c r="H218" s="246">
        <f t="shared" ca="1" si="15"/>
        <v>8.7352815320339578E-3</v>
      </c>
    </row>
    <row r="219" spans="2:8" x14ac:dyDescent="0.25">
      <c r="B219" s="79"/>
      <c r="C219" s="119"/>
      <c r="G219">
        <v>215</v>
      </c>
      <c r="H219" s="246">
        <f t="shared" ca="1" si="15"/>
        <v>-1.1091674534226752E-2</v>
      </c>
    </row>
    <row r="220" spans="2:8" x14ac:dyDescent="0.25">
      <c r="B220" s="79"/>
      <c r="C220" s="119"/>
      <c r="G220">
        <v>216</v>
      </c>
      <c r="H220" s="246">
        <f t="shared" ca="1" si="15"/>
        <v>3.4661332501387814E-3</v>
      </c>
    </row>
    <row r="221" spans="2:8" x14ac:dyDescent="0.25">
      <c r="B221" s="79"/>
      <c r="C221" s="119"/>
      <c r="G221">
        <v>217</v>
      </c>
      <c r="H221" s="246">
        <f t="shared" ca="1" si="15"/>
        <v>1.4936250773625379E-2</v>
      </c>
    </row>
    <row r="222" spans="2:8" x14ac:dyDescent="0.25">
      <c r="B222" s="79"/>
      <c r="C222" s="119"/>
      <c r="G222">
        <v>218</v>
      </c>
      <c r="H222" s="246">
        <f t="shared" ca="1" si="15"/>
        <v>-3.7813815344952986E-3</v>
      </c>
    </row>
    <row r="223" spans="2:8" x14ac:dyDescent="0.25">
      <c r="B223" s="79"/>
      <c r="C223" s="119"/>
      <c r="G223">
        <v>219</v>
      </c>
      <c r="H223" s="246">
        <f t="shared" ca="1" si="15"/>
        <v>8.3562863692664569E-3</v>
      </c>
    </row>
    <row r="224" spans="2:8" x14ac:dyDescent="0.25">
      <c r="B224" s="79"/>
      <c r="C224" s="119"/>
      <c r="G224">
        <v>220</v>
      </c>
      <c r="H224" s="246">
        <f t="shared" ca="1" si="15"/>
        <v>-5.3382145010858013E-3</v>
      </c>
    </row>
    <row r="225" spans="2:8" x14ac:dyDescent="0.25">
      <c r="B225" s="79"/>
      <c r="C225" s="119"/>
      <c r="G225">
        <v>221</v>
      </c>
      <c r="H225" s="246">
        <f t="shared" ca="1" si="15"/>
        <v>-1.7822246638154668E-2</v>
      </c>
    </row>
    <row r="226" spans="2:8" x14ac:dyDescent="0.25">
      <c r="B226" s="79"/>
      <c r="C226" s="119"/>
      <c r="G226">
        <v>222</v>
      </c>
      <c r="H226" s="246">
        <f t="shared" ca="1" si="15"/>
        <v>-2.4363925179221547E-3</v>
      </c>
    </row>
    <row r="227" spans="2:8" x14ac:dyDescent="0.25">
      <c r="B227" s="79"/>
      <c r="C227" s="119"/>
      <c r="G227">
        <v>223</v>
      </c>
      <c r="H227" s="246">
        <f t="shared" ca="1" si="15"/>
        <v>-1.4613016575055269E-2</v>
      </c>
    </row>
    <row r="228" spans="2:8" x14ac:dyDescent="0.25">
      <c r="B228" s="79"/>
      <c r="C228" s="119"/>
      <c r="G228">
        <v>224</v>
      </c>
      <c r="H228" s="246">
        <f t="shared" ca="1" si="15"/>
        <v>-4.7716569905643354E-3</v>
      </c>
    </row>
    <row r="229" spans="2:8" x14ac:dyDescent="0.25">
      <c r="B229" s="79"/>
      <c r="C229" s="119"/>
      <c r="G229">
        <v>225</v>
      </c>
      <c r="H229" s="246">
        <f t="shared" ca="1" si="15"/>
        <v>-1.1016907010821144E-4</v>
      </c>
    </row>
    <row r="230" spans="2:8" x14ac:dyDescent="0.25">
      <c r="B230" s="79"/>
      <c r="C230" s="119"/>
      <c r="G230">
        <v>226</v>
      </c>
      <c r="H230" s="246">
        <f t="shared" ca="1" si="15"/>
        <v>6.5351629759468318E-3</v>
      </c>
    </row>
    <row r="231" spans="2:8" x14ac:dyDescent="0.25">
      <c r="B231" s="79"/>
      <c r="C231" s="119"/>
      <c r="G231">
        <v>227</v>
      </c>
      <c r="H231" s="246">
        <f t="shared" ca="1" si="15"/>
        <v>1.1316727632806486E-3</v>
      </c>
    </row>
    <row r="232" spans="2:8" x14ac:dyDescent="0.25">
      <c r="B232" s="79"/>
      <c r="C232" s="119"/>
      <c r="G232">
        <v>228</v>
      </c>
      <c r="H232" s="246">
        <f t="shared" ca="1" si="15"/>
        <v>7.6758868619856866E-3</v>
      </c>
    </row>
    <row r="233" spans="2:8" x14ac:dyDescent="0.25">
      <c r="B233" s="79"/>
      <c r="C233" s="119"/>
      <c r="G233">
        <v>229</v>
      </c>
      <c r="H233" s="246">
        <f t="shared" ca="1" si="15"/>
        <v>-1.8508917099251319E-2</v>
      </c>
    </row>
    <row r="234" spans="2:8" x14ac:dyDescent="0.25">
      <c r="B234" s="79"/>
      <c r="C234" s="119"/>
      <c r="G234">
        <v>230</v>
      </c>
      <c r="H234" s="246">
        <f t="shared" ca="1" si="15"/>
        <v>-1.0585029698486131E-2</v>
      </c>
    </row>
    <row r="235" spans="2:8" x14ac:dyDescent="0.25">
      <c r="B235" s="79"/>
      <c r="C235" s="119"/>
      <c r="G235">
        <v>231</v>
      </c>
      <c r="H235" s="246">
        <f t="shared" ca="1" si="15"/>
        <v>1.8361335028423804E-3</v>
      </c>
    </row>
    <row r="236" spans="2:8" x14ac:dyDescent="0.25">
      <c r="B236" s="79"/>
      <c r="C236" s="119"/>
      <c r="G236">
        <v>232</v>
      </c>
      <c r="H236" s="246">
        <f t="shared" ca="1" si="15"/>
        <v>-1.1578490104683044E-2</v>
      </c>
    </row>
    <row r="237" spans="2:8" x14ac:dyDescent="0.25">
      <c r="B237" s="79"/>
      <c r="C237" s="119"/>
      <c r="G237">
        <v>233</v>
      </c>
      <c r="H237" s="246">
        <f t="shared" ca="1" si="15"/>
        <v>1.6464865153992102E-2</v>
      </c>
    </row>
    <row r="238" spans="2:8" x14ac:dyDescent="0.25">
      <c r="B238" s="79"/>
      <c r="C238" s="119"/>
      <c r="G238">
        <v>234</v>
      </c>
      <c r="H238" s="246">
        <f t="shared" ca="1" si="15"/>
        <v>-1.2506032898573138E-2</v>
      </c>
    </row>
    <row r="239" spans="2:8" x14ac:dyDescent="0.25">
      <c r="B239" s="79"/>
      <c r="C239" s="119"/>
      <c r="G239">
        <v>235</v>
      </c>
      <c r="H239" s="246">
        <f t="shared" ca="1" si="15"/>
        <v>2.2650599787617529E-3</v>
      </c>
    </row>
    <row r="240" spans="2:8" x14ac:dyDescent="0.25">
      <c r="B240" s="79"/>
      <c r="C240" s="119"/>
      <c r="G240">
        <v>236</v>
      </c>
      <c r="H240" s="246">
        <f t="shared" ca="1" si="15"/>
        <v>5.9692714192160221E-3</v>
      </c>
    </row>
    <row r="241" spans="2:8" x14ac:dyDescent="0.25">
      <c r="B241" s="79"/>
      <c r="C241" s="119"/>
      <c r="G241">
        <v>237</v>
      </c>
      <c r="H241" s="246">
        <f t="shared" ca="1" si="15"/>
        <v>1.7003192234405346E-2</v>
      </c>
    </row>
    <row r="242" spans="2:8" x14ac:dyDescent="0.25">
      <c r="B242" s="79"/>
      <c r="C242" s="119"/>
      <c r="G242">
        <v>238</v>
      </c>
      <c r="H242" s="246">
        <f t="shared" ca="1" si="15"/>
        <v>-4.3838059892249547E-3</v>
      </c>
    </row>
    <row r="243" spans="2:8" x14ac:dyDescent="0.25">
      <c r="B243" s="79"/>
      <c r="C243" s="119"/>
      <c r="G243">
        <v>239</v>
      </c>
      <c r="H243" s="246">
        <f t="shared" ca="1" si="15"/>
        <v>8.5854475214049465E-3</v>
      </c>
    </row>
    <row r="244" spans="2:8" x14ac:dyDescent="0.25">
      <c r="B244" s="79"/>
      <c r="C244" s="119"/>
      <c r="G244">
        <v>240</v>
      </c>
      <c r="H244" s="246">
        <f t="shared" ca="1" si="15"/>
        <v>1.0590943169138504E-2</v>
      </c>
    </row>
    <row r="245" spans="2:8" x14ac:dyDescent="0.25">
      <c r="B245" s="79"/>
      <c r="C245" s="119"/>
      <c r="G245">
        <v>241</v>
      </c>
      <c r="H245" s="246">
        <f t="shared" ca="1" si="15"/>
        <v>-4.8494039327196816E-4</v>
      </c>
    </row>
    <row r="246" spans="2:8" x14ac:dyDescent="0.25">
      <c r="B246" s="79"/>
      <c r="C246" s="119"/>
      <c r="G246">
        <v>242</v>
      </c>
      <c r="H246" s="246">
        <f t="shared" ca="1" si="15"/>
        <v>-3.0586619350723753E-3</v>
      </c>
    </row>
    <row r="247" spans="2:8" x14ac:dyDescent="0.25">
      <c r="B247" s="79"/>
      <c r="C247" s="119"/>
      <c r="G247">
        <v>243</v>
      </c>
      <c r="H247" s="246">
        <f t="shared" ca="1" si="15"/>
        <v>-6.2299909123990855E-3</v>
      </c>
    </row>
    <row r="248" spans="2:8" x14ac:dyDescent="0.25">
      <c r="B248" s="79"/>
      <c r="C248" s="119"/>
      <c r="G248">
        <v>244</v>
      </c>
      <c r="H248" s="246">
        <f t="shared" ca="1" si="15"/>
        <v>-1.0001300855859013E-2</v>
      </c>
    </row>
    <row r="249" spans="2:8" x14ac:dyDescent="0.25">
      <c r="B249" s="79"/>
      <c r="C249" s="119"/>
      <c r="G249">
        <v>245</v>
      </c>
      <c r="H249" s="246">
        <f t="shared" ca="1" si="15"/>
        <v>-8.8626567334965534E-3</v>
      </c>
    </row>
    <row r="250" spans="2:8" x14ac:dyDescent="0.25">
      <c r="B250" s="79"/>
      <c r="C250" s="119"/>
      <c r="G250">
        <v>246</v>
      </c>
      <c r="H250" s="246">
        <f t="shared" ca="1" si="15"/>
        <v>2.8866528516269707E-3</v>
      </c>
    </row>
    <row r="251" spans="2:8" x14ac:dyDescent="0.25">
      <c r="B251" s="79"/>
      <c r="C251" s="119"/>
      <c r="G251">
        <v>247</v>
      </c>
      <c r="H251" s="246">
        <f t="shared" ca="1" si="15"/>
        <v>1.1321737571677835E-3</v>
      </c>
    </row>
    <row r="252" spans="2:8" x14ac:dyDescent="0.25">
      <c r="B252" s="79"/>
      <c r="C252" s="119"/>
      <c r="G252">
        <v>248</v>
      </c>
      <c r="H252" s="246">
        <f t="shared" ca="1" si="15"/>
        <v>3.308346657555633E-3</v>
      </c>
    </row>
    <row r="253" spans="2:8" x14ac:dyDescent="0.25">
      <c r="B253" s="79"/>
      <c r="C253" s="119"/>
      <c r="G253">
        <v>249</v>
      </c>
      <c r="H253" s="246">
        <f t="shared" ca="1" si="15"/>
        <v>5.9967590102929947E-3</v>
      </c>
    </row>
    <row r="254" spans="2:8" x14ac:dyDescent="0.25">
      <c r="B254" s="79"/>
      <c r="C254" s="119"/>
      <c r="G254">
        <v>250</v>
      </c>
      <c r="H254" s="246">
        <f t="shared" ca="1" si="15"/>
        <v>-4.5977715313111189E-3</v>
      </c>
    </row>
    <row r="255" spans="2:8" x14ac:dyDescent="0.25">
      <c r="B255" s="79"/>
      <c r="C255" s="119"/>
      <c r="G255">
        <v>251</v>
      </c>
      <c r="H255" s="246">
        <f t="shared" ca="1" si="15"/>
        <v>4.6398196640322362E-3</v>
      </c>
    </row>
    <row r="256" spans="2:8" x14ac:dyDescent="0.25">
      <c r="B256" s="79"/>
      <c r="C256" s="119"/>
      <c r="G256">
        <v>252</v>
      </c>
      <c r="H256" s="246">
        <f t="shared" ca="1" si="15"/>
        <v>3.1084130785698758E-3</v>
      </c>
    </row>
    <row r="257" spans="2:8" x14ac:dyDescent="0.25">
      <c r="B257" s="79"/>
      <c r="C257" s="119"/>
      <c r="G257">
        <v>253</v>
      </c>
      <c r="H257" s="246">
        <f t="shared" ca="1" si="15"/>
        <v>1.8916725428967752E-2</v>
      </c>
    </row>
    <row r="258" spans="2:8" x14ac:dyDescent="0.25">
      <c r="B258" s="79"/>
      <c r="C258" s="119"/>
      <c r="G258">
        <v>254</v>
      </c>
      <c r="H258" s="246">
        <f t="shared" ca="1" si="15"/>
        <v>-1.4151007764100634E-2</v>
      </c>
    </row>
    <row r="259" spans="2:8" x14ac:dyDescent="0.25">
      <c r="B259" s="79"/>
      <c r="C259" s="119"/>
      <c r="G259">
        <v>255</v>
      </c>
      <c r="H259" s="246">
        <f t="shared" ca="1" si="15"/>
        <v>-2.1182282807941277E-3</v>
      </c>
    </row>
    <row r="260" spans="2:8" x14ac:dyDescent="0.25">
      <c r="B260" s="79"/>
      <c r="C260" s="119"/>
      <c r="G260">
        <v>256</v>
      </c>
      <c r="H260" s="246">
        <f t="shared" ca="1" si="15"/>
        <v>8.201615712481418E-4</v>
      </c>
    </row>
    <row r="261" spans="2:8" x14ac:dyDescent="0.25">
      <c r="B261" s="79"/>
      <c r="C261" s="119"/>
      <c r="G261">
        <v>257</v>
      </c>
      <c r="H261" s="246">
        <f t="shared" ca="1" si="15"/>
        <v>1.4140450899500603E-2</v>
      </c>
    </row>
    <row r="262" spans="2:8" x14ac:dyDescent="0.25">
      <c r="B262" s="79"/>
      <c r="C262" s="119"/>
      <c r="G262">
        <v>258</v>
      </c>
      <c r="H262" s="246">
        <f t="shared" ref="H262:H325" ca="1" si="16">_xlfn.NORM.INV(RAND(),$N$7,$N$8)</f>
        <v>-4.0034171166435902E-3</v>
      </c>
    </row>
    <row r="263" spans="2:8" x14ac:dyDescent="0.25">
      <c r="B263" s="79"/>
      <c r="C263" s="119"/>
      <c r="G263">
        <v>259</v>
      </c>
      <c r="H263" s="246">
        <f t="shared" ca="1" si="16"/>
        <v>-4.2337458512662646E-3</v>
      </c>
    </row>
    <row r="264" spans="2:8" x14ac:dyDescent="0.25">
      <c r="B264" s="79"/>
      <c r="C264" s="119"/>
      <c r="G264">
        <v>260</v>
      </c>
      <c r="H264" s="246">
        <f t="shared" ca="1" si="16"/>
        <v>-3.3691377039245037E-3</v>
      </c>
    </row>
    <row r="265" spans="2:8" x14ac:dyDescent="0.25">
      <c r="B265" s="79"/>
      <c r="C265" s="119"/>
      <c r="G265">
        <v>261</v>
      </c>
      <c r="H265" s="246">
        <f t="shared" ca="1" si="16"/>
        <v>-7.968902624035842E-3</v>
      </c>
    </row>
    <row r="266" spans="2:8" x14ac:dyDescent="0.25">
      <c r="B266" s="79"/>
      <c r="C266" s="119"/>
      <c r="G266">
        <v>262</v>
      </c>
      <c r="H266" s="246">
        <f t="shared" ca="1" si="16"/>
        <v>9.4072535092402237E-3</v>
      </c>
    </row>
    <row r="267" spans="2:8" x14ac:dyDescent="0.25">
      <c r="B267" s="79"/>
      <c r="C267" s="119"/>
      <c r="G267">
        <v>263</v>
      </c>
      <c r="H267" s="246">
        <f t="shared" ca="1" si="16"/>
        <v>-1.0486191286433157E-2</v>
      </c>
    </row>
    <row r="268" spans="2:8" x14ac:dyDescent="0.25">
      <c r="B268" s="79"/>
      <c r="C268" s="119"/>
      <c r="G268">
        <v>264</v>
      </c>
      <c r="H268" s="246">
        <f t="shared" ca="1" si="16"/>
        <v>8.2119814696917127E-3</v>
      </c>
    </row>
    <row r="269" spans="2:8" x14ac:dyDescent="0.25">
      <c r="B269" s="79"/>
      <c r="C269" s="119"/>
      <c r="G269">
        <v>265</v>
      </c>
      <c r="H269" s="246">
        <f t="shared" ca="1" si="16"/>
        <v>1.6684200265342307E-2</v>
      </c>
    </row>
    <row r="270" spans="2:8" x14ac:dyDescent="0.25">
      <c r="B270" s="79"/>
      <c r="C270" s="119"/>
      <c r="G270">
        <v>266</v>
      </c>
      <c r="H270" s="246">
        <f t="shared" ca="1" si="16"/>
        <v>8.6095376569137443E-3</v>
      </c>
    </row>
    <row r="271" spans="2:8" x14ac:dyDescent="0.25">
      <c r="B271" s="79"/>
      <c r="C271" s="119"/>
      <c r="G271">
        <v>267</v>
      </c>
      <c r="H271" s="246">
        <f t="shared" ca="1" si="16"/>
        <v>-6.5417652646184692E-3</v>
      </c>
    </row>
    <row r="272" spans="2:8" x14ac:dyDescent="0.25">
      <c r="B272" s="79"/>
      <c r="C272" s="119"/>
      <c r="G272">
        <v>268</v>
      </c>
      <c r="H272" s="246">
        <f t="shared" ca="1" si="16"/>
        <v>-7.588420481013344E-3</v>
      </c>
    </row>
    <row r="273" spans="2:8" x14ac:dyDescent="0.25">
      <c r="B273" s="79"/>
      <c r="C273" s="119"/>
      <c r="G273">
        <v>269</v>
      </c>
      <c r="H273" s="246">
        <f t="shared" ca="1" si="16"/>
        <v>-3.5968156328489388E-3</v>
      </c>
    </row>
    <row r="274" spans="2:8" x14ac:dyDescent="0.25">
      <c r="B274" s="79"/>
      <c r="C274" s="119"/>
      <c r="G274">
        <v>270</v>
      </c>
      <c r="H274" s="246">
        <f t="shared" ca="1" si="16"/>
        <v>-6.5474766485257123E-3</v>
      </c>
    </row>
    <row r="275" spans="2:8" x14ac:dyDescent="0.25">
      <c r="B275" s="79"/>
      <c r="C275" s="119"/>
      <c r="G275">
        <v>271</v>
      </c>
      <c r="H275" s="246">
        <f t="shared" ca="1" si="16"/>
        <v>2.2937765592400669E-2</v>
      </c>
    </row>
    <row r="276" spans="2:8" x14ac:dyDescent="0.25">
      <c r="B276" s="79"/>
      <c r="C276" s="119"/>
      <c r="G276">
        <v>272</v>
      </c>
      <c r="H276" s="246">
        <f t="shared" ca="1" si="16"/>
        <v>1.2290821159630993E-2</v>
      </c>
    </row>
    <row r="277" spans="2:8" x14ac:dyDescent="0.25">
      <c r="B277" s="79"/>
      <c r="C277" s="119"/>
      <c r="G277">
        <v>273</v>
      </c>
      <c r="H277" s="246">
        <f t="shared" ca="1" si="16"/>
        <v>1.3304783487940754E-2</v>
      </c>
    </row>
    <row r="278" spans="2:8" x14ac:dyDescent="0.25">
      <c r="B278" s="79"/>
      <c r="C278" s="119"/>
      <c r="G278">
        <v>274</v>
      </c>
      <c r="H278" s="246">
        <f t="shared" ca="1" si="16"/>
        <v>-1.0906206123966923E-2</v>
      </c>
    </row>
    <row r="279" spans="2:8" x14ac:dyDescent="0.25">
      <c r="B279" s="79"/>
      <c r="C279" s="119"/>
      <c r="G279">
        <v>275</v>
      </c>
      <c r="H279" s="246">
        <f t="shared" ca="1" si="16"/>
        <v>2.7215602172698931E-3</v>
      </c>
    </row>
    <row r="280" spans="2:8" x14ac:dyDescent="0.25">
      <c r="B280" s="79"/>
      <c r="C280" s="119"/>
      <c r="G280">
        <v>276</v>
      </c>
      <c r="H280" s="246">
        <f t="shared" ca="1" si="16"/>
        <v>3.2105531046620083E-3</v>
      </c>
    </row>
    <row r="281" spans="2:8" x14ac:dyDescent="0.25">
      <c r="B281" s="79"/>
      <c r="C281" s="119"/>
      <c r="G281">
        <v>277</v>
      </c>
      <c r="H281" s="246">
        <f t="shared" ca="1" si="16"/>
        <v>8.4466188034945291E-3</v>
      </c>
    </row>
    <row r="282" spans="2:8" x14ac:dyDescent="0.25">
      <c r="B282" s="79"/>
      <c r="C282" s="119"/>
      <c r="G282">
        <v>278</v>
      </c>
      <c r="H282" s="246">
        <f t="shared" ca="1" si="16"/>
        <v>-3.795941917869946E-3</v>
      </c>
    </row>
    <row r="283" spans="2:8" x14ac:dyDescent="0.25">
      <c r="B283" s="79"/>
      <c r="C283" s="119"/>
      <c r="G283">
        <v>279</v>
      </c>
      <c r="H283" s="246">
        <f t="shared" ca="1" si="16"/>
        <v>1.5671077192891979E-2</v>
      </c>
    </row>
    <row r="284" spans="2:8" x14ac:dyDescent="0.25">
      <c r="B284" s="79"/>
      <c r="C284" s="119"/>
      <c r="G284">
        <v>280</v>
      </c>
      <c r="H284" s="246">
        <f t="shared" ca="1" si="16"/>
        <v>6.4744369156578309E-3</v>
      </c>
    </row>
    <row r="285" spans="2:8" x14ac:dyDescent="0.25">
      <c r="B285" s="79"/>
      <c r="C285" s="119"/>
      <c r="G285">
        <v>281</v>
      </c>
      <c r="H285" s="246">
        <f t="shared" ca="1" si="16"/>
        <v>-3.183953291533943E-3</v>
      </c>
    </row>
    <row r="286" spans="2:8" x14ac:dyDescent="0.25">
      <c r="B286" s="79"/>
      <c r="C286" s="119"/>
      <c r="G286">
        <v>282</v>
      </c>
      <c r="H286" s="246">
        <f t="shared" ca="1" si="16"/>
        <v>7.6586959023493394E-3</v>
      </c>
    </row>
    <row r="287" spans="2:8" x14ac:dyDescent="0.25">
      <c r="B287" s="79"/>
      <c r="C287" s="119"/>
      <c r="G287">
        <v>283</v>
      </c>
      <c r="H287" s="246">
        <f t="shared" ca="1" si="16"/>
        <v>1.4904240568439598E-3</v>
      </c>
    </row>
    <row r="288" spans="2:8" x14ac:dyDescent="0.25">
      <c r="B288" s="79"/>
      <c r="C288" s="119"/>
      <c r="G288">
        <v>284</v>
      </c>
      <c r="H288" s="246">
        <f t="shared" ca="1" si="16"/>
        <v>-1.5789062285853573E-2</v>
      </c>
    </row>
    <row r="289" spans="2:8" x14ac:dyDescent="0.25">
      <c r="B289" s="79"/>
      <c r="C289" s="119"/>
      <c r="G289">
        <v>285</v>
      </c>
      <c r="H289" s="246">
        <f t="shared" ca="1" si="16"/>
        <v>1.2022612611517132E-2</v>
      </c>
    </row>
    <row r="290" spans="2:8" x14ac:dyDescent="0.25">
      <c r="B290" s="79"/>
      <c r="C290" s="119"/>
      <c r="G290">
        <v>286</v>
      </c>
      <c r="H290" s="246">
        <f t="shared" ca="1" si="16"/>
        <v>-2.0845899209883483E-2</v>
      </c>
    </row>
    <row r="291" spans="2:8" x14ac:dyDescent="0.25">
      <c r="B291" s="79"/>
      <c r="C291" s="119"/>
      <c r="G291">
        <v>287</v>
      </c>
      <c r="H291" s="246">
        <f t="shared" ca="1" si="16"/>
        <v>9.399709041737956E-3</v>
      </c>
    </row>
    <row r="292" spans="2:8" x14ac:dyDescent="0.25">
      <c r="B292" s="79"/>
      <c r="C292" s="119"/>
      <c r="G292">
        <v>288</v>
      </c>
      <c r="H292" s="246">
        <f t="shared" ca="1" si="16"/>
        <v>3.4579674769386849E-3</v>
      </c>
    </row>
    <row r="293" spans="2:8" x14ac:dyDescent="0.25">
      <c r="B293" s="79"/>
      <c r="C293" s="119"/>
      <c r="G293">
        <v>289</v>
      </c>
      <c r="H293" s="246">
        <f t="shared" ca="1" si="16"/>
        <v>5.3473120955786777E-3</v>
      </c>
    </row>
    <row r="294" spans="2:8" x14ac:dyDescent="0.25">
      <c r="B294" s="79"/>
      <c r="C294" s="119"/>
      <c r="G294">
        <v>290</v>
      </c>
      <c r="H294" s="246">
        <f t="shared" ca="1" si="16"/>
        <v>-2.1259054201346571E-3</v>
      </c>
    </row>
    <row r="295" spans="2:8" x14ac:dyDescent="0.25">
      <c r="B295" s="79"/>
      <c r="C295" s="119"/>
      <c r="G295">
        <v>291</v>
      </c>
      <c r="H295" s="246">
        <f t="shared" ca="1" si="16"/>
        <v>-4.519686704203745E-3</v>
      </c>
    </row>
    <row r="296" spans="2:8" x14ac:dyDescent="0.25">
      <c r="B296" s="79"/>
      <c r="C296" s="119"/>
      <c r="G296">
        <v>292</v>
      </c>
      <c r="H296" s="246">
        <f t="shared" ca="1" si="16"/>
        <v>1.1275516869103989E-2</v>
      </c>
    </row>
    <row r="297" spans="2:8" x14ac:dyDescent="0.25">
      <c r="B297" s="79"/>
      <c r="C297" s="119"/>
      <c r="G297">
        <v>293</v>
      </c>
      <c r="H297" s="246">
        <f t="shared" ca="1" si="16"/>
        <v>3.5920311086309417E-5</v>
      </c>
    </row>
    <row r="298" spans="2:8" x14ac:dyDescent="0.25">
      <c r="B298" s="79"/>
      <c r="C298" s="119"/>
      <c r="G298">
        <v>294</v>
      </c>
      <c r="H298" s="246">
        <f t="shared" ca="1" si="16"/>
        <v>-8.2853789909690476E-3</v>
      </c>
    </row>
    <row r="299" spans="2:8" x14ac:dyDescent="0.25">
      <c r="B299" s="79"/>
      <c r="C299" s="119"/>
      <c r="G299">
        <v>295</v>
      </c>
      <c r="H299" s="246">
        <f t="shared" ca="1" si="16"/>
        <v>7.1443831851512761E-3</v>
      </c>
    </row>
    <row r="300" spans="2:8" x14ac:dyDescent="0.25">
      <c r="B300" s="79"/>
      <c r="C300" s="119"/>
      <c r="G300">
        <v>296</v>
      </c>
      <c r="H300" s="246">
        <f t="shared" ca="1" si="16"/>
        <v>9.5396230444748965E-3</v>
      </c>
    </row>
    <row r="301" spans="2:8" x14ac:dyDescent="0.25">
      <c r="B301" s="79"/>
      <c r="C301" s="119"/>
      <c r="G301">
        <v>297</v>
      </c>
      <c r="H301" s="246">
        <f t="shared" ca="1" si="16"/>
        <v>-4.0106208193810165E-3</v>
      </c>
    </row>
    <row r="302" spans="2:8" x14ac:dyDescent="0.25">
      <c r="B302" s="79"/>
      <c r="C302" s="119"/>
      <c r="G302">
        <v>298</v>
      </c>
      <c r="H302" s="246">
        <f t="shared" ca="1" si="16"/>
        <v>2.108027862578506E-2</v>
      </c>
    </row>
    <row r="303" spans="2:8" x14ac:dyDescent="0.25">
      <c r="B303" s="79"/>
      <c r="C303" s="119"/>
      <c r="G303">
        <v>299</v>
      </c>
      <c r="H303" s="246">
        <f t="shared" ca="1" si="16"/>
        <v>1.113208191005296E-2</v>
      </c>
    </row>
    <row r="304" spans="2:8" x14ac:dyDescent="0.25">
      <c r="B304" s="79"/>
      <c r="C304" s="119"/>
      <c r="G304">
        <v>300</v>
      </c>
      <c r="H304" s="246">
        <f t="shared" ca="1" si="16"/>
        <v>-1.1244549293901842E-2</v>
      </c>
    </row>
    <row r="305" spans="2:8" x14ac:dyDescent="0.25">
      <c r="B305" s="79"/>
      <c r="C305" s="119"/>
      <c r="G305">
        <v>301</v>
      </c>
      <c r="H305" s="246">
        <f t="shared" ca="1" si="16"/>
        <v>-2.1895648690736752E-3</v>
      </c>
    </row>
    <row r="306" spans="2:8" x14ac:dyDescent="0.25">
      <c r="B306" s="79"/>
      <c r="C306" s="119"/>
      <c r="G306">
        <v>302</v>
      </c>
      <c r="H306" s="246">
        <f t="shared" ca="1" si="16"/>
        <v>1.0502219304580689E-2</v>
      </c>
    </row>
    <row r="307" spans="2:8" x14ac:dyDescent="0.25">
      <c r="B307" s="79"/>
      <c r="C307" s="119"/>
      <c r="G307">
        <v>303</v>
      </c>
      <c r="H307" s="246">
        <f t="shared" ca="1" si="16"/>
        <v>8.1726065675015707E-3</v>
      </c>
    </row>
    <row r="308" spans="2:8" x14ac:dyDescent="0.25">
      <c r="B308" s="79"/>
      <c r="C308" s="119"/>
      <c r="G308">
        <v>304</v>
      </c>
      <c r="H308" s="246">
        <f t="shared" ca="1" si="16"/>
        <v>7.6117463454941281E-3</v>
      </c>
    </row>
    <row r="309" spans="2:8" x14ac:dyDescent="0.25">
      <c r="B309" s="79"/>
      <c r="C309" s="119"/>
      <c r="G309">
        <v>305</v>
      </c>
      <c r="H309" s="246">
        <f t="shared" ca="1" si="16"/>
        <v>-7.4398974009424086E-3</v>
      </c>
    </row>
    <row r="310" spans="2:8" x14ac:dyDescent="0.25">
      <c r="B310" s="79"/>
      <c r="C310" s="119"/>
      <c r="G310">
        <v>306</v>
      </c>
      <c r="H310" s="246">
        <f t="shared" ca="1" si="16"/>
        <v>2.5898795373534844E-2</v>
      </c>
    </row>
    <row r="311" spans="2:8" x14ac:dyDescent="0.25">
      <c r="B311" s="79"/>
      <c r="C311" s="119"/>
      <c r="G311">
        <v>307</v>
      </c>
      <c r="H311" s="246">
        <f t="shared" ca="1" si="16"/>
        <v>-1.575626588965122E-3</v>
      </c>
    </row>
    <row r="312" spans="2:8" x14ac:dyDescent="0.25">
      <c r="B312" s="79"/>
      <c r="C312" s="119"/>
      <c r="G312">
        <v>308</v>
      </c>
      <c r="H312" s="246">
        <f t="shared" ca="1" si="16"/>
        <v>4.6564902819963409E-4</v>
      </c>
    </row>
    <row r="313" spans="2:8" x14ac:dyDescent="0.25">
      <c r="B313" s="79"/>
      <c r="C313" s="119"/>
      <c r="G313">
        <v>309</v>
      </c>
      <c r="H313" s="246">
        <f t="shared" ca="1" si="16"/>
        <v>-1.7266234268730547E-2</v>
      </c>
    </row>
    <row r="314" spans="2:8" x14ac:dyDescent="0.25">
      <c r="B314" s="79"/>
      <c r="C314" s="119"/>
      <c r="G314">
        <v>310</v>
      </c>
      <c r="H314" s="246">
        <f t="shared" ca="1" si="16"/>
        <v>-9.9100950728878319E-3</v>
      </c>
    </row>
    <row r="315" spans="2:8" x14ac:dyDescent="0.25">
      <c r="B315" s="79"/>
      <c r="C315" s="119"/>
      <c r="G315">
        <v>311</v>
      </c>
      <c r="H315" s="246">
        <f t="shared" ca="1" si="16"/>
        <v>2.2565470017994293E-3</v>
      </c>
    </row>
    <row r="316" spans="2:8" x14ac:dyDescent="0.25">
      <c r="B316" s="79"/>
      <c r="C316" s="119"/>
      <c r="G316">
        <v>312</v>
      </c>
      <c r="H316" s="246">
        <f t="shared" ca="1" si="16"/>
        <v>-3.7911211913748129E-3</v>
      </c>
    </row>
    <row r="317" spans="2:8" x14ac:dyDescent="0.25">
      <c r="B317" s="79"/>
      <c r="C317" s="119"/>
      <c r="G317">
        <v>313</v>
      </c>
      <c r="H317" s="246">
        <f t="shared" ca="1" si="16"/>
        <v>-1.7132210675490308E-2</v>
      </c>
    </row>
    <row r="318" spans="2:8" x14ac:dyDescent="0.25">
      <c r="B318" s="79"/>
      <c r="C318" s="119"/>
      <c r="G318">
        <v>314</v>
      </c>
      <c r="H318" s="246">
        <f t="shared" ca="1" si="16"/>
        <v>-9.172769063137633E-3</v>
      </c>
    </row>
    <row r="319" spans="2:8" x14ac:dyDescent="0.25">
      <c r="B319" s="79"/>
      <c r="C319" s="119"/>
      <c r="G319">
        <v>315</v>
      </c>
      <c r="H319" s="246">
        <f t="shared" ca="1" si="16"/>
        <v>-1.4162229275648502E-2</v>
      </c>
    </row>
    <row r="320" spans="2:8" x14ac:dyDescent="0.25">
      <c r="B320" s="79"/>
      <c r="C320" s="119"/>
      <c r="G320">
        <v>316</v>
      </c>
      <c r="H320" s="246">
        <f t="shared" ca="1" si="16"/>
        <v>5.6635162936946341E-3</v>
      </c>
    </row>
    <row r="321" spans="2:8" x14ac:dyDescent="0.25">
      <c r="B321" s="79"/>
      <c r="C321" s="119"/>
      <c r="G321">
        <v>317</v>
      </c>
      <c r="H321" s="246">
        <f t="shared" ca="1" si="16"/>
        <v>-9.7827335038812172E-4</v>
      </c>
    </row>
    <row r="322" spans="2:8" x14ac:dyDescent="0.25">
      <c r="B322" s="79"/>
      <c r="C322" s="119"/>
      <c r="G322">
        <v>318</v>
      </c>
      <c r="H322" s="246">
        <f t="shared" ca="1" si="16"/>
        <v>1.7242685734976237E-2</v>
      </c>
    </row>
    <row r="323" spans="2:8" x14ac:dyDescent="0.25">
      <c r="B323" s="79"/>
      <c r="C323" s="119"/>
      <c r="G323">
        <v>319</v>
      </c>
      <c r="H323" s="246">
        <f t="shared" ca="1" si="16"/>
        <v>1.6272175149642368E-2</v>
      </c>
    </row>
    <row r="324" spans="2:8" x14ac:dyDescent="0.25">
      <c r="B324" s="79"/>
      <c r="C324" s="119"/>
      <c r="G324">
        <v>320</v>
      </c>
      <c r="H324" s="246">
        <f t="shared" ca="1" si="16"/>
        <v>-8.1311357384952383E-3</v>
      </c>
    </row>
    <row r="325" spans="2:8" x14ac:dyDescent="0.25">
      <c r="B325" s="79"/>
      <c r="C325" s="119"/>
      <c r="G325">
        <v>321</v>
      </c>
      <c r="H325" s="246">
        <f t="shared" ca="1" si="16"/>
        <v>1.4309997071432384E-3</v>
      </c>
    </row>
    <row r="326" spans="2:8" x14ac:dyDescent="0.25">
      <c r="B326" s="79"/>
      <c r="C326" s="119"/>
      <c r="G326">
        <v>322</v>
      </c>
      <c r="H326" s="246">
        <f t="shared" ref="H326:H389" ca="1" si="17">_xlfn.NORM.INV(RAND(),$N$7,$N$8)</f>
        <v>-1.9165820737889784E-2</v>
      </c>
    </row>
    <row r="327" spans="2:8" x14ac:dyDescent="0.25">
      <c r="B327" s="79"/>
      <c r="C327" s="119"/>
      <c r="G327">
        <v>323</v>
      </c>
      <c r="H327" s="246">
        <f t="shared" ca="1" si="17"/>
        <v>-8.2580727582120086E-4</v>
      </c>
    </row>
    <row r="328" spans="2:8" x14ac:dyDescent="0.25">
      <c r="B328" s="79"/>
      <c r="C328" s="119"/>
      <c r="G328">
        <v>324</v>
      </c>
      <c r="H328" s="246">
        <f t="shared" ca="1" si="17"/>
        <v>1.9172876400093098E-3</v>
      </c>
    </row>
    <row r="329" spans="2:8" x14ac:dyDescent="0.25">
      <c r="B329" s="79"/>
      <c r="C329" s="119"/>
      <c r="G329">
        <v>325</v>
      </c>
      <c r="H329" s="246">
        <f t="shared" ca="1" si="17"/>
        <v>-8.8777026705783076E-3</v>
      </c>
    </row>
    <row r="330" spans="2:8" x14ac:dyDescent="0.25">
      <c r="B330" s="79"/>
      <c r="C330" s="119"/>
      <c r="G330">
        <v>326</v>
      </c>
      <c r="H330" s="246">
        <f t="shared" ca="1" si="17"/>
        <v>3.8720001399365832E-3</v>
      </c>
    </row>
    <row r="331" spans="2:8" x14ac:dyDescent="0.25">
      <c r="B331" s="79"/>
      <c r="C331" s="119"/>
      <c r="G331">
        <v>327</v>
      </c>
      <c r="H331" s="246">
        <f t="shared" ca="1" si="17"/>
        <v>3.8494176463310819E-3</v>
      </c>
    </row>
    <row r="332" spans="2:8" x14ac:dyDescent="0.25">
      <c r="B332" s="79"/>
      <c r="C332" s="119"/>
      <c r="G332">
        <v>328</v>
      </c>
      <c r="H332" s="246">
        <f t="shared" ca="1" si="17"/>
        <v>-7.0315227500989731E-4</v>
      </c>
    </row>
    <row r="333" spans="2:8" x14ac:dyDescent="0.25">
      <c r="B333" s="79"/>
      <c r="C333" s="119"/>
      <c r="G333">
        <v>329</v>
      </c>
      <c r="H333" s="246">
        <f t="shared" ca="1" si="17"/>
        <v>3.2078986528444854E-2</v>
      </c>
    </row>
    <row r="334" spans="2:8" x14ac:dyDescent="0.25">
      <c r="B334" s="79"/>
      <c r="C334" s="119"/>
      <c r="G334">
        <v>330</v>
      </c>
      <c r="H334" s="246">
        <f t="shared" ca="1" si="17"/>
        <v>1.7594593074443624E-3</v>
      </c>
    </row>
    <row r="335" spans="2:8" x14ac:dyDescent="0.25">
      <c r="B335" s="79"/>
      <c r="C335" s="119"/>
      <c r="G335">
        <v>331</v>
      </c>
      <c r="H335" s="246">
        <f t="shared" ca="1" si="17"/>
        <v>1.59594688302888E-2</v>
      </c>
    </row>
    <row r="336" spans="2:8" x14ac:dyDescent="0.25">
      <c r="B336" s="79"/>
      <c r="C336" s="119"/>
      <c r="G336">
        <v>332</v>
      </c>
      <c r="H336" s="246">
        <f t="shared" ca="1" si="17"/>
        <v>9.706747606272579E-3</v>
      </c>
    </row>
    <row r="337" spans="2:8" x14ac:dyDescent="0.25">
      <c r="B337" s="79"/>
      <c r="C337" s="119"/>
      <c r="G337">
        <v>333</v>
      </c>
      <c r="H337" s="246">
        <f t="shared" ca="1" si="17"/>
        <v>2.5975341502850677E-2</v>
      </c>
    </row>
    <row r="338" spans="2:8" x14ac:dyDescent="0.25">
      <c r="B338" s="79"/>
      <c r="C338" s="119"/>
      <c r="G338">
        <v>334</v>
      </c>
      <c r="H338" s="246">
        <f t="shared" ca="1" si="17"/>
        <v>-3.6004277936786018E-3</v>
      </c>
    </row>
    <row r="339" spans="2:8" x14ac:dyDescent="0.25">
      <c r="B339" s="79"/>
      <c r="C339" s="119"/>
      <c r="G339">
        <v>335</v>
      </c>
      <c r="H339" s="246">
        <f t="shared" ca="1" si="17"/>
        <v>2.0754374245978934E-2</v>
      </c>
    </row>
    <row r="340" spans="2:8" x14ac:dyDescent="0.25">
      <c r="B340" s="79"/>
      <c r="C340" s="119"/>
      <c r="G340">
        <v>336</v>
      </c>
      <c r="H340" s="246">
        <f t="shared" ca="1" si="17"/>
        <v>6.5492044364565015E-3</v>
      </c>
    </row>
    <row r="341" spans="2:8" x14ac:dyDescent="0.25">
      <c r="B341" s="79"/>
      <c r="C341" s="119"/>
      <c r="G341">
        <v>337</v>
      </c>
      <c r="H341" s="246">
        <f t="shared" ca="1" si="17"/>
        <v>-4.9702446951230446E-3</v>
      </c>
    </row>
    <row r="342" spans="2:8" x14ac:dyDescent="0.25">
      <c r="B342" s="79"/>
      <c r="C342" s="119"/>
      <c r="G342">
        <v>338</v>
      </c>
      <c r="H342" s="246">
        <f t="shared" ca="1" si="17"/>
        <v>7.1455235139193652E-4</v>
      </c>
    </row>
    <row r="343" spans="2:8" x14ac:dyDescent="0.25">
      <c r="B343" s="79"/>
      <c r="C343" s="119"/>
      <c r="G343">
        <v>339</v>
      </c>
      <c r="H343" s="246">
        <f t="shared" ca="1" si="17"/>
        <v>-3.3475326240731702E-3</v>
      </c>
    </row>
    <row r="344" spans="2:8" x14ac:dyDescent="0.25">
      <c r="B344" s="79"/>
      <c r="C344" s="119"/>
      <c r="G344">
        <v>340</v>
      </c>
      <c r="H344" s="246">
        <f t="shared" ca="1" si="17"/>
        <v>-9.2315601465351033E-3</v>
      </c>
    </row>
    <row r="345" spans="2:8" x14ac:dyDescent="0.25">
      <c r="B345" s="79"/>
      <c r="C345" s="119"/>
      <c r="G345">
        <v>341</v>
      </c>
      <c r="H345" s="246">
        <f t="shared" ca="1" si="17"/>
        <v>-8.9838884610205297E-3</v>
      </c>
    </row>
    <row r="346" spans="2:8" x14ac:dyDescent="0.25">
      <c r="B346" s="79"/>
      <c r="C346" s="119"/>
      <c r="G346">
        <v>342</v>
      </c>
      <c r="H346" s="246">
        <f t="shared" ca="1" si="17"/>
        <v>2.2444193646780565E-3</v>
      </c>
    </row>
    <row r="347" spans="2:8" x14ac:dyDescent="0.25">
      <c r="B347" s="79"/>
      <c r="C347" s="119"/>
      <c r="G347">
        <v>343</v>
      </c>
      <c r="H347" s="246">
        <f t="shared" ca="1" si="17"/>
        <v>1.2203325368231447E-3</v>
      </c>
    </row>
    <row r="348" spans="2:8" x14ac:dyDescent="0.25">
      <c r="B348" s="79"/>
      <c r="C348" s="119"/>
      <c r="G348">
        <v>344</v>
      </c>
      <c r="H348" s="246">
        <f t="shared" ca="1" si="17"/>
        <v>-1.3435228536350114E-2</v>
      </c>
    </row>
    <row r="349" spans="2:8" x14ac:dyDescent="0.25">
      <c r="B349" s="79"/>
      <c r="C349" s="119"/>
      <c r="G349">
        <v>345</v>
      </c>
      <c r="H349" s="246">
        <f t="shared" ca="1" si="17"/>
        <v>5.2301000070689605E-3</v>
      </c>
    </row>
    <row r="350" spans="2:8" x14ac:dyDescent="0.25">
      <c r="B350" s="79"/>
      <c r="C350" s="119"/>
      <c r="G350">
        <v>346</v>
      </c>
      <c r="H350" s="246">
        <f t="shared" ca="1" si="17"/>
        <v>2.0575886977629423E-2</v>
      </c>
    </row>
    <row r="351" spans="2:8" x14ac:dyDescent="0.25">
      <c r="B351" s="79"/>
      <c r="C351" s="119"/>
      <c r="G351">
        <v>347</v>
      </c>
      <c r="H351" s="246">
        <f t="shared" ca="1" si="17"/>
        <v>3.6264954636259523E-3</v>
      </c>
    </row>
    <row r="352" spans="2:8" x14ac:dyDescent="0.25">
      <c r="B352" s="79"/>
      <c r="C352" s="119"/>
      <c r="G352">
        <v>348</v>
      </c>
      <c r="H352" s="246">
        <f t="shared" ca="1" si="17"/>
        <v>2.0186110933765364E-2</v>
      </c>
    </row>
    <row r="353" spans="2:8" x14ac:dyDescent="0.25">
      <c r="B353" s="79"/>
      <c r="C353" s="119"/>
      <c r="G353">
        <v>349</v>
      </c>
      <c r="H353" s="246">
        <f t="shared" ca="1" si="17"/>
        <v>-9.3379921543745893E-3</v>
      </c>
    </row>
    <row r="354" spans="2:8" x14ac:dyDescent="0.25">
      <c r="B354" s="79"/>
      <c r="C354" s="119"/>
      <c r="G354">
        <v>350</v>
      </c>
      <c r="H354" s="246">
        <f t="shared" ca="1" si="17"/>
        <v>-3.0594796785348094E-3</v>
      </c>
    </row>
    <row r="355" spans="2:8" x14ac:dyDescent="0.25">
      <c r="B355" s="79"/>
      <c r="C355" s="119"/>
      <c r="G355">
        <v>351</v>
      </c>
      <c r="H355" s="246">
        <f t="shared" ca="1" si="17"/>
        <v>2.217924731275719E-4</v>
      </c>
    </row>
    <row r="356" spans="2:8" x14ac:dyDescent="0.25">
      <c r="B356" s="79"/>
      <c r="C356" s="119"/>
      <c r="G356">
        <v>352</v>
      </c>
      <c r="H356" s="246">
        <f t="shared" ca="1" si="17"/>
        <v>-7.0752103994233071E-3</v>
      </c>
    </row>
    <row r="357" spans="2:8" x14ac:dyDescent="0.25">
      <c r="B357" s="79"/>
      <c r="C357" s="119"/>
      <c r="G357">
        <v>353</v>
      </c>
      <c r="H357" s="246">
        <f t="shared" ca="1" si="17"/>
        <v>-1.2641042385877395E-3</v>
      </c>
    </row>
    <row r="358" spans="2:8" x14ac:dyDescent="0.25">
      <c r="B358" s="79"/>
      <c r="C358" s="119"/>
      <c r="G358">
        <v>354</v>
      </c>
      <c r="H358" s="246">
        <f t="shared" ca="1" si="17"/>
        <v>9.430659242693375E-3</v>
      </c>
    </row>
    <row r="359" spans="2:8" x14ac:dyDescent="0.25">
      <c r="B359" s="79"/>
      <c r="C359" s="119"/>
      <c r="G359">
        <v>355</v>
      </c>
      <c r="H359" s="246">
        <f t="shared" ca="1" si="17"/>
        <v>4.2200771112802394E-3</v>
      </c>
    </row>
    <row r="360" spans="2:8" x14ac:dyDescent="0.25">
      <c r="B360" s="79"/>
      <c r="C360" s="119"/>
      <c r="G360">
        <v>356</v>
      </c>
      <c r="H360" s="246">
        <f t="shared" ca="1" si="17"/>
        <v>-4.140403665591149E-2</v>
      </c>
    </row>
    <row r="361" spans="2:8" x14ac:dyDescent="0.25">
      <c r="B361" s="79"/>
      <c r="C361" s="119"/>
      <c r="G361">
        <v>357</v>
      </c>
      <c r="H361" s="246">
        <f t="shared" ca="1" si="17"/>
        <v>-8.5668994939342401E-3</v>
      </c>
    </row>
    <row r="362" spans="2:8" x14ac:dyDescent="0.25">
      <c r="B362" s="79"/>
      <c r="C362" s="119"/>
      <c r="G362">
        <v>358</v>
      </c>
      <c r="H362" s="246">
        <f t="shared" ca="1" si="17"/>
        <v>4.6957134368350723E-3</v>
      </c>
    </row>
    <row r="363" spans="2:8" x14ac:dyDescent="0.25">
      <c r="B363" s="79"/>
      <c r="C363" s="119"/>
      <c r="G363">
        <v>359</v>
      </c>
      <c r="H363" s="246">
        <f t="shared" ca="1" si="17"/>
        <v>1.2031686499943866E-2</v>
      </c>
    </row>
    <row r="364" spans="2:8" x14ac:dyDescent="0.25">
      <c r="B364" s="79"/>
      <c r="C364" s="119"/>
      <c r="G364">
        <v>360</v>
      </c>
      <c r="H364" s="246">
        <f t="shared" ca="1" si="17"/>
        <v>4.5818261325709358E-3</v>
      </c>
    </row>
    <row r="365" spans="2:8" x14ac:dyDescent="0.25">
      <c r="B365" s="79"/>
      <c r="C365" s="119"/>
      <c r="G365">
        <v>361</v>
      </c>
      <c r="H365" s="246">
        <f t="shared" ca="1" si="17"/>
        <v>1.5840839038909066E-2</v>
      </c>
    </row>
    <row r="366" spans="2:8" x14ac:dyDescent="0.25">
      <c r="B366" s="79"/>
      <c r="C366" s="119"/>
      <c r="G366">
        <v>362</v>
      </c>
      <c r="H366" s="246">
        <f t="shared" ca="1" si="17"/>
        <v>-5.9570185764294898E-3</v>
      </c>
    </row>
    <row r="367" spans="2:8" x14ac:dyDescent="0.25">
      <c r="B367" s="79"/>
      <c r="C367" s="119"/>
      <c r="G367">
        <v>363</v>
      </c>
      <c r="H367" s="246">
        <f t="shared" ca="1" si="17"/>
        <v>-2.3214598884481541E-3</v>
      </c>
    </row>
    <row r="368" spans="2:8" x14ac:dyDescent="0.25">
      <c r="B368" s="79"/>
      <c r="C368" s="119"/>
      <c r="G368">
        <v>364</v>
      </c>
      <c r="H368" s="246">
        <f t="shared" ca="1" si="17"/>
        <v>-9.4363929431463961E-3</v>
      </c>
    </row>
    <row r="369" spans="2:8" x14ac:dyDescent="0.25">
      <c r="B369" s="79"/>
      <c r="C369" s="119"/>
      <c r="G369">
        <v>365</v>
      </c>
      <c r="H369" s="246">
        <f t="shared" ca="1" si="17"/>
        <v>-1.9400175732479726E-3</v>
      </c>
    </row>
    <row r="370" spans="2:8" x14ac:dyDescent="0.25">
      <c r="B370" s="79"/>
      <c r="C370" s="119"/>
      <c r="G370">
        <v>366</v>
      </c>
      <c r="H370" s="246">
        <f t="shared" ca="1" si="17"/>
        <v>-1.1701917721092252E-3</v>
      </c>
    </row>
    <row r="371" spans="2:8" x14ac:dyDescent="0.25">
      <c r="B371" s="79"/>
      <c r="C371" s="119"/>
      <c r="G371">
        <v>367</v>
      </c>
      <c r="H371" s="246">
        <f t="shared" ca="1" si="17"/>
        <v>9.1748763899490125E-3</v>
      </c>
    </row>
    <row r="372" spans="2:8" x14ac:dyDescent="0.25">
      <c r="B372" s="79"/>
      <c r="C372" s="119"/>
      <c r="G372">
        <v>368</v>
      </c>
      <c r="H372" s="246">
        <f t="shared" ca="1" si="17"/>
        <v>-1.1589848272730753E-2</v>
      </c>
    </row>
    <row r="373" spans="2:8" x14ac:dyDescent="0.25">
      <c r="B373" s="79"/>
      <c r="C373" s="119"/>
      <c r="G373">
        <v>369</v>
      </c>
      <c r="H373" s="246">
        <f t="shared" ca="1" si="17"/>
        <v>1.9743931344844964E-2</v>
      </c>
    </row>
    <row r="374" spans="2:8" x14ac:dyDescent="0.25">
      <c r="B374" s="79"/>
      <c r="C374" s="119"/>
      <c r="G374">
        <v>370</v>
      </c>
      <c r="H374" s="246">
        <f t="shared" ca="1" si="17"/>
        <v>3.367060295486602E-3</v>
      </c>
    </row>
    <row r="375" spans="2:8" x14ac:dyDescent="0.25">
      <c r="B375" s="79"/>
      <c r="C375" s="119"/>
      <c r="G375">
        <v>371</v>
      </c>
      <c r="H375" s="246">
        <f t="shared" ca="1" si="17"/>
        <v>1.7040182422059097E-2</v>
      </c>
    </row>
    <row r="376" spans="2:8" x14ac:dyDescent="0.25">
      <c r="B376" s="79"/>
      <c r="C376" s="119"/>
      <c r="G376">
        <v>372</v>
      </c>
      <c r="H376" s="246">
        <f t="shared" ca="1" si="17"/>
        <v>-5.1550008938367952E-3</v>
      </c>
    </row>
    <row r="377" spans="2:8" x14ac:dyDescent="0.25">
      <c r="B377" s="79"/>
      <c r="C377" s="119"/>
      <c r="G377">
        <v>373</v>
      </c>
      <c r="H377" s="246">
        <f t="shared" ca="1" si="17"/>
        <v>2.5460941316214894E-3</v>
      </c>
    </row>
    <row r="378" spans="2:8" x14ac:dyDescent="0.25">
      <c r="B378" s="79"/>
      <c r="C378" s="119"/>
      <c r="G378">
        <v>374</v>
      </c>
      <c r="H378" s="246">
        <f t="shared" ca="1" si="17"/>
        <v>-3.472877609302186E-3</v>
      </c>
    </row>
    <row r="379" spans="2:8" x14ac:dyDescent="0.25">
      <c r="B379" s="79"/>
      <c r="C379" s="119"/>
      <c r="G379">
        <v>375</v>
      </c>
      <c r="H379" s="246">
        <f t="shared" ca="1" si="17"/>
        <v>1.5636931230532843E-3</v>
      </c>
    </row>
    <row r="380" spans="2:8" x14ac:dyDescent="0.25">
      <c r="B380" s="79"/>
      <c r="C380" s="119"/>
      <c r="G380">
        <v>376</v>
      </c>
      <c r="H380" s="246">
        <f t="shared" ca="1" si="17"/>
        <v>7.7140751596084078E-4</v>
      </c>
    </row>
    <row r="381" spans="2:8" x14ac:dyDescent="0.25">
      <c r="B381" s="79"/>
      <c r="C381" s="119"/>
      <c r="G381">
        <v>377</v>
      </c>
      <c r="H381" s="246">
        <f t="shared" ca="1" si="17"/>
        <v>1.256053426410845E-2</v>
      </c>
    </row>
    <row r="382" spans="2:8" x14ac:dyDescent="0.25">
      <c r="B382" s="79"/>
      <c r="C382" s="119"/>
      <c r="G382">
        <v>378</v>
      </c>
      <c r="H382" s="246">
        <f t="shared" ca="1" si="17"/>
        <v>-1.0407769327300505E-2</v>
      </c>
    </row>
    <row r="383" spans="2:8" x14ac:dyDescent="0.25">
      <c r="B383" s="79"/>
      <c r="C383" s="119"/>
      <c r="G383">
        <v>379</v>
      </c>
      <c r="H383" s="246">
        <f t="shared" ca="1" si="17"/>
        <v>9.3522229393705285E-4</v>
      </c>
    </row>
    <row r="384" spans="2:8" x14ac:dyDescent="0.25">
      <c r="B384" s="79"/>
      <c r="C384" s="119"/>
      <c r="G384">
        <v>380</v>
      </c>
      <c r="H384" s="246">
        <f t="shared" ca="1" si="17"/>
        <v>3.2957896306738142E-2</v>
      </c>
    </row>
    <row r="385" spans="2:8" x14ac:dyDescent="0.25">
      <c r="B385" s="79"/>
      <c r="C385" s="119"/>
      <c r="G385">
        <v>381</v>
      </c>
      <c r="H385" s="246">
        <f t="shared" ca="1" si="17"/>
        <v>6.1419153917869197E-4</v>
      </c>
    </row>
    <row r="386" spans="2:8" x14ac:dyDescent="0.25">
      <c r="B386" s="79"/>
      <c r="C386" s="119"/>
      <c r="G386">
        <v>382</v>
      </c>
      <c r="H386" s="246">
        <f t="shared" ca="1" si="17"/>
        <v>-9.8405768876451364E-3</v>
      </c>
    </row>
    <row r="387" spans="2:8" x14ac:dyDescent="0.25">
      <c r="B387" s="79"/>
      <c r="C387" s="119"/>
      <c r="G387">
        <v>383</v>
      </c>
      <c r="H387" s="246">
        <f t="shared" ca="1" si="17"/>
        <v>-7.7972512284888839E-3</v>
      </c>
    </row>
    <row r="388" spans="2:8" x14ac:dyDescent="0.25">
      <c r="B388" s="79"/>
      <c r="C388" s="119"/>
      <c r="G388">
        <v>384</v>
      </c>
      <c r="H388" s="246">
        <f t="shared" ca="1" si="17"/>
        <v>-1.751857475902751E-2</v>
      </c>
    </row>
    <row r="389" spans="2:8" x14ac:dyDescent="0.25">
      <c r="B389" s="79"/>
      <c r="C389" s="119"/>
      <c r="G389">
        <v>385</v>
      </c>
      <c r="H389" s="246">
        <f t="shared" ca="1" si="17"/>
        <v>-1.9612431487328144E-4</v>
      </c>
    </row>
    <row r="390" spans="2:8" x14ac:dyDescent="0.25">
      <c r="B390" s="79"/>
      <c r="C390" s="119"/>
      <c r="G390">
        <v>386</v>
      </c>
      <c r="H390" s="246">
        <f t="shared" ref="H390:H453" ca="1" si="18">_xlfn.NORM.INV(RAND(),$N$7,$N$8)</f>
        <v>7.2476850244270882E-3</v>
      </c>
    </row>
    <row r="391" spans="2:8" x14ac:dyDescent="0.25">
      <c r="B391" s="79"/>
      <c r="C391" s="119"/>
      <c r="G391">
        <v>387</v>
      </c>
      <c r="H391" s="246">
        <f t="shared" ca="1" si="18"/>
        <v>1.1150300689632468E-2</v>
      </c>
    </row>
    <row r="392" spans="2:8" x14ac:dyDescent="0.25">
      <c r="B392" s="79"/>
      <c r="C392" s="119"/>
      <c r="G392">
        <v>388</v>
      </c>
      <c r="H392" s="246">
        <f t="shared" ca="1" si="18"/>
        <v>8.0065169041285979E-4</v>
      </c>
    </row>
    <row r="393" spans="2:8" x14ac:dyDescent="0.25">
      <c r="B393" s="79"/>
      <c r="C393" s="119"/>
      <c r="G393">
        <v>389</v>
      </c>
      <c r="H393" s="246">
        <f t="shared" ca="1" si="18"/>
        <v>-7.9421543196587247E-3</v>
      </c>
    </row>
    <row r="394" spans="2:8" x14ac:dyDescent="0.25">
      <c r="B394" s="79"/>
      <c r="C394" s="119"/>
      <c r="G394">
        <v>390</v>
      </c>
      <c r="H394" s="246">
        <f t="shared" ca="1" si="18"/>
        <v>-2.0059332658584387E-3</v>
      </c>
    </row>
    <row r="395" spans="2:8" x14ac:dyDescent="0.25">
      <c r="B395" s="79"/>
      <c r="C395" s="119"/>
      <c r="G395">
        <v>391</v>
      </c>
      <c r="H395" s="246">
        <f t="shared" ca="1" si="18"/>
        <v>7.1057532335585725E-4</v>
      </c>
    </row>
    <row r="396" spans="2:8" x14ac:dyDescent="0.25">
      <c r="B396" s="79"/>
      <c r="C396" s="119"/>
      <c r="G396">
        <v>392</v>
      </c>
      <c r="H396" s="246">
        <f t="shared" ca="1" si="18"/>
        <v>-3.046654848151881E-3</v>
      </c>
    </row>
    <row r="397" spans="2:8" x14ac:dyDescent="0.25">
      <c r="B397" s="79"/>
      <c r="C397" s="119"/>
      <c r="G397">
        <v>393</v>
      </c>
      <c r="H397" s="246">
        <f t="shared" ca="1" si="18"/>
        <v>1.5452226428115518E-2</v>
      </c>
    </row>
    <row r="398" spans="2:8" x14ac:dyDescent="0.25">
      <c r="B398" s="79"/>
      <c r="C398" s="119"/>
      <c r="G398">
        <v>394</v>
      </c>
      <c r="H398" s="246">
        <f t="shared" ca="1" si="18"/>
        <v>-7.594251474938362E-5</v>
      </c>
    </row>
    <row r="399" spans="2:8" x14ac:dyDescent="0.25">
      <c r="B399" s="79"/>
      <c r="C399" s="119"/>
      <c r="G399">
        <v>395</v>
      </c>
      <c r="H399" s="246">
        <f t="shared" ca="1" si="18"/>
        <v>-9.9013704015802348E-4</v>
      </c>
    </row>
    <row r="400" spans="2:8" x14ac:dyDescent="0.25">
      <c r="B400" s="79"/>
      <c r="C400" s="119"/>
      <c r="G400">
        <v>396</v>
      </c>
      <c r="H400" s="246">
        <f t="shared" ca="1" si="18"/>
        <v>8.0655800184836444E-3</v>
      </c>
    </row>
    <row r="401" spans="2:8" x14ac:dyDescent="0.25">
      <c r="B401" s="79"/>
      <c r="C401" s="119"/>
      <c r="G401">
        <v>397</v>
      </c>
      <c r="H401" s="246">
        <f t="shared" ca="1" si="18"/>
        <v>7.4677681778630651E-3</v>
      </c>
    </row>
    <row r="402" spans="2:8" x14ac:dyDescent="0.25">
      <c r="B402" s="79"/>
      <c r="C402" s="119"/>
      <c r="G402">
        <v>398</v>
      </c>
      <c r="H402" s="246">
        <f t="shared" ca="1" si="18"/>
        <v>8.5608272046234987E-3</v>
      </c>
    </row>
    <row r="403" spans="2:8" x14ac:dyDescent="0.25">
      <c r="B403" s="79"/>
      <c r="C403" s="119"/>
      <c r="G403">
        <v>399</v>
      </c>
      <c r="H403" s="246">
        <f t="shared" ca="1" si="18"/>
        <v>6.8218831306231164E-3</v>
      </c>
    </row>
    <row r="404" spans="2:8" x14ac:dyDescent="0.25">
      <c r="B404" s="79"/>
      <c r="C404" s="119"/>
      <c r="G404">
        <v>400</v>
      </c>
      <c r="H404" s="246">
        <f t="shared" ca="1" si="18"/>
        <v>-5.8381515734683858E-4</v>
      </c>
    </row>
    <row r="405" spans="2:8" x14ac:dyDescent="0.25">
      <c r="B405" s="79"/>
      <c r="C405" s="119"/>
      <c r="G405">
        <v>401</v>
      </c>
      <c r="H405" s="246">
        <f t="shared" ca="1" si="18"/>
        <v>2.8197652788824815E-3</v>
      </c>
    </row>
    <row r="406" spans="2:8" x14ac:dyDescent="0.25">
      <c r="B406" s="79"/>
      <c r="C406" s="119"/>
      <c r="G406">
        <v>402</v>
      </c>
      <c r="H406" s="246">
        <f t="shared" ca="1" si="18"/>
        <v>1.905428196369578E-3</v>
      </c>
    </row>
    <row r="407" spans="2:8" x14ac:dyDescent="0.25">
      <c r="B407" s="79"/>
      <c r="C407" s="119"/>
      <c r="G407">
        <v>403</v>
      </c>
      <c r="H407" s="246">
        <f t="shared" ca="1" si="18"/>
        <v>-2.148037875314901E-2</v>
      </c>
    </row>
    <row r="408" spans="2:8" x14ac:dyDescent="0.25">
      <c r="B408" s="79"/>
      <c r="C408" s="119"/>
      <c r="G408">
        <v>404</v>
      </c>
      <c r="H408" s="246">
        <f t="shared" ca="1" si="18"/>
        <v>-2.5669276181706489E-3</v>
      </c>
    </row>
    <row r="409" spans="2:8" x14ac:dyDescent="0.25">
      <c r="B409" s="79"/>
      <c r="C409" s="119"/>
      <c r="G409">
        <v>405</v>
      </c>
      <c r="H409" s="246">
        <f t="shared" ca="1" si="18"/>
        <v>-6.2312692433326943E-4</v>
      </c>
    </row>
    <row r="410" spans="2:8" x14ac:dyDescent="0.25">
      <c r="B410" s="79"/>
      <c r="C410" s="119"/>
      <c r="G410">
        <v>406</v>
      </c>
      <c r="H410" s="246">
        <f t="shared" ca="1" si="18"/>
        <v>2.4509496113427249E-2</v>
      </c>
    </row>
    <row r="411" spans="2:8" x14ac:dyDescent="0.25">
      <c r="B411" s="79"/>
      <c r="C411" s="119"/>
      <c r="G411">
        <v>407</v>
      </c>
      <c r="H411" s="246">
        <f t="shared" ca="1" si="18"/>
        <v>9.6928035810690885E-3</v>
      </c>
    </row>
    <row r="412" spans="2:8" x14ac:dyDescent="0.25">
      <c r="B412" s="79"/>
      <c r="C412" s="119"/>
      <c r="G412">
        <v>408</v>
      </c>
      <c r="H412" s="246">
        <f t="shared" ca="1" si="18"/>
        <v>1.6318179293274376E-2</v>
      </c>
    </row>
    <row r="413" spans="2:8" x14ac:dyDescent="0.25">
      <c r="B413" s="79"/>
      <c r="C413" s="119"/>
      <c r="G413">
        <v>409</v>
      </c>
      <c r="H413" s="246">
        <f t="shared" ca="1" si="18"/>
        <v>5.7843589634228518E-3</v>
      </c>
    </row>
    <row r="414" spans="2:8" x14ac:dyDescent="0.25">
      <c r="B414" s="79"/>
      <c r="C414" s="119"/>
      <c r="G414">
        <v>410</v>
      </c>
      <c r="H414" s="246">
        <f t="shared" ca="1" si="18"/>
        <v>-2.9227498198055084E-2</v>
      </c>
    </row>
    <row r="415" spans="2:8" x14ac:dyDescent="0.25">
      <c r="B415" s="79"/>
      <c r="C415" s="119"/>
      <c r="G415">
        <v>411</v>
      </c>
      <c r="H415" s="246">
        <f t="shared" ca="1" si="18"/>
        <v>-1.3208987420192891E-2</v>
      </c>
    </row>
    <row r="416" spans="2:8" x14ac:dyDescent="0.25">
      <c r="B416" s="79"/>
      <c r="C416" s="119"/>
      <c r="G416">
        <v>412</v>
      </c>
      <c r="H416" s="246">
        <f t="shared" ca="1" si="18"/>
        <v>1.5020039477886771E-2</v>
      </c>
    </row>
    <row r="417" spans="2:8" x14ac:dyDescent="0.25">
      <c r="B417" s="79"/>
      <c r="C417" s="119"/>
      <c r="G417">
        <v>413</v>
      </c>
      <c r="H417" s="246">
        <f t="shared" ca="1" si="18"/>
        <v>-5.5752304920139136E-3</v>
      </c>
    </row>
    <row r="418" spans="2:8" x14ac:dyDescent="0.25">
      <c r="B418" s="79"/>
      <c r="C418" s="119"/>
      <c r="G418">
        <v>414</v>
      </c>
      <c r="H418" s="246">
        <f t="shared" ca="1" si="18"/>
        <v>-2.1573405672683007E-3</v>
      </c>
    </row>
    <row r="419" spans="2:8" x14ac:dyDescent="0.25">
      <c r="B419" s="79"/>
      <c r="C419" s="119"/>
      <c r="G419">
        <v>415</v>
      </c>
      <c r="H419" s="246">
        <f t="shared" ca="1" si="18"/>
        <v>-2.8148097532777587E-4</v>
      </c>
    </row>
    <row r="420" spans="2:8" x14ac:dyDescent="0.25">
      <c r="B420" s="79"/>
      <c r="C420" s="119"/>
      <c r="G420">
        <v>416</v>
      </c>
      <c r="H420" s="246">
        <f t="shared" ca="1" si="18"/>
        <v>-1.2659541041236507E-2</v>
      </c>
    </row>
    <row r="421" spans="2:8" x14ac:dyDescent="0.25">
      <c r="B421" s="79"/>
      <c r="C421" s="119"/>
      <c r="G421">
        <v>417</v>
      </c>
      <c r="H421" s="246">
        <f t="shared" ca="1" si="18"/>
        <v>2.0864872831423812E-3</v>
      </c>
    </row>
    <row r="422" spans="2:8" x14ac:dyDescent="0.25">
      <c r="B422" s="79"/>
      <c r="C422" s="119"/>
      <c r="G422">
        <v>418</v>
      </c>
      <c r="H422" s="246">
        <f t="shared" ca="1" si="18"/>
        <v>-4.5790750800247604E-3</v>
      </c>
    </row>
    <row r="423" spans="2:8" x14ac:dyDescent="0.25">
      <c r="B423" s="79"/>
      <c r="C423" s="119"/>
      <c r="G423">
        <v>419</v>
      </c>
      <c r="H423" s="246">
        <f t="shared" ca="1" si="18"/>
        <v>5.0604516457418533E-4</v>
      </c>
    </row>
    <row r="424" spans="2:8" x14ac:dyDescent="0.25">
      <c r="B424" s="79"/>
      <c r="C424" s="119"/>
      <c r="G424">
        <v>420</v>
      </c>
      <c r="H424" s="246">
        <f t="shared" ca="1" si="18"/>
        <v>8.0417660090713224E-3</v>
      </c>
    </row>
    <row r="425" spans="2:8" x14ac:dyDescent="0.25">
      <c r="B425" s="79"/>
      <c r="C425" s="119"/>
      <c r="G425">
        <v>421</v>
      </c>
      <c r="H425" s="246">
        <f t="shared" ca="1" si="18"/>
        <v>1.2346000106630325E-2</v>
      </c>
    </row>
    <row r="426" spans="2:8" x14ac:dyDescent="0.25">
      <c r="B426" s="79"/>
      <c r="C426" s="119"/>
      <c r="G426">
        <v>422</v>
      </c>
      <c r="H426" s="246">
        <f t="shared" ca="1" si="18"/>
        <v>1.8342700015388853E-2</v>
      </c>
    </row>
    <row r="427" spans="2:8" x14ac:dyDescent="0.25">
      <c r="B427" s="79"/>
      <c r="C427" s="119"/>
      <c r="G427">
        <v>423</v>
      </c>
      <c r="H427" s="246">
        <f t="shared" ca="1" si="18"/>
        <v>1.6231223017876835E-2</v>
      </c>
    </row>
    <row r="428" spans="2:8" x14ac:dyDescent="0.25">
      <c r="B428" s="79"/>
      <c r="C428" s="119"/>
      <c r="G428">
        <v>424</v>
      </c>
      <c r="H428" s="246">
        <f t="shared" ca="1" si="18"/>
        <v>6.9572175333914741E-3</v>
      </c>
    </row>
    <row r="429" spans="2:8" x14ac:dyDescent="0.25">
      <c r="B429" s="79"/>
      <c r="C429" s="119"/>
      <c r="G429">
        <v>425</v>
      </c>
      <c r="H429" s="246">
        <f t="shared" ca="1" si="18"/>
        <v>-1.1991198867648311E-3</v>
      </c>
    </row>
    <row r="430" spans="2:8" x14ac:dyDescent="0.25">
      <c r="B430" s="79"/>
      <c r="C430" s="119"/>
      <c r="G430">
        <v>426</v>
      </c>
      <c r="H430" s="246">
        <f t="shared" ca="1" si="18"/>
        <v>-6.2649523401873764E-3</v>
      </c>
    </row>
    <row r="431" spans="2:8" x14ac:dyDescent="0.25">
      <c r="B431" s="79"/>
      <c r="C431" s="119"/>
      <c r="G431">
        <v>427</v>
      </c>
      <c r="H431" s="246">
        <f t="shared" ca="1" si="18"/>
        <v>8.1055754337291095E-4</v>
      </c>
    </row>
    <row r="432" spans="2:8" x14ac:dyDescent="0.25">
      <c r="B432" s="79"/>
      <c r="C432" s="119"/>
      <c r="G432">
        <v>428</v>
      </c>
      <c r="H432" s="246">
        <f t="shared" ca="1" si="18"/>
        <v>-1.4106095870877909E-2</v>
      </c>
    </row>
    <row r="433" spans="2:8" x14ac:dyDescent="0.25">
      <c r="B433" s="79"/>
      <c r="C433" s="119"/>
      <c r="G433">
        <v>429</v>
      </c>
      <c r="H433" s="246">
        <f t="shared" ca="1" si="18"/>
        <v>-1.0188239368668079E-2</v>
      </c>
    </row>
    <row r="434" spans="2:8" x14ac:dyDescent="0.25">
      <c r="B434" s="79"/>
      <c r="C434" s="119"/>
      <c r="G434">
        <v>430</v>
      </c>
      <c r="H434" s="246">
        <f t="shared" ca="1" si="18"/>
        <v>-2.6180638010359007E-3</v>
      </c>
    </row>
    <row r="435" spans="2:8" x14ac:dyDescent="0.25">
      <c r="B435" s="79"/>
      <c r="C435" s="119"/>
      <c r="G435">
        <v>431</v>
      </c>
      <c r="H435" s="246">
        <f t="shared" ca="1" si="18"/>
        <v>-1.166705000424929E-2</v>
      </c>
    </row>
    <row r="436" spans="2:8" x14ac:dyDescent="0.25">
      <c r="B436" s="79"/>
      <c r="C436" s="119"/>
      <c r="G436">
        <v>432</v>
      </c>
      <c r="H436" s="246">
        <f t="shared" ca="1" si="18"/>
        <v>-8.459960827926695E-3</v>
      </c>
    </row>
    <row r="437" spans="2:8" x14ac:dyDescent="0.25">
      <c r="B437" s="79"/>
      <c r="C437" s="119"/>
      <c r="G437">
        <v>433</v>
      </c>
      <c r="H437" s="246">
        <f t="shared" ca="1" si="18"/>
        <v>-5.7828733635203041E-3</v>
      </c>
    </row>
    <row r="438" spans="2:8" x14ac:dyDescent="0.25">
      <c r="B438" s="79"/>
      <c r="C438" s="119"/>
      <c r="G438">
        <v>434</v>
      </c>
      <c r="H438" s="246">
        <f t="shared" ca="1" si="18"/>
        <v>-1.0606408900029621E-2</v>
      </c>
    </row>
    <row r="439" spans="2:8" x14ac:dyDescent="0.25">
      <c r="B439" s="79"/>
      <c r="C439" s="119"/>
      <c r="G439">
        <v>435</v>
      </c>
      <c r="H439" s="246">
        <f t="shared" ca="1" si="18"/>
        <v>-4.5038972521733223E-2</v>
      </c>
    </row>
    <row r="440" spans="2:8" x14ac:dyDescent="0.25">
      <c r="B440" s="79"/>
      <c r="C440" s="119"/>
      <c r="G440">
        <v>436</v>
      </c>
      <c r="H440" s="246">
        <f t="shared" ca="1" si="18"/>
        <v>-7.1185782146600922E-3</v>
      </c>
    </row>
    <row r="441" spans="2:8" x14ac:dyDescent="0.25">
      <c r="B441" s="79"/>
      <c r="C441" s="119"/>
      <c r="G441">
        <v>437</v>
      </c>
      <c r="H441" s="246">
        <f t="shared" ca="1" si="18"/>
        <v>1.2480881613991631E-2</v>
      </c>
    </row>
    <row r="442" spans="2:8" x14ac:dyDescent="0.25">
      <c r="B442" s="79"/>
      <c r="C442" s="119"/>
      <c r="G442">
        <v>438</v>
      </c>
      <c r="H442" s="246">
        <f t="shared" ca="1" si="18"/>
        <v>-1.1907279115314759E-2</v>
      </c>
    </row>
    <row r="443" spans="2:8" x14ac:dyDescent="0.25">
      <c r="B443" s="79"/>
      <c r="C443" s="119"/>
      <c r="G443">
        <v>439</v>
      </c>
      <c r="H443" s="246">
        <f t="shared" ca="1" si="18"/>
        <v>8.2022245763614613E-3</v>
      </c>
    </row>
    <row r="444" spans="2:8" x14ac:dyDescent="0.25">
      <c r="B444" s="79"/>
      <c r="C444" s="119"/>
      <c r="G444">
        <v>440</v>
      </c>
      <c r="H444" s="246">
        <f t="shared" ca="1" si="18"/>
        <v>-1.3543076030839052E-3</v>
      </c>
    </row>
    <row r="445" spans="2:8" x14ac:dyDescent="0.25">
      <c r="B445" s="79"/>
      <c r="C445" s="119"/>
      <c r="G445">
        <v>441</v>
      </c>
      <c r="H445" s="246">
        <f t="shared" ca="1" si="18"/>
        <v>8.9474131309764705E-3</v>
      </c>
    </row>
    <row r="446" spans="2:8" x14ac:dyDescent="0.25">
      <c r="B446" s="79"/>
      <c r="C446" s="119"/>
      <c r="G446">
        <v>442</v>
      </c>
      <c r="H446" s="246">
        <f t="shared" ca="1" si="18"/>
        <v>2.4359227831365599E-2</v>
      </c>
    </row>
    <row r="447" spans="2:8" x14ac:dyDescent="0.25">
      <c r="B447" s="79"/>
      <c r="C447" s="119"/>
      <c r="G447">
        <v>443</v>
      </c>
      <c r="H447" s="246">
        <f t="shared" ca="1" si="18"/>
        <v>-2.4840800736507366E-3</v>
      </c>
    </row>
    <row r="448" spans="2:8" x14ac:dyDescent="0.25">
      <c r="B448" s="79"/>
      <c r="C448" s="119"/>
      <c r="G448">
        <v>444</v>
      </c>
      <c r="H448" s="246">
        <f t="shared" ca="1" si="18"/>
        <v>-7.5731910730027028E-3</v>
      </c>
    </row>
    <row r="449" spans="2:8" x14ac:dyDescent="0.25">
      <c r="B449" s="79"/>
      <c r="C449" s="119"/>
      <c r="G449">
        <v>445</v>
      </c>
      <c r="H449" s="246">
        <f t="shared" ca="1" si="18"/>
        <v>5.658035407169284E-3</v>
      </c>
    </row>
    <row r="450" spans="2:8" x14ac:dyDescent="0.25">
      <c r="B450" s="79"/>
      <c r="C450" s="119"/>
      <c r="G450">
        <v>446</v>
      </c>
      <c r="H450" s="246">
        <f t="shared" ca="1" si="18"/>
        <v>-2.6828572593657818E-3</v>
      </c>
    </row>
    <row r="451" spans="2:8" x14ac:dyDescent="0.25">
      <c r="B451" s="79"/>
      <c r="C451" s="119"/>
      <c r="G451">
        <v>447</v>
      </c>
      <c r="H451" s="246">
        <f t="shared" ca="1" si="18"/>
        <v>2.4794211529002384E-3</v>
      </c>
    </row>
    <row r="452" spans="2:8" x14ac:dyDescent="0.25">
      <c r="B452" s="79"/>
      <c r="C452" s="119"/>
      <c r="G452">
        <v>448</v>
      </c>
      <c r="H452" s="246">
        <f t="shared" ca="1" si="18"/>
        <v>1.1309396952961414E-2</v>
      </c>
    </row>
    <row r="453" spans="2:8" x14ac:dyDescent="0.25">
      <c r="B453" s="79"/>
      <c r="C453" s="119"/>
      <c r="G453">
        <v>449</v>
      </c>
      <c r="H453" s="246">
        <f t="shared" ca="1" si="18"/>
        <v>-5.9454230085296926E-3</v>
      </c>
    </row>
    <row r="454" spans="2:8" x14ac:dyDescent="0.25">
      <c r="B454" s="79"/>
      <c r="C454" s="119"/>
      <c r="G454">
        <v>450</v>
      </c>
      <c r="H454" s="246">
        <f t="shared" ref="H454:H517" ca="1" si="19">_xlfn.NORM.INV(RAND(),$N$7,$N$8)</f>
        <v>-3.4447428587315015E-3</v>
      </c>
    </row>
    <row r="455" spans="2:8" x14ac:dyDescent="0.25">
      <c r="B455" s="79"/>
      <c r="C455" s="119"/>
      <c r="G455">
        <v>451</v>
      </c>
      <c r="H455" s="246">
        <f t="shared" ca="1" si="19"/>
        <v>1.8968085784273375E-2</v>
      </c>
    </row>
    <row r="456" spans="2:8" x14ac:dyDescent="0.25">
      <c r="B456" s="79"/>
      <c r="C456" s="119"/>
      <c r="G456">
        <v>452</v>
      </c>
      <c r="H456" s="246">
        <f t="shared" ca="1" si="19"/>
        <v>-1.4891643469740664E-2</v>
      </c>
    </row>
    <row r="457" spans="2:8" x14ac:dyDescent="0.25">
      <c r="B457" s="79"/>
      <c r="C457" s="119"/>
      <c r="G457">
        <v>453</v>
      </c>
      <c r="H457" s="246">
        <f t="shared" ca="1" si="19"/>
        <v>4.1538901574086091E-3</v>
      </c>
    </row>
    <row r="458" spans="2:8" x14ac:dyDescent="0.25">
      <c r="B458" s="79"/>
      <c r="C458" s="119"/>
      <c r="G458">
        <v>454</v>
      </c>
      <c r="H458" s="246">
        <f t="shared" ca="1" si="19"/>
        <v>1.3513597003751484E-2</v>
      </c>
    </row>
    <row r="459" spans="2:8" x14ac:dyDescent="0.25">
      <c r="B459" s="79"/>
      <c r="C459" s="119"/>
      <c r="G459">
        <v>455</v>
      </c>
      <c r="H459" s="246">
        <f t="shared" ca="1" si="19"/>
        <v>-9.6900833215375574E-3</v>
      </c>
    </row>
    <row r="460" spans="2:8" x14ac:dyDescent="0.25">
      <c r="B460" s="79"/>
      <c r="C460" s="119"/>
      <c r="G460">
        <v>456</v>
      </c>
      <c r="H460" s="246">
        <f t="shared" ca="1" si="19"/>
        <v>-9.0529248783944114E-3</v>
      </c>
    </row>
    <row r="461" spans="2:8" x14ac:dyDescent="0.25">
      <c r="B461" s="79"/>
      <c r="C461" s="119"/>
      <c r="G461">
        <v>457</v>
      </c>
      <c r="H461" s="246">
        <f t="shared" ca="1" si="19"/>
        <v>-9.7237849259441591E-3</v>
      </c>
    </row>
    <row r="462" spans="2:8" x14ac:dyDescent="0.25">
      <c r="B462" s="79"/>
      <c r="C462" s="119"/>
      <c r="G462">
        <v>458</v>
      </c>
      <c r="H462" s="246">
        <f t="shared" ca="1" si="19"/>
        <v>-5.7145571345685727E-3</v>
      </c>
    </row>
    <row r="463" spans="2:8" x14ac:dyDescent="0.25">
      <c r="B463" s="79"/>
      <c r="C463" s="119"/>
      <c r="G463">
        <v>459</v>
      </c>
      <c r="H463" s="246">
        <f t="shared" ca="1" si="19"/>
        <v>-3.3871525035574822E-3</v>
      </c>
    </row>
    <row r="464" spans="2:8" x14ac:dyDescent="0.25">
      <c r="B464" s="79"/>
      <c r="C464" s="119"/>
      <c r="G464">
        <v>460</v>
      </c>
      <c r="H464" s="246">
        <f t="shared" ca="1" si="19"/>
        <v>5.2666989079966017E-3</v>
      </c>
    </row>
    <row r="465" spans="2:8" x14ac:dyDescent="0.25">
      <c r="B465" s="79"/>
      <c r="C465" s="119"/>
      <c r="G465">
        <v>461</v>
      </c>
      <c r="H465" s="246">
        <f t="shared" ca="1" si="19"/>
        <v>-9.8500004395460378E-3</v>
      </c>
    </row>
    <row r="466" spans="2:8" x14ac:dyDescent="0.25">
      <c r="B466" s="79"/>
      <c r="C466" s="119"/>
      <c r="G466">
        <v>462</v>
      </c>
      <c r="H466" s="246">
        <f t="shared" ca="1" si="19"/>
        <v>6.4249309150928111E-3</v>
      </c>
    </row>
    <row r="467" spans="2:8" x14ac:dyDescent="0.25">
      <c r="B467" s="79"/>
      <c r="C467" s="119"/>
      <c r="G467">
        <v>463</v>
      </c>
      <c r="H467" s="246">
        <f t="shared" ca="1" si="19"/>
        <v>-3.5678932767372766E-2</v>
      </c>
    </row>
    <row r="468" spans="2:8" x14ac:dyDescent="0.25">
      <c r="B468" s="79"/>
      <c r="C468" s="119"/>
      <c r="G468">
        <v>464</v>
      </c>
      <c r="H468" s="246">
        <f t="shared" ca="1" si="19"/>
        <v>-3.5573597535813097E-3</v>
      </c>
    </row>
    <row r="469" spans="2:8" x14ac:dyDescent="0.25">
      <c r="B469" s="79"/>
      <c r="C469" s="119"/>
      <c r="G469">
        <v>465</v>
      </c>
      <c r="H469" s="246">
        <f t="shared" ca="1" si="19"/>
        <v>-1.5091632158472274E-2</v>
      </c>
    </row>
    <row r="470" spans="2:8" x14ac:dyDescent="0.25">
      <c r="B470" s="79"/>
      <c r="C470" s="119"/>
      <c r="G470">
        <v>466</v>
      </c>
      <c r="H470" s="246">
        <f t="shared" ca="1" si="19"/>
        <v>-1.4361366467572375E-2</v>
      </c>
    </row>
    <row r="471" spans="2:8" x14ac:dyDescent="0.25">
      <c r="B471" s="79"/>
      <c r="C471" s="119"/>
      <c r="G471">
        <v>467</v>
      </c>
      <c r="H471" s="246">
        <f t="shared" ca="1" si="19"/>
        <v>1.5805691034234071E-2</v>
      </c>
    </row>
    <row r="472" spans="2:8" x14ac:dyDescent="0.25">
      <c r="B472" s="79"/>
      <c r="C472" s="119"/>
      <c r="G472">
        <v>468</v>
      </c>
      <c r="H472" s="246">
        <f t="shared" ca="1" si="19"/>
        <v>1.348956617578039E-2</v>
      </c>
    </row>
    <row r="473" spans="2:8" x14ac:dyDescent="0.25">
      <c r="B473" s="79"/>
      <c r="C473" s="119"/>
      <c r="G473">
        <v>469</v>
      </c>
      <c r="H473" s="246">
        <f t="shared" ca="1" si="19"/>
        <v>-8.1524554568784009E-3</v>
      </c>
    </row>
    <row r="474" spans="2:8" x14ac:dyDescent="0.25">
      <c r="B474" s="79"/>
      <c r="C474" s="119"/>
      <c r="G474">
        <v>470</v>
      </c>
      <c r="H474" s="246">
        <f t="shared" ca="1" si="19"/>
        <v>-6.7708771864728326E-3</v>
      </c>
    </row>
    <row r="475" spans="2:8" x14ac:dyDescent="0.25">
      <c r="B475" s="79"/>
      <c r="C475" s="119"/>
      <c r="G475">
        <v>471</v>
      </c>
      <c r="H475" s="246">
        <f t="shared" ca="1" si="19"/>
        <v>1.0811943593998008E-2</v>
      </c>
    </row>
    <row r="476" spans="2:8" x14ac:dyDescent="0.25">
      <c r="B476" s="79"/>
      <c r="C476" s="119"/>
      <c r="G476">
        <v>472</v>
      </c>
      <c r="H476" s="246">
        <f t="shared" ca="1" si="19"/>
        <v>-3.1894403118357681E-3</v>
      </c>
    </row>
    <row r="477" spans="2:8" x14ac:dyDescent="0.25">
      <c r="B477" s="79"/>
      <c r="C477" s="119"/>
      <c r="G477">
        <v>473</v>
      </c>
      <c r="H477" s="246">
        <f t="shared" ca="1" si="19"/>
        <v>-1.6628973596594848E-2</v>
      </c>
    </row>
    <row r="478" spans="2:8" x14ac:dyDescent="0.25">
      <c r="B478" s="79"/>
      <c r="C478" s="119"/>
      <c r="G478">
        <v>474</v>
      </c>
      <c r="H478" s="246">
        <f t="shared" ca="1" si="19"/>
        <v>1.0543173595470823E-2</v>
      </c>
    </row>
    <row r="479" spans="2:8" x14ac:dyDescent="0.25">
      <c r="B479" s="79"/>
      <c r="C479" s="119"/>
      <c r="G479">
        <v>475</v>
      </c>
      <c r="H479" s="246">
        <f t="shared" ca="1" si="19"/>
        <v>-6.9641820085023388E-3</v>
      </c>
    </row>
    <row r="480" spans="2:8" x14ac:dyDescent="0.25">
      <c r="B480" s="79"/>
      <c r="C480" s="119"/>
      <c r="G480">
        <v>476</v>
      </c>
      <c r="H480" s="246">
        <f t="shared" ca="1" si="19"/>
        <v>2.1848973237093266E-3</v>
      </c>
    </row>
    <row r="481" spans="2:8" x14ac:dyDescent="0.25">
      <c r="B481" s="79"/>
      <c r="C481" s="119"/>
      <c r="G481">
        <v>477</v>
      </c>
      <c r="H481" s="246">
        <f t="shared" ca="1" si="19"/>
        <v>1.5766036210323648E-2</v>
      </c>
    </row>
    <row r="482" spans="2:8" x14ac:dyDescent="0.25">
      <c r="B482" s="79"/>
      <c r="C482" s="119"/>
      <c r="G482">
        <v>478</v>
      </c>
      <c r="H482" s="246">
        <f t="shared" ca="1" si="19"/>
        <v>-1.7316081141520827E-2</v>
      </c>
    </row>
    <row r="483" spans="2:8" x14ac:dyDescent="0.25">
      <c r="B483" s="79"/>
      <c r="C483" s="119"/>
      <c r="G483">
        <v>479</v>
      </c>
      <c r="H483" s="246">
        <f t="shared" ca="1" si="19"/>
        <v>-1.1086033715150552E-2</v>
      </c>
    </row>
    <row r="484" spans="2:8" x14ac:dyDescent="0.25">
      <c r="B484" s="79"/>
      <c r="C484" s="119"/>
      <c r="G484">
        <v>480</v>
      </c>
      <c r="H484" s="246">
        <f t="shared" ca="1" si="19"/>
        <v>-1.6317634209506483E-3</v>
      </c>
    </row>
    <row r="485" spans="2:8" x14ac:dyDescent="0.25">
      <c r="B485" s="79"/>
      <c r="C485" s="119"/>
      <c r="G485">
        <v>481</v>
      </c>
      <c r="H485" s="246">
        <f t="shared" ca="1" si="19"/>
        <v>-1.8368834938047E-4</v>
      </c>
    </row>
    <row r="486" spans="2:8" x14ac:dyDescent="0.25">
      <c r="B486" s="79"/>
      <c r="C486" s="119"/>
      <c r="G486">
        <v>482</v>
      </c>
      <c r="H486" s="246">
        <f t="shared" ca="1" si="19"/>
        <v>1.2781003530345943E-2</v>
      </c>
    </row>
    <row r="487" spans="2:8" x14ac:dyDescent="0.25">
      <c r="B487" s="79"/>
      <c r="C487" s="119"/>
      <c r="G487">
        <v>483</v>
      </c>
      <c r="H487" s="246">
        <f t="shared" ca="1" si="19"/>
        <v>-6.4082499323709812E-3</v>
      </c>
    </row>
    <row r="488" spans="2:8" x14ac:dyDescent="0.25">
      <c r="B488" s="79"/>
      <c r="C488" s="119"/>
      <c r="G488">
        <v>484</v>
      </c>
      <c r="H488" s="246">
        <f t="shared" ca="1" si="19"/>
        <v>7.0435895882289658E-3</v>
      </c>
    </row>
    <row r="489" spans="2:8" x14ac:dyDescent="0.25">
      <c r="B489" s="79"/>
      <c r="C489" s="119"/>
      <c r="G489">
        <v>485</v>
      </c>
      <c r="H489" s="246">
        <f t="shared" ca="1" si="19"/>
        <v>-6.0358607873336519E-3</v>
      </c>
    </row>
    <row r="490" spans="2:8" x14ac:dyDescent="0.25">
      <c r="B490" s="79"/>
      <c r="C490" s="119"/>
      <c r="G490">
        <v>486</v>
      </c>
      <c r="H490" s="246">
        <f t="shared" ca="1" si="19"/>
        <v>-1.709276877468366E-3</v>
      </c>
    </row>
    <row r="491" spans="2:8" x14ac:dyDescent="0.25">
      <c r="B491" s="79"/>
      <c r="C491" s="119"/>
      <c r="G491">
        <v>487</v>
      </c>
      <c r="H491" s="246">
        <f t="shared" ca="1" si="19"/>
        <v>-2.3156711264300314E-3</v>
      </c>
    </row>
    <row r="492" spans="2:8" x14ac:dyDescent="0.25">
      <c r="B492" s="79"/>
      <c r="C492" s="119"/>
      <c r="G492">
        <v>488</v>
      </c>
      <c r="H492" s="246">
        <f t="shared" ca="1" si="19"/>
        <v>1.642612490490887E-2</v>
      </c>
    </row>
    <row r="493" spans="2:8" x14ac:dyDescent="0.25">
      <c r="B493" s="79"/>
      <c r="C493" s="119"/>
      <c r="G493">
        <v>489</v>
      </c>
      <c r="H493" s="246">
        <f t="shared" ca="1" si="19"/>
        <v>-1.7033614863635544E-2</v>
      </c>
    </row>
    <row r="494" spans="2:8" x14ac:dyDescent="0.25">
      <c r="B494" s="79"/>
      <c r="C494" s="119"/>
      <c r="G494">
        <v>490</v>
      </c>
      <c r="H494" s="246">
        <f t="shared" ca="1" si="19"/>
        <v>-2.286188856183884E-2</v>
      </c>
    </row>
    <row r="495" spans="2:8" x14ac:dyDescent="0.25">
      <c r="B495" s="79"/>
      <c r="C495" s="119"/>
      <c r="G495">
        <v>491</v>
      </c>
      <c r="H495" s="246">
        <f t="shared" ca="1" si="19"/>
        <v>-1.4386334212934091E-2</v>
      </c>
    </row>
    <row r="496" spans="2:8" x14ac:dyDescent="0.25">
      <c r="B496" s="79"/>
      <c r="C496" s="119"/>
      <c r="G496">
        <v>492</v>
      </c>
      <c r="H496" s="246">
        <f t="shared" ca="1" si="19"/>
        <v>1.8533227468745334E-2</v>
      </c>
    </row>
    <row r="497" spans="2:8" x14ac:dyDescent="0.25">
      <c r="B497" s="79"/>
      <c r="C497" s="119"/>
      <c r="G497">
        <v>493</v>
      </c>
      <c r="H497" s="246">
        <f t="shared" ca="1" si="19"/>
        <v>-4.6218149770168833E-3</v>
      </c>
    </row>
    <row r="498" spans="2:8" x14ac:dyDescent="0.25">
      <c r="B498" s="79"/>
      <c r="C498" s="119"/>
      <c r="G498">
        <v>494</v>
      </c>
      <c r="H498" s="246">
        <f t="shared" ca="1" si="19"/>
        <v>-1.07070228994846E-3</v>
      </c>
    </row>
    <row r="499" spans="2:8" x14ac:dyDescent="0.25">
      <c r="B499" s="79"/>
      <c r="C499" s="119"/>
      <c r="G499">
        <v>495</v>
      </c>
      <c r="H499" s="246">
        <f t="shared" ca="1" si="19"/>
        <v>-3.0530106174471536E-2</v>
      </c>
    </row>
    <row r="500" spans="2:8" x14ac:dyDescent="0.25">
      <c r="B500" s="79"/>
      <c r="C500" s="119"/>
      <c r="G500">
        <v>496</v>
      </c>
      <c r="H500" s="246">
        <f t="shared" ca="1" si="19"/>
        <v>-2.8308842609163381E-3</v>
      </c>
    </row>
    <row r="501" spans="2:8" x14ac:dyDescent="0.25">
      <c r="B501" s="79"/>
      <c r="C501" s="119"/>
      <c r="G501">
        <v>497</v>
      </c>
      <c r="H501" s="246">
        <f t="shared" ca="1" si="19"/>
        <v>-1.200251952349852E-2</v>
      </c>
    </row>
    <row r="502" spans="2:8" x14ac:dyDescent="0.25">
      <c r="B502" s="79"/>
      <c r="C502" s="119"/>
      <c r="G502">
        <v>498</v>
      </c>
      <c r="H502" s="246">
        <f t="shared" ca="1" si="19"/>
        <v>-1.4571384349917429E-3</v>
      </c>
    </row>
    <row r="503" spans="2:8" x14ac:dyDescent="0.25">
      <c r="B503" s="79"/>
      <c r="C503" s="119"/>
      <c r="G503">
        <v>499</v>
      </c>
      <c r="H503" s="246">
        <f t="shared" ca="1" si="19"/>
        <v>-4.6371381215854785E-3</v>
      </c>
    </row>
    <row r="504" spans="2:8" x14ac:dyDescent="0.25">
      <c r="B504" s="79"/>
      <c r="C504" s="119"/>
      <c r="G504">
        <v>500</v>
      </c>
      <c r="H504" s="246">
        <f t="shared" ca="1" si="19"/>
        <v>1.2062079086788524E-2</v>
      </c>
    </row>
    <row r="505" spans="2:8" x14ac:dyDescent="0.25">
      <c r="B505" s="79"/>
      <c r="C505" s="119"/>
      <c r="G505">
        <v>501</v>
      </c>
      <c r="H505" s="246">
        <f t="shared" ca="1" si="19"/>
        <v>2.3234408355135999E-2</v>
      </c>
    </row>
    <row r="506" spans="2:8" x14ac:dyDescent="0.25">
      <c r="B506" s="79"/>
      <c r="C506" s="119"/>
      <c r="G506">
        <v>502</v>
      </c>
      <c r="H506" s="246">
        <f t="shared" ca="1" si="19"/>
        <v>1.870129678990988E-2</v>
      </c>
    </row>
    <row r="507" spans="2:8" x14ac:dyDescent="0.25">
      <c r="B507" s="79"/>
      <c r="C507" s="119"/>
      <c r="G507">
        <v>503</v>
      </c>
      <c r="H507" s="246">
        <f t="shared" ca="1" si="19"/>
        <v>-8.1685412741192981E-3</v>
      </c>
    </row>
    <row r="508" spans="2:8" x14ac:dyDescent="0.25">
      <c r="B508" s="79"/>
      <c r="C508" s="119"/>
      <c r="G508">
        <v>504</v>
      </c>
      <c r="H508" s="246">
        <f t="shared" ca="1" si="19"/>
        <v>-2.0962040125969812E-2</v>
      </c>
    </row>
    <row r="509" spans="2:8" x14ac:dyDescent="0.25">
      <c r="B509" s="79"/>
      <c r="C509" s="119"/>
      <c r="G509">
        <v>505</v>
      </c>
      <c r="H509" s="246">
        <f t="shared" ca="1" si="19"/>
        <v>-7.6407384841303723E-3</v>
      </c>
    </row>
    <row r="510" spans="2:8" x14ac:dyDescent="0.25">
      <c r="B510" s="79"/>
      <c r="C510" s="119"/>
      <c r="G510">
        <v>506</v>
      </c>
      <c r="H510" s="246">
        <f t="shared" ca="1" si="19"/>
        <v>4.0078617694516349E-3</v>
      </c>
    </row>
    <row r="511" spans="2:8" x14ac:dyDescent="0.25">
      <c r="B511" s="79"/>
      <c r="C511" s="119"/>
      <c r="G511">
        <v>507</v>
      </c>
      <c r="H511" s="246">
        <f t="shared" ca="1" si="19"/>
        <v>1.9040044248810031E-2</v>
      </c>
    </row>
    <row r="512" spans="2:8" x14ac:dyDescent="0.25">
      <c r="B512" s="79"/>
      <c r="C512" s="119"/>
      <c r="G512">
        <v>508</v>
      </c>
      <c r="H512" s="246">
        <f t="shared" ca="1" si="19"/>
        <v>-9.3647948683203024E-4</v>
      </c>
    </row>
    <row r="513" spans="2:8" x14ac:dyDescent="0.25">
      <c r="B513" s="79"/>
      <c r="C513" s="119"/>
      <c r="G513">
        <v>509</v>
      </c>
      <c r="H513" s="246">
        <f t="shared" ca="1" si="19"/>
        <v>1.1056826645483367E-2</v>
      </c>
    </row>
    <row r="514" spans="2:8" x14ac:dyDescent="0.25">
      <c r="B514" s="79"/>
      <c r="C514" s="119"/>
      <c r="G514">
        <v>510</v>
      </c>
      <c r="H514" s="246">
        <f t="shared" ca="1" si="19"/>
        <v>-7.1595026791061202E-4</v>
      </c>
    </row>
    <row r="515" spans="2:8" x14ac:dyDescent="0.25">
      <c r="B515" s="79"/>
      <c r="C515" s="119"/>
      <c r="G515">
        <v>511</v>
      </c>
      <c r="H515" s="246">
        <f t="shared" ca="1" si="19"/>
        <v>-1.4770632259198274E-3</v>
      </c>
    </row>
    <row r="516" spans="2:8" x14ac:dyDescent="0.25">
      <c r="B516" s="79"/>
      <c r="C516" s="119"/>
      <c r="G516">
        <v>512</v>
      </c>
      <c r="H516" s="246">
        <f t="shared" ca="1" si="19"/>
        <v>-8.251036537586829E-3</v>
      </c>
    </row>
    <row r="517" spans="2:8" x14ac:dyDescent="0.25">
      <c r="B517" s="79"/>
      <c r="C517" s="119"/>
      <c r="G517">
        <v>513</v>
      </c>
      <c r="H517" s="246">
        <f t="shared" ca="1" si="19"/>
        <v>7.3028995375425945E-3</v>
      </c>
    </row>
    <row r="518" spans="2:8" x14ac:dyDescent="0.25">
      <c r="B518" s="79"/>
      <c r="C518" s="119"/>
      <c r="G518">
        <v>514</v>
      </c>
      <c r="H518" s="246">
        <f t="shared" ref="H518:H581" ca="1" si="20">_xlfn.NORM.INV(RAND(),$N$7,$N$8)</f>
        <v>-9.2891487598438136E-5</v>
      </c>
    </row>
    <row r="519" spans="2:8" x14ac:dyDescent="0.25">
      <c r="B519" s="79"/>
      <c r="C519" s="119"/>
      <c r="G519">
        <v>515</v>
      </c>
      <c r="H519" s="246">
        <f t="shared" ca="1" si="20"/>
        <v>-1.4408403034842775E-2</v>
      </c>
    </row>
    <row r="520" spans="2:8" x14ac:dyDescent="0.25">
      <c r="B520" s="79"/>
      <c r="C520" s="119"/>
      <c r="G520">
        <v>516</v>
      </c>
      <c r="H520" s="246">
        <f t="shared" ca="1" si="20"/>
        <v>1.3921284578461323E-2</v>
      </c>
    </row>
    <row r="521" spans="2:8" x14ac:dyDescent="0.25">
      <c r="B521" s="79"/>
      <c r="C521" s="119"/>
      <c r="G521">
        <v>517</v>
      </c>
      <c r="H521" s="246">
        <f t="shared" ca="1" si="20"/>
        <v>2.3691359913252028E-2</v>
      </c>
    </row>
    <row r="522" spans="2:8" x14ac:dyDescent="0.25">
      <c r="B522" s="79"/>
      <c r="C522" s="119"/>
      <c r="G522">
        <v>518</v>
      </c>
      <c r="H522" s="246">
        <f t="shared" ca="1" si="20"/>
        <v>-9.5275811675144626E-3</v>
      </c>
    </row>
    <row r="523" spans="2:8" x14ac:dyDescent="0.25">
      <c r="B523" s="79"/>
      <c r="C523" s="119"/>
      <c r="G523">
        <v>519</v>
      </c>
      <c r="H523" s="246">
        <f t="shared" ca="1" si="20"/>
        <v>1.5460408547772437E-2</v>
      </c>
    </row>
    <row r="524" spans="2:8" x14ac:dyDescent="0.25">
      <c r="B524" s="79"/>
      <c r="C524" s="119"/>
      <c r="G524">
        <v>520</v>
      </c>
      <c r="H524" s="246">
        <f t="shared" ca="1" si="20"/>
        <v>-1.6514594768141738E-2</v>
      </c>
    </row>
    <row r="525" spans="2:8" x14ac:dyDescent="0.25">
      <c r="B525" s="79"/>
      <c r="C525" s="119"/>
      <c r="G525">
        <v>521</v>
      </c>
      <c r="H525" s="246">
        <f t="shared" ca="1" si="20"/>
        <v>-2.0971328673054401E-2</v>
      </c>
    </row>
    <row r="526" spans="2:8" x14ac:dyDescent="0.25">
      <c r="B526" s="79"/>
      <c r="C526" s="119"/>
      <c r="G526">
        <v>522</v>
      </c>
      <c r="H526" s="246">
        <f t="shared" ca="1" si="20"/>
        <v>1.8545043814281797E-3</v>
      </c>
    </row>
    <row r="527" spans="2:8" x14ac:dyDescent="0.25">
      <c r="B527" s="79"/>
      <c r="C527" s="119"/>
      <c r="G527">
        <v>523</v>
      </c>
      <c r="H527" s="246">
        <f t="shared" ca="1" si="20"/>
        <v>-3.1413911653514405E-2</v>
      </c>
    </row>
    <row r="528" spans="2:8" x14ac:dyDescent="0.25">
      <c r="B528" s="79"/>
      <c r="C528" s="119"/>
      <c r="G528">
        <v>524</v>
      </c>
      <c r="H528" s="246">
        <f t="shared" ca="1" si="20"/>
        <v>4.5929760981882565E-3</v>
      </c>
    </row>
    <row r="529" spans="2:8" x14ac:dyDescent="0.25">
      <c r="B529" s="79"/>
      <c r="C529" s="119"/>
      <c r="G529">
        <v>525</v>
      </c>
      <c r="H529" s="246">
        <f t="shared" ca="1" si="20"/>
        <v>1.0423837786047052E-2</v>
      </c>
    </row>
    <row r="530" spans="2:8" x14ac:dyDescent="0.25">
      <c r="B530" s="79"/>
      <c r="C530" s="119"/>
      <c r="G530">
        <v>526</v>
      </c>
      <c r="H530" s="246">
        <f t="shared" ca="1" si="20"/>
        <v>-1.5418760123068393E-3</v>
      </c>
    </row>
    <row r="531" spans="2:8" x14ac:dyDescent="0.25">
      <c r="B531" s="79"/>
      <c r="C531" s="119"/>
      <c r="G531">
        <v>527</v>
      </c>
      <c r="H531" s="246">
        <f t="shared" ca="1" si="20"/>
        <v>-1.1226529832695401E-2</v>
      </c>
    </row>
    <row r="532" spans="2:8" x14ac:dyDescent="0.25">
      <c r="B532" s="79"/>
      <c r="C532" s="119"/>
      <c r="G532">
        <v>528</v>
      </c>
      <c r="H532" s="246">
        <f t="shared" ca="1" si="20"/>
        <v>3.9607418077965565E-3</v>
      </c>
    </row>
    <row r="533" spans="2:8" x14ac:dyDescent="0.25">
      <c r="B533" s="79"/>
      <c r="C533" s="119"/>
      <c r="G533">
        <v>529</v>
      </c>
      <c r="H533" s="246">
        <f t="shared" ca="1" si="20"/>
        <v>-2.7964241552705087E-3</v>
      </c>
    </row>
    <row r="534" spans="2:8" x14ac:dyDescent="0.25">
      <c r="B534" s="79"/>
      <c r="C534" s="119"/>
      <c r="G534">
        <v>530</v>
      </c>
      <c r="H534" s="246">
        <f t="shared" ca="1" si="20"/>
        <v>5.1658667642742826E-3</v>
      </c>
    </row>
    <row r="535" spans="2:8" x14ac:dyDescent="0.25">
      <c r="B535" s="79"/>
      <c r="C535" s="119"/>
      <c r="G535">
        <v>531</v>
      </c>
      <c r="H535" s="246">
        <f t="shared" ca="1" si="20"/>
        <v>1.0899716749443235E-2</v>
      </c>
    </row>
    <row r="536" spans="2:8" x14ac:dyDescent="0.25">
      <c r="B536" s="79"/>
      <c r="C536" s="119"/>
      <c r="G536">
        <v>532</v>
      </c>
      <c r="H536" s="246">
        <f t="shared" ca="1" si="20"/>
        <v>-1.54014324590344E-2</v>
      </c>
    </row>
    <row r="537" spans="2:8" x14ac:dyDescent="0.25">
      <c r="B537" s="79"/>
      <c r="C537" s="119"/>
      <c r="G537">
        <v>533</v>
      </c>
      <c r="H537" s="246">
        <f t="shared" ca="1" si="20"/>
        <v>3.9905659251761308E-3</v>
      </c>
    </row>
    <row r="538" spans="2:8" x14ac:dyDescent="0.25">
      <c r="B538" s="79"/>
      <c r="C538" s="119"/>
      <c r="G538">
        <v>534</v>
      </c>
      <c r="H538" s="246">
        <f t="shared" ca="1" si="20"/>
        <v>1.4192406672537688E-2</v>
      </c>
    </row>
    <row r="539" spans="2:8" x14ac:dyDescent="0.25">
      <c r="B539" s="79"/>
      <c r="C539" s="119"/>
      <c r="G539">
        <v>535</v>
      </c>
      <c r="H539" s="246">
        <f t="shared" ca="1" si="20"/>
        <v>-1.061501544093367E-2</v>
      </c>
    </row>
    <row r="540" spans="2:8" x14ac:dyDescent="0.25">
      <c r="B540" s="79"/>
      <c r="C540" s="119"/>
      <c r="G540">
        <v>536</v>
      </c>
      <c r="H540" s="246">
        <f t="shared" ca="1" si="20"/>
        <v>5.3999018444392316E-3</v>
      </c>
    </row>
    <row r="541" spans="2:8" x14ac:dyDescent="0.25">
      <c r="B541" s="79"/>
      <c r="C541" s="119"/>
      <c r="G541">
        <v>537</v>
      </c>
      <c r="H541" s="246">
        <f t="shared" ca="1" si="20"/>
        <v>-1.1493431419830148E-2</v>
      </c>
    </row>
    <row r="542" spans="2:8" x14ac:dyDescent="0.25">
      <c r="B542" s="79"/>
      <c r="C542" s="119"/>
      <c r="G542">
        <v>538</v>
      </c>
      <c r="H542" s="246">
        <f t="shared" ca="1" si="20"/>
        <v>-9.5006397786767203E-3</v>
      </c>
    </row>
    <row r="543" spans="2:8" x14ac:dyDescent="0.25">
      <c r="B543" s="79"/>
      <c r="C543" s="119"/>
      <c r="G543">
        <v>539</v>
      </c>
      <c r="H543" s="246">
        <f t="shared" ca="1" si="20"/>
        <v>1.7211579429834659E-2</v>
      </c>
    </row>
    <row r="544" spans="2:8" x14ac:dyDescent="0.25">
      <c r="B544" s="79"/>
      <c r="C544" s="119"/>
      <c r="G544">
        <v>540</v>
      </c>
      <c r="H544" s="246">
        <f t="shared" ca="1" si="20"/>
        <v>2.1944437935629148E-2</v>
      </c>
    </row>
    <row r="545" spans="2:8" x14ac:dyDescent="0.25">
      <c r="B545" s="79"/>
      <c r="C545" s="119"/>
      <c r="G545">
        <v>541</v>
      </c>
      <c r="H545" s="246">
        <f t="shared" ca="1" si="20"/>
        <v>-1.0861679226514672E-2</v>
      </c>
    </row>
    <row r="546" spans="2:8" x14ac:dyDescent="0.25">
      <c r="B546" s="79"/>
      <c r="C546" s="119"/>
      <c r="G546">
        <v>542</v>
      </c>
      <c r="H546" s="246">
        <f t="shared" ca="1" si="20"/>
        <v>1.4599475933912327E-2</v>
      </c>
    </row>
    <row r="547" spans="2:8" x14ac:dyDescent="0.25">
      <c r="B547" s="79"/>
      <c r="C547" s="119"/>
      <c r="G547">
        <v>543</v>
      </c>
      <c r="H547" s="246">
        <f t="shared" ca="1" si="20"/>
        <v>-5.5529484008390965E-3</v>
      </c>
    </row>
    <row r="548" spans="2:8" x14ac:dyDescent="0.25">
      <c r="B548" s="79"/>
      <c r="C548" s="119"/>
      <c r="G548">
        <v>544</v>
      </c>
      <c r="H548" s="246">
        <f t="shared" ca="1" si="20"/>
        <v>5.9554151420247508E-4</v>
      </c>
    </row>
    <row r="549" spans="2:8" x14ac:dyDescent="0.25">
      <c r="B549" s="79"/>
      <c r="C549" s="119"/>
      <c r="G549">
        <v>545</v>
      </c>
      <c r="H549" s="246">
        <f t="shared" ca="1" si="20"/>
        <v>2.6556485263170712E-2</v>
      </c>
    </row>
    <row r="550" spans="2:8" x14ac:dyDescent="0.25">
      <c r="B550" s="79"/>
      <c r="C550" s="119"/>
      <c r="G550">
        <v>546</v>
      </c>
      <c r="H550" s="246">
        <f t="shared" ca="1" si="20"/>
        <v>-1.1676593878407497E-2</v>
      </c>
    </row>
    <row r="551" spans="2:8" x14ac:dyDescent="0.25">
      <c r="B551" s="79"/>
      <c r="C551" s="119"/>
      <c r="G551">
        <v>547</v>
      </c>
      <c r="H551" s="246">
        <f t="shared" ca="1" si="20"/>
        <v>1.3415144204949388E-2</v>
      </c>
    </row>
    <row r="552" spans="2:8" x14ac:dyDescent="0.25">
      <c r="B552" s="79"/>
      <c r="C552" s="119"/>
      <c r="G552">
        <v>548</v>
      </c>
      <c r="H552" s="246">
        <f t="shared" ca="1" si="20"/>
        <v>1.6448591513510521E-2</v>
      </c>
    </row>
    <row r="553" spans="2:8" x14ac:dyDescent="0.25">
      <c r="B553" s="79"/>
      <c r="C553" s="119"/>
      <c r="G553">
        <v>549</v>
      </c>
      <c r="H553" s="246">
        <f t="shared" ca="1" si="20"/>
        <v>3.2100539099746521E-2</v>
      </c>
    </row>
    <row r="554" spans="2:8" x14ac:dyDescent="0.25">
      <c r="B554" s="79"/>
      <c r="C554" s="119"/>
      <c r="G554">
        <v>550</v>
      </c>
      <c r="H554" s="246">
        <f t="shared" ca="1" si="20"/>
        <v>6.5468332896079741E-3</v>
      </c>
    </row>
    <row r="555" spans="2:8" x14ac:dyDescent="0.25">
      <c r="B555" s="79"/>
      <c r="C555" s="119"/>
      <c r="G555">
        <v>551</v>
      </c>
      <c r="H555" s="246">
        <f t="shared" ca="1" si="20"/>
        <v>6.3926019083733526E-3</v>
      </c>
    </row>
    <row r="556" spans="2:8" x14ac:dyDescent="0.25">
      <c r="B556" s="79"/>
      <c r="C556" s="119"/>
      <c r="G556">
        <v>552</v>
      </c>
      <c r="H556" s="246">
        <f t="shared" ca="1" si="20"/>
        <v>-2.1745022842109166E-3</v>
      </c>
    </row>
    <row r="557" spans="2:8" x14ac:dyDescent="0.25">
      <c r="B557" s="79"/>
      <c r="C557" s="119"/>
      <c r="G557">
        <v>553</v>
      </c>
      <c r="H557" s="246">
        <f t="shared" ca="1" si="20"/>
        <v>1.002487170111824E-3</v>
      </c>
    </row>
    <row r="558" spans="2:8" x14ac:dyDescent="0.25">
      <c r="B558" s="79"/>
      <c r="C558" s="119"/>
      <c r="G558">
        <v>554</v>
      </c>
      <c r="H558" s="246">
        <f t="shared" ca="1" si="20"/>
        <v>-2.0685622745384127E-2</v>
      </c>
    </row>
    <row r="559" spans="2:8" x14ac:dyDescent="0.25">
      <c r="B559" s="79"/>
      <c r="C559" s="119"/>
      <c r="G559">
        <v>555</v>
      </c>
      <c r="H559" s="246">
        <f t="shared" ca="1" si="20"/>
        <v>-3.4140658429561762E-3</v>
      </c>
    </row>
    <row r="560" spans="2:8" x14ac:dyDescent="0.25">
      <c r="B560" s="79"/>
      <c r="C560" s="119"/>
      <c r="G560">
        <v>556</v>
      </c>
      <c r="H560" s="246">
        <f t="shared" ca="1" si="20"/>
        <v>3.1585877919234839E-2</v>
      </c>
    </row>
    <row r="561" spans="2:8" x14ac:dyDescent="0.25">
      <c r="B561" s="79"/>
      <c r="C561" s="119"/>
      <c r="G561">
        <v>557</v>
      </c>
      <c r="H561" s="246">
        <f t="shared" ca="1" si="20"/>
        <v>-3.9297631727740732E-4</v>
      </c>
    </row>
    <row r="562" spans="2:8" x14ac:dyDescent="0.25">
      <c r="B562" s="79"/>
      <c r="C562" s="119"/>
      <c r="G562">
        <v>558</v>
      </c>
      <c r="H562" s="246">
        <f t="shared" ca="1" si="20"/>
        <v>3.7045894351378974E-3</v>
      </c>
    </row>
    <row r="563" spans="2:8" x14ac:dyDescent="0.25">
      <c r="B563" s="79"/>
      <c r="C563" s="119"/>
      <c r="G563">
        <v>559</v>
      </c>
      <c r="H563" s="246">
        <f t="shared" ca="1" si="20"/>
        <v>4.6742683569605146E-3</v>
      </c>
    </row>
    <row r="564" spans="2:8" x14ac:dyDescent="0.25">
      <c r="B564" s="79"/>
      <c r="C564" s="119"/>
      <c r="G564">
        <v>560</v>
      </c>
      <c r="H564" s="246">
        <f t="shared" ca="1" si="20"/>
        <v>-2.1174270842239627E-3</v>
      </c>
    </row>
    <row r="565" spans="2:8" x14ac:dyDescent="0.25">
      <c r="B565" s="79"/>
      <c r="C565" s="119"/>
      <c r="G565">
        <v>561</v>
      </c>
      <c r="H565" s="246">
        <f t="shared" ca="1" si="20"/>
        <v>1.119387300438388E-3</v>
      </c>
    </row>
    <row r="566" spans="2:8" x14ac:dyDescent="0.25">
      <c r="B566" s="79"/>
      <c r="C566" s="119"/>
      <c r="G566">
        <v>562</v>
      </c>
      <c r="H566" s="246">
        <f t="shared" ca="1" si="20"/>
        <v>2.9881925095366249E-3</v>
      </c>
    </row>
    <row r="567" spans="2:8" x14ac:dyDescent="0.25">
      <c r="B567" s="79"/>
      <c r="C567" s="119"/>
      <c r="G567">
        <v>563</v>
      </c>
      <c r="H567" s="246">
        <f t="shared" ca="1" si="20"/>
        <v>2.365637741287949E-2</v>
      </c>
    </row>
    <row r="568" spans="2:8" x14ac:dyDescent="0.25">
      <c r="B568" s="79"/>
      <c r="C568" s="119"/>
      <c r="G568">
        <v>564</v>
      </c>
      <c r="H568" s="246">
        <f t="shared" ca="1" si="20"/>
        <v>6.8285764695248212E-3</v>
      </c>
    </row>
    <row r="569" spans="2:8" x14ac:dyDescent="0.25">
      <c r="B569" s="79"/>
      <c r="C569" s="119"/>
      <c r="G569">
        <v>565</v>
      </c>
      <c r="H569" s="246">
        <f t="shared" ca="1" si="20"/>
        <v>1.9342092956006751E-2</v>
      </c>
    </row>
    <row r="570" spans="2:8" x14ac:dyDescent="0.25">
      <c r="B570" s="79"/>
      <c r="C570" s="119"/>
      <c r="G570">
        <v>566</v>
      </c>
      <c r="H570" s="246">
        <f t="shared" ca="1" si="20"/>
        <v>-1.9514382572366155E-3</v>
      </c>
    </row>
    <row r="571" spans="2:8" x14ac:dyDescent="0.25">
      <c r="B571" s="79"/>
      <c r="C571" s="119"/>
      <c r="G571">
        <v>567</v>
      </c>
      <c r="H571" s="246">
        <f t="shared" ca="1" si="20"/>
        <v>-1.9582178339630787E-3</v>
      </c>
    </row>
    <row r="572" spans="2:8" x14ac:dyDescent="0.25">
      <c r="B572" s="79"/>
      <c r="C572" s="119"/>
      <c r="G572">
        <v>568</v>
      </c>
      <c r="H572" s="246">
        <f t="shared" ca="1" si="20"/>
        <v>-1.8731527990284526E-2</v>
      </c>
    </row>
    <row r="573" spans="2:8" x14ac:dyDescent="0.25">
      <c r="B573" s="79"/>
      <c r="C573" s="119"/>
      <c r="G573">
        <v>569</v>
      </c>
      <c r="H573" s="246">
        <f t="shared" ca="1" si="20"/>
        <v>-1.696567268783351E-3</v>
      </c>
    </row>
    <row r="574" spans="2:8" x14ac:dyDescent="0.25">
      <c r="B574" s="79"/>
      <c r="C574" s="119"/>
      <c r="G574">
        <v>570</v>
      </c>
      <c r="H574" s="246">
        <f t="shared" ca="1" si="20"/>
        <v>2.4890564048566679E-2</v>
      </c>
    </row>
    <row r="575" spans="2:8" x14ac:dyDescent="0.25">
      <c r="B575" s="79"/>
      <c r="C575" s="119"/>
      <c r="G575">
        <v>571</v>
      </c>
      <c r="H575" s="246">
        <f t="shared" ca="1" si="20"/>
        <v>1.1403179956678782E-2</v>
      </c>
    </row>
    <row r="576" spans="2:8" x14ac:dyDescent="0.25">
      <c r="B576" s="79"/>
      <c r="C576" s="119"/>
      <c r="G576">
        <v>572</v>
      </c>
      <c r="H576" s="246">
        <f t="shared" ca="1" si="20"/>
        <v>1.17282907167386E-2</v>
      </c>
    </row>
    <row r="577" spans="2:8" x14ac:dyDescent="0.25">
      <c r="B577" s="79"/>
      <c r="C577" s="119"/>
      <c r="G577">
        <v>573</v>
      </c>
      <c r="H577" s="246">
        <f t="shared" ca="1" si="20"/>
        <v>2.2099110243218447E-2</v>
      </c>
    </row>
    <row r="578" spans="2:8" x14ac:dyDescent="0.25">
      <c r="B578" s="79"/>
      <c r="C578" s="119"/>
      <c r="G578">
        <v>574</v>
      </c>
      <c r="H578" s="246">
        <f t="shared" ca="1" si="20"/>
        <v>-1.7241367240739692E-3</v>
      </c>
    </row>
    <row r="579" spans="2:8" x14ac:dyDescent="0.25">
      <c r="B579" s="79"/>
      <c r="C579" s="119"/>
      <c r="G579">
        <v>575</v>
      </c>
      <c r="H579" s="246">
        <f t="shared" ca="1" si="20"/>
        <v>5.4678431216058053E-3</v>
      </c>
    </row>
    <row r="580" spans="2:8" x14ac:dyDescent="0.25">
      <c r="B580" s="79"/>
      <c r="C580" s="119"/>
      <c r="G580">
        <v>576</v>
      </c>
      <c r="H580" s="246">
        <f t="shared" ca="1" si="20"/>
        <v>-1.049781835869742E-2</v>
      </c>
    </row>
    <row r="581" spans="2:8" x14ac:dyDescent="0.25">
      <c r="B581" s="79"/>
      <c r="C581" s="119"/>
      <c r="G581">
        <v>577</v>
      </c>
      <c r="H581" s="246">
        <f t="shared" ca="1" si="20"/>
        <v>-6.7946297124149525E-3</v>
      </c>
    </row>
    <row r="582" spans="2:8" x14ac:dyDescent="0.25">
      <c r="B582" s="79"/>
      <c r="C582" s="119"/>
      <c r="G582">
        <v>578</v>
      </c>
      <c r="H582" s="246">
        <f t="shared" ref="H582:H645" ca="1" si="21">_xlfn.NORM.INV(RAND(),$N$7,$N$8)</f>
        <v>5.2764133684356359E-3</v>
      </c>
    </row>
    <row r="583" spans="2:8" x14ac:dyDescent="0.25">
      <c r="B583" s="79"/>
      <c r="C583" s="119"/>
      <c r="G583">
        <v>579</v>
      </c>
      <c r="H583" s="246">
        <f t="shared" ca="1" si="21"/>
        <v>1.7179107451249523E-2</v>
      </c>
    </row>
    <row r="584" spans="2:8" x14ac:dyDescent="0.25">
      <c r="B584" s="79"/>
      <c r="C584" s="119"/>
      <c r="G584">
        <v>580</v>
      </c>
      <c r="H584" s="246">
        <f t="shared" ca="1" si="21"/>
        <v>-2.6342411672890313E-2</v>
      </c>
    </row>
    <row r="585" spans="2:8" x14ac:dyDescent="0.25">
      <c r="B585" s="79"/>
      <c r="C585" s="119"/>
      <c r="G585">
        <v>581</v>
      </c>
      <c r="H585" s="246">
        <f t="shared" ca="1" si="21"/>
        <v>5.865504033127693E-3</v>
      </c>
    </row>
    <row r="586" spans="2:8" x14ac:dyDescent="0.25">
      <c r="B586" s="79"/>
      <c r="C586" s="119"/>
      <c r="G586">
        <v>582</v>
      </c>
      <c r="H586" s="246">
        <f t="shared" ca="1" si="21"/>
        <v>2.2621300659849793E-2</v>
      </c>
    </row>
    <row r="587" spans="2:8" x14ac:dyDescent="0.25">
      <c r="B587" s="79"/>
      <c r="C587" s="119"/>
      <c r="G587">
        <v>583</v>
      </c>
      <c r="H587" s="246">
        <f t="shared" ca="1" si="21"/>
        <v>-8.6242198795274116E-3</v>
      </c>
    </row>
    <row r="588" spans="2:8" x14ac:dyDescent="0.25">
      <c r="B588" s="79"/>
      <c r="C588" s="119"/>
      <c r="G588">
        <v>584</v>
      </c>
      <c r="H588" s="246">
        <f t="shared" ca="1" si="21"/>
        <v>6.898739245857783E-3</v>
      </c>
    </row>
    <row r="589" spans="2:8" x14ac:dyDescent="0.25">
      <c r="B589" s="79"/>
      <c r="C589" s="119"/>
      <c r="G589">
        <v>585</v>
      </c>
      <c r="H589" s="246">
        <f t="shared" ca="1" si="21"/>
        <v>1.5234982298402533E-2</v>
      </c>
    </row>
    <row r="590" spans="2:8" x14ac:dyDescent="0.25">
      <c r="B590" s="79"/>
      <c r="C590" s="119"/>
      <c r="G590">
        <v>586</v>
      </c>
      <c r="H590" s="246">
        <f t="shared" ca="1" si="21"/>
        <v>-1.5538876828088405E-2</v>
      </c>
    </row>
    <row r="591" spans="2:8" x14ac:dyDescent="0.25">
      <c r="B591" s="79"/>
      <c r="C591" s="119"/>
      <c r="G591">
        <v>587</v>
      </c>
      <c r="H591" s="246">
        <f t="shared" ca="1" si="21"/>
        <v>-2.0839404197758298E-3</v>
      </c>
    </row>
    <row r="592" spans="2:8" x14ac:dyDescent="0.25">
      <c r="B592" s="79"/>
      <c r="C592" s="119"/>
      <c r="G592">
        <v>588</v>
      </c>
      <c r="H592" s="246">
        <f t="shared" ca="1" si="21"/>
        <v>-1.5566322435507573E-2</v>
      </c>
    </row>
    <row r="593" spans="2:8" x14ac:dyDescent="0.25">
      <c r="B593" s="79"/>
      <c r="C593" s="119"/>
      <c r="G593">
        <v>589</v>
      </c>
      <c r="H593" s="246">
        <f t="shared" ca="1" si="21"/>
        <v>-3.146557751726876E-3</v>
      </c>
    </row>
    <row r="594" spans="2:8" x14ac:dyDescent="0.25">
      <c r="B594" s="79"/>
      <c r="C594" s="119"/>
      <c r="G594">
        <v>590</v>
      </c>
      <c r="H594" s="246">
        <f t="shared" ca="1" si="21"/>
        <v>-9.4954712366794505E-3</v>
      </c>
    </row>
    <row r="595" spans="2:8" x14ac:dyDescent="0.25">
      <c r="B595" s="79"/>
      <c r="C595" s="119"/>
      <c r="G595">
        <v>591</v>
      </c>
      <c r="H595" s="246">
        <f t="shared" ca="1" si="21"/>
        <v>-1.1159566014261983E-3</v>
      </c>
    </row>
    <row r="596" spans="2:8" x14ac:dyDescent="0.25">
      <c r="B596" s="79"/>
      <c r="C596" s="119"/>
      <c r="G596">
        <v>592</v>
      </c>
      <c r="H596" s="246">
        <f t="shared" ca="1" si="21"/>
        <v>3.0702454489686035E-2</v>
      </c>
    </row>
    <row r="597" spans="2:8" x14ac:dyDescent="0.25">
      <c r="B597" s="79"/>
      <c r="C597" s="119"/>
      <c r="G597">
        <v>593</v>
      </c>
      <c r="H597" s="246">
        <f t="shared" ca="1" si="21"/>
        <v>8.9349393477275354E-3</v>
      </c>
    </row>
    <row r="598" spans="2:8" x14ac:dyDescent="0.25">
      <c r="B598" s="79"/>
      <c r="C598" s="119"/>
      <c r="G598">
        <v>594</v>
      </c>
      <c r="H598" s="246">
        <f t="shared" ca="1" si="21"/>
        <v>6.5383251914373922E-3</v>
      </c>
    </row>
    <row r="599" spans="2:8" x14ac:dyDescent="0.25">
      <c r="B599" s="79"/>
      <c r="C599" s="119"/>
      <c r="G599">
        <v>595</v>
      </c>
      <c r="H599" s="246">
        <f t="shared" ca="1" si="21"/>
        <v>1.3648896791383187E-2</v>
      </c>
    </row>
    <row r="600" spans="2:8" x14ac:dyDescent="0.25">
      <c r="B600" s="79"/>
      <c r="C600" s="119"/>
      <c r="G600">
        <v>596</v>
      </c>
      <c r="H600" s="246">
        <f t="shared" ca="1" si="21"/>
        <v>-2.2880948855288727E-2</v>
      </c>
    </row>
    <row r="601" spans="2:8" x14ac:dyDescent="0.25">
      <c r="B601" s="79"/>
      <c r="C601" s="119"/>
      <c r="G601">
        <v>597</v>
      </c>
      <c r="H601" s="246">
        <f t="shared" ca="1" si="21"/>
        <v>1.6479736779252967E-4</v>
      </c>
    </row>
    <row r="602" spans="2:8" x14ac:dyDescent="0.25">
      <c r="B602" s="79"/>
      <c r="C602" s="119"/>
      <c r="G602">
        <v>598</v>
      </c>
      <c r="H602" s="246">
        <f t="shared" ca="1" si="21"/>
        <v>2.5284042233747498E-3</v>
      </c>
    </row>
    <row r="603" spans="2:8" x14ac:dyDescent="0.25">
      <c r="B603" s="79"/>
      <c r="C603" s="119"/>
      <c r="G603">
        <v>599</v>
      </c>
      <c r="H603" s="246">
        <f t="shared" ca="1" si="21"/>
        <v>9.3637055704818527E-3</v>
      </c>
    </row>
    <row r="604" spans="2:8" x14ac:dyDescent="0.25">
      <c r="B604" s="79"/>
      <c r="C604" s="119"/>
      <c r="G604">
        <v>600</v>
      </c>
      <c r="H604" s="246">
        <f t="shared" ca="1" si="21"/>
        <v>-5.4830387773052791E-3</v>
      </c>
    </row>
    <row r="605" spans="2:8" x14ac:dyDescent="0.25">
      <c r="B605" s="79"/>
      <c r="C605" s="119"/>
      <c r="G605">
        <v>601</v>
      </c>
      <c r="H605" s="246">
        <f t="shared" ca="1" si="21"/>
        <v>4.0608253893793054E-3</v>
      </c>
    </row>
    <row r="606" spans="2:8" x14ac:dyDescent="0.25">
      <c r="B606" s="79"/>
      <c r="C606" s="119"/>
      <c r="G606">
        <v>602</v>
      </c>
      <c r="H606" s="246">
        <f t="shared" ca="1" si="21"/>
        <v>-1.3603454578148772E-3</v>
      </c>
    </row>
    <row r="607" spans="2:8" x14ac:dyDescent="0.25">
      <c r="B607" s="79"/>
      <c r="C607" s="119"/>
      <c r="G607">
        <v>603</v>
      </c>
      <c r="H607" s="246">
        <f t="shared" ca="1" si="21"/>
        <v>-1.7376174419004326E-3</v>
      </c>
    </row>
    <row r="608" spans="2:8" x14ac:dyDescent="0.25">
      <c r="B608" s="79"/>
      <c r="C608" s="119"/>
      <c r="G608">
        <v>604</v>
      </c>
      <c r="H608" s="246">
        <f t="shared" ca="1" si="21"/>
        <v>1.8747771071102849E-2</v>
      </c>
    </row>
    <row r="609" spans="2:8" x14ac:dyDescent="0.25">
      <c r="B609" s="79"/>
      <c r="C609" s="119"/>
      <c r="G609">
        <v>605</v>
      </c>
      <c r="H609" s="246">
        <f t="shared" ca="1" si="21"/>
        <v>8.3103400412621563E-3</v>
      </c>
    </row>
    <row r="610" spans="2:8" x14ac:dyDescent="0.25">
      <c r="B610" s="79"/>
      <c r="C610" s="119"/>
      <c r="G610">
        <v>606</v>
      </c>
      <c r="H610" s="246">
        <f t="shared" ca="1" si="21"/>
        <v>2.0263099154044055E-3</v>
      </c>
    </row>
    <row r="611" spans="2:8" x14ac:dyDescent="0.25">
      <c r="B611" s="79"/>
      <c r="C611" s="119"/>
      <c r="G611">
        <v>607</v>
      </c>
      <c r="H611" s="246">
        <f t="shared" ca="1" si="21"/>
        <v>8.5881980870422547E-4</v>
      </c>
    </row>
    <row r="612" spans="2:8" x14ac:dyDescent="0.25">
      <c r="B612" s="79"/>
      <c r="C612" s="119"/>
      <c r="G612">
        <v>608</v>
      </c>
      <c r="H612" s="246">
        <f t="shared" ca="1" si="21"/>
        <v>3.7434886199377913E-3</v>
      </c>
    </row>
    <row r="613" spans="2:8" x14ac:dyDescent="0.25">
      <c r="B613" s="79"/>
      <c r="C613" s="119"/>
      <c r="G613">
        <v>609</v>
      </c>
      <c r="H613" s="246">
        <f t="shared" ca="1" si="21"/>
        <v>3.673153027718444E-3</v>
      </c>
    </row>
    <row r="614" spans="2:8" x14ac:dyDescent="0.25">
      <c r="B614" s="79"/>
      <c r="C614" s="119"/>
      <c r="G614">
        <v>610</v>
      </c>
      <c r="H614" s="246">
        <f t="shared" ca="1" si="21"/>
        <v>1.3903037978860533E-2</v>
      </c>
    </row>
    <row r="615" spans="2:8" x14ac:dyDescent="0.25">
      <c r="B615" s="79"/>
      <c r="C615" s="119"/>
      <c r="G615">
        <v>611</v>
      </c>
      <c r="H615" s="246">
        <f t="shared" ca="1" si="21"/>
        <v>-6.3855136615595777E-3</v>
      </c>
    </row>
    <row r="616" spans="2:8" x14ac:dyDescent="0.25">
      <c r="B616" s="79"/>
      <c r="C616" s="119"/>
      <c r="G616">
        <v>612</v>
      </c>
      <c r="H616" s="246">
        <f t="shared" ca="1" si="21"/>
        <v>-1.3178537854386559E-2</v>
      </c>
    </row>
    <row r="617" spans="2:8" x14ac:dyDescent="0.25">
      <c r="B617" s="79"/>
      <c r="C617" s="119"/>
      <c r="G617">
        <v>613</v>
      </c>
      <c r="H617" s="246">
        <f t="shared" ca="1" si="21"/>
        <v>-2.734036010069428E-2</v>
      </c>
    </row>
    <row r="618" spans="2:8" x14ac:dyDescent="0.25">
      <c r="B618" s="79"/>
      <c r="C618" s="119"/>
      <c r="G618">
        <v>614</v>
      </c>
      <c r="H618" s="246">
        <f t="shared" ca="1" si="21"/>
        <v>1.3478301893096746E-2</v>
      </c>
    </row>
    <row r="619" spans="2:8" x14ac:dyDescent="0.25">
      <c r="B619" s="79"/>
      <c r="C619" s="119"/>
      <c r="G619">
        <v>615</v>
      </c>
      <c r="H619" s="246">
        <f t="shared" ca="1" si="21"/>
        <v>2.5443410180745925E-2</v>
      </c>
    </row>
    <row r="620" spans="2:8" x14ac:dyDescent="0.25">
      <c r="B620" s="79"/>
      <c r="C620" s="119"/>
      <c r="G620">
        <v>616</v>
      </c>
      <c r="H620" s="246">
        <f t="shared" ca="1" si="21"/>
        <v>-5.2589669634122704E-3</v>
      </c>
    </row>
    <row r="621" spans="2:8" x14ac:dyDescent="0.25">
      <c r="B621" s="79"/>
      <c r="C621" s="119"/>
      <c r="G621">
        <v>617</v>
      </c>
      <c r="H621" s="246">
        <f t="shared" ca="1" si="21"/>
        <v>-1.262812667245573E-2</v>
      </c>
    </row>
    <row r="622" spans="2:8" x14ac:dyDescent="0.25">
      <c r="B622" s="79"/>
      <c r="C622" s="119"/>
      <c r="G622">
        <v>618</v>
      </c>
      <c r="H622" s="246">
        <f t="shared" ca="1" si="21"/>
        <v>1.8803233686240525E-2</v>
      </c>
    </row>
    <row r="623" spans="2:8" x14ac:dyDescent="0.25">
      <c r="B623" s="79"/>
      <c r="C623" s="119"/>
      <c r="G623">
        <v>619</v>
      </c>
      <c r="H623" s="246">
        <f t="shared" ca="1" si="21"/>
        <v>-2.8712726154552112E-2</v>
      </c>
    </row>
    <row r="624" spans="2:8" x14ac:dyDescent="0.25">
      <c r="B624" s="79"/>
      <c r="C624" s="119"/>
      <c r="G624">
        <v>620</v>
      </c>
      <c r="H624" s="246">
        <f t="shared" ca="1" si="21"/>
        <v>1.8720560781276506E-3</v>
      </c>
    </row>
    <row r="625" spans="2:8" x14ac:dyDescent="0.25">
      <c r="B625" s="79"/>
      <c r="C625" s="119"/>
      <c r="G625">
        <v>621</v>
      </c>
      <c r="H625" s="246">
        <f t="shared" ca="1" si="21"/>
        <v>1.5675899792048789E-3</v>
      </c>
    </row>
    <row r="626" spans="2:8" x14ac:dyDescent="0.25">
      <c r="B626" s="79"/>
      <c r="C626" s="119"/>
      <c r="G626">
        <v>622</v>
      </c>
      <c r="H626" s="246">
        <f t="shared" ca="1" si="21"/>
        <v>-4.5112480427012486E-3</v>
      </c>
    </row>
    <row r="627" spans="2:8" x14ac:dyDescent="0.25">
      <c r="B627" s="79"/>
      <c r="C627" s="119"/>
      <c r="G627">
        <v>623</v>
      </c>
      <c r="H627" s="246">
        <f t="shared" ca="1" si="21"/>
        <v>-3.3381988641120026E-3</v>
      </c>
    </row>
    <row r="628" spans="2:8" x14ac:dyDescent="0.25">
      <c r="B628" s="79"/>
      <c r="C628" s="119"/>
      <c r="G628">
        <v>624</v>
      </c>
      <c r="H628" s="246">
        <f t="shared" ca="1" si="21"/>
        <v>-1.1817002264043353E-2</v>
      </c>
    </row>
    <row r="629" spans="2:8" x14ac:dyDescent="0.25">
      <c r="B629" s="79"/>
      <c r="C629" s="119"/>
      <c r="G629">
        <v>625</v>
      </c>
      <c r="H629" s="246">
        <f t="shared" ca="1" si="21"/>
        <v>1.3014895790112729E-2</v>
      </c>
    </row>
    <row r="630" spans="2:8" x14ac:dyDescent="0.25">
      <c r="B630" s="79"/>
      <c r="C630" s="119"/>
      <c r="G630">
        <v>626</v>
      </c>
      <c r="H630" s="246">
        <f t="shared" ca="1" si="21"/>
        <v>-1.7628158104237332E-2</v>
      </c>
    </row>
    <row r="631" spans="2:8" x14ac:dyDescent="0.25">
      <c r="B631" s="79"/>
      <c r="C631" s="119"/>
      <c r="G631">
        <v>627</v>
      </c>
      <c r="H631" s="246">
        <f t="shared" ca="1" si="21"/>
        <v>-8.9293604342051552E-3</v>
      </c>
    </row>
    <row r="632" spans="2:8" x14ac:dyDescent="0.25">
      <c r="B632" s="79"/>
      <c r="C632" s="119"/>
      <c r="G632">
        <v>628</v>
      </c>
      <c r="H632" s="246">
        <f t="shared" ca="1" si="21"/>
        <v>5.5080892034417572E-3</v>
      </c>
    </row>
    <row r="633" spans="2:8" x14ac:dyDescent="0.25">
      <c r="B633" s="79"/>
      <c r="C633" s="119"/>
      <c r="G633">
        <v>629</v>
      </c>
      <c r="H633" s="246">
        <f t="shared" ca="1" si="21"/>
        <v>-7.6387837252394914E-3</v>
      </c>
    </row>
    <row r="634" spans="2:8" x14ac:dyDescent="0.25">
      <c r="B634" s="79"/>
      <c r="C634" s="119"/>
      <c r="G634">
        <v>630</v>
      </c>
      <c r="H634" s="246">
        <f t="shared" ca="1" si="21"/>
        <v>1.2481298448289836E-2</v>
      </c>
    </row>
    <row r="635" spans="2:8" x14ac:dyDescent="0.25">
      <c r="B635" s="79"/>
      <c r="C635" s="119"/>
      <c r="G635">
        <v>631</v>
      </c>
      <c r="H635" s="246">
        <f t="shared" ca="1" si="21"/>
        <v>-4.4199926715257735E-3</v>
      </c>
    </row>
    <row r="636" spans="2:8" x14ac:dyDescent="0.25">
      <c r="B636" s="79"/>
      <c r="C636" s="119"/>
      <c r="G636">
        <v>632</v>
      </c>
      <c r="H636" s="246">
        <f t="shared" ca="1" si="21"/>
        <v>-6.428693642337063E-3</v>
      </c>
    </row>
    <row r="637" spans="2:8" x14ac:dyDescent="0.25">
      <c r="B637" s="79"/>
      <c r="C637" s="119"/>
      <c r="G637">
        <v>633</v>
      </c>
      <c r="H637" s="246">
        <f t="shared" ca="1" si="21"/>
        <v>5.9478688386435108E-3</v>
      </c>
    </row>
    <row r="638" spans="2:8" x14ac:dyDescent="0.25">
      <c r="B638" s="79"/>
      <c r="C638" s="119"/>
      <c r="G638">
        <v>634</v>
      </c>
      <c r="H638" s="246">
        <f t="shared" ca="1" si="21"/>
        <v>-4.9110496539970551E-3</v>
      </c>
    </row>
    <row r="639" spans="2:8" x14ac:dyDescent="0.25">
      <c r="B639" s="79"/>
      <c r="C639" s="119"/>
      <c r="G639">
        <v>635</v>
      </c>
      <c r="H639" s="246">
        <f t="shared" ca="1" si="21"/>
        <v>-3.1312714663404746E-3</v>
      </c>
    </row>
    <row r="640" spans="2:8" x14ac:dyDescent="0.25">
      <c r="B640" s="79"/>
      <c r="C640" s="119"/>
      <c r="G640">
        <v>636</v>
      </c>
      <c r="H640" s="246">
        <f t="shared" ca="1" si="21"/>
        <v>-5.6570778488312596E-3</v>
      </c>
    </row>
    <row r="641" spans="2:8" x14ac:dyDescent="0.25">
      <c r="B641" s="79"/>
      <c r="C641" s="119"/>
      <c r="G641">
        <v>637</v>
      </c>
      <c r="H641" s="246">
        <f t="shared" ca="1" si="21"/>
        <v>2.6237247211439212E-2</v>
      </c>
    </row>
    <row r="642" spans="2:8" x14ac:dyDescent="0.25">
      <c r="B642" s="79"/>
      <c r="C642" s="119"/>
      <c r="G642">
        <v>638</v>
      </c>
      <c r="H642" s="246">
        <f t="shared" ca="1" si="21"/>
        <v>8.5736381352465117E-3</v>
      </c>
    </row>
    <row r="643" spans="2:8" x14ac:dyDescent="0.25">
      <c r="B643" s="79"/>
      <c r="C643" s="119"/>
      <c r="G643">
        <v>639</v>
      </c>
      <c r="H643" s="246">
        <f t="shared" ca="1" si="21"/>
        <v>1.0526260033531177E-2</v>
      </c>
    </row>
    <row r="644" spans="2:8" x14ac:dyDescent="0.25">
      <c r="B644" s="79"/>
      <c r="C644" s="119"/>
      <c r="G644">
        <v>640</v>
      </c>
      <c r="H644" s="246">
        <f t="shared" ca="1" si="21"/>
        <v>-1.6118861407300723E-2</v>
      </c>
    </row>
    <row r="645" spans="2:8" x14ac:dyDescent="0.25">
      <c r="B645" s="79"/>
      <c r="C645" s="119"/>
      <c r="G645">
        <v>641</v>
      </c>
      <c r="H645" s="246">
        <f t="shared" ca="1" si="21"/>
        <v>-4.4212773159557836E-3</v>
      </c>
    </row>
    <row r="646" spans="2:8" x14ac:dyDescent="0.25">
      <c r="B646" s="79"/>
      <c r="C646" s="119"/>
      <c r="G646">
        <v>642</v>
      </c>
      <c r="H646" s="246">
        <f t="shared" ref="H646:H709" ca="1" si="22">_xlfn.NORM.INV(RAND(),$N$7,$N$8)</f>
        <v>-1.4227266928930826E-3</v>
      </c>
    </row>
    <row r="647" spans="2:8" x14ac:dyDescent="0.25">
      <c r="B647" s="79"/>
      <c r="C647" s="119"/>
      <c r="G647">
        <v>643</v>
      </c>
      <c r="H647" s="246">
        <f t="shared" ca="1" si="22"/>
        <v>2.2150004252178144E-2</v>
      </c>
    </row>
    <row r="648" spans="2:8" x14ac:dyDescent="0.25">
      <c r="B648" s="79"/>
      <c r="C648" s="119"/>
      <c r="G648">
        <v>644</v>
      </c>
      <c r="H648" s="246">
        <f t="shared" ca="1" si="22"/>
        <v>-5.852058481457382E-3</v>
      </c>
    </row>
    <row r="649" spans="2:8" x14ac:dyDescent="0.25">
      <c r="B649" s="79"/>
      <c r="C649" s="119"/>
      <c r="G649">
        <v>645</v>
      </c>
      <c r="H649" s="246">
        <f t="shared" ca="1" si="22"/>
        <v>-1.9308480914082002E-3</v>
      </c>
    </row>
    <row r="650" spans="2:8" x14ac:dyDescent="0.25">
      <c r="B650" s="79"/>
      <c r="C650" s="119"/>
      <c r="G650">
        <v>646</v>
      </c>
      <c r="H650" s="246">
        <f t="shared" ca="1" si="22"/>
        <v>-1.599004798443931E-3</v>
      </c>
    </row>
    <row r="651" spans="2:8" x14ac:dyDescent="0.25">
      <c r="B651" s="79"/>
      <c r="C651" s="119"/>
      <c r="G651">
        <v>647</v>
      </c>
      <c r="H651" s="246">
        <f t="shared" ca="1" si="22"/>
        <v>-2.3271150447603053E-2</v>
      </c>
    </row>
    <row r="652" spans="2:8" x14ac:dyDescent="0.25">
      <c r="B652" s="79"/>
      <c r="C652" s="119"/>
      <c r="G652">
        <v>648</v>
      </c>
      <c r="H652" s="246">
        <f t="shared" ca="1" si="22"/>
        <v>1.9535660559630651E-2</v>
      </c>
    </row>
    <row r="653" spans="2:8" x14ac:dyDescent="0.25">
      <c r="B653" s="79"/>
      <c r="C653" s="119"/>
      <c r="G653">
        <v>649</v>
      </c>
      <c r="H653" s="246">
        <f t="shared" ca="1" si="22"/>
        <v>-8.2962660467994914E-3</v>
      </c>
    </row>
    <row r="654" spans="2:8" x14ac:dyDescent="0.25">
      <c r="B654" s="79"/>
      <c r="C654" s="119"/>
      <c r="G654">
        <v>650</v>
      </c>
      <c r="H654" s="246">
        <f t="shared" ca="1" si="22"/>
        <v>-8.4256416626403152E-3</v>
      </c>
    </row>
    <row r="655" spans="2:8" x14ac:dyDescent="0.25">
      <c r="B655" s="79"/>
      <c r="C655" s="119"/>
      <c r="G655">
        <v>651</v>
      </c>
      <c r="H655" s="246">
        <f t="shared" ca="1" si="22"/>
        <v>-1.653925284205178E-2</v>
      </c>
    </row>
    <row r="656" spans="2:8" x14ac:dyDescent="0.25">
      <c r="B656" s="79"/>
      <c r="C656" s="119"/>
      <c r="G656">
        <v>652</v>
      </c>
      <c r="H656" s="246">
        <f t="shared" ca="1" si="22"/>
        <v>1.9308912297376146E-2</v>
      </c>
    </row>
    <row r="657" spans="2:8" x14ac:dyDescent="0.25">
      <c r="B657" s="79"/>
      <c r="C657" s="119"/>
      <c r="G657">
        <v>653</v>
      </c>
      <c r="H657" s="246">
        <f t="shared" ca="1" si="22"/>
        <v>1.9571172987347635E-2</v>
      </c>
    </row>
    <row r="658" spans="2:8" x14ac:dyDescent="0.25">
      <c r="B658" s="79"/>
      <c r="C658" s="119"/>
      <c r="G658">
        <v>654</v>
      </c>
      <c r="H658" s="246">
        <f t="shared" ca="1" si="22"/>
        <v>-8.6197730401559834E-3</v>
      </c>
    </row>
    <row r="659" spans="2:8" x14ac:dyDescent="0.25">
      <c r="B659" s="79"/>
      <c r="C659" s="119"/>
      <c r="G659">
        <v>655</v>
      </c>
      <c r="H659" s="246">
        <f t="shared" ca="1" si="22"/>
        <v>6.1706673275468815E-3</v>
      </c>
    </row>
    <row r="660" spans="2:8" x14ac:dyDescent="0.25">
      <c r="B660" s="79"/>
      <c r="C660" s="119"/>
      <c r="G660">
        <v>656</v>
      </c>
      <c r="H660" s="246">
        <f t="shared" ca="1" si="22"/>
        <v>-3.0106794711645159E-3</v>
      </c>
    </row>
    <row r="661" spans="2:8" x14ac:dyDescent="0.25">
      <c r="B661" s="79"/>
      <c r="C661" s="119"/>
      <c r="G661">
        <v>657</v>
      </c>
      <c r="H661" s="246">
        <f t="shared" ca="1" si="22"/>
        <v>5.2333660876422603E-3</v>
      </c>
    </row>
    <row r="662" spans="2:8" x14ac:dyDescent="0.25">
      <c r="B662" s="79"/>
      <c r="C662" s="119"/>
      <c r="G662">
        <v>658</v>
      </c>
      <c r="H662" s="246">
        <f t="shared" ca="1" si="22"/>
        <v>1.0727392131148407E-2</v>
      </c>
    </row>
    <row r="663" spans="2:8" x14ac:dyDescent="0.25">
      <c r="B663" s="79"/>
      <c r="C663" s="119"/>
      <c r="G663">
        <v>659</v>
      </c>
      <c r="H663" s="246">
        <f t="shared" ca="1" si="22"/>
        <v>-6.851310679518512E-3</v>
      </c>
    </row>
    <row r="664" spans="2:8" x14ac:dyDescent="0.25">
      <c r="B664" s="79"/>
      <c r="C664" s="119"/>
      <c r="G664">
        <v>660</v>
      </c>
      <c r="H664" s="246">
        <f t="shared" ca="1" si="22"/>
        <v>-1.5975916841207565E-2</v>
      </c>
    </row>
    <row r="665" spans="2:8" x14ac:dyDescent="0.25">
      <c r="B665" s="79"/>
      <c r="C665" s="119"/>
      <c r="G665">
        <v>661</v>
      </c>
      <c r="H665" s="246">
        <f t="shared" ca="1" si="22"/>
        <v>1.9273560349637318E-2</v>
      </c>
    </row>
    <row r="666" spans="2:8" x14ac:dyDescent="0.25">
      <c r="B666" s="79"/>
      <c r="C666" s="119"/>
      <c r="G666">
        <v>662</v>
      </c>
      <c r="H666" s="246">
        <f t="shared" ca="1" si="22"/>
        <v>-8.7628609102526657E-3</v>
      </c>
    </row>
    <row r="667" spans="2:8" x14ac:dyDescent="0.25">
      <c r="B667" s="79"/>
      <c r="C667" s="119"/>
      <c r="G667">
        <v>663</v>
      </c>
      <c r="H667" s="246">
        <f t="shared" ca="1" si="22"/>
        <v>-6.3255212885945213E-3</v>
      </c>
    </row>
    <row r="668" spans="2:8" x14ac:dyDescent="0.25">
      <c r="B668" s="79"/>
      <c r="C668" s="119"/>
      <c r="G668">
        <v>664</v>
      </c>
      <c r="H668" s="246">
        <f t="shared" ca="1" si="22"/>
        <v>-3.3075664820431225E-3</v>
      </c>
    </row>
    <row r="669" spans="2:8" x14ac:dyDescent="0.25">
      <c r="B669" s="79"/>
      <c r="C669" s="119"/>
      <c r="G669">
        <v>665</v>
      </c>
      <c r="H669" s="246">
        <f t="shared" ca="1" si="22"/>
        <v>-1.2387888162258347E-3</v>
      </c>
    </row>
    <row r="670" spans="2:8" x14ac:dyDescent="0.25">
      <c r="B670" s="79"/>
      <c r="C670" s="119"/>
      <c r="G670">
        <v>666</v>
      </c>
      <c r="H670" s="246">
        <f t="shared" ca="1" si="22"/>
        <v>-2.729172431213716E-3</v>
      </c>
    </row>
    <row r="671" spans="2:8" x14ac:dyDescent="0.25">
      <c r="B671" s="79"/>
      <c r="C671" s="119"/>
      <c r="G671">
        <v>667</v>
      </c>
      <c r="H671" s="246">
        <f t="shared" ca="1" si="22"/>
        <v>-9.0718033844546988E-3</v>
      </c>
    </row>
    <row r="672" spans="2:8" x14ac:dyDescent="0.25">
      <c r="B672" s="79"/>
      <c r="C672" s="119"/>
      <c r="G672">
        <v>668</v>
      </c>
      <c r="H672" s="246">
        <f t="shared" ca="1" si="22"/>
        <v>6.8004433588438468E-3</v>
      </c>
    </row>
    <row r="673" spans="2:8" x14ac:dyDescent="0.25">
      <c r="B673" s="79"/>
      <c r="C673" s="119"/>
      <c r="G673">
        <v>669</v>
      </c>
      <c r="H673" s="246">
        <f t="shared" ca="1" si="22"/>
        <v>8.2295364168825458E-4</v>
      </c>
    </row>
    <row r="674" spans="2:8" x14ac:dyDescent="0.25">
      <c r="B674" s="79"/>
      <c r="C674" s="119"/>
      <c r="G674">
        <v>670</v>
      </c>
      <c r="H674" s="246">
        <f t="shared" ca="1" si="22"/>
        <v>-1.8006482524452869E-3</v>
      </c>
    </row>
    <row r="675" spans="2:8" x14ac:dyDescent="0.25">
      <c r="B675" s="79"/>
      <c r="C675" s="119"/>
      <c r="G675">
        <v>671</v>
      </c>
      <c r="H675" s="246">
        <f t="shared" ca="1" si="22"/>
        <v>-6.0185916844151385E-3</v>
      </c>
    </row>
    <row r="676" spans="2:8" x14ac:dyDescent="0.25">
      <c r="B676" s="79"/>
      <c r="C676" s="119"/>
      <c r="G676">
        <v>672</v>
      </c>
      <c r="H676" s="246">
        <f t="shared" ca="1" si="22"/>
        <v>8.914530809215282E-3</v>
      </c>
    </row>
    <row r="677" spans="2:8" x14ac:dyDescent="0.25">
      <c r="B677" s="79"/>
      <c r="C677" s="119"/>
      <c r="G677">
        <v>673</v>
      </c>
      <c r="H677" s="246">
        <f t="shared" ca="1" si="22"/>
        <v>-3.3685361841186154E-3</v>
      </c>
    </row>
    <row r="678" spans="2:8" x14ac:dyDescent="0.25">
      <c r="B678" s="79"/>
      <c r="C678" s="119"/>
      <c r="G678">
        <v>674</v>
      </c>
      <c r="H678" s="246">
        <f t="shared" ca="1" si="22"/>
        <v>-3.6774583881259973E-4</v>
      </c>
    </row>
    <row r="679" spans="2:8" x14ac:dyDescent="0.25">
      <c r="B679" s="79"/>
      <c r="C679" s="119"/>
      <c r="G679">
        <v>675</v>
      </c>
      <c r="H679" s="246">
        <f t="shared" ca="1" si="22"/>
        <v>3.4389103220637562E-3</v>
      </c>
    </row>
    <row r="680" spans="2:8" x14ac:dyDescent="0.25">
      <c r="B680" s="79"/>
      <c r="C680" s="119"/>
      <c r="G680">
        <v>676</v>
      </c>
      <c r="H680" s="246">
        <f t="shared" ca="1" si="22"/>
        <v>-1.9459036939111277E-2</v>
      </c>
    </row>
    <row r="681" spans="2:8" x14ac:dyDescent="0.25">
      <c r="B681" s="79"/>
      <c r="C681" s="119"/>
      <c r="G681">
        <v>677</v>
      </c>
      <c r="H681" s="246">
        <f t="shared" ca="1" si="22"/>
        <v>1.7187659046605627E-2</v>
      </c>
    </row>
    <row r="682" spans="2:8" x14ac:dyDescent="0.25">
      <c r="B682" s="79"/>
      <c r="C682" s="119"/>
      <c r="G682">
        <v>678</v>
      </c>
      <c r="H682" s="246">
        <f t="shared" ca="1" si="22"/>
        <v>-1.962809060372385E-2</v>
      </c>
    </row>
    <row r="683" spans="2:8" x14ac:dyDescent="0.25">
      <c r="B683" s="79"/>
      <c r="C683" s="119"/>
      <c r="G683">
        <v>679</v>
      </c>
      <c r="H683" s="246">
        <f t="shared" ca="1" si="22"/>
        <v>3.2990323683855126E-3</v>
      </c>
    </row>
    <row r="684" spans="2:8" x14ac:dyDescent="0.25">
      <c r="B684" s="79"/>
      <c r="C684" s="119"/>
      <c r="G684">
        <v>680</v>
      </c>
      <c r="H684" s="246">
        <f t="shared" ca="1" si="22"/>
        <v>4.1808771358949571E-3</v>
      </c>
    </row>
    <row r="685" spans="2:8" x14ac:dyDescent="0.25">
      <c r="B685" s="79"/>
      <c r="C685" s="119"/>
      <c r="G685">
        <v>681</v>
      </c>
      <c r="H685" s="246">
        <f t="shared" ca="1" si="22"/>
        <v>1.0489493151134755E-2</v>
      </c>
    </row>
    <row r="686" spans="2:8" x14ac:dyDescent="0.25">
      <c r="B686" s="79"/>
      <c r="C686" s="119"/>
      <c r="G686">
        <v>682</v>
      </c>
      <c r="H686" s="246">
        <f t="shared" ca="1" si="22"/>
        <v>-1.1214005989445436E-2</v>
      </c>
    </row>
    <row r="687" spans="2:8" x14ac:dyDescent="0.25">
      <c r="B687" s="79"/>
      <c r="C687" s="119"/>
      <c r="G687">
        <v>683</v>
      </c>
      <c r="H687" s="246">
        <f t="shared" ca="1" si="22"/>
        <v>8.8496056621562551E-3</v>
      </c>
    </row>
    <row r="688" spans="2:8" x14ac:dyDescent="0.25">
      <c r="B688" s="79"/>
      <c r="C688" s="119"/>
      <c r="G688">
        <v>684</v>
      </c>
      <c r="H688" s="246">
        <f t="shared" ca="1" si="22"/>
        <v>-3.9076274063095332E-3</v>
      </c>
    </row>
    <row r="689" spans="2:8" x14ac:dyDescent="0.25">
      <c r="B689" s="79"/>
      <c r="C689" s="119"/>
      <c r="G689">
        <v>685</v>
      </c>
      <c r="H689" s="246">
        <f t="shared" ca="1" si="22"/>
        <v>-1.138143245549632E-2</v>
      </c>
    </row>
    <row r="690" spans="2:8" x14ac:dyDescent="0.25">
      <c r="B690" s="79"/>
      <c r="C690" s="119"/>
      <c r="G690">
        <v>686</v>
      </c>
      <c r="H690" s="246">
        <f t="shared" ca="1" si="22"/>
        <v>2.9374274517256667E-3</v>
      </c>
    </row>
    <row r="691" spans="2:8" x14ac:dyDescent="0.25">
      <c r="B691" s="79"/>
      <c r="C691" s="119"/>
      <c r="G691">
        <v>687</v>
      </c>
      <c r="H691" s="246">
        <f t="shared" ca="1" si="22"/>
        <v>7.3784382220953059E-3</v>
      </c>
    </row>
    <row r="692" spans="2:8" x14ac:dyDescent="0.25">
      <c r="B692" s="79"/>
      <c r="C692" s="119"/>
      <c r="G692">
        <v>688</v>
      </c>
      <c r="H692" s="246">
        <f t="shared" ca="1" si="22"/>
        <v>-2.3295696132384167E-3</v>
      </c>
    </row>
    <row r="693" spans="2:8" x14ac:dyDescent="0.25">
      <c r="B693" s="79"/>
      <c r="C693" s="119"/>
      <c r="G693">
        <v>689</v>
      </c>
      <c r="H693" s="246">
        <f t="shared" ca="1" si="22"/>
        <v>1.5112087248473745E-2</v>
      </c>
    </row>
    <row r="694" spans="2:8" x14ac:dyDescent="0.25">
      <c r="B694" s="79"/>
      <c r="C694" s="119"/>
      <c r="G694">
        <v>690</v>
      </c>
      <c r="H694" s="246">
        <f t="shared" ca="1" si="22"/>
        <v>-2.4453441769357931E-2</v>
      </c>
    </row>
    <row r="695" spans="2:8" x14ac:dyDescent="0.25">
      <c r="B695" s="79"/>
      <c r="C695" s="119"/>
      <c r="G695">
        <v>691</v>
      </c>
      <c r="H695" s="246">
        <f t="shared" ca="1" si="22"/>
        <v>3.5331703615141315E-4</v>
      </c>
    </row>
    <row r="696" spans="2:8" x14ac:dyDescent="0.25">
      <c r="B696" s="79"/>
      <c r="C696" s="119"/>
      <c r="G696">
        <v>692</v>
      </c>
      <c r="H696" s="246">
        <f t="shared" ca="1" si="22"/>
        <v>5.8380817264723894E-3</v>
      </c>
    </row>
    <row r="697" spans="2:8" x14ac:dyDescent="0.25">
      <c r="B697" s="79"/>
      <c r="C697" s="119"/>
      <c r="G697">
        <v>693</v>
      </c>
      <c r="H697" s="246">
        <f t="shared" ca="1" si="22"/>
        <v>8.6576570936359679E-3</v>
      </c>
    </row>
    <row r="698" spans="2:8" x14ac:dyDescent="0.25">
      <c r="B698" s="79"/>
      <c r="C698" s="119"/>
      <c r="G698">
        <v>694</v>
      </c>
      <c r="H698" s="246">
        <f t="shared" ca="1" si="22"/>
        <v>1.7941644202247628E-2</v>
      </c>
    </row>
    <row r="699" spans="2:8" x14ac:dyDescent="0.25">
      <c r="B699" s="79"/>
      <c r="C699" s="119"/>
      <c r="G699">
        <v>695</v>
      </c>
      <c r="H699" s="246">
        <f t="shared" ca="1" si="22"/>
        <v>-3.7828675456653619E-3</v>
      </c>
    </row>
    <row r="700" spans="2:8" x14ac:dyDescent="0.25">
      <c r="B700" s="79"/>
      <c r="C700" s="119"/>
      <c r="G700">
        <v>696</v>
      </c>
      <c r="H700" s="246">
        <f t="shared" ca="1" si="22"/>
        <v>1.3878637022954636E-2</v>
      </c>
    </row>
    <row r="701" spans="2:8" x14ac:dyDescent="0.25">
      <c r="B701" s="79"/>
      <c r="C701" s="119"/>
      <c r="G701">
        <v>697</v>
      </c>
      <c r="H701" s="246">
        <f t="shared" ca="1" si="22"/>
        <v>-1.8731618315872216E-2</v>
      </c>
    </row>
    <row r="702" spans="2:8" x14ac:dyDescent="0.25">
      <c r="B702" s="79"/>
      <c r="C702" s="119"/>
      <c r="G702">
        <v>698</v>
      </c>
      <c r="H702" s="246">
        <f t="shared" ca="1" si="22"/>
        <v>7.6074646026817903E-3</v>
      </c>
    </row>
    <row r="703" spans="2:8" x14ac:dyDescent="0.25">
      <c r="B703" s="79"/>
      <c r="C703" s="119"/>
      <c r="G703">
        <v>699</v>
      </c>
      <c r="H703" s="246">
        <f t="shared" ca="1" si="22"/>
        <v>7.1417153596829307E-4</v>
      </c>
    </row>
    <row r="704" spans="2:8" x14ac:dyDescent="0.25">
      <c r="B704" s="79"/>
      <c r="C704" s="119"/>
      <c r="G704">
        <v>700</v>
      </c>
      <c r="H704" s="246">
        <f t="shared" ca="1" si="22"/>
        <v>-1.2106013165304602E-2</v>
      </c>
    </row>
    <row r="705" spans="2:8" x14ac:dyDescent="0.25">
      <c r="B705" s="79"/>
      <c r="C705" s="119"/>
      <c r="G705">
        <v>701</v>
      </c>
      <c r="H705" s="246">
        <f t="shared" ca="1" si="22"/>
        <v>-1.5606507783279691E-3</v>
      </c>
    </row>
    <row r="706" spans="2:8" x14ac:dyDescent="0.25">
      <c r="B706" s="79"/>
      <c r="C706" s="119"/>
      <c r="G706">
        <v>702</v>
      </c>
      <c r="H706" s="246">
        <f t="shared" ca="1" si="22"/>
        <v>-4.2168753616262699E-3</v>
      </c>
    </row>
    <row r="707" spans="2:8" x14ac:dyDescent="0.25">
      <c r="B707" s="79"/>
      <c r="C707" s="119"/>
      <c r="G707">
        <v>703</v>
      </c>
      <c r="H707" s="246">
        <f t="shared" ca="1" si="22"/>
        <v>2.1669537968015396E-2</v>
      </c>
    </row>
    <row r="708" spans="2:8" x14ac:dyDescent="0.25">
      <c r="B708" s="79"/>
      <c r="C708" s="119"/>
      <c r="G708">
        <v>704</v>
      </c>
      <c r="H708" s="246">
        <f t="shared" ca="1" si="22"/>
        <v>-7.5572518400822799E-3</v>
      </c>
    </row>
    <row r="709" spans="2:8" x14ac:dyDescent="0.25">
      <c r="B709" s="79"/>
      <c r="C709" s="119"/>
      <c r="G709">
        <v>705</v>
      </c>
      <c r="H709" s="246">
        <f t="shared" ca="1" si="22"/>
        <v>1.8080789971185431E-2</v>
      </c>
    </row>
    <row r="710" spans="2:8" x14ac:dyDescent="0.25">
      <c r="B710" s="79"/>
      <c r="C710" s="119"/>
      <c r="G710">
        <v>706</v>
      </c>
      <c r="H710" s="246">
        <f t="shared" ref="H710:H773" ca="1" si="23">_xlfn.NORM.INV(RAND(),$N$7,$N$8)</f>
        <v>-3.5473533699175541E-3</v>
      </c>
    </row>
    <row r="711" spans="2:8" x14ac:dyDescent="0.25">
      <c r="B711" s="79"/>
      <c r="C711" s="119"/>
      <c r="G711">
        <v>707</v>
      </c>
      <c r="H711" s="246">
        <f t="shared" ca="1" si="23"/>
        <v>6.4218018174014473E-3</v>
      </c>
    </row>
    <row r="712" spans="2:8" x14ac:dyDescent="0.25">
      <c r="B712" s="79"/>
      <c r="C712" s="119"/>
      <c r="G712">
        <v>708</v>
      </c>
      <c r="H712" s="246">
        <f t="shared" ca="1" si="23"/>
        <v>-7.4384397479895442E-3</v>
      </c>
    </row>
    <row r="713" spans="2:8" x14ac:dyDescent="0.25">
      <c r="B713" s="79"/>
      <c r="C713" s="119"/>
      <c r="G713">
        <v>709</v>
      </c>
      <c r="H713" s="246">
        <f t="shared" ca="1" si="23"/>
        <v>8.6784500953016822E-3</v>
      </c>
    </row>
    <row r="714" spans="2:8" x14ac:dyDescent="0.25">
      <c r="B714" s="79"/>
      <c r="C714" s="119"/>
      <c r="G714">
        <v>710</v>
      </c>
      <c r="H714" s="246">
        <f t="shared" ca="1" si="23"/>
        <v>-1.8823071279164372E-2</v>
      </c>
    </row>
    <row r="715" spans="2:8" x14ac:dyDescent="0.25">
      <c r="B715" s="79"/>
      <c r="C715" s="119"/>
      <c r="G715">
        <v>711</v>
      </c>
      <c r="H715" s="246">
        <f t="shared" ca="1" si="23"/>
        <v>-1.198504470656463E-2</v>
      </c>
    </row>
    <row r="716" spans="2:8" x14ac:dyDescent="0.25">
      <c r="B716" s="79"/>
      <c r="C716" s="119"/>
      <c r="G716">
        <v>712</v>
      </c>
      <c r="H716" s="246">
        <f t="shared" ca="1" si="23"/>
        <v>8.4443654199538917E-3</v>
      </c>
    </row>
    <row r="717" spans="2:8" x14ac:dyDescent="0.25">
      <c r="B717" s="79"/>
      <c r="C717" s="119"/>
      <c r="G717">
        <v>713</v>
      </c>
      <c r="H717" s="246">
        <f t="shared" ca="1" si="23"/>
        <v>-5.0085608774732215E-4</v>
      </c>
    </row>
    <row r="718" spans="2:8" x14ac:dyDescent="0.25">
      <c r="B718" s="79"/>
      <c r="C718" s="119"/>
      <c r="G718">
        <v>714</v>
      </c>
      <c r="H718" s="246">
        <f t="shared" ca="1" si="23"/>
        <v>-1.1088835119895215E-2</v>
      </c>
    </row>
    <row r="719" spans="2:8" x14ac:dyDescent="0.25">
      <c r="B719" s="79"/>
      <c r="C719" s="119"/>
      <c r="G719">
        <v>715</v>
      </c>
      <c r="H719" s="246">
        <f t="shared" ca="1" si="23"/>
        <v>8.261545291648253E-4</v>
      </c>
    </row>
    <row r="720" spans="2:8" x14ac:dyDescent="0.25">
      <c r="B720" s="79"/>
      <c r="C720" s="119"/>
      <c r="G720">
        <v>716</v>
      </c>
      <c r="H720" s="246">
        <f t="shared" ca="1" si="23"/>
        <v>1.1757552561128266E-2</v>
      </c>
    </row>
    <row r="721" spans="2:8" x14ac:dyDescent="0.25">
      <c r="B721" s="79"/>
      <c r="C721" s="119"/>
      <c r="G721">
        <v>717</v>
      </c>
      <c r="H721" s="246">
        <f t="shared" ca="1" si="23"/>
        <v>-2.5305961788954688E-2</v>
      </c>
    </row>
    <row r="722" spans="2:8" x14ac:dyDescent="0.25">
      <c r="B722" s="79"/>
      <c r="C722" s="119"/>
      <c r="G722">
        <v>718</v>
      </c>
      <c r="H722" s="246">
        <f t="shared" ca="1" si="23"/>
        <v>9.1534346453881962E-3</v>
      </c>
    </row>
    <row r="723" spans="2:8" x14ac:dyDescent="0.25">
      <c r="B723" s="79"/>
      <c r="C723" s="119"/>
      <c r="G723">
        <v>719</v>
      </c>
      <c r="H723" s="246">
        <f t="shared" ca="1" si="23"/>
        <v>6.9679045644378337E-3</v>
      </c>
    </row>
    <row r="724" spans="2:8" x14ac:dyDescent="0.25">
      <c r="B724" s="79"/>
      <c r="C724" s="119"/>
      <c r="G724">
        <v>720</v>
      </c>
      <c r="H724" s="246">
        <f t="shared" ca="1" si="23"/>
        <v>-6.5733038960100248E-3</v>
      </c>
    </row>
    <row r="725" spans="2:8" x14ac:dyDescent="0.25">
      <c r="B725" s="79"/>
      <c r="C725" s="119"/>
      <c r="G725">
        <v>721</v>
      </c>
      <c r="H725" s="246">
        <f t="shared" ca="1" si="23"/>
        <v>3.3908706522558043E-3</v>
      </c>
    </row>
    <row r="726" spans="2:8" x14ac:dyDescent="0.25">
      <c r="B726" s="79"/>
      <c r="C726" s="119"/>
      <c r="G726">
        <v>722</v>
      </c>
      <c r="H726" s="246">
        <f t="shared" ca="1" si="23"/>
        <v>-2.5305097886558426E-2</v>
      </c>
    </row>
    <row r="727" spans="2:8" x14ac:dyDescent="0.25">
      <c r="B727" s="79"/>
      <c r="C727" s="119"/>
      <c r="G727">
        <v>723</v>
      </c>
      <c r="H727" s="246">
        <f t="shared" ca="1" si="23"/>
        <v>7.3606769440958796E-3</v>
      </c>
    </row>
    <row r="728" spans="2:8" x14ac:dyDescent="0.25">
      <c r="B728" s="79"/>
      <c r="C728" s="119"/>
      <c r="G728">
        <v>724</v>
      </c>
      <c r="H728" s="246">
        <f t="shared" ca="1" si="23"/>
        <v>-9.8562696808645513E-3</v>
      </c>
    </row>
    <row r="729" spans="2:8" x14ac:dyDescent="0.25">
      <c r="B729" s="79"/>
      <c r="C729" s="119"/>
      <c r="G729">
        <v>725</v>
      </c>
      <c r="H729" s="246">
        <f t="shared" ca="1" si="23"/>
        <v>-5.2435639020443972E-3</v>
      </c>
    </row>
    <row r="730" spans="2:8" x14ac:dyDescent="0.25">
      <c r="B730" s="79"/>
      <c r="C730" s="119"/>
      <c r="G730">
        <v>726</v>
      </c>
      <c r="H730" s="246">
        <f t="shared" ca="1" si="23"/>
        <v>1.2802106994925688E-2</v>
      </c>
    </row>
    <row r="731" spans="2:8" x14ac:dyDescent="0.25">
      <c r="B731" s="79"/>
      <c r="C731" s="119"/>
      <c r="G731">
        <v>727</v>
      </c>
      <c r="H731" s="246">
        <f t="shared" ca="1" si="23"/>
        <v>2.4005735898834945E-3</v>
      </c>
    </row>
    <row r="732" spans="2:8" x14ac:dyDescent="0.25">
      <c r="B732" s="79"/>
      <c r="C732" s="119"/>
      <c r="G732">
        <v>728</v>
      </c>
      <c r="H732" s="246">
        <f t="shared" ca="1" si="23"/>
        <v>-4.8838440861252693E-3</v>
      </c>
    </row>
    <row r="733" spans="2:8" x14ac:dyDescent="0.25">
      <c r="B733" s="79"/>
      <c r="C733" s="119"/>
      <c r="G733">
        <v>729</v>
      </c>
      <c r="H733" s="246">
        <f t="shared" ca="1" si="23"/>
        <v>1.2638018003036508E-2</v>
      </c>
    </row>
    <row r="734" spans="2:8" x14ac:dyDescent="0.25">
      <c r="B734" s="79"/>
      <c r="C734" s="119"/>
      <c r="G734">
        <v>730</v>
      </c>
      <c r="H734" s="246">
        <f t="shared" ca="1" si="23"/>
        <v>-8.2618758539775242E-3</v>
      </c>
    </row>
    <row r="735" spans="2:8" x14ac:dyDescent="0.25">
      <c r="B735" s="79"/>
      <c r="C735" s="119"/>
      <c r="G735">
        <v>731</v>
      </c>
      <c r="H735" s="246">
        <f t="shared" ca="1" si="23"/>
        <v>6.7991140926800262E-3</v>
      </c>
    </row>
    <row r="736" spans="2:8" x14ac:dyDescent="0.25">
      <c r="B736" s="79"/>
      <c r="C736" s="119"/>
      <c r="G736">
        <v>732</v>
      </c>
      <c r="H736" s="246">
        <f t="shared" ca="1" si="23"/>
        <v>-4.3208391445481355E-3</v>
      </c>
    </row>
    <row r="737" spans="2:8" x14ac:dyDescent="0.25">
      <c r="B737" s="79"/>
      <c r="C737" s="119"/>
      <c r="G737">
        <v>733</v>
      </c>
      <c r="H737" s="246">
        <f t="shared" ca="1" si="23"/>
        <v>5.4924700992226528E-3</v>
      </c>
    </row>
    <row r="738" spans="2:8" x14ac:dyDescent="0.25">
      <c r="B738" s="79"/>
      <c r="C738" s="119"/>
      <c r="G738">
        <v>734</v>
      </c>
      <c r="H738" s="246">
        <f t="shared" ca="1" si="23"/>
        <v>1.9446567167112361E-3</v>
      </c>
    </row>
    <row r="739" spans="2:8" x14ac:dyDescent="0.25">
      <c r="B739" s="79"/>
      <c r="C739" s="119"/>
      <c r="G739">
        <v>735</v>
      </c>
      <c r="H739" s="246">
        <f t="shared" ca="1" si="23"/>
        <v>-2.0595002552409855E-2</v>
      </c>
    </row>
    <row r="740" spans="2:8" x14ac:dyDescent="0.25">
      <c r="B740" s="79"/>
      <c r="C740" s="119"/>
      <c r="G740">
        <v>736</v>
      </c>
      <c r="H740" s="246">
        <f t="shared" ca="1" si="23"/>
        <v>5.113373030237638E-3</v>
      </c>
    </row>
    <row r="741" spans="2:8" x14ac:dyDescent="0.25">
      <c r="B741" s="79"/>
      <c r="C741" s="119"/>
      <c r="G741">
        <v>737</v>
      </c>
      <c r="H741" s="246">
        <f t="shared" ca="1" si="23"/>
        <v>-2.7063945879040323E-3</v>
      </c>
    </row>
    <row r="742" spans="2:8" x14ac:dyDescent="0.25">
      <c r="B742" s="79"/>
      <c r="C742" s="119"/>
      <c r="G742">
        <v>738</v>
      </c>
      <c r="H742" s="246">
        <f t="shared" ca="1" si="23"/>
        <v>-2.8726695804327804E-3</v>
      </c>
    </row>
    <row r="743" spans="2:8" x14ac:dyDescent="0.25">
      <c r="B743" s="79"/>
      <c r="C743" s="119"/>
      <c r="G743">
        <v>739</v>
      </c>
      <c r="H743" s="246">
        <f t="shared" ca="1" si="23"/>
        <v>3.7000864341775147E-3</v>
      </c>
    </row>
    <row r="744" spans="2:8" x14ac:dyDescent="0.25">
      <c r="B744" s="79"/>
      <c r="C744" s="119"/>
      <c r="G744">
        <v>740</v>
      </c>
      <c r="H744" s="246">
        <f t="shared" ca="1" si="23"/>
        <v>-9.1807917144548362E-3</v>
      </c>
    </row>
    <row r="745" spans="2:8" x14ac:dyDescent="0.25">
      <c r="B745" s="79"/>
      <c r="C745" s="119"/>
      <c r="G745">
        <v>741</v>
      </c>
      <c r="H745" s="246">
        <f t="shared" ca="1" si="23"/>
        <v>1.2587352053869804E-3</v>
      </c>
    </row>
    <row r="746" spans="2:8" x14ac:dyDescent="0.25">
      <c r="B746" s="79"/>
      <c r="C746" s="119"/>
      <c r="G746">
        <v>742</v>
      </c>
      <c r="H746" s="246">
        <f t="shared" ca="1" si="23"/>
        <v>-2.9432083235363792E-3</v>
      </c>
    </row>
    <row r="747" spans="2:8" x14ac:dyDescent="0.25">
      <c r="B747" s="79"/>
      <c r="C747" s="119"/>
      <c r="G747">
        <v>743</v>
      </c>
      <c r="H747" s="246">
        <f t="shared" ca="1" si="23"/>
        <v>4.3590409135002622E-3</v>
      </c>
    </row>
    <row r="748" spans="2:8" x14ac:dyDescent="0.25">
      <c r="B748" s="79"/>
      <c r="C748" s="119"/>
      <c r="G748">
        <v>744</v>
      </c>
      <c r="H748" s="246">
        <f t="shared" ca="1" si="23"/>
        <v>9.585122299912428E-3</v>
      </c>
    </row>
    <row r="749" spans="2:8" x14ac:dyDescent="0.25">
      <c r="B749" s="79"/>
      <c r="C749" s="119"/>
      <c r="G749">
        <v>745</v>
      </c>
      <c r="H749" s="246">
        <f t="shared" ca="1" si="23"/>
        <v>-7.0559041203847057E-3</v>
      </c>
    </row>
    <row r="750" spans="2:8" x14ac:dyDescent="0.25">
      <c r="B750" s="79"/>
      <c r="C750" s="119"/>
      <c r="G750">
        <v>746</v>
      </c>
      <c r="H750" s="246">
        <f t="shared" ca="1" si="23"/>
        <v>-1.6507138386449272E-3</v>
      </c>
    </row>
    <row r="751" spans="2:8" x14ac:dyDescent="0.25">
      <c r="B751" s="79"/>
      <c r="C751" s="119"/>
      <c r="G751">
        <v>747</v>
      </c>
      <c r="H751" s="246">
        <f t="shared" ca="1" si="23"/>
        <v>1.3058136319837739E-2</v>
      </c>
    </row>
    <row r="752" spans="2:8" x14ac:dyDescent="0.25">
      <c r="B752" s="79"/>
      <c r="C752" s="119"/>
      <c r="G752">
        <v>748</v>
      </c>
      <c r="H752" s="246">
        <f t="shared" ca="1" si="23"/>
        <v>-1.1601627642102001E-3</v>
      </c>
    </row>
    <row r="753" spans="2:8" x14ac:dyDescent="0.25">
      <c r="B753" s="79"/>
      <c r="C753" s="119"/>
      <c r="G753">
        <v>749</v>
      </c>
      <c r="H753" s="246">
        <f t="shared" ca="1" si="23"/>
        <v>-1.2865530527579336E-2</v>
      </c>
    </row>
    <row r="754" spans="2:8" x14ac:dyDescent="0.25">
      <c r="B754" s="79"/>
      <c r="C754" s="119"/>
      <c r="G754">
        <v>750</v>
      </c>
      <c r="H754" s="246">
        <f t="shared" ca="1" si="23"/>
        <v>8.6128832953905332E-3</v>
      </c>
    </row>
    <row r="755" spans="2:8" x14ac:dyDescent="0.25">
      <c r="B755" s="79"/>
      <c r="C755" s="119"/>
      <c r="G755">
        <v>751</v>
      </c>
      <c r="H755" s="246">
        <f t="shared" ca="1" si="23"/>
        <v>-6.9518901862083687E-3</v>
      </c>
    </row>
    <row r="756" spans="2:8" x14ac:dyDescent="0.25">
      <c r="B756" s="79"/>
      <c r="C756" s="119"/>
      <c r="G756">
        <v>752</v>
      </c>
      <c r="H756" s="246">
        <f t="shared" ca="1" si="23"/>
        <v>2.2811573332602608E-3</v>
      </c>
    </row>
    <row r="757" spans="2:8" x14ac:dyDescent="0.25">
      <c r="B757" s="79"/>
      <c r="C757" s="119"/>
      <c r="G757">
        <v>753</v>
      </c>
      <c r="H757" s="246">
        <f t="shared" ca="1" si="23"/>
        <v>7.525210059968983E-3</v>
      </c>
    </row>
    <row r="758" spans="2:8" x14ac:dyDescent="0.25">
      <c r="B758" s="79"/>
      <c r="C758" s="119"/>
      <c r="G758">
        <v>754</v>
      </c>
      <c r="H758" s="246">
        <f t="shared" ca="1" si="23"/>
        <v>6.7458679506754602E-3</v>
      </c>
    </row>
    <row r="759" spans="2:8" x14ac:dyDescent="0.25">
      <c r="B759" s="79"/>
      <c r="C759" s="119"/>
      <c r="G759">
        <v>755</v>
      </c>
      <c r="H759" s="246">
        <f t="shared" ca="1" si="23"/>
        <v>7.8121294887729606E-3</v>
      </c>
    </row>
    <row r="760" spans="2:8" x14ac:dyDescent="0.25">
      <c r="B760" s="79"/>
      <c r="C760" s="119"/>
      <c r="G760">
        <v>756</v>
      </c>
      <c r="H760" s="246">
        <f t="shared" ca="1" si="23"/>
        <v>5.4984508532740159E-3</v>
      </c>
    </row>
    <row r="761" spans="2:8" x14ac:dyDescent="0.25">
      <c r="B761" s="79"/>
      <c r="C761" s="119"/>
      <c r="G761">
        <v>757</v>
      </c>
      <c r="H761" s="246">
        <f t="shared" ca="1" si="23"/>
        <v>-4.0630467297362955E-3</v>
      </c>
    </row>
    <row r="762" spans="2:8" x14ac:dyDescent="0.25">
      <c r="B762" s="79"/>
      <c r="C762" s="119"/>
      <c r="G762">
        <v>758</v>
      </c>
      <c r="H762" s="246">
        <f t="shared" ca="1" si="23"/>
        <v>-1.9111372826992941E-2</v>
      </c>
    </row>
    <row r="763" spans="2:8" x14ac:dyDescent="0.25">
      <c r="B763" s="79"/>
      <c r="C763" s="119"/>
      <c r="G763">
        <v>759</v>
      </c>
      <c r="H763" s="246">
        <f t="shared" ca="1" si="23"/>
        <v>1.0921722681989415E-2</v>
      </c>
    </row>
    <row r="764" spans="2:8" x14ac:dyDescent="0.25">
      <c r="B764" s="79"/>
      <c r="C764" s="119"/>
      <c r="G764">
        <v>760</v>
      </c>
      <c r="H764" s="246">
        <f t="shared" ca="1" si="23"/>
        <v>2.5809858696794027E-2</v>
      </c>
    </row>
    <row r="765" spans="2:8" x14ac:dyDescent="0.25">
      <c r="B765" s="79"/>
      <c r="C765" s="119"/>
      <c r="G765">
        <v>761</v>
      </c>
      <c r="H765" s="246">
        <f t="shared" ca="1" si="23"/>
        <v>-1.1896501662250125E-2</v>
      </c>
    </row>
    <row r="766" spans="2:8" x14ac:dyDescent="0.25">
      <c r="B766" s="79"/>
      <c r="C766" s="119"/>
      <c r="G766">
        <v>762</v>
      </c>
      <c r="H766" s="246">
        <f t="shared" ca="1" si="23"/>
        <v>1.2950524937942283E-2</v>
      </c>
    </row>
    <row r="767" spans="2:8" x14ac:dyDescent="0.25">
      <c r="B767" s="79"/>
      <c r="C767" s="119"/>
      <c r="G767">
        <v>763</v>
      </c>
      <c r="H767" s="246">
        <f t="shared" ca="1" si="23"/>
        <v>1.6176173724267575E-2</v>
      </c>
    </row>
    <row r="768" spans="2:8" x14ac:dyDescent="0.25">
      <c r="B768" s="79"/>
      <c r="C768" s="119"/>
      <c r="G768">
        <v>764</v>
      </c>
      <c r="H768" s="246">
        <f t="shared" ca="1" si="23"/>
        <v>-3.7102874410391913E-4</v>
      </c>
    </row>
    <row r="769" spans="2:8" x14ac:dyDescent="0.25">
      <c r="B769" s="79"/>
      <c r="C769" s="119"/>
      <c r="G769">
        <v>765</v>
      </c>
      <c r="H769" s="246">
        <f t="shared" ca="1" si="23"/>
        <v>3.316092516228135E-3</v>
      </c>
    </row>
    <row r="770" spans="2:8" x14ac:dyDescent="0.25">
      <c r="B770" s="79"/>
      <c r="C770" s="119"/>
      <c r="G770">
        <v>766</v>
      </c>
      <c r="H770" s="246">
        <f t="shared" ca="1" si="23"/>
        <v>-4.2459481735954898E-3</v>
      </c>
    </row>
    <row r="771" spans="2:8" x14ac:dyDescent="0.25">
      <c r="B771" s="79"/>
      <c r="C771" s="119"/>
      <c r="G771">
        <v>767</v>
      </c>
      <c r="H771" s="246">
        <f t="shared" ca="1" si="23"/>
        <v>1.4750015567914996E-2</v>
      </c>
    </row>
    <row r="772" spans="2:8" x14ac:dyDescent="0.25">
      <c r="B772" s="79"/>
      <c r="C772" s="119"/>
      <c r="G772">
        <v>768</v>
      </c>
      <c r="H772" s="246">
        <f t="shared" ca="1" si="23"/>
        <v>1.2345076576251181E-3</v>
      </c>
    </row>
    <row r="773" spans="2:8" x14ac:dyDescent="0.25">
      <c r="B773" s="79"/>
      <c r="C773" s="119"/>
      <c r="G773">
        <v>769</v>
      </c>
      <c r="H773" s="246">
        <f t="shared" ca="1" si="23"/>
        <v>-2.4812395704139076E-3</v>
      </c>
    </row>
    <row r="774" spans="2:8" x14ac:dyDescent="0.25">
      <c r="B774" s="79"/>
      <c r="C774" s="119"/>
      <c r="G774">
        <v>770</v>
      </c>
      <c r="H774" s="246">
        <f t="shared" ref="H774:H837" ca="1" si="24">_xlfn.NORM.INV(RAND(),$N$7,$N$8)</f>
        <v>-1.5284739084400003E-2</v>
      </c>
    </row>
    <row r="775" spans="2:8" x14ac:dyDescent="0.25">
      <c r="B775" s="79"/>
      <c r="C775" s="119"/>
      <c r="G775">
        <v>771</v>
      </c>
      <c r="H775" s="246">
        <f t="shared" ca="1" si="24"/>
        <v>-1.538539950154752E-2</v>
      </c>
    </row>
    <row r="776" spans="2:8" x14ac:dyDescent="0.25">
      <c r="B776" s="79"/>
      <c r="C776" s="119"/>
      <c r="G776">
        <v>772</v>
      </c>
      <c r="H776" s="246">
        <f t="shared" ca="1" si="24"/>
        <v>4.3960933280959421E-3</v>
      </c>
    </row>
    <row r="777" spans="2:8" x14ac:dyDescent="0.25">
      <c r="B777" s="79"/>
      <c r="C777" s="119"/>
      <c r="G777">
        <v>773</v>
      </c>
      <c r="H777" s="246">
        <f t="shared" ca="1" si="24"/>
        <v>-1.2003619128059964E-2</v>
      </c>
    </row>
    <row r="778" spans="2:8" x14ac:dyDescent="0.25">
      <c r="B778" s="79"/>
      <c r="C778" s="119"/>
      <c r="G778">
        <v>774</v>
      </c>
      <c r="H778" s="246">
        <f t="shared" ca="1" si="24"/>
        <v>1.1868764030406636E-2</v>
      </c>
    </row>
    <row r="779" spans="2:8" x14ac:dyDescent="0.25">
      <c r="B779" s="79"/>
      <c r="C779" s="119"/>
      <c r="G779">
        <v>775</v>
      </c>
      <c r="H779" s="246">
        <f t="shared" ca="1" si="24"/>
        <v>9.0254278936616229E-3</v>
      </c>
    </row>
    <row r="780" spans="2:8" x14ac:dyDescent="0.25">
      <c r="B780" s="79"/>
      <c r="C780" s="119"/>
      <c r="G780">
        <v>776</v>
      </c>
      <c r="H780" s="246">
        <f t="shared" ca="1" si="24"/>
        <v>-2.6201644374895415E-4</v>
      </c>
    </row>
    <row r="781" spans="2:8" x14ac:dyDescent="0.25">
      <c r="B781" s="79"/>
      <c r="C781" s="119"/>
      <c r="G781">
        <v>777</v>
      </c>
      <c r="H781" s="246">
        <f t="shared" ca="1" si="24"/>
        <v>1.0587041300952416E-2</v>
      </c>
    </row>
    <row r="782" spans="2:8" x14ac:dyDescent="0.25">
      <c r="B782" s="79"/>
      <c r="C782" s="119"/>
      <c r="G782">
        <v>778</v>
      </c>
      <c r="H782" s="246">
        <f t="shared" ca="1" si="24"/>
        <v>1.1522447112232563E-2</v>
      </c>
    </row>
    <row r="783" spans="2:8" x14ac:dyDescent="0.25">
      <c r="B783" s="79"/>
      <c r="C783" s="119"/>
      <c r="G783">
        <v>779</v>
      </c>
      <c r="H783" s="246">
        <f t="shared" ca="1" si="24"/>
        <v>-9.5447908672135241E-3</v>
      </c>
    </row>
    <row r="784" spans="2:8" x14ac:dyDescent="0.25">
      <c r="B784" s="79"/>
      <c r="C784" s="119"/>
      <c r="G784">
        <v>780</v>
      </c>
      <c r="H784" s="246">
        <f t="shared" ca="1" si="24"/>
        <v>1.7615354969738439E-2</v>
      </c>
    </row>
    <row r="785" spans="2:8" x14ac:dyDescent="0.25">
      <c r="B785" s="79"/>
      <c r="C785" s="119"/>
      <c r="G785">
        <v>781</v>
      </c>
      <c r="H785" s="246">
        <f t="shared" ca="1" si="24"/>
        <v>7.9194411646564163E-3</v>
      </c>
    </row>
    <row r="786" spans="2:8" x14ac:dyDescent="0.25">
      <c r="B786" s="79"/>
      <c r="C786" s="119"/>
      <c r="G786">
        <v>782</v>
      </c>
      <c r="H786" s="246">
        <f t="shared" ca="1" si="24"/>
        <v>2.0860744331834035E-3</v>
      </c>
    </row>
    <row r="787" spans="2:8" x14ac:dyDescent="0.25">
      <c r="B787" s="79"/>
      <c r="C787" s="119"/>
      <c r="G787">
        <v>783</v>
      </c>
      <c r="H787" s="246">
        <f t="shared" ca="1" si="24"/>
        <v>7.2555184701223263E-3</v>
      </c>
    </row>
    <row r="788" spans="2:8" x14ac:dyDescent="0.25">
      <c r="B788" s="79"/>
      <c r="C788" s="119"/>
      <c r="G788">
        <v>784</v>
      </c>
      <c r="H788" s="246">
        <f t="shared" ca="1" si="24"/>
        <v>-8.611783080397617E-3</v>
      </c>
    </row>
    <row r="789" spans="2:8" x14ac:dyDescent="0.25">
      <c r="B789" s="79"/>
      <c r="C789" s="119"/>
      <c r="G789">
        <v>785</v>
      </c>
      <c r="H789" s="246">
        <f t="shared" ca="1" si="24"/>
        <v>-1.5986332342074156E-2</v>
      </c>
    </row>
    <row r="790" spans="2:8" x14ac:dyDescent="0.25">
      <c r="B790" s="79"/>
      <c r="C790" s="119"/>
      <c r="G790">
        <v>786</v>
      </c>
      <c r="H790" s="246">
        <f t="shared" ca="1" si="24"/>
        <v>-1.2350313871372956E-2</v>
      </c>
    </row>
    <row r="791" spans="2:8" x14ac:dyDescent="0.25">
      <c r="B791" s="79"/>
      <c r="C791" s="119"/>
      <c r="G791">
        <v>787</v>
      </c>
      <c r="H791" s="246">
        <f t="shared" ca="1" si="24"/>
        <v>7.611617619768727E-3</v>
      </c>
    </row>
    <row r="792" spans="2:8" x14ac:dyDescent="0.25">
      <c r="B792" s="79"/>
      <c r="C792" s="119"/>
      <c r="G792">
        <v>788</v>
      </c>
      <c r="H792" s="246">
        <f t="shared" ca="1" si="24"/>
        <v>4.5533568229396016E-3</v>
      </c>
    </row>
    <row r="793" spans="2:8" x14ac:dyDescent="0.25">
      <c r="B793" s="79"/>
      <c r="C793" s="119"/>
      <c r="G793">
        <v>789</v>
      </c>
      <c r="H793" s="246">
        <f t="shared" ca="1" si="24"/>
        <v>-9.3615943485582925E-3</v>
      </c>
    </row>
    <row r="794" spans="2:8" x14ac:dyDescent="0.25">
      <c r="B794" s="79"/>
      <c r="C794" s="119"/>
      <c r="G794">
        <v>790</v>
      </c>
      <c r="H794" s="246">
        <f t="shared" ca="1" si="24"/>
        <v>-2.4727138588411284E-2</v>
      </c>
    </row>
    <row r="795" spans="2:8" x14ac:dyDescent="0.25">
      <c r="B795" s="79"/>
      <c r="C795" s="119"/>
      <c r="G795">
        <v>791</v>
      </c>
      <c r="H795" s="246">
        <f t="shared" ca="1" si="24"/>
        <v>-2.1838532204410815E-3</v>
      </c>
    </row>
    <row r="796" spans="2:8" x14ac:dyDescent="0.25">
      <c r="B796" s="79"/>
      <c r="C796" s="119"/>
      <c r="G796">
        <v>792</v>
      </c>
      <c r="H796" s="246">
        <f t="shared" ca="1" si="24"/>
        <v>2.0742094029861512E-2</v>
      </c>
    </row>
    <row r="797" spans="2:8" x14ac:dyDescent="0.25">
      <c r="B797" s="79"/>
      <c r="C797" s="119"/>
      <c r="G797">
        <v>793</v>
      </c>
      <c r="H797" s="246">
        <f t="shared" ca="1" si="24"/>
        <v>-7.8916878916389151E-3</v>
      </c>
    </row>
    <row r="798" spans="2:8" x14ac:dyDescent="0.25">
      <c r="B798" s="79"/>
      <c r="C798" s="119"/>
      <c r="G798">
        <v>794</v>
      </c>
      <c r="H798" s="246">
        <f t="shared" ca="1" si="24"/>
        <v>-1.3120142991056986E-3</v>
      </c>
    </row>
    <row r="799" spans="2:8" x14ac:dyDescent="0.25">
      <c r="B799" s="79"/>
      <c r="C799" s="119"/>
      <c r="G799">
        <v>795</v>
      </c>
      <c r="H799" s="246">
        <f t="shared" ca="1" si="24"/>
        <v>9.0179477004746576E-3</v>
      </c>
    </row>
    <row r="800" spans="2:8" x14ac:dyDescent="0.25">
      <c r="B800" s="79"/>
      <c r="C800" s="119"/>
      <c r="G800">
        <v>796</v>
      </c>
      <c r="H800" s="246">
        <f t="shared" ca="1" si="24"/>
        <v>-2.7274799650410454E-3</v>
      </c>
    </row>
    <row r="801" spans="2:8" x14ac:dyDescent="0.25">
      <c r="B801" s="79"/>
      <c r="C801" s="119"/>
      <c r="G801">
        <v>797</v>
      </c>
      <c r="H801" s="246">
        <f t="shared" ca="1" si="24"/>
        <v>4.1596777246847856E-4</v>
      </c>
    </row>
    <row r="802" spans="2:8" x14ac:dyDescent="0.25">
      <c r="B802" s="79"/>
      <c r="C802" s="119"/>
      <c r="G802">
        <v>798</v>
      </c>
      <c r="H802" s="246">
        <f t="shared" ca="1" si="24"/>
        <v>4.0776904035363199E-3</v>
      </c>
    </row>
    <row r="803" spans="2:8" x14ac:dyDescent="0.25">
      <c r="B803" s="79"/>
      <c r="C803" s="119"/>
      <c r="G803">
        <v>799</v>
      </c>
      <c r="H803" s="246">
        <f t="shared" ca="1" si="24"/>
        <v>2.3232051573016471E-2</v>
      </c>
    </row>
    <row r="804" spans="2:8" x14ac:dyDescent="0.25">
      <c r="B804" s="79"/>
      <c r="C804" s="119"/>
      <c r="G804">
        <v>800</v>
      </c>
      <c r="H804" s="246">
        <f t="shared" ca="1" si="24"/>
        <v>-1.1193804048980269E-2</v>
      </c>
    </row>
    <row r="805" spans="2:8" x14ac:dyDescent="0.25">
      <c r="B805" s="79"/>
      <c r="C805" s="119"/>
      <c r="G805">
        <v>801</v>
      </c>
      <c r="H805" s="246">
        <f t="shared" ca="1" si="24"/>
        <v>2.7176505713885227E-3</v>
      </c>
    </row>
    <row r="806" spans="2:8" x14ac:dyDescent="0.25">
      <c r="B806" s="79"/>
      <c r="C806" s="119"/>
      <c r="G806">
        <v>802</v>
      </c>
      <c r="H806" s="246">
        <f t="shared" ca="1" si="24"/>
        <v>-1.3768452003111092E-2</v>
      </c>
    </row>
    <row r="807" spans="2:8" x14ac:dyDescent="0.25">
      <c r="B807" s="79"/>
      <c r="C807" s="119"/>
      <c r="G807">
        <v>803</v>
      </c>
      <c r="H807" s="246">
        <f t="shared" ca="1" si="24"/>
        <v>9.5635306058636654E-3</v>
      </c>
    </row>
    <row r="808" spans="2:8" x14ac:dyDescent="0.25">
      <c r="B808" s="79"/>
      <c r="C808" s="119"/>
      <c r="G808">
        <v>804</v>
      </c>
      <c r="H808" s="246">
        <f t="shared" ca="1" si="24"/>
        <v>-2.3842705254705047E-2</v>
      </c>
    </row>
    <row r="809" spans="2:8" x14ac:dyDescent="0.25">
      <c r="B809" s="79"/>
      <c r="C809" s="119"/>
      <c r="G809">
        <v>805</v>
      </c>
      <c r="H809" s="246">
        <f t="shared" ca="1" si="24"/>
        <v>2.8871168138584055E-3</v>
      </c>
    </row>
    <row r="810" spans="2:8" x14ac:dyDescent="0.25">
      <c r="B810" s="79"/>
      <c r="C810" s="119"/>
      <c r="G810">
        <v>806</v>
      </c>
      <c r="H810" s="246">
        <f t="shared" ca="1" si="24"/>
        <v>3.3450905338063004E-2</v>
      </c>
    </row>
    <row r="811" spans="2:8" x14ac:dyDescent="0.25">
      <c r="B811" s="79"/>
      <c r="C811" s="119"/>
      <c r="G811">
        <v>807</v>
      </c>
      <c r="H811" s="246">
        <f t="shared" ca="1" si="24"/>
        <v>-1.1281718003467518E-3</v>
      </c>
    </row>
    <row r="812" spans="2:8" x14ac:dyDescent="0.25">
      <c r="B812" s="79"/>
      <c r="C812" s="119"/>
      <c r="G812">
        <v>808</v>
      </c>
      <c r="H812" s="246">
        <f t="shared" ca="1" si="24"/>
        <v>6.4702126649488481E-3</v>
      </c>
    </row>
    <row r="813" spans="2:8" x14ac:dyDescent="0.25">
      <c r="B813" s="79"/>
      <c r="C813" s="119"/>
      <c r="G813">
        <v>809</v>
      </c>
      <c r="H813" s="246">
        <f t="shared" ca="1" si="24"/>
        <v>8.778361882310317E-3</v>
      </c>
    </row>
    <row r="814" spans="2:8" x14ac:dyDescent="0.25">
      <c r="B814" s="79"/>
      <c r="C814" s="119"/>
      <c r="G814">
        <v>810</v>
      </c>
      <c r="H814" s="246">
        <f t="shared" ca="1" si="24"/>
        <v>5.0778940016142707E-3</v>
      </c>
    </row>
    <row r="815" spans="2:8" x14ac:dyDescent="0.25">
      <c r="B815" s="79"/>
      <c r="C815" s="119"/>
      <c r="G815">
        <v>811</v>
      </c>
      <c r="H815" s="246">
        <f t="shared" ca="1" si="24"/>
        <v>3.7596726573289419E-4</v>
      </c>
    </row>
    <row r="816" spans="2:8" x14ac:dyDescent="0.25">
      <c r="B816" s="79"/>
      <c r="C816" s="119"/>
      <c r="G816">
        <v>812</v>
      </c>
      <c r="H816" s="246">
        <f t="shared" ca="1" si="24"/>
        <v>-3.7704063391862902E-3</v>
      </c>
    </row>
    <row r="817" spans="2:8" x14ac:dyDescent="0.25">
      <c r="B817" s="79"/>
      <c r="C817" s="119"/>
      <c r="G817">
        <v>813</v>
      </c>
      <c r="H817" s="246">
        <f t="shared" ca="1" si="24"/>
        <v>-8.3650392976177598E-3</v>
      </c>
    </row>
    <row r="818" spans="2:8" x14ac:dyDescent="0.25">
      <c r="B818" s="79"/>
      <c r="C818" s="119"/>
      <c r="G818">
        <v>814</v>
      </c>
      <c r="H818" s="246">
        <f t="shared" ca="1" si="24"/>
        <v>-2.0611692196048689E-3</v>
      </c>
    </row>
    <row r="819" spans="2:8" x14ac:dyDescent="0.25">
      <c r="B819" s="79"/>
      <c r="C819" s="119"/>
      <c r="G819">
        <v>815</v>
      </c>
      <c r="H819" s="246">
        <f t="shared" ca="1" si="24"/>
        <v>-1.9762820991075937E-2</v>
      </c>
    </row>
    <row r="820" spans="2:8" x14ac:dyDescent="0.25">
      <c r="B820" s="79"/>
      <c r="C820" s="119"/>
      <c r="G820">
        <v>816</v>
      </c>
      <c r="H820" s="246">
        <f t="shared" ca="1" si="24"/>
        <v>5.9582174153513367E-3</v>
      </c>
    </row>
    <row r="821" spans="2:8" x14ac:dyDescent="0.25">
      <c r="B821" s="79"/>
      <c r="C821" s="119"/>
      <c r="G821">
        <v>817</v>
      </c>
      <c r="H821" s="246">
        <f t="shared" ca="1" si="24"/>
        <v>5.5076964220479672E-3</v>
      </c>
    </row>
    <row r="822" spans="2:8" x14ac:dyDescent="0.25">
      <c r="B822" s="79"/>
      <c r="C822" s="119"/>
      <c r="G822">
        <v>818</v>
      </c>
      <c r="H822" s="246">
        <f t="shared" ca="1" si="24"/>
        <v>1.9403247225331973E-3</v>
      </c>
    </row>
    <row r="823" spans="2:8" x14ac:dyDescent="0.25">
      <c r="B823" s="79"/>
      <c r="C823" s="119"/>
      <c r="G823">
        <v>819</v>
      </c>
      <c r="H823" s="246">
        <f t="shared" ca="1" si="24"/>
        <v>5.6353521522725328E-3</v>
      </c>
    </row>
    <row r="824" spans="2:8" x14ac:dyDescent="0.25">
      <c r="B824" s="79"/>
      <c r="C824" s="119"/>
      <c r="G824">
        <v>820</v>
      </c>
      <c r="H824" s="246">
        <f t="shared" ca="1" si="24"/>
        <v>6.8708756284848078E-3</v>
      </c>
    </row>
    <row r="825" spans="2:8" x14ac:dyDescent="0.25">
      <c r="B825" s="79"/>
      <c r="C825" s="119"/>
      <c r="G825">
        <v>821</v>
      </c>
      <c r="H825" s="246">
        <f t="shared" ca="1" si="24"/>
        <v>-1.753727423196632E-2</v>
      </c>
    </row>
    <row r="826" spans="2:8" x14ac:dyDescent="0.25">
      <c r="B826" s="79"/>
      <c r="C826" s="119"/>
      <c r="G826">
        <v>822</v>
      </c>
      <c r="H826" s="246">
        <f t="shared" ca="1" si="24"/>
        <v>1.6334327127874651E-2</v>
      </c>
    </row>
    <row r="827" spans="2:8" x14ac:dyDescent="0.25">
      <c r="B827" s="79"/>
      <c r="C827" s="119"/>
      <c r="G827">
        <v>823</v>
      </c>
      <c r="H827" s="246">
        <f t="shared" ca="1" si="24"/>
        <v>2.2114499383396991E-2</v>
      </c>
    </row>
    <row r="828" spans="2:8" x14ac:dyDescent="0.25">
      <c r="B828" s="79"/>
      <c r="C828" s="119"/>
      <c r="G828">
        <v>824</v>
      </c>
      <c r="H828" s="246">
        <f t="shared" ca="1" si="24"/>
        <v>1.6372575606241689E-2</v>
      </c>
    </row>
    <row r="829" spans="2:8" x14ac:dyDescent="0.25">
      <c r="B829" s="79"/>
      <c r="C829" s="119"/>
      <c r="G829">
        <v>825</v>
      </c>
      <c r="H829" s="246">
        <f t="shared" ca="1" si="24"/>
        <v>-6.860194875421389E-3</v>
      </c>
    </row>
    <row r="830" spans="2:8" x14ac:dyDescent="0.25">
      <c r="B830" s="79"/>
      <c r="C830" s="119"/>
      <c r="G830">
        <v>826</v>
      </c>
      <c r="H830" s="246">
        <f t="shared" ca="1" si="24"/>
        <v>-1.886253213841025E-2</v>
      </c>
    </row>
    <row r="831" spans="2:8" x14ac:dyDescent="0.25">
      <c r="B831" s="79"/>
      <c r="C831" s="119"/>
      <c r="G831">
        <v>827</v>
      </c>
      <c r="H831" s="246">
        <f t="shared" ca="1" si="24"/>
        <v>-1.5742669246898818E-2</v>
      </c>
    </row>
    <row r="832" spans="2:8" x14ac:dyDescent="0.25">
      <c r="B832" s="79"/>
      <c r="C832" s="119"/>
      <c r="G832">
        <v>828</v>
      </c>
      <c r="H832" s="246">
        <f t="shared" ca="1" si="24"/>
        <v>-5.7529433057004267E-3</v>
      </c>
    </row>
    <row r="833" spans="2:8" x14ac:dyDescent="0.25">
      <c r="B833" s="79"/>
      <c r="C833" s="119"/>
      <c r="G833">
        <v>829</v>
      </c>
      <c r="H833" s="246">
        <f t="shared" ca="1" si="24"/>
        <v>-5.70567300365909E-3</v>
      </c>
    </row>
    <row r="834" spans="2:8" x14ac:dyDescent="0.25">
      <c r="B834" s="79"/>
      <c r="C834" s="119"/>
      <c r="G834">
        <v>830</v>
      </c>
      <c r="H834" s="246">
        <f t="shared" ca="1" si="24"/>
        <v>9.9612251378836583E-3</v>
      </c>
    </row>
    <row r="835" spans="2:8" x14ac:dyDescent="0.25">
      <c r="B835" s="79"/>
      <c r="C835" s="119"/>
      <c r="G835">
        <v>831</v>
      </c>
      <c r="H835" s="246">
        <f t="shared" ca="1" si="24"/>
        <v>-2.0545492303521615E-3</v>
      </c>
    </row>
    <row r="836" spans="2:8" x14ac:dyDescent="0.25">
      <c r="B836" s="79"/>
      <c r="C836" s="119"/>
      <c r="G836">
        <v>832</v>
      </c>
      <c r="H836" s="246">
        <f t="shared" ca="1" si="24"/>
        <v>-8.8966291835176166E-4</v>
      </c>
    </row>
    <row r="837" spans="2:8" x14ac:dyDescent="0.25">
      <c r="B837" s="79"/>
      <c r="C837" s="119"/>
      <c r="G837">
        <v>833</v>
      </c>
      <c r="H837" s="246">
        <f t="shared" ca="1" si="24"/>
        <v>3.7751084319215021E-3</v>
      </c>
    </row>
    <row r="838" spans="2:8" x14ac:dyDescent="0.25">
      <c r="B838" s="79"/>
      <c r="C838" s="119"/>
      <c r="G838">
        <v>834</v>
      </c>
      <c r="H838" s="246">
        <f t="shared" ref="H838:H901" ca="1" si="25">_xlfn.NORM.INV(RAND(),$N$7,$N$8)</f>
        <v>2.6197114451462049E-3</v>
      </c>
    </row>
    <row r="839" spans="2:8" x14ac:dyDescent="0.25">
      <c r="B839" s="79"/>
      <c r="C839" s="119"/>
      <c r="G839">
        <v>835</v>
      </c>
      <c r="H839" s="246">
        <f t="shared" ca="1" si="25"/>
        <v>9.8891735871004388E-3</v>
      </c>
    </row>
    <row r="840" spans="2:8" x14ac:dyDescent="0.25">
      <c r="B840" s="79"/>
      <c r="C840" s="119"/>
      <c r="G840">
        <v>836</v>
      </c>
      <c r="H840" s="246">
        <f t="shared" ca="1" si="25"/>
        <v>-3.8120845371051684E-3</v>
      </c>
    </row>
    <row r="841" spans="2:8" x14ac:dyDescent="0.25">
      <c r="B841" s="79"/>
      <c r="C841" s="119"/>
      <c r="G841">
        <v>837</v>
      </c>
      <c r="H841" s="246">
        <f t="shared" ca="1" si="25"/>
        <v>4.8084685917893707E-3</v>
      </c>
    </row>
    <row r="842" spans="2:8" x14ac:dyDescent="0.25">
      <c r="B842" s="79"/>
      <c r="C842" s="119"/>
      <c r="G842">
        <v>838</v>
      </c>
      <c r="H842" s="246">
        <f t="shared" ca="1" si="25"/>
        <v>-1.200898303830387E-2</v>
      </c>
    </row>
    <row r="843" spans="2:8" x14ac:dyDescent="0.25">
      <c r="B843" s="79"/>
      <c r="C843" s="119"/>
      <c r="G843">
        <v>839</v>
      </c>
      <c r="H843" s="246">
        <f t="shared" ca="1" si="25"/>
        <v>-8.0233641245515634E-3</v>
      </c>
    </row>
    <row r="844" spans="2:8" x14ac:dyDescent="0.25">
      <c r="B844" s="79"/>
      <c r="C844" s="119"/>
      <c r="G844">
        <v>840</v>
      </c>
      <c r="H844" s="246">
        <f t="shared" ca="1" si="25"/>
        <v>-1.0121323323071666E-2</v>
      </c>
    </row>
    <row r="845" spans="2:8" x14ac:dyDescent="0.25">
      <c r="B845" s="79"/>
      <c r="C845" s="119"/>
      <c r="G845">
        <v>841</v>
      </c>
      <c r="H845" s="246">
        <f t="shared" ca="1" si="25"/>
        <v>1.3328520810996635E-3</v>
      </c>
    </row>
    <row r="846" spans="2:8" x14ac:dyDescent="0.25">
      <c r="B846" s="79"/>
      <c r="C846" s="119"/>
      <c r="G846">
        <v>842</v>
      </c>
      <c r="H846" s="246">
        <f t="shared" ca="1" si="25"/>
        <v>1.0117878368282127E-2</v>
      </c>
    </row>
    <row r="847" spans="2:8" x14ac:dyDescent="0.25">
      <c r="B847" s="79"/>
      <c r="C847" s="119"/>
      <c r="G847">
        <v>843</v>
      </c>
      <c r="H847" s="246">
        <f t="shared" ca="1" si="25"/>
        <v>1.5099470398965479E-2</v>
      </c>
    </row>
    <row r="848" spans="2:8" x14ac:dyDescent="0.25">
      <c r="B848" s="79"/>
      <c r="C848" s="119"/>
      <c r="G848">
        <v>844</v>
      </c>
      <c r="H848" s="246">
        <f t="shared" ca="1" si="25"/>
        <v>4.4842365276913758E-3</v>
      </c>
    </row>
    <row r="849" spans="2:8" x14ac:dyDescent="0.25">
      <c r="B849" s="79"/>
      <c r="C849" s="119"/>
      <c r="G849">
        <v>845</v>
      </c>
      <c r="H849" s="246">
        <f t="shared" ca="1" si="25"/>
        <v>8.1284837693789448E-3</v>
      </c>
    </row>
    <row r="850" spans="2:8" x14ac:dyDescent="0.25">
      <c r="B850" s="79"/>
      <c r="C850" s="119"/>
      <c r="G850">
        <v>846</v>
      </c>
      <c r="H850" s="246">
        <f t="shared" ca="1" si="25"/>
        <v>1.8813399095653573E-2</v>
      </c>
    </row>
    <row r="851" spans="2:8" x14ac:dyDescent="0.25">
      <c r="B851" s="79"/>
      <c r="C851" s="119"/>
      <c r="G851">
        <v>847</v>
      </c>
      <c r="H851" s="246">
        <f t="shared" ca="1" si="25"/>
        <v>3.1654186268729165E-2</v>
      </c>
    </row>
    <row r="852" spans="2:8" x14ac:dyDescent="0.25">
      <c r="B852" s="79"/>
      <c r="C852" s="119"/>
      <c r="G852">
        <v>848</v>
      </c>
      <c r="H852" s="246">
        <f t="shared" ca="1" si="25"/>
        <v>-8.2401592993198661E-3</v>
      </c>
    </row>
    <row r="853" spans="2:8" x14ac:dyDescent="0.25">
      <c r="B853" s="79"/>
      <c r="C853" s="119"/>
      <c r="G853">
        <v>849</v>
      </c>
      <c r="H853" s="246">
        <f t="shared" ca="1" si="25"/>
        <v>1.9028717886637059E-2</v>
      </c>
    </row>
    <row r="854" spans="2:8" x14ac:dyDescent="0.25">
      <c r="B854" s="79"/>
      <c r="C854" s="119"/>
      <c r="G854">
        <v>850</v>
      </c>
      <c r="H854" s="246">
        <f t="shared" ca="1" si="25"/>
        <v>-9.1022386035574717E-3</v>
      </c>
    </row>
    <row r="855" spans="2:8" x14ac:dyDescent="0.25">
      <c r="B855" s="79"/>
      <c r="C855" s="119"/>
      <c r="G855">
        <v>851</v>
      </c>
      <c r="H855" s="246">
        <f t="shared" ca="1" si="25"/>
        <v>-6.436882228719039E-3</v>
      </c>
    </row>
    <row r="856" spans="2:8" x14ac:dyDescent="0.25">
      <c r="B856" s="79"/>
      <c r="C856" s="119"/>
      <c r="G856">
        <v>852</v>
      </c>
      <c r="H856" s="246">
        <f t="shared" ca="1" si="25"/>
        <v>2.0694773058710255E-2</v>
      </c>
    </row>
    <row r="857" spans="2:8" x14ac:dyDescent="0.25">
      <c r="B857" s="79"/>
      <c r="C857" s="119"/>
      <c r="G857">
        <v>853</v>
      </c>
      <c r="H857" s="246">
        <f t="shared" ca="1" si="25"/>
        <v>1.2522560570406169E-2</v>
      </c>
    </row>
    <row r="858" spans="2:8" x14ac:dyDescent="0.25">
      <c r="B858" s="79"/>
      <c r="C858" s="119"/>
      <c r="G858">
        <v>854</v>
      </c>
      <c r="H858" s="246">
        <f t="shared" ca="1" si="25"/>
        <v>-2.0461024012033743E-2</v>
      </c>
    </row>
    <row r="859" spans="2:8" x14ac:dyDescent="0.25">
      <c r="B859" s="79"/>
      <c r="C859" s="119"/>
      <c r="G859">
        <v>855</v>
      </c>
      <c r="H859" s="246">
        <f t="shared" ca="1" si="25"/>
        <v>2.359232149277888E-2</v>
      </c>
    </row>
    <row r="860" spans="2:8" x14ac:dyDescent="0.25">
      <c r="B860" s="79"/>
      <c r="C860" s="119"/>
      <c r="G860">
        <v>856</v>
      </c>
      <c r="H860" s="246">
        <f t="shared" ca="1" si="25"/>
        <v>9.9239304636442264E-3</v>
      </c>
    </row>
    <row r="861" spans="2:8" x14ac:dyDescent="0.25">
      <c r="B861" s="79"/>
      <c r="C861" s="119"/>
      <c r="G861">
        <v>857</v>
      </c>
      <c r="H861" s="246">
        <f t="shared" ca="1" si="25"/>
        <v>9.3520747896868404E-3</v>
      </c>
    </row>
    <row r="862" spans="2:8" x14ac:dyDescent="0.25">
      <c r="B862" s="79"/>
      <c r="C862" s="119"/>
      <c r="G862">
        <v>858</v>
      </c>
      <c r="H862" s="246">
        <f t="shared" ca="1" si="25"/>
        <v>-1.1087206846817146E-2</v>
      </c>
    </row>
    <row r="863" spans="2:8" x14ac:dyDescent="0.25">
      <c r="B863" s="79"/>
      <c r="C863" s="119"/>
      <c r="G863">
        <v>859</v>
      </c>
      <c r="H863" s="246">
        <f t="shared" ca="1" si="25"/>
        <v>1.2078746928023959E-2</v>
      </c>
    </row>
    <row r="864" spans="2:8" x14ac:dyDescent="0.25">
      <c r="B864" s="79"/>
      <c r="C864" s="119"/>
      <c r="G864">
        <v>860</v>
      </c>
      <c r="H864" s="246">
        <f t="shared" ca="1" si="25"/>
        <v>-3.5860396054767643E-4</v>
      </c>
    </row>
    <row r="865" spans="2:8" x14ac:dyDescent="0.25">
      <c r="B865" s="79"/>
      <c r="C865" s="119"/>
      <c r="G865">
        <v>861</v>
      </c>
      <c r="H865" s="246">
        <f t="shared" ca="1" si="25"/>
        <v>1.2700183395889375E-2</v>
      </c>
    </row>
    <row r="866" spans="2:8" x14ac:dyDescent="0.25">
      <c r="B866" s="79"/>
      <c r="C866" s="119"/>
      <c r="G866">
        <v>862</v>
      </c>
      <c r="H866" s="246">
        <f t="shared" ca="1" si="25"/>
        <v>-1.0306907763016078E-2</v>
      </c>
    </row>
    <row r="867" spans="2:8" x14ac:dyDescent="0.25">
      <c r="B867" s="79"/>
      <c r="C867" s="119"/>
      <c r="G867">
        <v>863</v>
      </c>
      <c r="H867" s="246">
        <f t="shared" ca="1" si="25"/>
        <v>-4.3557344081862391E-3</v>
      </c>
    </row>
    <row r="868" spans="2:8" x14ac:dyDescent="0.25">
      <c r="B868" s="79"/>
      <c r="C868" s="119"/>
      <c r="G868">
        <v>864</v>
      </c>
      <c r="H868" s="246">
        <f t="shared" ca="1" si="25"/>
        <v>-1.6182437953043279E-3</v>
      </c>
    </row>
    <row r="869" spans="2:8" x14ac:dyDescent="0.25">
      <c r="B869" s="79"/>
      <c r="C869" s="119"/>
      <c r="G869">
        <v>865</v>
      </c>
      <c r="H869" s="246">
        <f t="shared" ca="1" si="25"/>
        <v>-1.7841196642945101E-3</v>
      </c>
    </row>
    <row r="870" spans="2:8" x14ac:dyDescent="0.25">
      <c r="B870" s="79"/>
      <c r="C870" s="119"/>
      <c r="G870">
        <v>866</v>
      </c>
      <c r="H870" s="246">
        <f t="shared" ca="1" si="25"/>
        <v>-1.1575180648243193E-2</v>
      </c>
    </row>
    <row r="871" spans="2:8" x14ac:dyDescent="0.25">
      <c r="B871" s="79"/>
      <c r="C871" s="119"/>
      <c r="G871">
        <v>867</v>
      </c>
      <c r="H871" s="246">
        <f t="shared" ca="1" si="25"/>
        <v>9.7957598531857974E-3</v>
      </c>
    </row>
    <row r="872" spans="2:8" x14ac:dyDescent="0.25">
      <c r="B872" s="79"/>
      <c r="C872" s="119"/>
      <c r="G872">
        <v>868</v>
      </c>
      <c r="H872" s="246">
        <f t="shared" ca="1" si="25"/>
        <v>2.0150158636992908E-2</v>
      </c>
    </row>
    <row r="873" spans="2:8" x14ac:dyDescent="0.25">
      <c r="B873" s="79"/>
      <c r="C873" s="119"/>
      <c r="G873">
        <v>869</v>
      </c>
      <c r="H873" s="246">
        <f t="shared" ca="1" si="25"/>
        <v>3.1971936028165232E-4</v>
      </c>
    </row>
    <row r="874" spans="2:8" x14ac:dyDescent="0.25">
      <c r="B874" s="79"/>
      <c r="C874" s="119"/>
      <c r="G874">
        <v>870</v>
      </c>
      <c r="H874" s="246">
        <f t="shared" ca="1" si="25"/>
        <v>1.4744516917038306E-2</v>
      </c>
    </row>
    <row r="875" spans="2:8" x14ac:dyDescent="0.25">
      <c r="B875" s="79"/>
      <c r="C875" s="119"/>
      <c r="G875">
        <v>871</v>
      </c>
      <c r="H875" s="246">
        <f t="shared" ca="1" si="25"/>
        <v>3.063589146468872E-2</v>
      </c>
    </row>
    <row r="876" spans="2:8" x14ac:dyDescent="0.25">
      <c r="B876" s="79"/>
      <c r="C876" s="119"/>
      <c r="G876">
        <v>872</v>
      </c>
      <c r="H876" s="246">
        <f t="shared" ca="1" si="25"/>
        <v>-8.8414016797529627E-3</v>
      </c>
    </row>
    <row r="877" spans="2:8" x14ac:dyDescent="0.25">
      <c r="B877" s="79"/>
      <c r="C877" s="119"/>
      <c r="G877">
        <v>873</v>
      </c>
      <c r="H877" s="246">
        <f t="shared" ca="1" si="25"/>
        <v>1.0230407785514366E-2</v>
      </c>
    </row>
    <row r="878" spans="2:8" x14ac:dyDescent="0.25">
      <c r="B878" s="79"/>
      <c r="C878" s="119"/>
      <c r="G878">
        <v>874</v>
      </c>
      <c r="H878" s="246">
        <f t="shared" ca="1" si="25"/>
        <v>-4.0692443033473282E-4</v>
      </c>
    </row>
    <row r="879" spans="2:8" x14ac:dyDescent="0.25">
      <c r="B879" s="79"/>
      <c r="C879" s="119"/>
      <c r="G879">
        <v>875</v>
      </c>
      <c r="H879" s="246">
        <f t="shared" ca="1" si="25"/>
        <v>9.7487368478235414E-3</v>
      </c>
    </row>
    <row r="880" spans="2:8" x14ac:dyDescent="0.25">
      <c r="B880" s="79"/>
      <c r="C880" s="119"/>
      <c r="G880">
        <v>876</v>
      </c>
      <c r="H880" s="246">
        <f t="shared" ca="1" si="25"/>
        <v>-7.2519111964934662E-3</v>
      </c>
    </row>
    <row r="881" spans="2:8" x14ac:dyDescent="0.25">
      <c r="B881" s="79"/>
      <c r="C881" s="119"/>
      <c r="G881">
        <v>877</v>
      </c>
      <c r="H881" s="246">
        <f t="shared" ca="1" si="25"/>
        <v>4.9648338458887151E-3</v>
      </c>
    </row>
    <row r="882" spans="2:8" x14ac:dyDescent="0.25">
      <c r="B882" s="79"/>
      <c r="C882" s="119"/>
      <c r="G882">
        <v>878</v>
      </c>
      <c r="H882" s="246">
        <f t="shared" ca="1" si="25"/>
        <v>3.4567655175807648E-3</v>
      </c>
    </row>
    <row r="883" spans="2:8" x14ac:dyDescent="0.25">
      <c r="B883" s="79"/>
      <c r="C883" s="119"/>
      <c r="G883">
        <v>879</v>
      </c>
      <c r="H883" s="246">
        <f t="shared" ca="1" si="25"/>
        <v>3.6401799904110829E-3</v>
      </c>
    </row>
    <row r="884" spans="2:8" x14ac:dyDescent="0.25">
      <c r="B884" s="79"/>
      <c r="C884" s="119"/>
      <c r="G884">
        <v>880</v>
      </c>
      <c r="H884" s="246">
        <f t="shared" ca="1" si="25"/>
        <v>8.6438239403318334E-3</v>
      </c>
    </row>
    <row r="885" spans="2:8" x14ac:dyDescent="0.25">
      <c r="B885" s="79"/>
      <c r="C885" s="119"/>
      <c r="G885">
        <v>881</v>
      </c>
      <c r="H885" s="246">
        <f t="shared" ca="1" si="25"/>
        <v>-9.0244753246247374E-3</v>
      </c>
    </row>
    <row r="886" spans="2:8" x14ac:dyDescent="0.25">
      <c r="B886" s="79"/>
      <c r="C886" s="119"/>
      <c r="G886">
        <v>882</v>
      </c>
      <c r="H886" s="246">
        <f t="shared" ca="1" si="25"/>
        <v>-4.7127290124319571E-3</v>
      </c>
    </row>
    <row r="887" spans="2:8" x14ac:dyDescent="0.25">
      <c r="B887" s="79"/>
      <c r="C887" s="119"/>
      <c r="G887">
        <v>883</v>
      </c>
      <c r="H887" s="246">
        <f t="shared" ca="1" si="25"/>
        <v>-4.9070692133941453E-3</v>
      </c>
    </row>
    <row r="888" spans="2:8" x14ac:dyDescent="0.25">
      <c r="B888" s="79"/>
      <c r="C888" s="119"/>
      <c r="G888">
        <v>884</v>
      </c>
      <c r="H888" s="246">
        <f t="shared" ca="1" si="25"/>
        <v>1.4714354974309989E-2</v>
      </c>
    </row>
    <row r="889" spans="2:8" x14ac:dyDescent="0.25">
      <c r="B889" s="79"/>
      <c r="C889" s="119"/>
      <c r="G889">
        <v>885</v>
      </c>
      <c r="H889" s="246">
        <f t="shared" ca="1" si="25"/>
        <v>1.7485166627508212E-2</v>
      </c>
    </row>
    <row r="890" spans="2:8" x14ac:dyDescent="0.25">
      <c r="B890" s="79"/>
      <c r="C890" s="119"/>
      <c r="G890">
        <v>886</v>
      </c>
      <c r="H890" s="246">
        <f t="shared" ca="1" si="25"/>
        <v>-1.1865005203999422E-3</v>
      </c>
    </row>
    <row r="891" spans="2:8" x14ac:dyDescent="0.25">
      <c r="B891" s="79"/>
      <c r="C891" s="119"/>
      <c r="G891">
        <v>887</v>
      </c>
      <c r="H891" s="246">
        <f t="shared" ca="1" si="25"/>
        <v>-9.344158471372196E-4</v>
      </c>
    </row>
    <row r="892" spans="2:8" x14ac:dyDescent="0.25">
      <c r="B892" s="79"/>
      <c r="C892" s="119"/>
      <c r="G892">
        <v>888</v>
      </c>
      <c r="H892" s="246">
        <f t="shared" ca="1" si="25"/>
        <v>1.5691144095100269E-2</v>
      </c>
    </row>
    <row r="893" spans="2:8" x14ac:dyDescent="0.25">
      <c r="B893" s="79"/>
      <c r="C893" s="119"/>
      <c r="G893">
        <v>889</v>
      </c>
      <c r="H893" s="246">
        <f t="shared" ca="1" si="25"/>
        <v>1.2794086910882133E-2</v>
      </c>
    </row>
    <row r="894" spans="2:8" x14ac:dyDescent="0.25">
      <c r="B894" s="79"/>
      <c r="C894" s="119"/>
      <c r="G894">
        <v>890</v>
      </c>
      <c r="H894" s="246">
        <f t="shared" ca="1" si="25"/>
        <v>9.7790151761993822E-4</v>
      </c>
    </row>
    <row r="895" spans="2:8" x14ac:dyDescent="0.25">
      <c r="B895" s="79"/>
      <c r="C895" s="119"/>
      <c r="G895">
        <v>891</v>
      </c>
      <c r="H895" s="246">
        <f t="shared" ca="1" si="25"/>
        <v>1.1085549771223507E-2</v>
      </c>
    </row>
    <row r="896" spans="2:8" x14ac:dyDescent="0.25">
      <c r="B896" s="79"/>
      <c r="C896" s="119"/>
      <c r="G896">
        <v>892</v>
      </c>
      <c r="H896" s="246">
        <f t="shared" ca="1" si="25"/>
        <v>-6.6332815261278578E-3</v>
      </c>
    </row>
    <row r="897" spans="2:8" x14ac:dyDescent="0.25">
      <c r="B897" s="79"/>
      <c r="C897" s="119"/>
      <c r="G897">
        <v>893</v>
      </c>
      <c r="H897" s="246">
        <f t="shared" ca="1" si="25"/>
        <v>5.0594695249378679E-3</v>
      </c>
    </row>
    <row r="898" spans="2:8" x14ac:dyDescent="0.25">
      <c r="B898" s="79"/>
      <c r="C898" s="119"/>
      <c r="G898">
        <v>894</v>
      </c>
      <c r="H898" s="246">
        <f t="shared" ca="1" si="25"/>
        <v>2.5105148201305362E-2</v>
      </c>
    </row>
    <row r="899" spans="2:8" x14ac:dyDescent="0.25">
      <c r="B899" s="79"/>
      <c r="C899" s="119"/>
      <c r="G899">
        <v>895</v>
      </c>
      <c r="H899" s="246">
        <f t="shared" ca="1" si="25"/>
        <v>6.2708260783040726E-3</v>
      </c>
    </row>
    <row r="900" spans="2:8" x14ac:dyDescent="0.25">
      <c r="B900" s="79"/>
      <c r="C900" s="119"/>
      <c r="G900">
        <v>896</v>
      </c>
      <c r="H900" s="246">
        <f t="shared" ca="1" si="25"/>
        <v>-1.2108693922843937E-2</v>
      </c>
    </row>
    <row r="901" spans="2:8" x14ac:dyDescent="0.25">
      <c r="B901" s="79"/>
      <c r="C901" s="119"/>
      <c r="G901">
        <v>897</v>
      </c>
      <c r="H901" s="246">
        <f t="shared" ca="1" si="25"/>
        <v>1.0325606259237683E-2</v>
      </c>
    </row>
    <row r="902" spans="2:8" x14ac:dyDescent="0.25">
      <c r="B902" s="79"/>
      <c r="C902" s="119"/>
      <c r="G902">
        <v>898</v>
      </c>
      <c r="H902" s="246">
        <f t="shared" ref="H902:H965" ca="1" si="26">_xlfn.NORM.INV(RAND(),$N$7,$N$8)</f>
        <v>5.478393833530968E-3</v>
      </c>
    </row>
    <row r="903" spans="2:8" x14ac:dyDescent="0.25">
      <c r="B903" s="79"/>
      <c r="C903" s="119"/>
      <c r="G903">
        <v>899</v>
      </c>
      <c r="H903" s="246">
        <f t="shared" ca="1" si="26"/>
        <v>2.2553497039645817E-2</v>
      </c>
    </row>
    <row r="904" spans="2:8" x14ac:dyDescent="0.25">
      <c r="B904" s="79"/>
      <c r="C904" s="119"/>
      <c r="G904">
        <v>900</v>
      </c>
      <c r="H904" s="246">
        <f t="shared" ca="1" si="26"/>
        <v>8.8985103803570029E-3</v>
      </c>
    </row>
    <row r="905" spans="2:8" x14ac:dyDescent="0.25">
      <c r="B905" s="79"/>
      <c r="C905" s="119"/>
      <c r="G905">
        <v>901</v>
      </c>
      <c r="H905" s="246">
        <f t="shared" ca="1" si="26"/>
        <v>-1.6851907875077985E-2</v>
      </c>
    </row>
    <row r="906" spans="2:8" x14ac:dyDescent="0.25">
      <c r="B906" s="79"/>
      <c r="C906" s="119"/>
      <c r="G906">
        <v>902</v>
      </c>
      <c r="H906" s="246">
        <f t="shared" ca="1" si="26"/>
        <v>-1.3514549224657352E-2</v>
      </c>
    </row>
    <row r="907" spans="2:8" x14ac:dyDescent="0.25">
      <c r="B907" s="79"/>
      <c r="C907" s="119"/>
      <c r="G907">
        <v>903</v>
      </c>
      <c r="H907" s="246">
        <f t="shared" ca="1" si="26"/>
        <v>1.4102563117746736E-2</v>
      </c>
    </row>
    <row r="908" spans="2:8" x14ac:dyDescent="0.25">
      <c r="B908" s="79"/>
      <c r="C908" s="119"/>
      <c r="G908">
        <v>904</v>
      </c>
      <c r="H908" s="246">
        <f t="shared" ca="1" si="26"/>
        <v>1.5122181470120847E-2</v>
      </c>
    </row>
    <row r="909" spans="2:8" x14ac:dyDescent="0.25">
      <c r="B909" s="79"/>
      <c r="C909" s="119"/>
      <c r="G909">
        <v>905</v>
      </c>
      <c r="H909" s="246">
        <f t="shared" ca="1" si="26"/>
        <v>-3.6722126444666005E-3</v>
      </c>
    </row>
    <row r="910" spans="2:8" x14ac:dyDescent="0.25">
      <c r="B910" s="79"/>
      <c r="C910" s="119"/>
      <c r="G910">
        <v>906</v>
      </c>
      <c r="H910" s="246">
        <f t="shared" ca="1" si="26"/>
        <v>-7.9578695430680274E-3</v>
      </c>
    </row>
    <row r="911" spans="2:8" x14ac:dyDescent="0.25">
      <c r="B911" s="79"/>
      <c r="C911" s="119"/>
      <c r="G911">
        <v>907</v>
      </c>
      <c r="H911" s="246">
        <f t="shared" ca="1" si="26"/>
        <v>-5.0242476945944504E-3</v>
      </c>
    </row>
    <row r="912" spans="2:8" x14ac:dyDescent="0.25">
      <c r="B912" s="79"/>
      <c r="C912" s="119"/>
      <c r="G912">
        <v>908</v>
      </c>
      <c r="H912" s="246">
        <f t="shared" ca="1" si="26"/>
        <v>-5.5526387040467319E-3</v>
      </c>
    </row>
    <row r="913" spans="2:8" x14ac:dyDescent="0.25">
      <c r="B913" s="79"/>
      <c r="C913" s="119"/>
      <c r="G913">
        <v>909</v>
      </c>
      <c r="H913" s="246">
        <f t="shared" ca="1" si="26"/>
        <v>5.1070030451977749E-3</v>
      </c>
    </row>
    <row r="914" spans="2:8" x14ac:dyDescent="0.25">
      <c r="B914" s="79"/>
      <c r="C914" s="119"/>
      <c r="G914">
        <v>910</v>
      </c>
      <c r="H914" s="246">
        <f t="shared" ca="1" si="26"/>
        <v>2.2622015893399374E-2</v>
      </c>
    </row>
    <row r="915" spans="2:8" x14ac:dyDescent="0.25">
      <c r="B915" s="79"/>
      <c r="C915" s="119"/>
      <c r="G915">
        <v>911</v>
      </c>
      <c r="H915" s="246">
        <f t="shared" ca="1" si="26"/>
        <v>-7.7782532806162392E-3</v>
      </c>
    </row>
    <row r="916" spans="2:8" x14ac:dyDescent="0.25">
      <c r="B916" s="79"/>
      <c r="C916" s="119"/>
      <c r="G916">
        <v>912</v>
      </c>
      <c r="H916" s="246">
        <f t="shared" ca="1" si="26"/>
        <v>5.2572319003838814E-3</v>
      </c>
    </row>
    <row r="917" spans="2:8" x14ac:dyDescent="0.25">
      <c r="B917" s="79"/>
      <c r="C917" s="119"/>
      <c r="G917">
        <v>913</v>
      </c>
      <c r="H917" s="246">
        <f t="shared" ca="1" si="26"/>
        <v>4.8348609631544623E-3</v>
      </c>
    </row>
    <row r="918" spans="2:8" x14ac:dyDescent="0.25">
      <c r="B918" s="79"/>
      <c r="C918" s="119"/>
      <c r="G918">
        <v>914</v>
      </c>
      <c r="H918" s="246">
        <f t="shared" ca="1" si="26"/>
        <v>-6.5044332970790424E-3</v>
      </c>
    </row>
    <row r="919" spans="2:8" x14ac:dyDescent="0.25">
      <c r="B919" s="79"/>
      <c r="C919" s="119"/>
      <c r="G919">
        <v>915</v>
      </c>
      <c r="H919" s="246">
        <f t="shared" ca="1" si="26"/>
        <v>4.6755049564681508E-3</v>
      </c>
    </row>
    <row r="920" spans="2:8" x14ac:dyDescent="0.25">
      <c r="B920" s="79"/>
      <c r="C920" s="119"/>
      <c r="G920">
        <v>916</v>
      </c>
      <c r="H920" s="246">
        <f t="shared" ca="1" si="26"/>
        <v>-6.4268702116336077E-3</v>
      </c>
    </row>
    <row r="921" spans="2:8" x14ac:dyDescent="0.25">
      <c r="B921" s="79"/>
      <c r="C921" s="119"/>
      <c r="G921">
        <v>917</v>
      </c>
      <c r="H921" s="246">
        <f t="shared" ca="1" si="26"/>
        <v>-3.3411183115854446E-3</v>
      </c>
    </row>
    <row r="922" spans="2:8" x14ac:dyDescent="0.25">
      <c r="B922" s="79"/>
      <c r="C922" s="119"/>
      <c r="G922">
        <v>918</v>
      </c>
      <c r="H922" s="246">
        <f t="shared" ca="1" si="26"/>
        <v>5.2257148006268879E-3</v>
      </c>
    </row>
    <row r="923" spans="2:8" x14ac:dyDescent="0.25">
      <c r="B923" s="79"/>
      <c r="C923" s="119"/>
      <c r="G923">
        <v>919</v>
      </c>
      <c r="H923" s="246">
        <f t="shared" ca="1" si="26"/>
        <v>-1.3226836813578719E-3</v>
      </c>
    </row>
    <row r="924" spans="2:8" x14ac:dyDescent="0.25">
      <c r="B924" s="79"/>
      <c r="C924" s="119"/>
      <c r="G924">
        <v>920</v>
      </c>
      <c r="H924" s="246">
        <f t="shared" ca="1" si="26"/>
        <v>-6.0011949728962033E-3</v>
      </c>
    </row>
    <row r="925" spans="2:8" x14ac:dyDescent="0.25">
      <c r="B925" s="79"/>
      <c r="C925" s="119"/>
      <c r="G925">
        <v>921</v>
      </c>
      <c r="H925" s="246">
        <f t="shared" ca="1" si="26"/>
        <v>-1.1329015869688683E-2</v>
      </c>
    </row>
    <row r="926" spans="2:8" x14ac:dyDescent="0.25">
      <c r="B926" s="79"/>
      <c r="C926" s="119"/>
      <c r="G926">
        <v>922</v>
      </c>
      <c r="H926" s="246">
        <f t="shared" ca="1" si="26"/>
        <v>-6.7957182269319657E-4</v>
      </c>
    </row>
    <row r="927" spans="2:8" x14ac:dyDescent="0.25">
      <c r="B927" s="79"/>
      <c r="C927" s="119"/>
      <c r="G927">
        <v>923</v>
      </c>
      <c r="H927" s="246">
        <f t="shared" ca="1" si="26"/>
        <v>-1.229934320197226E-3</v>
      </c>
    </row>
    <row r="928" spans="2:8" x14ac:dyDescent="0.25">
      <c r="B928" s="79"/>
      <c r="C928" s="119"/>
      <c r="G928">
        <v>924</v>
      </c>
      <c r="H928" s="246">
        <f t="shared" ca="1" si="26"/>
        <v>-3.5344932788737588E-3</v>
      </c>
    </row>
    <row r="929" spans="2:8" x14ac:dyDescent="0.25">
      <c r="B929" s="79"/>
      <c r="C929" s="119"/>
      <c r="G929">
        <v>925</v>
      </c>
      <c r="H929" s="246">
        <f t="shared" ca="1" si="26"/>
        <v>-1.4930909575506747E-2</v>
      </c>
    </row>
    <row r="930" spans="2:8" x14ac:dyDescent="0.25">
      <c r="B930" s="79"/>
      <c r="C930" s="119"/>
      <c r="G930">
        <v>926</v>
      </c>
      <c r="H930" s="246">
        <f t="shared" ca="1" si="26"/>
        <v>-6.6720707392245917E-3</v>
      </c>
    </row>
    <row r="931" spans="2:8" x14ac:dyDescent="0.25">
      <c r="B931" s="79"/>
      <c r="C931" s="119"/>
      <c r="G931">
        <v>927</v>
      </c>
      <c r="H931" s="246">
        <f t="shared" ca="1" si="26"/>
        <v>1.1255920311629546E-2</v>
      </c>
    </row>
    <row r="932" spans="2:8" x14ac:dyDescent="0.25">
      <c r="B932" s="79"/>
      <c r="C932" s="119"/>
      <c r="G932">
        <v>928</v>
      </c>
      <c r="H932" s="246">
        <f t="shared" ca="1" si="26"/>
        <v>5.0368908810514751E-4</v>
      </c>
    </row>
    <row r="933" spans="2:8" x14ac:dyDescent="0.25">
      <c r="B933" s="79"/>
      <c r="C933" s="119"/>
      <c r="G933">
        <v>929</v>
      </c>
      <c r="H933" s="246">
        <f t="shared" ca="1" si="26"/>
        <v>4.8165165856765332E-3</v>
      </c>
    </row>
    <row r="934" spans="2:8" x14ac:dyDescent="0.25">
      <c r="B934" s="79"/>
      <c r="C934" s="119"/>
      <c r="G934">
        <v>930</v>
      </c>
      <c r="H934" s="246">
        <f t="shared" ca="1" si="26"/>
        <v>7.1242978886010679E-4</v>
      </c>
    </row>
    <row r="935" spans="2:8" x14ac:dyDescent="0.25">
      <c r="B935" s="79"/>
      <c r="C935" s="119"/>
      <c r="G935">
        <v>931</v>
      </c>
      <c r="H935" s="246">
        <f t="shared" ca="1" si="26"/>
        <v>-1.9751163613583346E-2</v>
      </c>
    </row>
    <row r="936" spans="2:8" x14ac:dyDescent="0.25">
      <c r="B936" s="79"/>
      <c r="C936" s="119"/>
      <c r="G936">
        <v>932</v>
      </c>
      <c r="H936" s="246">
        <f t="shared" ca="1" si="26"/>
        <v>-3.7672915984931913E-4</v>
      </c>
    </row>
    <row r="937" spans="2:8" x14ac:dyDescent="0.25">
      <c r="B937" s="79"/>
      <c r="C937" s="119"/>
      <c r="G937">
        <v>933</v>
      </c>
      <c r="H937" s="246">
        <f t="shared" ca="1" si="26"/>
        <v>-4.9723640277172798E-3</v>
      </c>
    </row>
    <row r="938" spans="2:8" x14ac:dyDescent="0.25">
      <c r="B938" s="79"/>
      <c r="C938" s="119"/>
      <c r="G938">
        <v>934</v>
      </c>
      <c r="H938" s="246">
        <f t="shared" ca="1" si="26"/>
        <v>-5.1107243607663192E-3</v>
      </c>
    </row>
    <row r="939" spans="2:8" x14ac:dyDescent="0.25">
      <c r="B939" s="79"/>
      <c r="C939" s="119"/>
      <c r="G939">
        <v>935</v>
      </c>
      <c r="H939" s="246">
        <f t="shared" ca="1" si="26"/>
        <v>-5.3579842366803633E-3</v>
      </c>
    </row>
    <row r="940" spans="2:8" x14ac:dyDescent="0.25">
      <c r="B940" s="79"/>
      <c r="C940" s="119"/>
      <c r="G940">
        <v>936</v>
      </c>
      <c r="H940" s="246">
        <f t="shared" ca="1" si="26"/>
        <v>-1.4353262160151457E-2</v>
      </c>
    </row>
    <row r="941" spans="2:8" x14ac:dyDescent="0.25">
      <c r="B941" s="79"/>
      <c r="C941" s="119"/>
      <c r="G941">
        <v>937</v>
      </c>
      <c r="H941" s="246">
        <f t="shared" ca="1" si="26"/>
        <v>8.8190750977208288E-3</v>
      </c>
    </row>
    <row r="942" spans="2:8" x14ac:dyDescent="0.25">
      <c r="B942" s="79"/>
      <c r="C942" s="119"/>
      <c r="G942">
        <v>938</v>
      </c>
      <c r="H942" s="246">
        <f t="shared" ca="1" si="26"/>
        <v>-2.596522663287935E-3</v>
      </c>
    </row>
    <row r="943" spans="2:8" x14ac:dyDescent="0.25">
      <c r="B943" s="79"/>
      <c r="C943" s="119"/>
      <c r="G943">
        <v>939</v>
      </c>
      <c r="H943" s="246">
        <f t="shared" ca="1" si="26"/>
        <v>6.7989305359084373E-3</v>
      </c>
    </row>
    <row r="944" spans="2:8" x14ac:dyDescent="0.25">
      <c r="B944" s="79"/>
      <c r="C944" s="119"/>
      <c r="G944">
        <v>940</v>
      </c>
      <c r="H944" s="246">
        <f t="shared" ca="1" si="26"/>
        <v>-1.2113824778165364E-2</v>
      </c>
    </row>
    <row r="945" spans="2:8" x14ac:dyDescent="0.25">
      <c r="B945" s="79"/>
      <c r="C945" s="119"/>
      <c r="G945">
        <v>941</v>
      </c>
      <c r="H945" s="246">
        <f t="shared" ca="1" si="26"/>
        <v>-1.9393918814102685E-3</v>
      </c>
    </row>
    <row r="946" spans="2:8" x14ac:dyDescent="0.25">
      <c r="B946" s="79"/>
      <c r="C946" s="119"/>
      <c r="G946">
        <v>942</v>
      </c>
      <c r="H946" s="246">
        <f t="shared" ca="1" si="26"/>
        <v>1.1740210055090575E-2</v>
      </c>
    </row>
    <row r="947" spans="2:8" x14ac:dyDescent="0.25">
      <c r="B947" s="79"/>
      <c r="C947" s="119"/>
      <c r="G947">
        <v>943</v>
      </c>
      <c r="H947" s="246">
        <f t="shared" ca="1" si="26"/>
        <v>-1.9562613489220535E-2</v>
      </c>
    </row>
    <row r="948" spans="2:8" x14ac:dyDescent="0.25">
      <c r="B948" s="79"/>
      <c r="C948" s="119"/>
      <c r="G948">
        <v>944</v>
      </c>
      <c r="H948" s="246">
        <f t="shared" ca="1" si="26"/>
        <v>7.0899589514759028E-3</v>
      </c>
    </row>
    <row r="949" spans="2:8" x14ac:dyDescent="0.25">
      <c r="B949" s="79"/>
      <c r="C949" s="119"/>
      <c r="G949">
        <v>945</v>
      </c>
      <c r="H949" s="246">
        <f t="shared" ca="1" si="26"/>
        <v>-1.302988905831263E-2</v>
      </c>
    </row>
    <row r="950" spans="2:8" x14ac:dyDescent="0.25">
      <c r="B950" s="79"/>
      <c r="C950" s="119"/>
      <c r="G950">
        <v>946</v>
      </c>
      <c r="H950" s="246">
        <f t="shared" ca="1" si="26"/>
        <v>-3.4230052274539999E-3</v>
      </c>
    </row>
    <row r="951" spans="2:8" x14ac:dyDescent="0.25">
      <c r="B951" s="79"/>
      <c r="C951" s="119"/>
      <c r="G951">
        <v>947</v>
      </c>
      <c r="H951" s="246">
        <f t="shared" ca="1" si="26"/>
        <v>1.0731979269209435E-2</v>
      </c>
    </row>
    <row r="952" spans="2:8" x14ac:dyDescent="0.25">
      <c r="B952" s="79"/>
      <c r="C952" s="119"/>
      <c r="G952">
        <v>948</v>
      </c>
      <c r="H952" s="246">
        <f t="shared" ca="1" si="26"/>
        <v>-4.3862111631494706E-3</v>
      </c>
    </row>
    <row r="953" spans="2:8" x14ac:dyDescent="0.25">
      <c r="B953" s="79"/>
      <c r="C953" s="119"/>
      <c r="G953">
        <v>949</v>
      </c>
      <c r="H953" s="246">
        <f t="shared" ca="1" si="26"/>
        <v>-6.7927088010055975E-3</v>
      </c>
    </row>
    <row r="954" spans="2:8" x14ac:dyDescent="0.25">
      <c r="B954" s="79"/>
      <c r="C954" s="119"/>
      <c r="G954">
        <v>950</v>
      </c>
      <c r="H954" s="246">
        <f t="shared" ca="1" si="26"/>
        <v>-6.202515299644917E-3</v>
      </c>
    </row>
    <row r="955" spans="2:8" x14ac:dyDescent="0.25">
      <c r="B955" s="79"/>
      <c r="C955" s="119"/>
      <c r="G955">
        <v>951</v>
      </c>
      <c r="H955" s="246">
        <f t="shared" ca="1" si="26"/>
        <v>5.5643780392927054E-3</v>
      </c>
    </row>
    <row r="956" spans="2:8" x14ac:dyDescent="0.25">
      <c r="B956" s="79"/>
      <c r="C956" s="119"/>
      <c r="G956">
        <v>952</v>
      </c>
      <c r="H956" s="246">
        <f t="shared" ca="1" si="26"/>
        <v>-5.5549164663725352E-3</v>
      </c>
    </row>
    <row r="957" spans="2:8" x14ac:dyDescent="0.25">
      <c r="B957" s="79"/>
      <c r="C957" s="119"/>
      <c r="G957">
        <v>953</v>
      </c>
      <c r="H957" s="246">
        <f t="shared" ca="1" si="26"/>
        <v>8.4891840927580446E-3</v>
      </c>
    </row>
    <row r="958" spans="2:8" x14ac:dyDescent="0.25">
      <c r="B958" s="79"/>
      <c r="C958" s="119"/>
      <c r="G958">
        <v>954</v>
      </c>
      <c r="H958" s="246">
        <f t="shared" ca="1" si="26"/>
        <v>9.1036145422356898E-3</v>
      </c>
    </row>
    <row r="959" spans="2:8" x14ac:dyDescent="0.25">
      <c r="B959" s="79"/>
      <c r="C959" s="119"/>
      <c r="G959">
        <v>955</v>
      </c>
      <c r="H959" s="246">
        <f t="shared" ca="1" si="26"/>
        <v>-1.4025279435194814E-2</v>
      </c>
    </row>
    <row r="960" spans="2:8" x14ac:dyDescent="0.25">
      <c r="B960" s="79"/>
      <c r="C960" s="119"/>
      <c r="G960">
        <v>956</v>
      </c>
      <c r="H960" s="246">
        <f t="shared" ca="1" si="26"/>
        <v>1.6972387301721016E-3</v>
      </c>
    </row>
    <row r="961" spans="2:8" x14ac:dyDescent="0.25">
      <c r="B961" s="79"/>
      <c r="C961" s="119"/>
      <c r="G961">
        <v>957</v>
      </c>
      <c r="H961" s="246">
        <f t="shared" ca="1" si="26"/>
        <v>1.3141336422844031E-2</v>
      </c>
    </row>
    <row r="962" spans="2:8" x14ac:dyDescent="0.25">
      <c r="B962" s="79"/>
      <c r="C962" s="119"/>
      <c r="G962">
        <v>958</v>
      </c>
      <c r="H962" s="246">
        <f t="shared" ca="1" si="26"/>
        <v>-1.5143437070844208E-2</v>
      </c>
    </row>
    <row r="963" spans="2:8" x14ac:dyDescent="0.25">
      <c r="B963" s="79"/>
      <c r="C963" s="119"/>
      <c r="G963">
        <v>959</v>
      </c>
      <c r="H963" s="246">
        <f t="shared" ca="1" si="26"/>
        <v>1.524101287871054E-3</v>
      </c>
    </row>
    <row r="964" spans="2:8" x14ac:dyDescent="0.25">
      <c r="B964" s="79"/>
      <c r="C964" s="119"/>
      <c r="G964">
        <v>960</v>
      </c>
      <c r="H964" s="246">
        <f t="shared" ca="1" si="26"/>
        <v>-1.2186927657235749E-2</v>
      </c>
    </row>
    <row r="965" spans="2:8" x14ac:dyDescent="0.25">
      <c r="B965" s="79"/>
      <c r="C965" s="119"/>
      <c r="G965">
        <v>961</v>
      </c>
      <c r="H965" s="246">
        <f t="shared" ca="1" si="26"/>
        <v>5.039823281722062E-3</v>
      </c>
    </row>
    <row r="966" spans="2:8" x14ac:dyDescent="0.25">
      <c r="B966" s="79"/>
      <c r="C966" s="119"/>
      <c r="G966">
        <v>962</v>
      </c>
      <c r="H966" s="246">
        <f t="shared" ref="H966:H1029" ca="1" si="27">_xlfn.NORM.INV(RAND(),$N$7,$N$8)</f>
        <v>8.8948361798932007E-3</v>
      </c>
    </row>
    <row r="967" spans="2:8" x14ac:dyDescent="0.25">
      <c r="B967" s="79"/>
      <c r="C967" s="119"/>
      <c r="G967">
        <v>963</v>
      </c>
      <c r="H967" s="246">
        <f t="shared" ca="1" si="27"/>
        <v>7.9598394481498035E-3</v>
      </c>
    </row>
    <row r="968" spans="2:8" x14ac:dyDescent="0.25">
      <c r="B968" s="79"/>
      <c r="C968" s="119"/>
      <c r="G968">
        <v>964</v>
      </c>
      <c r="H968" s="246">
        <f t="shared" ca="1" si="27"/>
        <v>-6.2120189664917227E-4</v>
      </c>
    </row>
    <row r="969" spans="2:8" x14ac:dyDescent="0.25">
      <c r="B969" s="79"/>
      <c r="C969" s="119"/>
      <c r="G969">
        <v>965</v>
      </c>
      <c r="H969" s="246">
        <f t="shared" ca="1" si="27"/>
        <v>5.0365839915728471E-3</v>
      </c>
    </row>
    <row r="970" spans="2:8" x14ac:dyDescent="0.25">
      <c r="B970" s="79"/>
      <c r="C970" s="119"/>
      <c r="G970">
        <v>966</v>
      </c>
      <c r="H970" s="246">
        <f t="shared" ca="1" si="27"/>
        <v>-7.3710279666103207E-4</v>
      </c>
    </row>
    <row r="971" spans="2:8" x14ac:dyDescent="0.25">
      <c r="B971" s="79"/>
      <c r="C971" s="119"/>
      <c r="G971">
        <v>967</v>
      </c>
      <c r="H971" s="246">
        <f t="shared" ca="1" si="27"/>
        <v>1.6286032671340229E-2</v>
      </c>
    </row>
    <row r="972" spans="2:8" x14ac:dyDescent="0.25">
      <c r="B972" s="79"/>
      <c r="C972" s="119"/>
      <c r="G972">
        <v>968</v>
      </c>
      <c r="H972" s="246">
        <f t="shared" ca="1" si="27"/>
        <v>4.7460711668921018E-3</v>
      </c>
    </row>
    <row r="973" spans="2:8" x14ac:dyDescent="0.25">
      <c r="B973" s="79"/>
      <c r="C973" s="119"/>
      <c r="G973">
        <v>969</v>
      </c>
      <c r="H973" s="246">
        <f t="shared" ca="1" si="27"/>
        <v>-6.0333042118217916E-3</v>
      </c>
    </row>
    <row r="974" spans="2:8" x14ac:dyDescent="0.25">
      <c r="B974" s="79"/>
      <c r="C974" s="119"/>
      <c r="G974">
        <v>970</v>
      </c>
      <c r="H974" s="246">
        <f t="shared" ca="1" si="27"/>
        <v>-1.0128139252792318E-2</v>
      </c>
    </row>
    <row r="975" spans="2:8" x14ac:dyDescent="0.25">
      <c r="B975" s="79"/>
      <c r="C975" s="119"/>
      <c r="G975">
        <v>971</v>
      </c>
      <c r="H975" s="246">
        <f t="shared" ca="1" si="27"/>
        <v>-1.6342249094702107E-2</v>
      </c>
    </row>
    <row r="976" spans="2:8" x14ac:dyDescent="0.25">
      <c r="B976" s="79"/>
      <c r="C976" s="119"/>
      <c r="G976">
        <v>972</v>
      </c>
      <c r="H976" s="246">
        <f t="shared" ca="1" si="27"/>
        <v>-7.28359777711999E-3</v>
      </c>
    </row>
    <row r="977" spans="2:8" x14ac:dyDescent="0.25">
      <c r="B977" s="79"/>
      <c r="C977" s="119"/>
      <c r="G977">
        <v>973</v>
      </c>
      <c r="H977" s="246">
        <f t="shared" ca="1" si="27"/>
        <v>-9.4580114620455291E-3</v>
      </c>
    </row>
    <row r="978" spans="2:8" x14ac:dyDescent="0.25">
      <c r="B978" s="79"/>
      <c r="C978" s="119"/>
      <c r="G978">
        <v>974</v>
      </c>
      <c r="H978" s="246">
        <f t="shared" ca="1" si="27"/>
        <v>1.0638469672262108E-2</v>
      </c>
    </row>
    <row r="979" spans="2:8" x14ac:dyDescent="0.25">
      <c r="B979" s="79"/>
      <c r="C979" s="119"/>
      <c r="G979">
        <v>975</v>
      </c>
      <c r="H979" s="246">
        <f t="shared" ca="1" si="27"/>
        <v>5.2480020975867675E-3</v>
      </c>
    </row>
    <row r="980" spans="2:8" x14ac:dyDescent="0.25">
      <c r="B980" s="79"/>
      <c r="C980" s="119"/>
      <c r="G980">
        <v>976</v>
      </c>
      <c r="H980" s="246">
        <f t="shared" ca="1" si="27"/>
        <v>2.1682114339374474E-3</v>
      </c>
    </row>
    <row r="981" spans="2:8" x14ac:dyDescent="0.25">
      <c r="B981" s="79"/>
      <c r="C981" s="119"/>
      <c r="G981">
        <v>977</v>
      </c>
      <c r="H981" s="246">
        <f t="shared" ca="1" si="27"/>
        <v>3.4227556076790312E-3</v>
      </c>
    </row>
    <row r="982" spans="2:8" x14ac:dyDescent="0.25">
      <c r="B982" s="79"/>
      <c r="C982" s="119"/>
      <c r="G982">
        <v>978</v>
      </c>
      <c r="H982" s="246">
        <f t="shared" ca="1" si="27"/>
        <v>3.4327822101334532E-2</v>
      </c>
    </row>
    <row r="983" spans="2:8" x14ac:dyDescent="0.25">
      <c r="B983" s="79"/>
      <c r="C983" s="119"/>
      <c r="G983">
        <v>979</v>
      </c>
      <c r="H983" s="246">
        <f t="shared" ca="1" si="27"/>
        <v>-1.8909647527202218E-2</v>
      </c>
    </row>
    <row r="984" spans="2:8" x14ac:dyDescent="0.25">
      <c r="B984" s="79"/>
      <c r="C984" s="119"/>
      <c r="G984">
        <v>980</v>
      </c>
      <c r="H984" s="246">
        <f t="shared" ca="1" si="27"/>
        <v>-1.0814466857292327E-3</v>
      </c>
    </row>
    <row r="985" spans="2:8" x14ac:dyDescent="0.25">
      <c r="B985" s="79"/>
      <c r="C985" s="119"/>
      <c r="G985">
        <v>981</v>
      </c>
      <c r="H985" s="246">
        <f t="shared" ca="1" si="27"/>
        <v>-3.694922788783335E-2</v>
      </c>
    </row>
    <row r="986" spans="2:8" x14ac:dyDescent="0.25">
      <c r="B986" s="79"/>
      <c r="C986" s="119"/>
      <c r="G986">
        <v>982</v>
      </c>
      <c r="H986" s="246">
        <f t="shared" ca="1" si="27"/>
        <v>-1.767848273914456E-2</v>
      </c>
    </row>
    <row r="987" spans="2:8" x14ac:dyDescent="0.25">
      <c r="B987" s="79"/>
      <c r="C987" s="119"/>
      <c r="G987">
        <v>983</v>
      </c>
      <c r="H987" s="246">
        <f t="shared" ca="1" si="27"/>
        <v>3.3379541152941338E-3</v>
      </c>
    </row>
    <row r="988" spans="2:8" x14ac:dyDescent="0.25">
      <c r="B988" s="79"/>
      <c r="C988" s="119"/>
      <c r="G988">
        <v>984</v>
      </c>
      <c r="H988" s="246">
        <f t="shared" ca="1" si="27"/>
        <v>3.9576758139263828E-3</v>
      </c>
    </row>
    <row r="989" spans="2:8" x14ac:dyDescent="0.25">
      <c r="B989" s="79"/>
      <c r="C989" s="119"/>
      <c r="G989">
        <v>985</v>
      </c>
      <c r="H989" s="246">
        <f t="shared" ca="1" si="27"/>
        <v>7.0633729943787738E-3</v>
      </c>
    </row>
    <row r="990" spans="2:8" x14ac:dyDescent="0.25">
      <c r="B990" s="79"/>
      <c r="C990" s="119"/>
      <c r="G990">
        <v>986</v>
      </c>
      <c r="H990" s="246">
        <f t="shared" ca="1" si="27"/>
        <v>-8.1205116443610423E-3</v>
      </c>
    </row>
    <row r="991" spans="2:8" x14ac:dyDescent="0.25">
      <c r="B991" s="79"/>
      <c r="C991" s="119"/>
      <c r="G991">
        <v>987</v>
      </c>
      <c r="H991" s="246">
        <f t="shared" ca="1" si="27"/>
        <v>-1.3814108322673805E-2</v>
      </c>
    </row>
    <row r="992" spans="2:8" x14ac:dyDescent="0.25">
      <c r="B992" s="79"/>
      <c r="C992" s="119"/>
      <c r="G992">
        <v>988</v>
      </c>
      <c r="H992" s="246">
        <f t="shared" ca="1" si="27"/>
        <v>-2.1701997801693356E-3</v>
      </c>
    </row>
    <row r="993" spans="2:8" x14ac:dyDescent="0.25">
      <c r="B993" s="79"/>
      <c r="C993" s="119"/>
      <c r="G993">
        <v>989</v>
      </c>
      <c r="H993" s="246">
        <f t="shared" ca="1" si="27"/>
        <v>2.1839287657631819E-3</v>
      </c>
    </row>
    <row r="994" spans="2:8" x14ac:dyDescent="0.25">
      <c r="B994" s="79"/>
      <c r="C994" s="119"/>
      <c r="G994">
        <v>990</v>
      </c>
      <c r="H994" s="246">
        <f t="shared" ca="1" si="27"/>
        <v>2.4652323961761365E-3</v>
      </c>
    </row>
    <row r="995" spans="2:8" x14ac:dyDescent="0.25">
      <c r="B995" s="79"/>
      <c r="C995" s="119"/>
      <c r="G995">
        <v>991</v>
      </c>
      <c r="H995" s="246">
        <f t="shared" ca="1" si="27"/>
        <v>-2.1231997452667985E-3</v>
      </c>
    </row>
    <row r="996" spans="2:8" x14ac:dyDescent="0.25">
      <c r="B996" s="79"/>
      <c r="C996" s="119"/>
      <c r="G996">
        <v>992</v>
      </c>
      <c r="H996" s="246">
        <f t="shared" ca="1" si="27"/>
        <v>-8.2294445170763338E-3</v>
      </c>
    </row>
    <row r="997" spans="2:8" x14ac:dyDescent="0.25">
      <c r="B997" s="79"/>
      <c r="C997" s="119"/>
      <c r="G997">
        <v>993</v>
      </c>
      <c r="H997" s="246">
        <f t="shared" ca="1" si="27"/>
        <v>-6.7442703976023288E-3</v>
      </c>
    </row>
    <row r="998" spans="2:8" x14ac:dyDescent="0.25">
      <c r="B998" s="79"/>
      <c r="C998" s="119"/>
      <c r="G998">
        <v>994</v>
      </c>
      <c r="H998" s="246">
        <f t="shared" ca="1" si="27"/>
        <v>1.2254776154864215E-2</v>
      </c>
    </row>
    <row r="999" spans="2:8" x14ac:dyDescent="0.25">
      <c r="B999" s="79"/>
      <c r="C999" s="119"/>
      <c r="G999">
        <v>995</v>
      </c>
      <c r="H999" s="246">
        <f t="shared" ca="1" si="27"/>
        <v>-1.1876221923665905E-3</v>
      </c>
    </row>
    <row r="1000" spans="2:8" x14ac:dyDescent="0.25">
      <c r="B1000" s="79"/>
      <c r="C1000" s="119"/>
      <c r="G1000">
        <v>996</v>
      </c>
      <c r="H1000" s="246">
        <f t="shared" ca="1" si="27"/>
        <v>2.55611600940104E-2</v>
      </c>
    </row>
    <row r="1001" spans="2:8" x14ac:dyDescent="0.25">
      <c r="B1001" s="79"/>
      <c r="C1001" s="119"/>
      <c r="G1001">
        <v>997</v>
      </c>
      <c r="H1001" s="246">
        <f t="shared" ca="1" si="27"/>
        <v>1.0875705757296772E-3</v>
      </c>
    </row>
    <row r="1002" spans="2:8" x14ac:dyDescent="0.25">
      <c r="B1002" s="79"/>
      <c r="C1002" s="119"/>
      <c r="G1002">
        <v>998</v>
      </c>
      <c r="H1002" s="246">
        <f t="shared" ca="1" si="27"/>
        <v>-5.3710643515564134E-3</v>
      </c>
    </row>
    <row r="1003" spans="2:8" x14ac:dyDescent="0.25">
      <c r="B1003" s="79"/>
      <c r="C1003" s="119"/>
      <c r="G1003">
        <v>999</v>
      </c>
      <c r="H1003" s="246">
        <f t="shared" ca="1" si="27"/>
        <v>2.0656586021876172E-3</v>
      </c>
    </row>
    <row r="1004" spans="2:8" x14ac:dyDescent="0.25">
      <c r="B1004" s="79"/>
      <c r="C1004" s="119"/>
      <c r="G1004">
        <v>1000</v>
      </c>
      <c r="H1004" s="246">
        <f t="shared" ca="1" si="27"/>
        <v>-1.2609158591425534E-2</v>
      </c>
    </row>
    <row r="1005" spans="2:8" x14ac:dyDescent="0.25">
      <c r="B1005" s="79"/>
      <c r="C1005" s="119"/>
      <c r="G1005">
        <v>1001</v>
      </c>
      <c r="H1005" s="246">
        <f t="shared" ca="1" si="27"/>
        <v>4.8972037205416543E-3</v>
      </c>
    </row>
    <row r="1006" spans="2:8" x14ac:dyDescent="0.25">
      <c r="B1006" s="79"/>
      <c r="C1006" s="119"/>
      <c r="G1006">
        <v>1002</v>
      </c>
      <c r="H1006" s="246">
        <f t="shared" ca="1" si="27"/>
        <v>-2.5412650099416876E-2</v>
      </c>
    </row>
    <row r="1007" spans="2:8" x14ac:dyDescent="0.25">
      <c r="B1007" s="79"/>
      <c r="C1007" s="119"/>
      <c r="G1007">
        <v>1003</v>
      </c>
      <c r="H1007" s="246">
        <f t="shared" ca="1" si="27"/>
        <v>-7.1639124580180477E-3</v>
      </c>
    </row>
    <row r="1008" spans="2:8" x14ac:dyDescent="0.25">
      <c r="B1008" s="79"/>
      <c r="C1008" s="119"/>
      <c r="G1008">
        <v>1004</v>
      </c>
      <c r="H1008" s="246">
        <f t="shared" ca="1" si="27"/>
        <v>1.4364277150326439E-3</v>
      </c>
    </row>
    <row r="1009" spans="2:8" x14ac:dyDescent="0.25">
      <c r="B1009" s="79"/>
      <c r="C1009" s="119"/>
      <c r="G1009">
        <v>1005</v>
      </c>
      <c r="H1009" s="246">
        <f t="shared" ca="1" si="27"/>
        <v>-6.0529358226117684E-3</v>
      </c>
    </row>
    <row r="1010" spans="2:8" x14ac:dyDescent="0.25">
      <c r="B1010" s="79"/>
      <c r="C1010" s="119"/>
      <c r="G1010">
        <v>1006</v>
      </c>
      <c r="H1010" s="246">
        <f t="shared" ca="1" si="27"/>
        <v>-1.6539885531911738E-2</v>
      </c>
    </row>
    <row r="1011" spans="2:8" x14ac:dyDescent="0.25">
      <c r="B1011" s="79"/>
      <c r="C1011" s="119"/>
      <c r="G1011">
        <v>1007</v>
      </c>
      <c r="H1011" s="246">
        <f t="shared" ca="1" si="27"/>
        <v>-2.9100220140206766E-2</v>
      </c>
    </row>
    <row r="1012" spans="2:8" x14ac:dyDescent="0.25">
      <c r="B1012" s="79"/>
      <c r="C1012" s="119"/>
      <c r="G1012">
        <v>1008</v>
      </c>
      <c r="H1012" s="246">
        <f t="shared" ca="1" si="27"/>
        <v>-9.8689676506784653E-3</v>
      </c>
    </row>
    <row r="1013" spans="2:8" x14ac:dyDescent="0.25">
      <c r="B1013" s="79"/>
      <c r="C1013" s="119"/>
      <c r="G1013">
        <v>1009</v>
      </c>
      <c r="H1013" s="246">
        <f t="shared" ca="1" si="27"/>
        <v>7.0033005621552439E-3</v>
      </c>
    </row>
    <row r="1014" spans="2:8" x14ac:dyDescent="0.25">
      <c r="B1014" s="79"/>
      <c r="C1014" s="119"/>
      <c r="G1014">
        <v>1010</v>
      </c>
      <c r="H1014" s="246">
        <f t="shared" ca="1" si="27"/>
        <v>1.3030981814627892E-2</v>
      </c>
    </row>
    <row r="1015" spans="2:8" x14ac:dyDescent="0.25">
      <c r="B1015" s="79"/>
      <c r="C1015" s="119"/>
      <c r="G1015">
        <v>1011</v>
      </c>
      <c r="H1015" s="246">
        <f t="shared" ca="1" si="27"/>
        <v>-1.9573198397701795E-2</v>
      </c>
    </row>
    <row r="1016" spans="2:8" x14ac:dyDescent="0.25">
      <c r="B1016" s="79"/>
      <c r="C1016" s="119"/>
      <c r="G1016">
        <v>1012</v>
      </c>
      <c r="H1016" s="246">
        <f t="shared" ca="1" si="27"/>
        <v>-3.0402321848187943E-3</v>
      </c>
    </row>
    <row r="1017" spans="2:8" x14ac:dyDescent="0.25">
      <c r="B1017" s="79"/>
      <c r="C1017" s="119"/>
      <c r="G1017">
        <v>1013</v>
      </c>
      <c r="H1017" s="246">
        <f t="shared" ca="1" si="27"/>
        <v>1.332352568289818E-2</v>
      </c>
    </row>
    <row r="1018" spans="2:8" x14ac:dyDescent="0.25">
      <c r="B1018" s="79"/>
      <c r="C1018" s="119"/>
      <c r="G1018">
        <v>1014</v>
      </c>
      <c r="H1018" s="246">
        <f t="shared" ca="1" si="27"/>
        <v>1.4504185404205735E-3</v>
      </c>
    </row>
    <row r="1019" spans="2:8" x14ac:dyDescent="0.25">
      <c r="B1019" s="79"/>
      <c r="C1019" s="119"/>
      <c r="G1019">
        <v>1015</v>
      </c>
      <c r="H1019" s="246">
        <f t="shared" ca="1" si="27"/>
        <v>-7.9478534957637455E-3</v>
      </c>
    </row>
    <row r="1020" spans="2:8" x14ac:dyDescent="0.25">
      <c r="B1020" s="79"/>
      <c r="C1020" s="119"/>
      <c r="G1020">
        <v>1016</v>
      </c>
      <c r="H1020" s="246">
        <f t="shared" ca="1" si="27"/>
        <v>-2.8259884107026022E-2</v>
      </c>
    </row>
    <row r="1021" spans="2:8" x14ac:dyDescent="0.25">
      <c r="B1021" s="79"/>
      <c r="C1021" s="119"/>
      <c r="G1021">
        <v>1017</v>
      </c>
      <c r="H1021" s="246">
        <f t="shared" ca="1" si="27"/>
        <v>-2.6984490836852035E-2</v>
      </c>
    </row>
    <row r="1022" spans="2:8" x14ac:dyDescent="0.25">
      <c r="B1022" s="79"/>
      <c r="C1022" s="119"/>
      <c r="G1022">
        <v>1018</v>
      </c>
      <c r="H1022" s="246">
        <f t="shared" ca="1" si="27"/>
        <v>2.4688683657975555E-2</v>
      </c>
    </row>
    <row r="1023" spans="2:8" x14ac:dyDescent="0.25">
      <c r="B1023" s="79"/>
      <c r="C1023" s="119"/>
      <c r="G1023">
        <v>1019</v>
      </c>
      <c r="H1023" s="246">
        <f t="shared" ca="1" si="27"/>
        <v>2.1160095391462255E-2</v>
      </c>
    </row>
    <row r="1024" spans="2:8" x14ac:dyDescent="0.25">
      <c r="B1024" s="79"/>
      <c r="C1024" s="119"/>
      <c r="G1024">
        <v>1020</v>
      </c>
      <c r="H1024" s="246">
        <f t="shared" ca="1" si="27"/>
        <v>-4.2889011577224882E-3</v>
      </c>
    </row>
    <row r="1025" spans="2:8" x14ac:dyDescent="0.25">
      <c r="B1025" s="79"/>
      <c r="C1025" s="119"/>
      <c r="G1025">
        <v>1021</v>
      </c>
      <c r="H1025" s="246">
        <f t="shared" ca="1" si="27"/>
        <v>1.7166796202247783E-2</v>
      </c>
    </row>
    <row r="1026" spans="2:8" x14ac:dyDescent="0.25">
      <c r="B1026" s="79"/>
      <c r="C1026" s="119"/>
      <c r="G1026">
        <v>1022</v>
      </c>
      <c r="H1026" s="246">
        <f t="shared" ca="1" si="27"/>
        <v>-2.0050147394821888E-2</v>
      </c>
    </row>
    <row r="1027" spans="2:8" x14ac:dyDescent="0.25">
      <c r="B1027" s="79"/>
      <c r="C1027" s="119"/>
      <c r="G1027">
        <v>1023</v>
      </c>
      <c r="H1027" s="246">
        <f t="shared" ca="1" si="27"/>
        <v>1.3392245541362886E-2</v>
      </c>
    </row>
    <row r="1028" spans="2:8" x14ac:dyDescent="0.25">
      <c r="B1028" s="79"/>
      <c r="C1028" s="119"/>
      <c r="G1028">
        <v>1024</v>
      </c>
      <c r="H1028" s="246">
        <f t="shared" ca="1" si="27"/>
        <v>-2.0555621376977359E-2</v>
      </c>
    </row>
    <row r="1029" spans="2:8" x14ac:dyDescent="0.25">
      <c r="B1029" s="79"/>
      <c r="C1029" s="119"/>
      <c r="G1029">
        <v>1025</v>
      </c>
      <c r="H1029" s="246">
        <f t="shared" ca="1" si="27"/>
        <v>1.199730250506563E-2</v>
      </c>
    </row>
    <row r="1030" spans="2:8" x14ac:dyDescent="0.25">
      <c r="B1030" s="79"/>
      <c r="C1030" s="119"/>
      <c r="G1030">
        <v>1026</v>
      </c>
      <c r="H1030" s="246">
        <f t="shared" ref="H1030:H1093" ca="1" si="28">_xlfn.NORM.INV(RAND(),$N$7,$N$8)</f>
        <v>3.9969398693913416E-3</v>
      </c>
    </row>
    <row r="1031" spans="2:8" x14ac:dyDescent="0.25">
      <c r="B1031" s="79"/>
      <c r="C1031" s="119"/>
      <c r="G1031">
        <v>1027</v>
      </c>
      <c r="H1031" s="246">
        <f t="shared" ca="1" si="28"/>
        <v>1.496732192029661E-2</v>
      </c>
    </row>
    <row r="1032" spans="2:8" x14ac:dyDescent="0.25">
      <c r="B1032" s="79"/>
      <c r="C1032" s="119"/>
      <c r="G1032">
        <v>1028</v>
      </c>
      <c r="H1032" s="246">
        <f t="shared" ca="1" si="28"/>
        <v>-2.8831443686122434E-3</v>
      </c>
    </row>
    <row r="1033" spans="2:8" x14ac:dyDescent="0.25">
      <c r="B1033" s="79"/>
      <c r="C1033" s="119"/>
      <c r="G1033">
        <v>1029</v>
      </c>
      <c r="H1033" s="246">
        <f t="shared" ca="1" si="28"/>
        <v>-2.3517933877325977E-2</v>
      </c>
    </row>
    <row r="1034" spans="2:8" x14ac:dyDescent="0.25">
      <c r="B1034" s="79"/>
      <c r="C1034" s="119"/>
      <c r="G1034">
        <v>1030</v>
      </c>
      <c r="H1034" s="246">
        <f t="shared" ca="1" si="28"/>
        <v>7.7689727321475647E-3</v>
      </c>
    </row>
    <row r="1035" spans="2:8" x14ac:dyDescent="0.25">
      <c r="B1035" s="79"/>
      <c r="C1035" s="119"/>
      <c r="G1035">
        <v>1031</v>
      </c>
      <c r="H1035" s="246">
        <f t="shared" ca="1" si="28"/>
        <v>-5.0982649157987978E-3</v>
      </c>
    </row>
    <row r="1036" spans="2:8" x14ac:dyDescent="0.25">
      <c r="B1036" s="79"/>
      <c r="C1036" s="119"/>
      <c r="G1036">
        <v>1032</v>
      </c>
      <c r="H1036" s="246">
        <f t="shared" ca="1" si="28"/>
        <v>6.2876750131196386E-3</v>
      </c>
    </row>
    <row r="1037" spans="2:8" x14ac:dyDescent="0.25">
      <c r="B1037" s="79"/>
      <c r="C1037" s="119"/>
      <c r="G1037">
        <v>1033</v>
      </c>
      <c r="H1037" s="246">
        <f t="shared" ca="1" si="28"/>
        <v>6.5338211096705283E-3</v>
      </c>
    </row>
    <row r="1038" spans="2:8" x14ac:dyDescent="0.25">
      <c r="B1038" s="79"/>
      <c r="C1038" s="119"/>
      <c r="G1038">
        <v>1034</v>
      </c>
      <c r="H1038" s="246">
        <f t="shared" ca="1" si="28"/>
        <v>1.4487541402122807E-2</v>
      </c>
    </row>
    <row r="1039" spans="2:8" x14ac:dyDescent="0.25">
      <c r="B1039" s="79"/>
      <c r="C1039" s="119"/>
      <c r="G1039">
        <v>1035</v>
      </c>
      <c r="H1039" s="246">
        <f t="shared" ca="1" si="28"/>
        <v>1.2828569252827471E-2</v>
      </c>
    </row>
    <row r="1040" spans="2:8" x14ac:dyDescent="0.25">
      <c r="B1040" s="79"/>
      <c r="C1040" s="119"/>
      <c r="G1040">
        <v>1036</v>
      </c>
      <c r="H1040" s="246">
        <f t="shared" ca="1" si="28"/>
        <v>-2.5678195243016891E-3</v>
      </c>
    </row>
    <row r="1041" spans="2:8" x14ac:dyDescent="0.25">
      <c r="B1041" s="79"/>
      <c r="C1041" s="119"/>
      <c r="G1041">
        <v>1037</v>
      </c>
      <c r="H1041" s="246">
        <f t="shared" ca="1" si="28"/>
        <v>-4.893963596199217E-3</v>
      </c>
    </row>
    <row r="1042" spans="2:8" x14ac:dyDescent="0.25">
      <c r="B1042" s="79"/>
      <c r="C1042" s="119"/>
      <c r="G1042">
        <v>1038</v>
      </c>
      <c r="H1042" s="246">
        <f t="shared" ca="1" si="28"/>
        <v>-3.5293666970707821E-3</v>
      </c>
    </row>
    <row r="1043" spans="2:8" x14ac:dyDescent="0.25">
      <c r="B1043" s="79"/>
      <c r="C1043" s="119"/>
      <c r="G1043">
        <v>1039</v>
      </c>
      <c r="H1043" s="246">
        <f t="shared" ca="1" si="28"/>
        <v>-3.8509454234437947E-2</v>
      </c>
    </row>
    <row r="1044" spans="2:8" x14ac:dyDescent="0.25">
      <c r="B1044" s="79"/>
      <c r="C1044" s="119"/>
      <c r="G1044">
        <v>1040</v>
      </c>
      <c r="H1044" s="246">
        <f t="shared" ca="1" si="28"/>
        <v>4.334783321591088E-3</v>
      </c>
    </row>
    <row r="1045" spans="2:8" x14ac:dyDescent="0.25">
      <c r="B1045" s="79"/>
      <c r="C1045" s="119"/>
      <c r="G1045">
        <v>1041</v>
      </c>
      <c r="H1045" s="246">
        <f t="shared" ca="1" si="28"/>
        <v>2.137959052109251E-2</v>
      </c>
    </row>
    <row r="1046" spans="2:8" x14ac:dyDescent="0.25">
      <c r="B1046" s="79"/>
      <c r="C1046" s="119"/>
      <c r="G1046">
        <v>1042</v>
      </c>
      <c r="H1046" s="246">
        <f t="shared" ca="1" si="28"/>
        <v>6.2704529791116331E-4</v>
      </c>
    </row>
    <row r="1047" spans="2:8" x14ac:dyDescent="0.25">
      <c r="B1047" s="79"/>
      <c r="C1047" s="119"/>
      <c r="G1047">
        <v>1043</v>
      </c>
      <c r="H1047" s="246">
        <f t="shared" ca="1" si="28"/>
        <v>1.0320212325574485E-2</v>
      </c>
    </row>
    <row r="1048" spans="2:8" x14ac:dyDescent="0.25">
      <c r="B1048" s="79"/>
      <c r="C1048" s="119"/>
      <c r="G1048">
        <v>1044</v>
      </c>
      <c r="H1048" s="246">
        <f t="shared" ca="1" si="28"/>
        <v>-4.3722194964962643E-3</v>
      </c>
    </row>
    <row r="1049" spans="2:8" x14ac:dyDescent="0.25">
      <c r="B1049" s="79"/>
      <c r="C1049" s="119"/>
      <c r="G1049">
        <v>1045</v>
      </c>
      <c r="H1049" s="246">
        <f t="shared" ca="1" si="28"/>
        <v>1.8108591692861248E-2</v>
      </c>
    </row>
    <row r="1050" spans="2:8" x14ac:dyDescent="0.25">
      <c r="B1050" s="79"/>
      <c r="C1050" s="119"/>
      <c r="G1050">
        <v>1046</v>
      </c>
      <c r="H1050" s="246">
        <f t="shared" ca="1" si="28"/>
        <v>-8.9577272138880674E-3</v>
      </c>
    </row>
    <row r="1051" spans="2:8" x14ac:dyDescent="0.25">
      <c r="B1051" s="79"/>
      <c r="C1051" s="119"/>
      <c r="G1051">
        <v>1047</v>
      </c>
      <c r="H1051" s="246">
        <f t="shared" ca="1" si="28"/>
        <v>5.622911738698671E-4</v>
      </c>
    </row>
    <row r="1052" spans="2:8" x14ac:dyDescent="0.25">
      <c r="B1052" s="79"/>
      <c r="C1052" s="119"/>
      <c r="G1052">
        <v>1048</v>
      </c>
      <c r="H1052" s="246">
        <f t="shared" ca="1" si="28"/>
        <v>-1.9168476163569908E-2</v>
      </c>
    </row>
    <row r="1053" spans="2:8" x14ac:dyDescent="0.25">
      <c r="B1053" s="79"/>
      <c r="C1053" s="119"/>
      <c r="G1053">
        <v>1049</v>
      </c>
      <c r="H1053" s="246">
        <f t="shared" ca="1" si="28"/>
        <v>-8.955352562267419E-4</v>
      </c>
    </row>
    <row r="1054" spans="2:8" x14ac:dyDescent="0.25">
      <c r="B1054" s="79"/>
      <c r="C1054" s="119"/>
      <c r="G1054">
        <v>1050</v>
      </c>
      <c r="H1054" s="246">
        <f t="shared" ca="1" si="28"/>
        <v>7.8410260755238884E-3</v>
      </c>
    </row>
    <row r="1055" spans="2:8" x14ac:dyDescent="0.25">
      <c r="B1055" s="79"/>
      <c r="C1055" s="119"/>
      <c r="G1055">
        <v>1051</v>
      </c>
      <c r="H1055" s="246">
        <f t="shared" ca="1" si="28"/>
        <v>4.8195488594232529E-3</v>
      </c>
    </row>
    <row r="1056" spans="2:8" x14ac:dyDescent="0.25">
      <c r="B1056" s="79"/>
      <c r="C1056" s="119"/>
      <c r="G1056">
        <v>1052</v>
      </c>
      <c r="H1056" s="246">
        <f t="shared" ca="1" si="28"/>
        <v>5.2844061863987638E-3</v>
      </c>
    </row>
    <row r="1057" spans="2:8" x14ac:dyDescent="0.25">
      <c r="B1057" s="79"/>
      <c r="C1057" s="119"/>
      <c r="G1057">
        <v>1053</v>
      </c>
      <c r="H1057" s="246">
        <f t="shared" ca="1" si="28"/>
        <v>4.67527253560768E-3</v>
      </c>
    </row>
    <row r="1058" spans="2:8" x14ac:dyDescent="0.25">
      <c r="B1058" s="79"/>
      <c r="C1058" s="119"/>
      <c r="G1058">
        <v>1054</v>
      </c>
      <c r="H1058" s="246">
        <f t="shared" ca="1" si="28"/>
        <v>1.4721007185155507E-2</v>
      </c>
    </row>
    <row r="1059" spans="2:8" x14ac:dyDescent="0.25">
      <c r="B1059" s="79"/>
      <c r="C1059" s="119"/>
      <c r="G1059">
        <v>1055</v>
      </c>
      <c r="H1059" s="246">
        <f t="shared" ca="1" si="28"/>
        <v>-1.3530232743465779E-3</v>
      </c>
    </row>
    <row r="1060" spans="2:8" x14ac:dyDescent="0.25">
      <c r="B1060" s="79"/>
      <c r="C1060" s="119"/>
      <c r="G1060">
        <v>1056</v>
      </c>
      <c r="H1060" s="246">
        <f t="shared" ca="1" si="28"/>
        <v>-1.5216298191596634E-2</v>
      </c>
    </row>
    <row r="1061" spans="2:8" x14ac:dyDescent="0.25">
      <c r="B1061" s="79"/>
      <c r="C1061" s="119"/>
      <c r="G1061">
        <v>1057</v>
      </c>
      <c r="H1061" s="246">
        <f t="shared" ca="1" si="28"/>
        <v>-7.8834437272912931E-4</v>
      </c>
    </row>
    <row r="1062" spans="2:8" x14ac:dyDescent="0.25">
      <c r="B1062" s="79"/>
      <c r="C1062" s="119"/>
      <c r="G1062">
        <v>1058</v>
      </c>
      <c r="H1062" s="246">
        <f t="shared" ca="1" si="28"/>
        <v>-3.8411139513161246E-3</v>
      </c>
    </row>
    <row r="1063" spans="2:8" x14ac:dyDescent="0.25">
      <c r="B1063" s="79"/>
      <c r="C1063" s="119"/>
      <c r="G1063">
        <v>1059</v>
      </c>
      <c r="H1063" s="246">
        <f t="shared" ca="1" si="28"/>
        <v>1.4636473287065898E-2</v>
      </c>
    </row>
    <row r="1064" spans="2:8" x14ac:dyDescent="0.25">
      <c r="B1064" s="79"/>
      <c r="C1064" s="119"/>
      <c r="G1064">
        <v>1060</v>
      </c>
      <c r="H1064" s="246">
        <f t="shared" ca="1" si="28"/>
        <v>2.1163398879230516E-3</v>
      </c>
    </row>
    <row r="1065" spans="2:8" x14ac:dyDescent="0.25">
      <c r="B1065" s="79"/>
      <c r="C1065" s="119"/>
      <c r="G1065">
        <v>1061</v>
      </c>
      <c r="H1065" s="246">
        <f t="shared" ca="1" si="28"/>
        <v>-8.5306522159465468E-3</v>
      </c>
    </row>
    <row r="1066" spans="2:8" x14ac:dyDescent="0.25">
      <c r="B1066" s="79"/>
      <c r="C1066" s="119"/>
      <c r="G1066">
        <v>1062</v>
      </c>
      <c r="H1066" s="246">
        <f t="shared" ca="1" si="28"/>
        <v>-6.1278569991984593E-3</v>
      </c>
    </row>
    <row r="1067" spans="2:8" x14ac:dyDescent="0.25">
      <c r="B1067" s="79"/>
      <c r="C1067" s="119"/>
      <c r="G1067">
        <v>1063</v>
      </c>
      <c r="H1067" s="246">
        <f t="shared" ca="1" si="28"/>
        <v>-1.2672533360722053E-3</v>
      </c>
    </row>
    <row r="1068" spans="2:8" x14ac:dyDescent="0.25">
      <c r="B1068" s="79"/>
      <c r="C1068" s="119"/>
      <c r="G1068">
        <v>1064</v>
      </c>
      <c r="H1068" s="246">
        <f t="shared" ca="1" si="28"/>
        <v>1.751629978917104E-2</v>
      </c>
    </row>
    <row r="1069" spans="2:8" x14ac:dyDescent="0.25">
      <c r="B1069" s="79"/>
      <c r="C1069" s="119"/>
      <c r="G1069">
        <v>1065</v>
      </c>
      <c r="H1069" s="246">
        <f t="shared" ca="1" si="28"/>
        <v>-8.3723924631886222E-3</v>
      </c>
    </row>
    <row r="1070" spans="2:8" x14ac:dyDescent="0.25">
      <c r="B1070" s="79"/>
      <c r="C1070" s="119"/>
      <c r="G1070">
        <v>1066</v>
      </c>
      <c r="H1070" s="246">
        <f t="shared" ca="1" si="28"/>
        <v>1.8589441583681591E-2</v>
      </c>
    </row>
    <row r="1071" spans="2:8" x14ac:dyDescent="0.25">
      <c r="B1071" s="79"/>
      <c r="C1071" s="119"/>
      <c r="G1071">
        <v>1067</v>
      </c>
      <c r="H1071" s="246">
        <f t="shared" ca="1" si="28"/>
        <v>1.5682061198793881E-2</v>
      </c>
    </row>
    <row r="1072" spans="2:8" x14ac:dyDescent="0.25">
      <c r="B1072" s="79"/>
      <c r="C1072" s="119"/>
      <c r="G1072">
        <v>1068</v>
      </c>
      <c r="H1072" s="246">
        <f t="shared" ca="1" si="28"/>
        <v>1.1570031490671645E-2</v>
      </c>
    </row>
    <row r="1073" spans="2:8" x14ac:dyDescent="0.25">
      <c r="B1073" s="79"/>
      <c r="C1073" s="119"/>
      <c r="G1073">
        <v>1069</v>
      </c>
      <c r="H1073" s="246">
        <f t="shared" ca="1" si="28"/>
        <v>2.1325356058938018E-2</v>
      </c>
    </row>
    <row r="1074" spans="2:8" x14ac:dyDescent="0.25">
      <c r="B1074" s="79"/>
      <c r="C1074" s="119"/>
      <c r="G1074">
        <v>1070</v>
      </c>
      <c r="H1074" s="246">
        <f t="shared" ca="1" si="28"/>
        <v>-2.1602649891329154E-2</v>
      </c>
    </row>
    <row r="1075" spans="2:8" x14ac:dyDescent="0.25">
      <c r="B1075" s="79"/>
      <c r="C1075" s="119"/>
      <c r="G1075">
        <v>1071</v>
      </c>
      <c r="H1075" s="246">
        <f t="shared" ca="1" si="28"/>
        <v>-6.6180959701967294E-3</v>
      </c>
    </row>
    <row r="1076" spans="2:8" x14ac:dyDescent="0.25">
      <c r="B1076" s="79"/>
      <c r="C1076" s="119"/>
      <c r="G1076">
        <v>1072</v>
      </c>
      <c r="H1076" s="246">
        <f t="shared" ca="1" si="28"/>
        <v>-6.86212251853246E-3</v>
      </c>
    </row>
    <row r="1077" spans="2:8" x14ac:dyDescent="0.25">
      <c r="B1077" s="79"/>
      <c r="C1077" s="119"/>
      <c r="G1077">
        <v>1073</v>
      </c>
      <c r="H1077" s="246">
        <f t="shared" ca="1" si="28"/>
        <v>-1.0674728423357935E-2</v>
      </c>
    </row>
    <row r="1078" spans="2:8" x14ac:dyDescent="0.25">
      <c r="B1078" s="79"/>
      <c r="C1078" s="119"/>
      <c r="G1078">
        <v>1074</v>
      </c>
      <c r="H1078" s="246">
        <f t="shared" ca="1" si="28"/>
        <v>6.7236580727214699E-3</v>
      </c>
    </row>
    <row r="1079" spans="2:8" x14ac:dyDescent="0.25">
      <c r="B1079" s="79"/>
      <c r="C1079" s="119"/>
      <c r="G1079">
        <v>1075</v>
      </c>
      <c r="H1079" s="246">
        <f t="shared" ca="1" si="28"/>
        <v>-8.1506165675846267E-4</v>
      </c>
    </row>
    <row r="1080" spans="2:8" x14ac:dyDescent="0.25">
      <c r="B1080" s="79"/>
      <c r="C1080" s="119"/>
      <c r="G1080">
        <v>1076</v>
      </c>
      <c r="H1080" s="246">
        <f t="shared" ca="1" si="28"/>
        <v>-9.7949174442260711E-3</v>
      </c>
    </row>
    <row r="1081" spans="2:8" x14ac:dyDescent="0.25">
      <c r="B1081" s="79"/>
      <c r="C1081" s="119"/>
      <c r="G1081">
        <v>1077</v>
      </c>
      <c r="H1081" s="246">
        <f t="shared" ca="1" si="28"/>
        <v>4.5869407751443344E-3</v>
      </c>
    </row>
    <row r="1082" spans="2:8" x14ac:dyDescent="0.25">
      <c r="B1082" s="79"/>
      <c r="C1082" s="119"/>
      <c r="G1082">
        <v>1078</v>
      </c>
      <c r="H1082" s="246">
        <f t="shared" ca="1" si="28"/>
        <v>4.164778575836226E-3</v>
      </c>
    </row>
    <row r="1083" spans="2:8" x14ac:dyDescent="0.25">
      <c r="B1083" s="79"/>
      <c r="C1083" s="119"/>
      <c r="G1083">
        <v>1079</v>
      </c>
      <c r="H1083" s="246">
        <f t="shared" ca="1" si="28"/>
        <v>2.4748157839827997E-3</v>
      </c>
    </row>
    <row r="1084" spans="2:8" x14ac:dyDescent="0.25">
      <c r="B1084" s="79"/>
      <c r="C1084" s="119"/>
      <c r="G1084">
        <v>1080</v>
      </c>
      <c r="H1084" s="246">
        <f t="shared" ca="1" si="28"/>
        <v>-6.9262291750542314E-3</v>
      </c>
    </row>
    <row r="1085" spans="2:8" x14ac:dyDescent="0.25">
      <c r="B1085" s="79"/>
      <c r="C1085" s="119"/>
      <c r="G1085">
        <v>1081</v>
      </c>
      <c r="H1085" s="246">
        <f t="shared" ca="1" si="28"/>
        <v>-1.1265308423757605E-2</v>
      </c>
    </row>
    <row r="1086" spans="2:8" x14ac:dyDescent="0.25">
      <c r="B1086" s="79"/>
      <c r="C1086" s="119"/>
      <c r="G1086">
        <v>1082</v>
      </c>
      <c r="H1086" s="246">
        <f t="shared" ca="1" si="28"/>
        <v>-7.6303533115772695E-3</v>
      </c>
    </row>
    <row r="1087" spans="2:8" x14ac:dyDescent="0.25">
      <c r="B1087" s="79"/>
      <c r="C1087" s="119"/>
      <c r="G1087">
        <v>1083</v>
      </c>
      <c r="H1087" s="246">
        <f t="shared" ca="1" si="28"/>
        <v>-6.6498855345323996E-3</v>
      </c>
    </row>
    <row r="1088" spans="2:8" x14ac:dyDescent="0.25">
      <c r="B1088" s="79"/>
      <c r="C1088" s="119"/>
      <c r="G1088">
        <v>1084</v>
      </c>
      <c r="H1088" s="246">
        <f t="shared" ca="1" si="28"/>
        <v>-2.3546014178404538E-2</v>
      </c>
    </row>
    <row r="1089" spans="2:8" x14ac:dyDescent="0.25">
      <c r="B1089" s="79"/>
      <c r="C1089" s="119"/>
      <c r="G1089">
        <v>1085</v>
      </c>
      <c r="H1089" s="246">
        <f t="shared" ca="1" si="28"/>
        <v>5.9608708762096535E-3</v>
      </c>
    </row>
    <row r="1090" spans="2:8" x14ac:dyDescent="0.25">
      <c r="B1090" s="79"/>
      <c r="C1090" s="119"/>
      <c r="G1090">
        <v>1086</v>
      </c>
      <c r="H1090" s="246">
        <f t="shared" ca="1" si="28"/>
        <v>8.1099633394049672E-3</v>
      </c>
    </row>
    <row r="1091" spans="2:8" x14ac:dyDescent="0.25">
      <c r="B1091" s="79"/>
      <c r="C1091" s="119"/>
      <c r="G1091">
        <v>1087</v>
      </c>
      <c r="H1091" s="246">
        <f t="shared" ca="1" si="28"/>
        <v>1.2528722588488756E-3</v>
      </c>
    </row>
    <row r="1092" spans="2:8" x14ac:dyDescent="0.25">
      <c r="B1092" s="79"/>
      <c r="C1092" s="119"/>
      <c r="G1092">
        <v>1088</v>
      </c>
      <c r="H1092" s="246">
        <f t="shared" ca="1" si="28"/>
        <v>3.4631294077033885E-3</v>
      </c>
    </row>
    <row r="1093" spans="2:8" x14ac:dyDescent="0.25">
      <c r="B1093" s="79"/>
      <c r="C1093" s="119"/>
      <c r="G1093">
        <v>1089</v>
      </c>
      <c r="H1093" s="246">
        <f t="shared" ca="1" si="28"/>
        <v>9.7876543527640348E-3</v>
      </c>
    </row>
    <row r="1094" spans="2:8" x14ac:dyDescent="0.25">
      <c r="B1094" s="79"/>
      <c r="C1094" s="119"/>
      <c r="G1094">
        <v>1090</v>
      </c>
      <c r="H1094" s="246">
        <f t="shared" ref="H1094:H1157" ca="1" si="29">_xlfn.NORM.INV(RAND(),$N$7,$N$8)</f>
        <v>2.1725107201461993E-2</v>
      </c>
    </row>
    <row r="1095" spans="2:8" x14ac:dyDescent="0.25">
      <c r="B1095" s="79"/>
      <c r="C1095" s="119"/>
      <c r="G1095">
        <v>1091</v>
      </c>
      <c r="H1095" s="246">
        <f t="shared" ca="1" si="29"/>
        <v>1.2911234633896854E-2</v>
      </c>
    </row>
    <row r="1096" spans="2:8" x14ac:dyDescent="0.25">
      <c r="B1096" s="79"/>
      <c r="C1096" s="119"/>
      <c r="G1096">
        <v>1092</v>
      </c>
      <c r="H1096" s="246">
        <f t="shared" ca="1" si="29"/>
        <v>-1.6762894258845081E-2</v>
      </c>
    </row>
    <row r="1097" spans="2:8" x14ac:dyDescent="0.25">
      <c r="B1097" s="79"/>
      <c r="C1097" s="119"/>
      <c r="G1097">
        <v>1093</v>
      </c>
      <c r="H1097" s="246">
        <f t="shared" ca="1" si="29"/>
        <v>-7.4660601283212452E-3</v>
      </c>
    </row>
    <row r="1098" spans="2:8" x14ac:dyDescent="0.25">
      <c r="B1098" s="79"/>
      <c r="C1098" s="119"/>
      <c r="G1098">
        <v>1094</v>
      </c>
      <c r="H1098" s="246">
        <f t="shared" ca="1" si="29"/>
        <v>-1.0069711436802259E-3</v>
      </c>
    </row>
    <row r="1099" spans="2:8" x14ac:dyDescent="0.25">
      <c r="B1099" s="79"/>
      <c r="C1099" s="119"/>
      <c r="G1099">
        <v>1095</v>
      </c>
      <c r="H1099" s="246">
        <f t="shared" ca="1" si="29"/>
        <v>-1.7171642293400097E-2</v>
      </c>
    </row>
    <row r="1100" spans="2:8" x14ac:dyDescent="0.25">
      <c r="B1100" s="79"/>
      <c r="C1100" s="119"/>
      <c r="G1100">
        <v>1096</v>
      </c>
      <c r="H1100" s="246">
        <f t="shared" ca="1" si="29"/>
        <v>2.4994359115110779E-3</v>
      </c>
    </row>
    <row r="1101" spans="2:8" x14ac:dyDescent="0.25">
      <c r="B1101" s="79"/>
      <c r="C1101" s="119"/>
      <c r="G1101">
        <v>1097</v>
      </c>
      <c r="H1101" s="246">
        <f t="shared" ca="1" si="29"/>
        <v>2.5522129113646777E-2</v>
      </c>
    </row>
    <row r="1102" spans="2:8" x14ac:dyDescent="0.25">
      <c r="B1102" s="79"/>
      <c r="C1102" s="119"/>
      <c r="G1102">
        <v>1098</v>
      </c>
      <c r="H1102" s="246">
        <f t="shared" ca="1" si="29"/>
        <v>2.4064969463073078E-2</v>
      </c>
    </row>
    <row r="1103" spans="2:8" x14ac:dyDescent="0.25">
      <c r="B1103" s="79"/>
      <c r="C1103" s="119"/>
      <c r="G1103">
        <v>1099</v>
      </c>
      <c r="H1103" s="246">
        <f t="shared" ca="1" si="29"/>
        <v>-1.3739409599216906E-2</v>
      </c>
    </row>
    <row r="1104" spans="2:8" x14ac:dyDescent="0.25">
      <c r="B1104" s="79"/>
      <c r="C1104" s="119"/>
      <c r="G1104">
        <v>1100</v>
      </c>
      <c r="H1104" s="246">
        <f t="shared" ca="1" si="29"/>
        <v>1.5544442174681832E-2</v>
      </c>
    </row>
    <row r="1105" spans="2:8" x14ac:dyDescent="0.25">
      <c r="B1105" s="79"/>
      <c r="C1105" s="119"/>
      <c r="G1105">
        <v>1101</v>
      </c>
      <c r="H1105" s="246">
        <f t="shared" ca="1" si="29"/>
        <v>-6.6125348961058308E-3</v>
      </c>
    </row>
    <row r="1106" spans="2:8" x14ac:dyDescent="0.25">
      <c r="B1106" s="79"/>
      <c r="C1106" s="119"/>
      <c r="G1106">
        <v>1102</v>
      </c>
      <c r="H1106" s="246">
        <f t="shared" ca="1" si="29"/>
        <v>2.4411856918488146E-3</v>
      </c>
    </row>
    <row r="1107" spans="2:8" x14ac:dyDescent="0.25">
      <c r="B1107" s="79"/>
      <c r="C1107" s="119"/>
      <c r="G1107">
        <v>1103</v>
      </c>
      <c r="H1107" s="246">
        <f t="shared" ca="1" si="29"/>
        <v>-8.9302184419642692E-3</v>
      </c>
    </row>
    <row r="1108" spans="2:8" x14ac:dyDescent="0.25">
      <c r="B1108" s="79"/>
      <c r="C1108" s="119"/>
      <c r="G1108">
        <v>1104</v>
      </c>
      <c r="H1108" s="246">
        <f t="shared" ca="1" si="29"/>
        <v>-9.4223815110002426E-3</v>
      </c>
    </row>
    <row r="1109" spans="2:8" x14ac:dyDescent="0.25">
      <c r="B1109" s="79"/>
      <c r="C1109" s="119"/>
      <c r="G1109">
        <v>1105</v>
      </c>
      <c r="H1109" s="246">
        <f t="shared" ca="1" si="29"/>
        <v>7.718262241167082E-3</v>
      </c>
    </row>
    <row r="1110" spans="2:8" x14ac:dyDescent="0.25">
      <c r="B1110" s="79"/>
      <c r="C1110" s="119"/>
      <c r="G1110">
        <v>1106</v>
      </c>
      <c r="H1110" s="246">
        <f t="shared" ca="1" si="29"/>
        <v>1.3451845753916981E-2</v>
      </c>
    </row>
    <row r="1111" spans="2:8" x14ac:dyDescent="0.25">
      <c r="B1111" s="79"/>
      <c r="C1111" s="119"/>
      <c r="G1111">
        <v>1107</v>
      </c>
      <c r="H1111" s="246">
        <f t="shared" ca="1" si="29"/>
        <v>-5.6503962211450045E-3</v>
      </c>
    </row>
    <row r="1112" spans="2:8" x14ac:dyDescent="0.25">
      <c r="B1112" s="79"/>
      <c r="C1112" s="119"/>
      <c r="G1112">
        <v>1108</v>
      </c>
      <c r="H1112" s="246">
        <f t="shared" ca="1" si="29"/>
        <v>6.4852939563028265E-3</v>
      </c>
    </row>
    <row r="1113" spans="2:8" x14ac:dyDescent="0.25">
      <c r="B1113" s="79"/>
      <c r="C1113" s="119"/>
      <c r="G1113">
        <v>1109</v>
      </c>
      <c r="H1113" s="246">
        <f t="shared" ca="1" si="29"/>
        <v>7.8467297572149403E-3</v>
      </c>
    </row>
    <row r="1114" spans="2:8" x14ac:dyDescent="0.25">
      <c r="B1114" s="79"/>
      <c r="C1114" s="119"/>
      <c r="G1114">
        <v>1110</v>
      </c>
      <c r="H1114" s="246">
        <f t="shared" ca="1" si="29"/>
        <v>1.579235733123327E-2</v>
      </c>
    </row>
    <row r="1115" spans="2:8" x14ac:dyDescent="0.25">
      <c r="B1115" s="79"/>
      <c r="C1115" s="119"/>
      <c r="G1115">
        <v>1111</v>
      </c>
      <c r="H1115" s="246">
        <f t="shared" ca="1" si="29"/>
        <v>-4.5161462817744254E-3</v>
      </c>
    </row>
    <row r="1116" spans="2:8" x14ac:dyDescent="0.25">
      <c r="B1116" s="79"/>
      <c r="C1116" s="119"/>
      <c r="G1116">
        <v>1112</v>
      </c>
      <c r="H1116" s="246">
        <f t="shared" ca="1" si="29"/>
        <v>-5.2877578108943245E-3</v>
      </c>
    </row>
    <row r="1117" spans="2:8" x14ac:dyDescent="0.25">
      <c r="B1117" s="79"/>
      <c r="C1117" s="119"/>
      <c r="G1117">
        <v>1113</v>
      </c>
      <c r="H1117" s="246">
        <f t="shared" ca="1" si="29"/>
        <v>5.5420944282182994E-3</v>
      </c>
    </row>
    <row r="1118" spans="2:8" x14ac:dyDescent="0.25">
      <c r="B1118" s="79"/>
      <c r="C1118" s="119"/>
      <c r="G1118">
        <v>1114</v>
      </c>
      <c r="H1118" s="246">
        <f t="shared" ca="1" si="29"/>
        <v>-5.3018362292820715E-3</v>
      </c>
    </row>
    <row r="1119" spans="2:8" x14ac:dyDescent="0.25">
      <c r="B1119" s="79"/>
      <c r="C1119" s="119"/>
      <c r="G1119">
        <v>1115</v>
      </c>
      <c r="H1119" s="246">
        <f t="shared" ca="1" si="29"/>
        <v>1.7373960484030206E-2</v>
      </c>
    </row>
    <row r="1120" spans="2:8" x14ac:dyDescent="0.25">
      <c r="B1120" s="79"/>
      <c r="C1120" s="119"/>
      <c r="G1120">
        <v>1116</v>
      </c>
      <c r="H1120" s="246">
        <f t="shared" ca="1" si="29"/>
        <v>-1.0677257858990626E-2</v>
      </c>
    </row>
    <row r="1121" spans="2:8" x14ac:dyDescent="0.25">
      <c r="B1121" s="79"/>
      <c r="C1121" s="119"/>
      <c r="G1121">
        <v>1117</v>
      </c>
      <c r="H1121" s="246">
        <f t="shared" ca="1" si="29"/>
        <v>-8.6810675648915951E-4</v>
      </c>
    </row>
    <row r="1122" spans="2:8" x14ac:dyDescent="0.25">
      <c r="B1122" s="79"/>
      <c r="C1122" s="119"/>
      <c r="G1122">
        <v>1118</v>
      </c>
      <c r="H1122" s="246">
        <f t="shared" ca="1" si="29"/>
        <v>7.8025310466626491E-3</v>
      </c>
    </row>
    <row r="1123" spans="2:8" x14ac:dyDescent="0.25">
      <c r="B1123" s="79"/>
      <c r="C1123" s="119"/>
      <c r="G1123">
        <v>1119</v>
      </c>
      <c r="H1123" s="246">
        <f t="shared" ca="1" si="29"/>
        <v>1.8748886608673733E-3</v>
      </c>
    </row>
    <row r="1124" spans="2:8" x14ac:dyDescent="0.25">
      <c r="B1124" s="79"/>
      <c r="C1124" s="119"/>
      <c r="G1124">
        <v>1120</v>
      </c>
      <c r="H1124" s="246">
        <f t="shared" ca="1" si="29"/>
        <v>-9.2145174438083375E-3</v>
      </c>
    </row>
    <row r="1125" spans="2:8" x14ac:dyDescent="0.25">
      <c r="B1125" s="79"/>
      <c r="C1125" s="119"/>
      <c r="G1125">
        <v>1121</v>
      </c>
      <c r="H1125" s="246">
        <f t="shared" ca="1" si="29"/>
        <v>-7.3947079150725624E-3</v>
      </c>
    </row>
    <row r="1126" spans="2:8" x14ac:dyDescent="0.25">
      <c r="B1126" s="79"/>
      <c r="C1126" s="119"/>
      <c r="G1126">
        <v>1122</v>
      </c>
      <c r="H1126" s="246">
        <f t="shared" ca="1" si="29"/>
        <v>7.9258780375336934E-5</v>
      </c>
    </row>
    <row r="1127" spans="2:8" x14ac:dyDescent="0.25">
      <c r="B1127" s="79"/>
      <c r="C1127" s="119"/>
      <c r="G1127">
        <v>1123</v>
      </c>
      <c r="H1127" s="246">
        <f t="shared" ca="1" si="29"/>
        <v>-7.2863628989542975E-3</v>
      </c>
    </row>
    <row r="1128" spans="2:8" x14ac:dyDescent="0.25">
      <c r="B1128" s="79"/>
      <c r="C1128" s="119"/>
      <c r="G1128">
        <v>1124</v>
      </c>
      <c r="H1128" s="246">
        <f t="shared" ca="1" si="29"/>
        <v>1.0708138202595271E-2</v>
      </c>
    </row>
    <row r="1129" spans="2:8" x14ac:dyDescent="0.25">
      <c r="B1129" s="79"/>
      <c r="C1129" s="119"/>
      <c r="G1129">
        <v>1125</v>
      </c>
      <c r="H1129" s="246">
        <f t="shared" ca="1" si="29"/>
        <v>-1.1056455782133773E-3</v>
      </c>
    </row>
    <row r="1130" spans="2:8" x14ac:dyDescent="0.25">
      <c r="B1130" s="79"/>
      <c r="C1130" s="119"/>
      <c r="G1130">
        <v>1126</v>
      </c>
      <c r="H1130" s="246">
        <f t="shared" ca="1" si="29"/>
        <v>-1.236938962337345E-2</v>
      </c>
    </row>
    <row r="1131" spans="2:8" x14ac:dyDescent="0.25">
      <c r="B1131" s="79"/>
      <c r="C1131" s="119"/>
      <c r="G1131">
        <v>1127</v>
      </c>
      <c r="H1131" s="246">
        <f t="shared" ca="1" si="29"/>
        <v>8.6955810130904462E-3</v>
      </c>
    </row>
    <row r="1132" spans="2:8" x14ac:dyDescent="0.25">
      <c r="B1132" s="79"/>
      <c r="C1132" s="119"/>
      <c r="G1132">
        <v>1128</v>
      </c>
      <c r="H1132" s="246">
        <f t="shared" ca="1" si="29"/>
        <v>3.1907033753706633E-2</v>
      </c>
    </row>
    <row r="1133" spans="2:8" x14ac:dyDescent="0.25">
      <c r="B1133" s="79"/>
      <c r="C1133" s="119"/>
      <c r="G1133">
        <v>1129</v>
      </c>
      <c r="H1133" s="246">
        <f t="shared" ca="1" si="29"/>
        <v>-2.117141358465966E-3</v>
      </c>
    </row>
    <row r="1134" spans="2:8" x14ac:dyDescent="0.25">
      <c r="B1134" s="79"/>
      <c r="C1134" s="119"/>
      <c r="G1134">
        <v>1130</v>
      </c>
      <c r="H1134" s="246">
        <f t="shared" ca="1" si="29"/>
        <v>1.2447292090871954E-2</v>
      </c>
    </row>
    <row r="1135" spans="2:8" x14ac:dyDescent="0.25">
      <c r="B1135" s="79"/>
      <c r="C1135" s="119"/>
      <c r="G1135">
        <v>1131</v>
      </c>
      <c r="H1135" s="246">
        <f t="shared" ca="1" si="29"/>
        <v>1.2459151146636534E-2</v>
      </c>
    </row>
    <row r="1136" spans="2:8" x14ac:dyDescent="0.25">
      <c r="B1136" s="79"/>
      <c r="C1136" s="119"/>
      <c r="G1136">
        <v>1132</v>
      </c>
      <c r="H1136" s="246">
        <f t="shared" ca="1" si="29"/>
        <v>-4.0644160282447134E-3</v>
      </c>
    </row>
    <row r="1137" spans="2:8" x14ac:dyDescent="0.25">
      <c r="B1137" s="79"/>
      <c r="C1137" s="119"/>
      <c r="G1137">
        <v>1133</v>
      </c>
      <c r="H1137" s="246">
        <f t="shared" ca="1" si="29"/>
        <v>1.0570821146150889E-2</v>
      </c>
    </row>
    <row r="1138" spans="2:8" x14ac:dyDescent="0.25">
      <c r="B1138" s="79"/>
      <c r="C1138" s="119"/>
      <c r="G1138">
        <v>1134</v>
      </c>
      <c r="H1138" s="246">
        <f t="shared" ca="1" si="29"/>
        <v>3.5987559048020505E-3</v>
      </c>
    </row>
    <row r="1139" spans="2:8" x14ac:dyDescent="0.25">
      <c r="B1139" s="79"/>
      <c r="C1139" s="119"/>
      <c r="G1139">
        <v>1135</v>
      </c>
      <c r="H1139" s="246">
        <f t="shared" ca="1" si="29"/>
        <v>3.419618914103056E-4</v>
      </c>
    </row>
    <row r="1140" spans="2:8" x14ac:dyDescent="0.25">
      <c r="B1140" s="79"/>
      <c r="C1140" s="119"/>
      <c r="G1140">
        <v>1136</v>
      </c>
      <c r="H1140" s="246">
        <f t="shared" ca="1" si="29"/>
        <v>5.3097503699099128E-3</v>
      </c>
    </row>
    <row r="1141" spans="2:8" x14ac:dyDescent="0.25">
      <c r="B1141" s="79"/>
      <c r="C1141" s="119"/>
      <c r="G1141">
        <v>1137</v>
      </c>
      <c r="H1141" s="246">
        <f t="shared" ca="1" si="29"/>
        <v>1.9602287026485856E-3</v>
      </c>
    </row>
    <row r="1142" spans="2:8" x14ac:dyDescent="0.25">
      <c r="B1142" s="79"/>
      <c r="C1142" s="119"/>
      <c r="G1142">
        <v>1138</v>
      </c>
      <c r="H1142" s="246">
        <f t="shared" ca="1" si="29"/>
        <v>-1.0596364097759109E-2</v>
      </c>
    </row>
    <row r="1143" spans="2:8" x14ac:dyDescent="0.25">
      <c r="B1143" s="79"/>
      <c r="C1143" s="119"/>
      <c r="G1143">
        <v>1139</v>
      </c>
      <c r="H1143" s="246">
        <f t="shared" ca="1" si="29"/>
        <v>1.5407203470087286E-2</v>
      </c>
    </row>
    <row r="1144" spans="2:8" x14ac:dyDescent="0.25">
      <c r="B1144" s="79"/>
      <c r="C1144" s="119"/>
      <c r="G1144">
        <v>1140</v>
      </c>
      <c r="H1144" s="246">
        <f t="shared" ca="1" si="29"/>
        <v>-1.489415676864167E-2</v>
      </c>
    </row>
    <row r="1145" spans="2:8" x14ac:dyDescent="0.25">
      <c r="B1145" s="79"/>
      <c r="C1145" s="119"/>
      <c r="G1145">
        <v>1141</v>
      </c>
      <c r="H1145" s="246">
        <f t="shared" ca="1" si="29"/>
        <v>1.4140060822126984E-4</v>
      </c>
    </row>
    <row r="1146" spans="2:8" x14ac:dyDescent="0.25">
      <c r="B1146" s="79"/>
      <c r="C1146" s="119"/>
      <c r="G1146">
        <v>1142</v>
      </c>
      <c r="H1146" s="246">
        <f t="shared" ca="1" si="29"/>
        <v>1.5581483798194663E-2</v>
      </c>
    </row>
    <row r="1147" spans="2:8" x14ac:dyDescent="0.25">
      <c r="B1147" s="79"/>
      <c r="C1147" s="119"/>
      <c r="G1147">
        <v>1143</v>
      </c>
      <c r="H1147" s="246">
        <f t="shared" ca="1" si="29"/>
        <v>2.3757828748635065E-2</v>
      </c>
    </row>
    <row r="1148" spans="2:8" x14ac:dyDescent="0.25">
      <c r="B1148" s="79"/>
      <c r="C1148" s="119"/>
      <c r="G1148">
        <v>1144</v>
      </c>
      <c r="H1148" s="246">
        <f t="shared" ca="1" si="29"/>
        <v>1.528102590959853E-3</v>
      </c>
    </row>
    <row r="1149" spans="2:8" x14ac:dyDescent="0.25">
      <c r="B1149" s="79"/>
      <c r="C1149" s="119"/>
      <c r="G1149">
        <v>1145</v>
      </c>
      <c r="H1149" s="246">
        <f t="shared" ca="1" si="29"/>
        <v>9.4491211015246754E-3</v>
      </c>
    </row>
    <row r="1150" spans="2:8" x14ac:dyDescent="0.25">
      <c r="B1150" s="79"/>
      <c r="C1150" s="119"/>
      <c r="G1150">
        <v>1146</v>
      </c>
      <c r="H1150" s="246">
        <f t="shared" ca="1" si="29"/>
        <v>-4.2641596260613122E-3</v>
      </c>
    </row>
    <row r="1151" spans="2:8" x14ac:dyDescent="0.25">
      <c r="B1151" s="79"/>
      <c r="C1151" s="119"/>
      <c r="G1151">
        <v>1147</v>
      </c>
      <c r="H1151" s="246">
        <f t="shared" ca="1" si="29"/>
        <v>-6.3491479275311364E-3</v>
      </c>
    </row>
    <row r="1152" spans="2:8" x14ac:dyDescent="0.25">
      <c r="B1152" s="79"/>
      <c r="C1152" s="119"/>
      <c r="G1152">
        <v>1148</v>
      </c>
      <c r="H1152" s="246">
        <f t="shared" ca="1" si="29"/>
        <v>-4.6716672479762116E-3</v>
      </c>
    </row>
    <row r="1153" spans="2:8" x14ac:dyDescent="0.25">
      <c r="B1153" s="79"/>
      <c r="C1153" s="119"/>
      <c r="G1153">
        <v>1149</v>
      </c>
      <c r="H1153" s="246">
        <f t="shared" ca="1" si="29"/>
        <v>-9.8056524880408991E-3</v>
      </c>
    </row>
    <row r="1154" spans="2:8" x14ac:dyDescent="0.25">
      <c r="B1154" s="79"/>
      <c r="C1154" s="119"/>
      <c r="G1154">
        <v>1150</v>
      </c>
      <c r="H1154" s="246">
        <f t="shared" ca="1" si="29"/>
        <v>4.0128324024382832E-3</v>
      </c>
    </row>
    <row r="1155" spans="2:8" x14ac:dyDescent="0.25">
      <c r="B1155" s="79"/>
      <c r="C1155" s="119"/>
      <c r="G1155">
        <v>1151</v>
      </c>
      <c r="H1155" s="246">
        <f t="shared" ca="1" si="29"/>
        <v>-3.0070186526142909E-3</v>
      </c>
    </row>
    <row r="1156" spans="2:8" x14ac:dyDescent="0.25">
      <c r="B1156" s="79"/>
      <c r="C1156" s="119"/>
      <c r="G1156">
        <v>1152</v>
      </c>
      <c r="H1156" s="246">
        <f t="shared" ca="1" si="29"/>
        <v>-1.7846655783509777E-2</v>
      </c>
    </row>
    <row r="1157" spans="2:8" x14ac:dyDescent="0.25">
      <c r="B1157" s="79"/>
      <c r="C1157" s="119"/>
      <c r="G1157">
        <v>1153</v>
      </c>
      <c r="H1157" s="246">
        <f t="shared" ca="1" si="29"/>
        <v>1.2754394575096358E-3</v>
      </c>
    </row>
    <row r="1158" spans="2:8" x14ac:dyDescent="0.25">
      <c r="B1158" s="79"/>
      <c r="C1158" s="119"/>
      <c r="G1158">
        <v>1154</v>
      </c>
      <c r="H1158" s="246">
        <f t="shared" ref="H1158:H1221" ca="1" si="30">_xlfn.NORM.INV(RAND(),$N$7,$N$8)</f>
        <v>1.3912277073703638E-2</v>
      </c>
    </row>
    <row r="1159" spans="2:8" x14ac:dyDescent="0.25">
      <c r="B1159" s="79"/>
      <c r="C1159" s="119"/>
      <c r="G1159">
        <v>1155</v>
      </c>
      <c r="H1159" s="246">
        <f t="shared" ca="1" si="30"/>
        <v>1.5321616143456848E-3</v>
      </c>
    </row>
    <row r="1160" spans="2:8" x14ac:dyDescent="0.25">
      <c r="B1160" s="79"/>
      <c r="C1160" s="119"/>
      <c r="G1160">
        <v>1156</v>
      </c>
      <c r="H1160" s="246">
        <f t="shared" ca="1" si="30"/>
        <v>9.4685479877084956E-3</v>
      </c>
    </row>
    <row r="1161" spans="2:8" x14ac:dyDescent="0.25">
      <c r="B1161" s="79"/>
      <c r="C1161" s="119"/>
      <c r="G1161">
        <v>1157</v>
      </c>
      <c r="H1161" s="246">
        <f t="shared" ca="1" si="30"/>
        <v>-7.730189863446495E-3</v>
      </c>
    </row>
    <row r="1162" spans="2:8" x14ac:dyDescent="0.25">
      <c r="B1162" s="79"/>
      <c r="C1162" s="119"/>
      <c r="G1162">
        <v>1158</v>
      </c>
      <c r="H1162" s="246">
        <f t="shared" ca="1" si="30"/>
        <v>-3.494250900036315E-3</v>
      </c>
    </row>
    <row r="1163" spans="2:8" x14ac:dyDescent="0.25">
      <c r="B1163" s="79"/>
      <c r="C1163" s="119"/>
      <c r="G1163">
        <v>1159</v>
      </c>
      <c r="H1163" s="246">
        <f t="shared" ca="1" si="30"/>
        <v>2.3564674822761237E-3</v>
      </c>
    </row>
    <row r="1164" spans="2:8" x14ac:dyDescent="0.25">
      <c r="B1164" s="79"/>
      <c r="C1164" s="119"/>
      <c r="G1164">
        <v>1160</v>
      </c>
      <c r="H1164" s="246">
        <f t="shared" ca="1" si="30"/>
        <v>2.4282756785009661E-3</v>
      </c>
    </row>
    <row r="1165" spans="2:8" x14ac:dyDescent="0.25">
      <c r="B1165" s="79"/>
      <c r="C1165" s="119"/>
      <c r="G1165">
        <v>1161</v>
      </c>
      <c r="H1165" s="246">
        <f t="shared" ca="1" si="30"/>
        <v>1.4287972986963745E-2</v>
      </c>
    </row>
    <row r="1166" spans="2:8" x14ac:dyDescent="0.25">
      <c r="B1166" s="79"/>
      <c r="C1166" s="119"/>
      <c r="G1166">
        <v>1162</v>
      </c>
      <c r="H1166" s="246">
        <f t="shared" ca="1" si="30"/>
        <v>6.0254109477333251E-3</v>
      </c>
    </row>
    <row r="1167" spans="2:8" x14ac:dyDescent="0.25">
      <c r="B1167" s="79"/>
      <c r="C1167" s="119"/>
      <c r="G1167">
        <v>1163</v>
      </c>
      <c r="H1167" s="246">
        <f t="shared" ca="1" si="30"/>
        <v>-1.3821773933160946E-4</v>
      </c>
    </row>
    <row r="1168" spans="2:8" x14ac:dyDescent="0.25">
      <c r="B1168" s="79"/>
      <c r="C1168" s="119"/>
      <c r="G1168">
        <v>1164</v>
      </c>
      <c r="H1168" s="246">
        <f t="shared" ca="1" si="30"/>
        <v>2.2151624759370833E-3</v>
      </c>
    </row>
    <row r="1169" spans="2:8" x14ac:dyDescent="0.25">
      <c r="B1169" s="79"/>
      <c r="C1169" s="119"/>
      <c r="G1169">
        <v>1165</v>
      </c>
      <c r="H1169" s="246">
        <f t="shared" ca="1" si="30"/>
        <v>8.5338956167881098E-3</v>
      </c>
    </row>
    <row r="1170" spans="2:8" x14ac:dyDescent="0.25">
      <c r="B1170" s="79"/>
      <c r="C1170" s="119"/>
      <c r="G1170">
        <v>1166</v>
      </c>
      <c r="H1170" s="246">
        <f t="shared" ca="1" si="30"/>
        <v>-1.7408223994525875E-2</v>
      </c>
    </row>
    <row r="1171" spans="2:8" x14ac:dyDescent="0.25">
      <c r="B1171" s="79"/>
      <c r="C1171" s="119"/>
      <c r="G1171">
        <v>1167</v>
      </c>
      <c r="H1171" s="246">
        <f t="shared" ca="1" si="30"/>
        <v>-1.2765178058958637E-2</v>
      </c>
    </row>
    <row r="1172" spans="2:8" x14ac:dyDescent="0.25">
      <c r="B1172" s="79"/>
      <c r="C1172" s="119"/>
      <c r="G1172">
        <v>1168</v>
      </c>
      <c r="H1172" s="246">
        <f t="shared" ca="1" si="30"/>
        <v>-1.0932000182589141E-2</v>
      </c>
    </row>
    <row r="1173" spans="2:8" x14ac:dyDescent="0.25">
      <c r="B1173" s="79"/>
      <c r="C1173" s="119"/>
      <c r="G1173">
        <v>1169</v>
      </c>
      <c r="H1173" s="246">
        <f t="shared" ca="1" si="30"/>
        <v>-1.3134669568535928E-2</v>
      </c>
    </row>
    <row r="1174" spans="2:8" x14ac:dyDescent="0.25">
      <c r="B1174" s="79"/>
      <c r="C1174" s="119"/>
      <c r="G1174">
        <v>1170</v>
      </c>
      <c r="H1174" s="246">
        <f t="shared" ca="1" si="30"/>
        <v>-1.2202806515247489E-2</v>
      </c>
    </row>
    <row r="1175" spans="2:8" x14ac:dyDescent="0.25">
      <c r="B1175" s="79"/>
      <c r="C1175" s="119"/>
      <c r="G1175">
        <v>1171</v>
      </c>
      <c r="H1175" s="246">
        <f t="shared" ca="1" si="30"/>
        <v>1.8284108278217838E-2</v>
      </c>
    </row>
    <row r="1176" spans="2:8" x14ac:dyDescent="0.25">
      <c r="B1176" s="79"/>
      <c r="C1176" s="119"/>
      <c r="G1176">
        <v>1172</v>
      </c>
      <c r="H1176" s="246">
        <f t="shared" ca="1" si="30"/>
        <v>7.1949545904064598E-3</v>
      </c>
    </row>
    <row r="1177" spans="2:8" x14ac:dyDescent="0.25">
      <c r="B1177" s="79"/>
      <c r="C1177" s="119"/>
      <c r="G1177">
        <v>1173</v>
      </c>
      <c r="H1177" s="246">
        <f t="shared" ca="1" si="30"/>
        <v>-3.2146214391152075E-2</v>
      </c>
    </row>
    <row r="1178" spans="2:8" x14ac:dyDescent="0.25">
      <c r="B1178" s="79"/>
      <c r="C1178" s="119"/>
      <c r="G1178">
        <v>1174</v>
      </c>
      <c r="H1178" s="246">
        <f t="shared" ca="1" si="30"/>
        <v>5.2424452218601657E-3</v>
      </c>
    </row>
    <row r="1179" spans="2:8" x14ac:dyDescent="0.25">
      <c r="B1179" s="79"/>
      <c r="C1179" s="119"/>
      <c r="G1179">
        <v>1175</v>
      </c>
      <c r="H1179" s="246">
        <f t="shared" ca="1" si="30"/>
        <v>-2.6772002815690692E-2</v>
      </c>
    </row>
    <row r="1180" spans="2:8" x14ac:dyDescent="0.25">
      <c r="B1180" s="79"/>
      <c r="C1180" s="119"/>
      <c r="G1180">
        <v>1176</v>
      </c>
      <c r="H1180" s="246">
        <f t="shared" ca="1" si="30"/>
        <v>1.4165984113561301E-2</v>
      </c>
    </row>
    <row r="1181" spans="2:8" x14ac:dyDescent="0.25">
      <c r="B1181" s="79"/>
      <c r="C1181" s="119"/>
      <c r="G1181">
        <v>1177</v>
      </c>
      <c r="H1181" s="246">
        <f t="shared" ca="1" si="30"/>
        <v>1.0029042944343588E-2</v>
      </c>
    </row>
    <row r="1182" spans="2:8" x14ac:dyDescent="0.25">
      <c r="B1182" s="79"/>
      <c r="C1182" s="119"/>
      <c r="G1182">
        <v>1178</v>
      </c>
      <c r="H1182" s="246">
        <f t="shared" ca="1" si="30"/>
        <v>1.8488873045242409E-3</v>
      </c>
    </row>
    <row r="1183" spans="2:8" x14ac:dyDescent="0.25">
      <c r="B1183" s="79"/>
      <c r="C1183" s="119"/>
      <c r="G1183">
        <v>1179</v>
      </c>
      <c r="H1183" s="246">
        <f t="shared" ca="1" si="30"/>
        <v>7.3157767510819245E-3</v>
      </c>
    </row>
    <row r="1184" spans="2:8" x14ac:dyDescent="0.25">
      <c r="B1184" s="79"/>
      <c r="C1184" s="119"/>
      <c r="G1184">
        <v>1180</v>
      </c>
      <c r="H1184" s="246">
        <f t="shared" ca="1" si="30"/>
        <v>7.2683859416027702E-3</v>
      </c>
    </row>
    <row r="1185" spans="2:8" x14ac:dyDescent="0.25">
      <c r="B1185" s="79"/>
      <c r="C1185" s="119"/>
      <c r="G1185">
        <v>1181</v>
      </c>
      <c r="H1185" s="246">
        <f t="shared" ca="1" si="30"/>
        <v>9.0806942811896014E-3</v>
      </c>
    </row>
    <row r="1186" spans="2:8" x14ac:dyDescent="0.25">
      <c r="B1186" s="79"/>
      <c r="C1186" s="119"/>
      <c r="G1186">
        <v>1182</v>
      </c>
      <c r="H1186" s="246">
        <f t="shared" ca="1" si="30"/>
        <v>-2.144455142263205E-2</v>
      </c>
    </row>
    <row r="1187" spans="2:8" x14ac:dyDescent="0.25">
      <c r="B1187" s="79"/>
      <c r="C1187" s="119"/>
      <c r="G1187">
        <v>1183</v>
      </c>
      <c r="H1187" s="246">
        <f t="shared" ca="1" si="30"/>
        <v>-4.6421207704950848E-3</v>
      </c>
    </row>
    <row r="1188" spans="2:8" x14ac:dyDescent="0.25">
      <c r="B1188" s="79"/>
      <c r="C1188" s="119"/>
      <c r="G1188">
        <v>1184</v>
      </c>
      <c r="H1188" s="246">
        <f t="shared" ca="1" si="30"/>
        <v>-9.6772911052426785E-3</v>
      </c>
    </row>
    <row r="1189" spans="2:8" x14ac:dyDescent="0.25">
      <c r="B1189" s="79"/>
      <c r="C1189" s="119"/>
      <c r="G1189">
        <v>1185</v>
      </c>
      <c r="H1189" s="246">
        <f t="shared" ca="1" si="30"/>
        <v>-9.0628597980042264E-3</v>
      </c>
    </row>
    <row r="1190" spans="2:8" x14ac:dyDescent="0.25">
      <c r="B1190" s="79"/>
      <c r="C1190" s="119"/>
      <c r="G1190">
        <v>1186</v>
      </c>
      <c r="H1190" s="246">
        <f t="shared" ca="1" si="30"/>
        <v>-1.3784184161689283E-3</v>
      </c>
    </row>
    <row r="1191" spans="2:8" x14ac:dyDescent="0.25">
      <c r="B1191" s="79"/>
      <c r="C1191" s="119"/>
      <c r="G1191">
        <v>1187</v>
      </c>
      <c r="H1191" s="246">
        <f t="shared" ca="1" si="30"/>
        <v>-7.8364419666777166E-3</v>
      </c>
    </row>
    <row r="1192" spans="2:8" x14ac:dyDescent="0.25">
      <c r="B1192" s="79"/>
      <c r="C1192" s="119"/>
      <c r="G1192">
        <v>1188</v>
      </c>
      <c r="H1192" s="246">
        <f t="shared" ca="1" si="30"/>
        <v>8.189121619789342E-3</v>
      </c>
    </row>
    <row r="1193" spans="2:8" x14ac:dyDescent="0.25">
      <c r="B1193" s="79"/>
      <c r="C1193" s="119"/>
      <c r="G1193">
        <v>1189</v>
      </c>
      <c r="H1193" s="246">
        <f t="shared" ca="1" si="30"/>
        <v>1.2006037981176826E-3</v>
      </c>
    </row>
    <row r="1194" spans="2:8" x14ac:dyDescent="0.25">
      <c r="B1194" s="79"/>
      <c r="C1194" s="119"/>
      <c r="G1194">
        <v>1190</v>
      </c>
      <c r="H1194" s="246">
        <f t="shared" ca="1" si="30"/>
        <v>-6.551955740799989E-3</v>
      </c>
    </row>
    <row r="1195" spans="2:8" x14ac:dyDescent="0.25">
      <c r="B1195" s="79"/>
      <c r="C1195" s="119"/>
      <c r="G1195">
        <v>1191</v>
      </c>
      <c r="H1195" s="246">
        <f t="shared" ca="1" si="30"/>
        <v>-2.3152740161635692E-2</v>
      </c>
    </row>
    <row r="1196" spans="2:8" x14ac:dyDescent="0.25">
      <c r="B1196" s="79"/>
      <c r="C1196" s="119"/>
      <c r="G1196">
        <v>1192</v>
      </c>
      <c r="H1196" s="246">
        <f t="shared" ca="1" si="30"/>
        <v>-2.3028159107025225E-2</v>
      </c>
    </row>
    <row r="1197" spans="2:8" x14ac:dyDescent="0.25">
      <c r="B1197" s="79"/>
      <c r="C1197" s="119"/>
      <c r="G1197">
        <v>1193</v>
      </c>
      <c r="H1197" s="246">
        <f t="shared" ca="1" si="30"/>
        <v>-1.3331319041906089E-2</v>
      </c>
    </row>
    <row r="1198" spans="2:8" x14ac:dyDescent="0.25">
      <c r="B1198" s="79"/>
      <c r="C1198" s="119"/>
      <c r="G1198">
        <v>1194</v>
      </c>
      <c r="H1198" s="246">
        <f t="shared" ca="1" si="30"/>
        <v>-1.1582692409375607E-2</v>
      </c>
    </row>
    <row r="1199" spans="2:8" x14ac:dyDescent="0.25">
      <c r="B1199" s="79"/>
      <c r="C1199" s="119"/>
      <c r="G1199">
        <v>1195</v>
      </c>
      <c r="H1199" s="246">
        <f t="shared" ca="1" si="30"/>
        <v>-2.4986407510662338E-3</v>
      </c>
    </row>
    <row r="1200" spans="2:8" x14ac:dyDescent="0.25">
      <c r="B1200" s="79"/>
      <c r="C1200" s="119"/>
      <c r="G1200">
        <v>1196</v>
      </c>
      <c r="H1200" s="246">
        <f t="shared" ca="1" si="30"/>
        <v>-1.2204268071401986E-2</v>
      </c>
    </row>
    <row r="1201" spans="2:8" x14ac:dyDescent="0.25">
      <c r="B1201" s="79"/>
      <c r="C1201" s="119"/>
      <c r="G1201">
        <v>1197</v>
      </c>
      <c r="H1201" s="246">
        <f t="shared" ca="1" si="30"/>
        <v>1.1722616385182908E-2</v>
      </c>
    </row>
    <row r="1202" spans="2:8" x14ac:dyDescent="0.25">
      <c r="B1202" s="79"/>
      <c r="C1202" s="119"/>
      <c r="G1202">
        <v>1198</v>
      </c>
      <c r="H1202" s="246">
        <f t="shared" ca="1" si="30"/>
        <v>-4.6772075445474263E-3</v>
      </c>
    </row>
    <row r="1203" spans="2:8" x14ac:dyDescent="0.25">
      <c r="B1203" s="79"/>
      <c r="C1203" s="119"/>
      <c r="G1203">
        <v>1199</v>
      </c>
      <c r="H1203" s="246">
        <f t="shared" ca="1" si="30"/>
        <v>-6.1210818780374349E-3</v>
      </c>
    </row>
    <row r="1204" spans="2:8" x14ac:dyDescent="0.25">
      <c r="B1204" s="79"/>
      <c r="C1204" s="119"/>
      <c r="G1204">
        <v>1200</v>
      </c>
      <c r="H1204" s="246">
        <f t="shared" ca="1" si="30"/>
        <v>1.127592303908191E-2</v>
      </c>
    </row>
    <row r="1205" spans="2:8" x14ac:dyDescent="0.25">
      <c r="B1205" s="79"/>
      <c r="C1205" s="119"/>
      <c r="G1205">
        <v>1201</v>
      </c>
      <c r="H1205" s="246">
        <f t="shared" ca="1" si="30"/>
        <v>-5.8261418099316573E-3</v>
      </c>
    </row>
    <row r="1206" spans="2:8" x14ac:dyDescent="0.25">
      <c r="B1206" s="79"/>
      <c r="C1206" s="119"/>
      <c r="G1206">
        <v>1202</v>
      </c>
      <c r="H1206" s="246">
        <f t="shared" ca="1" si="30"/>
        <v>1.7619032518893147E-2</v>
      </c>
    </row>
    <row r="1207" spans="2:8" x14ac:dyDescent="0.25">
      <c r="B1207" s="79"/>
      <c r="C1207" s="119"/>
      <c r="G1207">
        <v>1203</v>
      </c>
      <c r="H1207" s="246">
        <f t="shared" ca="1" si="30"/>
        <v>-9.3551094510834522E-3</v>
      </c>
    </row>
    <row r="1208" spans="2:8" x14ac:dyDescent="0.25">
      <c r="B1208" s="79"/>
      <c r="C1208" s="119"/>
      <c r="G1208">
        <v>1204</v>
      </c>
      <c r="H1208" s="246">
        <f t="shared" ca="1" si="30"/>
        <v>-2.329670126309925E-2</v>
      </c>
    </row>
    <row r="1209" spans="2:8" x14ac:dyDescent="0.25">
      <c r="B1209" s="79"/>
      <c r="C1209" s="119"/>
      <c r="G1209">
        <v>1205</v>
      </c>
      <c r="H1209" s="246">
        <f t="shared" ca="1" si="30"/>
        <v>-9.2034605553236999E-4</v>
      </c>
    </row>
    <row r="1210" spans="2:8" x14ac:dyDescent="0.25">
      <c r="B1210" s="79"/>
      <c r="C1210" s="119"/>
      <c r="G1210">
        <v>1206</v>
      </c>
      <c r="H1210" s="246">
        <f t="shared" ca="1" si="30"/>
        <v>-6.425774894739127E-3</v>
      </c>
    </row>
    <row r="1211" spans="2:8" x14ac:dyDescent="0.25">
      <c r="B1211" s="79"/>
      <c r="C1211" s="119"/>
      <c r="G1211">
        <v>1207</v>
      </c>
      <c r="H1211" s="246">
        <f t="shared" ca="1" si="30"/>
        <v>-1.0496463170975179E-2</v>
      </c>
    </row>
    <row r="1212" spans="2:8" x14ac:dyDescent="0.25">
      <c r="B1212" s="79"/>
      <c r="C1212" s="119"/>
      <c r="G1212">
        <v>1208</v>
      </c>
      <c r="H1212" s="246">
        <f t="shared" ca="1" si="30"/>
        <v>1.6680757600042347E-2</v>
      </c>
    </row>
    <row r="1213" spans="2:8" x14ac:dyDescent="0.25">
      <c r="B1213" s="79"/>
      <c r="C1213" s="119"/>
      <c r="G1213">
        <v>1209</v>
      </c>
      <c r="H1213" s="246">
        <f t="shared" ca="1" si="30"/>
        <v>-3.4335984428293634E-3</v>
      </c>
    </row>
    <row r="1214" spans="2:8" x14ac:dyDescent="0.25">
      <c r="B1214" s="79"/>
      <c r="C1214" s="119"/>
      <c r="G1214">
        <v>1210</v>
      </c>
      <c r="H1214" s="246">
        <f t="shared" ca="1" si="30"/>
        <v>-2.1321356827505019E-2</v>
      </c>
    </row>
    <row r="1215" spans="2:8" x14ac:dyDescent="0.25">
      <c r="B1215" s="79"/>
      <c r="C1215" s="119"/>
      <c r="G1215">
        <v>1211</v>
      </c>
      <c r="H1215" s="246">
        <f t="shared" ca="1" si="30"/>
        <v>1.376546667395696E-3</v>
      </c>
    </row>
    <row r="1216" spans="2:8" x14ac:dyDescent="0.25">
      <c r="B1216" s="79"/>
      <c r="C1216" s="119"/>
      <c r="G1216">
        <v>1212</v>
      </c>
      <c r="H1216" s="246">
        <f t="shared" ca="1" si="30"/>
        <v>1.6919512864311384E-2</v>
      </c>
    </row>
    <row r="1217" spans="2:8" x14ac:dyDescent="0.25">
      <c r="B1217" s="79"/>
      <c r="C1217" s="119"/>
      <c r="G1217">
        <v>1213</v>
      </c>
      <c r="H1217" s="246">
        <f t="shared" ca="1" si="30"/>
        <v>2.0906243886115145E-2</v>
      </c>
    </row>
    <row r="1218" spans="2:8" x14ac:dyDescent="0.25">
      <c r="B1218" s="79"/>
      <c r="C1218" s="119"/>
      <c r="G1218">
        <v>1214</v>
      </c>
      <c r="H1218" s="246">
        <f t="shared" ca="1" si="30"/>
        <v>-5.3312639348453315E-3</v>
      </c>
    </row>
    <row r="1219" spans="2:8" x14ac:dyDescent="0.25">
      <c r="B1219" s="79"/>
      <c r="C1219" s="119"/>
      <c r="G1219">
        <v>1215</v>
      </c>
      <c r="H1219" s="246">
        <f t="shared" ca="1" si="30"/>
        <v>-4.4278599775817405E-3</v>
      </c>
    </row>
    <row r="1220" spans="2:8" x14ac:dyDescent="0.25">
      <c r="B1220" s="79"/>
      <c r="C1220" s="119"/>
      <c r="G1220">
        <v>1216</v>
      </c>
      <c r="H1220" s="246">
        <f t="shared" ca="1" si="30"/>
        <v>-1.3889641635148966E-3</v>
      </c>
    </row>
    <row r="1221" spans="2:8" x14ac:dyDescent="0.25">
      <c r="B1221" s="79"/>
      <c r="C1221" s="119"/>
      <c r="G1221">
        <v>1217</v>
      </c>
      <c r="H1221" s="246">
        <f t="shared" ca="1" si="30"/>
        <v>-1.7764370153887495E-2</v>
      </c>
    </row>
    <row r="1222" spans="2:8" x14ac:dyDescent="0.25">
      <c r="B1222" s="79"/>
      <c r="C1222" s="119"/>
      <c r="G1222">
        <v>1218</v>
      </c>
      <c r="H1222" s="246">
        <f t="shared" ref="H1222:H1285" ca="1" si="31">_xlfn.NORM.INV(RAND(),$N$7,$N$8)</f>
        <v>1.389775717265293E-2</v>
      </c>
    </row>
    <row r="1223" spans="2:8" x14ac:dyDescent="0.25">
      <c r="B1223" s="79"/>
      <c r="C1223" s="119"/>
      <c r="G1223">
        <v>1219</v>
      </c>
      <c r="H1223" s="246">
        <f t="shared" ca="1" si="31"/>
        <v>5.8444693950937205E-3</v>
      </c>
    </row>
    <row r="1224" spans="2:8" x14ac:dyDescent="0.25">
      <c r="B1224" s="79"/>
      <c r="C1224" s="119"/>
      <c r="G1224">
        <v>1220</v>
      </c>
      <c r="H1224" s="246">
        <f t="shared" ca="1" si="31"/>
        <v>-1.834427505356492E-2</v>
      </c>
    </row>
    <row r="1225" spans="2:8" x14ac:dyDescent="0.25">
      <c r="B1225" s="79"/>
      <c r="C1225" s="119"/>
      <c r="G1225">
        <v>1221</v>
      </c>
      <c r="H1225" s="246">
        <f t="shared" ca="1" si="31"/>
        <v>9.8031060300951935E-4</v>
      </c>
    </row>
    <row r="1226" spans="2:8" x14ac:dyDescent="0.25">
      <c r="B1226" s="79"/>
      <c r="C1226" s="119"/>
      <c r="G1226">
        <v>1222</v>
      </c>
      <c r="H1226" s="246">
        <f t="shared" ca="1" si="31"/>
        <v>8.9284503949200109E-3</v>
      </c>
    </row>
    <row r="1227" spans="2:8" x14ac:dyDescent="0.25">
      <c r="B1227" s="79"/>
      <c r="C1227" s="119"/>
      <c r="G1227">
        <v>1223</v>
      </c>
      <c r="H1227" s="246">
        <f t="shared" ca="1" si="31"/>
        <v>-2.2527493560880853E-3</v>
      </c>
    </row>
    <row r="1228" spans="2:8" x14ac:dyDescent="0.25">
      <c r="B1228" s="79"/>
      <c r="C1228" s="119"/>
      <c r="G1228">
        <v>1224</v>
      </c>
      <c r="H1228" s="246">
        <f t="shared" ca="1" si="31"/>
        <v>1.2065585489852187E-2</v>
      </c>
    </row>
    <row r="1229" spans="2:8" x14ac:dyDescent="0.25">
      <c r="B1229" s="79"/>
      <c r="C1229" s="119"/>
      <c r="G1229">
        <v>1225</v>
      </c>
      <c r="H1229" s="246">
        <f t="shared" ca="1" si="31"/>
        <v>-5.5203822434613612E-3</v>
      </c>
    </row>
    <row r="1230" spans="2:8" x14ac:dyDescent="0.25">
      <c r="B1230" s="79"/>
      <c r="C1230" s="119"/>
      <c r="G1230">
        <v>1226</v>
      </c>
      <c r="H1230" s="246">
        <f t="shared" ca="1" si="31"/>
        <v>1.1502939555413316E-2</v>
      </c>
    </row>
    <row r="1231" spans="2:8" x14ac:dyDescent="0.25">
      <c r="B1231" s="79"/>
      <c r="C1231" s="119"/>
      <c r="G1231">
        <v>1227</v>
      </c>
      <c r="H1231" s="246">
        <f t="shared" ca="1" si="31"/>
        <v>3.0983139628851146E-3</v>
      </c>
    </row>
    <row r="1232" spans="2:8" x14ac:dyDescent="0.25">
      <c r="B1232" s="79"/>
      <c r="C1232" s="119"/>
      <c r="G1232">
        <v>1228</v>
      </c>
      <c r="H1232" s="246">
        <f t="shared" ca="1" si="31"/>
        <v>-5.5522027051230979E-3</v>
      </c>
    </row>
    <row r="1233" spans="2:8" x14ac:dyDescent="0.25">
      <c r="B1233" s="79"/>
      <c r="C1233" s="119"/>
      <c r="G1233">
        <v>1229</v>
      </c>
      <c r="H1233" s="246">
        <f t="shared" ca="1" si="31"/>
        <v>-5.2862174482175847E-3</v>
      </c>
    </row>
    <row r="1234" spans="2:8" x14ac:dyDescent="0.25">
      <c r="B1234" s="79"/>
      <c r="C1234" s="119"/>
      <c r="G1234">
        <v>1230</v>
      </c>
      <c r="H1234" s="246">
        <f t="shared" ca="1" si="31"/>
        <v>7.7615409848954221E-3</v>
      </c>
    </row>
    <row r="1235" spans="2:8" x14ac:dyDescent="0.25">
      <c r="B1235" s="79"/>
      <c r="C1235" s="119"/>
      <c r="G1235">
        <v>1231</v>
      </c>
      <c r="H1235" s="246">
        <f t="shared" ca="1" si="31"/>
        <v>-4.3387903357720945E-3</v>
      </c>
    </row>
    <row r="1236" spans="2:8" x14ac:dyDescent="0.25">
      <c r="B1236" s="79"/>
      <c r="C1236" s="119"/>
      <c r="G1236">
        <v>1232</v>
      </c>
      <c r="H1236" s="246">
        <f t="shared" ca="1" si="31"/>
        <v>1.3952538938052908E-2</v>
      </c>
    </row>
    <row r="1237" spans="2:8" x14ac:dyDescent="0.25">
      <c r="B1237" s="79"/>
      <c r="C1237" s="119"/>
      <c r="G1237">
        <v>1233</v>
      </c>
      <c r="H1237" s="246">
        <f t="shared" ca="1" si="31"/>
        <v>-1.0180756401828981E-2</v>
      </c>
    </row>
    <row r="1238" spans="2:8" x14ac:dyDescent="0.25">
      <c r="B1238" s="79"/>
      <c r="C1238" s="119"/>
      <c r="G1238">
        <v>1234</v>
      </c>
      <c r="H1238" s="246">
        <f t="shared" ca="1" si="31"/>
        <v>1.5779954538234515E-2</v>
      </c>
    </row>
    <row r="1239" spans="2:8" x14ac:dyDescent="0.25">
      <c r="B1239" s="79"/>
      <c r="C1239" s="119"/>
      <c r="G1239">
        <v>1235</v>
      </c>
      <c r="H1239" s="246">
        <f t="shared" ca="1" si="31"/>
        <v>-1.6588926991395738E-3</v>
      </c>
    </row>
    <row r="1240" spans="2:8" x14ac:dyDescent="0.25">
      <c r="B1240" s="79"/>
      <c r="C1240" s="119"/>
      <c r="G1240">
        <v>1236</v>
      </c>
      <c r="H1240" s="246">
        <f t="shared" ca="1" si="31"/>
        <v>3.4811289695695258E-3</v>
      </c>
    </row>
    <row r="1241" spans="2:8" x14ac:dyDescent="0.25">
      <c r="B1241" s="79"/>
      <c r="C1241" s="119"/>
      <c r="G1241">
        <v>1237</v>
      </c>
      <c r="H1241" s="246">
        <f t="shared" ca="1" si="31"/>
        <v>-1.0639579065262698E-2</v>
      </c>
    </row>
    <row r="1242" spans="2:8" x14ac:dyDescent="0.25">
      <c r="B1242" s="79"/>
      <c r="C1242" s="119"/>
      <c r="G1242">
        <v>1238</v>
      </c>
      <c r="H1242" s="246">
        <f t="shared" ca="1" si="31"/>
        <v>-7.0632198910008173E-3</v>
      </c>
    </row>
    <row r="1243" spans="2:8" x14ac:dyDescent="0.25">
      <c r="B1243" s="79"/>
      <c r="C1243" s="119"/>
      <c r="G1243">
        <v>1239</v>
      </c>
      <c r="H1243" s="246">
        <f t="shared" ca="1" si="31"/>
        <v>-1.9868302355277364E-2</v>
      </c>
    </row>
    <row r="1244" spans="2:8" x14ac:dyDescent="0.25">
      <c r="B1244" s="79"/>
      <c r="C1244" s="119"/>
      <c r="G1244">
        <v>1240</v>
      </c>
      <c r="H1244" s="246">
        <f t="shared" ca="1" si="31"/>
        <v>-1.0779517658932073E-2</v>
      </c>
    </row>
    <row r="1245" spans="2:8" x14ac:dyDescent="0.25">
      <c r="B1245" s="79"/>
      <c r="C1245" s="119"/>
      <c r="G1245">
        <v>1241</v>
      </c>
      <c r="H1245" s="246">
        <f t="shared" ca="1" si="31"/>
        <v>1.2989922714128082E-2</v>
      </c>
    </row>
    <row r="1246" spans="2:8" x14ac:dyDescent="0.25">
      <c r="B1246" s="79"/>
      <c r="C1246" s="119"/>
      <c r="G1246">
        <v>1242</v>
      </c>
      <c r="H1246" s="246">
        <f t="shared" ca="1" si="31"/>
        <v>-2.4996389775128682E-3</v>
      </c>
    </row>
    <row r="1247" spans="2:8" x14ac:dyDescent="0.25">
      <c r="B1247" s="79"/>
      <c r="C1247" s="119"/>
      <c r="G1247">
        <v>1243</v>
      </c>
      <c r="H1247" s="246">
        <f t="shared" ca="1" si="31"/>
        <v>-1.4047973044232374E-3</v>
      </c>
    </row>
    <row r="1248" spans="2:8" x14ac:dyDescent="0.25">
      <c r="B1248" s="79"/>
      <c r="C1248" s="119"/>
      <c r="G1248">
        <v>1244</v>
      </c>
      <c r="H1248" s="246">
        <f t="shared" ca="1" si="31"/>
        <v>-1.6446229481566942E-2</v>
      </c>
    </row>
    <row r="1249" spans="2:8" x14ac:dyDescent="0.25">
      <c r="B1249" s="79"/>
      <c r="C1249" s="119"/>
      <c r="G1249">
        <v>1245</v>
      </c>
      <c r="H1249" s="246">
        <f t="shared" ca="1" si="31"/>
        <v>-1.3277430039506547E-2</v>
      </c>
    </row>
    <row r="1250" spans="2:8" x14ac:dyDescent="0.25">
      <c r="B1250" s="79"/>
      <c r="C1250" s="119"/>
      <c r="G1250">
        <v>1246</v>
      </c>
      <c r="H1250" s="246">
        <f t="shared" ca="1" si="31"/>
        <v>1.0603648036911559E-2</v>
      </c>
    </row>
    <row r="1251" spans="2:8" x14ac:dyDescent="0.25">
      <c r="B1251" s="79"/>
      <c r="C1251" s="119"/>
      <c r="G1251">
        <v>1247</v>
      </c>
      <c r="H1251" s="246">
        <f t="shared" ca="1" si="31"/>
        <v>6.3037788899937188E-3</v>
      </c>
    </row>
    <row r="1252" spans="2:8" x14ac:dyDescent="0.25">
      <c r="B1252" s="79"/>
      <c r="C1252" s="119"/>
      <c r="G1252">
        <v>1248</v>
      </c>
      <c r="H1252" s="246">
        <f t="shared" ca="1" si="31"/>
        <v>1.5792229190267751E-2</v>
      </c>
    </row>
    <row r="1253" spans="2:8" x14ac:dyDescent="0.25">
      <c r="B1253" s="79"/>
      <c r="C1253" s="119"/>
      <c r="G1253">
        <v>1249</v>
      </c>
      <c r="H1253" s="246">
        <f t="shared" ca="1" si="31"/>
        <v>8.6173273644150755E-3</v>
      </c>
    </row>
    <row r="1254" spans="2:8" x14ac:dyDescent="0.25">
      <c r="B1254" s="79"/>
      <c r="C1254" s="119"/>
      <c r="G1254">
        <v>1250</v>
      </c>
      <c r="H1254" s="246">
        <f t="shared" ca="1" si="31"/>
        <v>9.6735681157042604E-4</v>
      </c>
    </row>
    <row r="1255" spans="2:8" x14ac:dyDescent="0.25">
      <c r="B1255" s="79"/>
      <c r="C1255" s="119"/>
      <c r="G1255">
        <v>1251</v>
      </c>
      <c r="H1255" s="246">
        <f t="shared" ca="1" si="31"/>
        <v>1.4501667680364682E-2</v>
      </c>
    </row>
    <row r="1256" spans="2:8" x14ac:dyDescent="0.25">
      <c r="B1256" s="79"/>
      <c r="C1256" s="119"/>
      <c r="G1256">
        <v>1252</v>
      </c>
      <c r="H1256" s="246">
        <f t="shared" ca="1" si="31"/>
        <v>-1.1195122525594108E-2</v>
      </c>
    </row>
    <row r="1257" spans="2:8" x14ac:dyDescent="0.25">
      <c r="B1257" s="79"/>
      <c r="C1257" s="119"/>
      <c r="G1257">
        <v>1253</v>
      </c>
      <c r="H1257" s="246">
        <f t="shared" ca="1" si="31"/>
        <v>3.4682910464694143E-3</v>
      </c>
    </row>
    <row r="1258" spans="2:8" x14ac:dyDescent="0.25">
      <c r="B1258" s="79"/>
      <c r="C1258" s="119"/>
      <c r="G1258">
        <v>1254</v>
      </c>
      <c r="H1258" s="246">
        <f t="shared" ca="1" si="31"/>
        <v>4.6596923246324667E-3</v>
      </c>
    </row>
    <row r="1259" spans="2:8" x14ac:dyDescent="0.25">
      <c r="B1259" s="79"/>
      <c r="C1259" s="119"/>
      <c r="G1259">
        <v>1255</v>
      </c>
      <c r="H1259" s="246">
        <f t="shared" ca="1" si="31"/>
        <v>1.7201635251628083E-2</v>
      </c>
    </row>
    <row r="1260" spans="2:8" x14ac:dyDescent="0.25">
      <c r="B1260" s="79"/>
      <c r="C1260" s="119"/>
      <c r="G1260">
        <v>1256</v>
      </c>
      <c r="H1260" s="246">
        <f t="shared" ca="1" si="31"/>
        <v>2.0402967992144139E-2</v>
      </c>
    </row>
    <row r="1261" spans="2:8" x14ac:dyDescent="0.25">
      <c r="B1261" s="79"/>
      <c r="C1261" s="119"/>
      <c r="G1261">
        <v>1257</v>
      </c>
      <c r="H1261" s="246">
        <f t="shared" ca="1" si="31"/>
        <v>3.8200066267984347E-3</v>
      </c>
    </row>
    <row r="1262" spans="2:8" x14ac:dyDescent="0.25">
      <c r="B1262" s="79"/>
      <c r="C1262" s="119"/>
      <c r="G1262">
        <v>1258</v>
      </c>
      <c r="H1262" s="246">
        <f t="shared" ca="1" si="31"/>
        <v>2.3935213228617781E-2</v>
      </c>
    </row>
    <row r="1263" spans="2:8" x14ac:dyDescent="0.25">
      <c r="B1263" s="79"/>
      <c r="C1263" s="119"/>
      <c r="G1263">
        <v>1259</v>
      </c>
      <c r="H1263" s="246">
        <f t="shared" ca="1" si="31"/>
        <v>-1.2607276198753197E-2</v>
      </c>
    </row>
    <row r="1264" spans="2:8" x14ac:dyDescent="0.25">
      <c r="B1264" s="79"/>
      <c r="C1264" s="119"/>
      <c r="G1264">
        <v>1260</v>
      </c>
      <c r="H1264" s="246">
        <f t="shared" ca="1" si="31"/>
        <v>5.580623208062358E-3</v>
      </c>
    </row>
    <row r="1265" spans="2:8" x14ac:dyDescent="0.25">
      <c r="B1265" s="79"/>
      <c r="C1265" s="119"/>
      <c r="G1265">
        <v>1261</v>
      </c>
      <c r="H1265" s="246">
        <f t="shared" ca="1" si="31"/>
        <v>4.4953439364440869E-3</v>
      </c>
    </row>
    <row r="1266" spans="2:8" x14ac:dyDescent="0.25">
      <c r="B1266" s="79"/>
      <c r="C1266" s="119"/>
      <c r="G1266">
        <v>1262</v>
      </c>
      <c r="H1266" s="246">
        <f t="shared" ca="1" si="31"/>
        <v>-1.723389331740072E-2</v>
      </c>
    </row>
    <row r="1267" spans="2:8" x14ac:dyDescent="0.25">
      <c r="B1267" s="79"/>
      <c r="C1267" s="119"/>
      <c r="G1267">
        <v>1263</v>
      </c>
      <c r="H1267" s="246">
        <f t="shared" ca="1" si="31"/>
        <v>1.1316177770976288E-2</v>
      </c>
    </row>
    <row r="1268" spans="2:8" x14ac:dyDescent="0.25">
      <c r="B1268" s="79"/>
      <c r="C1268" s="119"/>
      <c r="G1268">
        <v>1264</v>
      </c>
      <c r="H1268" s="246">
        <f t="shared" ca="1" si="31"/>
        <v>-2.982908851878221E-3</v>
      </c>
    </row>
    <row r="1269" spans="2:8" x14ac:dyDescent="0.25">
      <c r="B1269" s="79"/>
      <c r="C1269" s="119"/>
      <c r="G1269">
        <v>1265</v>
      </c>
      <c r="H1269" s="246">
        <f t="shared" ca="1" si="31"/>
        <v>2.7385568202282197E-2</v>
      </c>
    </row>
    <row r="1270" spans="2:8" x14ac:dyDescent="0.25">
      <c r="B1270" s="79"/>
      <c r="C1270" s="119"/>
      <c r="G1270">
        <v>1266</v>
      </c>
      <c r="H1270" s="246">
        <f t="shared" ca="1" si="31"/>
        <v>1.3340506713219243E-3</v>
      </c>
    </row>
    <row r="1271" spans="2:8" x14ac:dyDescent="0.25">
      <c r="B1271" s="79"/>
      <c r="C1271" s="119"/>
      <c r="G1271">
        <v>1267</v>
      </c>
      <c r="H1271" s="246">
        <f t="shared" ca="1" si="31"/>
        <v>1.8930590633540568E-2</v>
      </c>
    </row>
    <row r="1272" spans="2:8" x14ac:dyDescent="0.25">
      <c r="B1272" s="79"/>
      <c r="C1272" s="119"/>
      <c r="G1272">
        <v>1268</v>
      </c>
      <c r="H1272" s="246">
        <f t="shared" ca="1" si="31"/>
        <v>1.6207263373794457E-2</v>
      </c>
    </row>
    <row r="1273" spans="2:8" x14ac:dyDescent="0.25">
      <c r="B1273" s="79"/>
      <c r="C1273" s="119"/>
      <c r="G1273">
        <v>1269</v>
      </c>
      <c r="H1273" s="246">
        <f t="shared" ca="1" si="31"/>
        <v>5.6654390814223623E-3</v>
      </c>
    </row>
    <row r="1274" spans="2:8" x14ac:dyDescent="0.25">
      <c r="B1274" s="79"/>
      <c r="C1274" s="119"/>
      <c r="G1274">
        <v>1270</v>
      </c>
      <c r="H1274" s="246">
        <f t="shared" ca="1" si="31"/>
        <v>-5.3672948242600759E-3</v>
      </c>
    </row>
    <row r="1275" spans="2:8" x14ac:dyDescent="0.25">
      <c r="B1275" s="79"/>
      <c r="C1275" s="119"/>
      <c r="G1275">
        <v>1271</v>
      </c>
      <c r="H1275" s="246">
        <f t="shared" ca="1" si="31"/>
        <v>2.6468096601313874E-2</v>
      </c>
    </row>
    <row r="1276" spans="2:8" x14ac:dyDescent="0.25">
      <c r="B1276" s="79"/>
      <c r="C1276" s="119"/>
      <c r="G1276">
        <v>1272</v>
      </c>
      <c r="H1276" s="246">
        <f t="shared" ca="1" si="31"/>
        <v>1.7066275525545672E-2</v>
      </c>
    </row>
    <row r="1277" spans="2:8" x14ac:dyDescent="0.25">
      <c r="B1277" s="79"/>
      <c r="C1277" s="119"/>
      <c r="G1277">
        <v>1273</v>
      </c>
      <c r="H1277" s="246">
        <f t="shared" ca="1" si="31"/>
        <v>-4.8712110162799031E-3</v>
      </c>
    </row>
    <row r="1278" spans="2:8" x14ac:dyDescent="0.25">
      <c r="B1278" s="79"/>
      <c r="C1278" s="119"/>
      <c r="G1278">
        <v>1274</v>
      </c>
      <c r="H1278" s="246">
        <f t="shared" ca="1" si="31"/>
        <v>1.168894463156336E-2</v>
      </c>
    </row>
    <row r="1279" spans="2:8" x14ac:dyDescent="0.25">
      <c r="B1279" s="79"/>
      <c r="C1279" s="119"/>
      <c r="G1279">
        <v>1275</v>
      </c>
      <c r="H1279" s="246">
        <f t="shared" ca="1" si="31"/>
        <v>9.8126827681736025E-3</v>
      </c>
    </row>
    <row r="1280" spans="2:8" x14ac:dyDescent="0.25">
      <c r="B1280" s="79"/>
      <c r="C1280" s="119"/>
      <c r="G1280">
        <v>1276</v>
      </c>
      <c r="H1280" s="246">
        <f t="shared" ca="1" si="31"/>
        <v>-1.3016819286084965E-2</v>
      </c>
    </row>
    <row r="1281" spans="2:8" x14ac:dyDescent="0.25">
      <c r="B1281" s="79"/>
      <c r="C1281" s="119"/>
      <c r="G1281">
        <v>1277</v>
      </c>
      <c r="H1281" s="246">
        <f t="shared" ca="1" si="31"/>
        <v>6.6465503111998612E-3</v>
      </c>
    </row>
    <row r="1282" spans="2:8" x14ac:dyDescent="0.25">
      <c r="B1282" s="79"/>
      <c r="C1282" s="119"/>
      <c r="G1282">
        <v>1278</v>
      </c>
      <c r="H1282" s="246">
        <f t="shared" ca="1" si="31"/>
        <v>-2.4400472445526866E-3</v>
      </c>
    </row>
    <row r="1283" spans="2:8" x14ac:dyDescent="0.25">
      <c r="B1283" s="79"/>
      <c r="C1283" s="119"/>
      <c r="G1283">
        <v>1279</v>
      </c>
      <c r="H1283" s="246">
        <f t="shared" ca="1" si="31"/>
        <v>-2.5248775399195664E-2</v>
      </c>
    </row>
    <row r="1284" spans="2:8" x14ac:dyDescent="0.25">
      <c r="B1284" s="79"/>
      <c r="C1284" s="119"/>
      <c r="G1284">
        <v>1280</v>
      </c>
      <c r="H1284" s="246">
        <f t="shared" ca="1" si="31"/>
        <v>-3.6726870117079397E-3</v>
      </c>
    </row>
    <row r="1285" spans="2:8" x14ac:dyDescent="0.25">
      <c r="B1285" s="79"/>
      <c r="C1285" s="119"/>
      <c r="G1285">
        <v>1281</v>
      </c>
      <c r="H1285" s="246">
        <f t="shared" ca="1" si="31"/>
        <v>-1.0868432329255565E-2</v>
      </c>
    </row>
    <row r="1286" spans="2:8" x14ac:dyDescent="0.25">
      <c r="B1286" s="79"/>
      <c r="C1286" s="119"/>
      <c r="G1286">
        <v>1282</v>
      </c>
      <c r="H1286" s="246">
        <f t="shared" ref="H1286:H1349" ca="1" si="32">_xlfn.NORM.INV(RAND(),$N$7,$N$8)</f>
        <v>-9.6422396198713716E-3</v>
      </c>
    </row>
    <row r="1287" spans="2:8" x14ac:dyDescent="0.25">
      <c r="B1287" s="79"/>
      <c r="C1287" s="119"/>
      <c r="G1287">
        <v>1283</v>
      </c>
      <c r="H1287" s="246">
        <f t="shared" ca="1" si="32"/>
        <v>9.3165676751030806E-3</v>
      </c>
    </row>
    <row r="1288" spans="2:8" x14ac:dyDescent="0.25">
      <c r="B1288" s="79"/>
      <c r="C1288" s="119"/>
      <c r="G1288">
        <v>1284</v>
      </c>
      <c r="H1288" s="246">
        <f t="shared" ca="1" si="32"/>
        <v>2.9744447096004603E-4</v>
      </c>
    </row>
    <row r="1289" spans="2:8" x14ac:dyDescent="0.25">
      <c r="B1289" s="79"/>
      <c r="C1289" s="119"/>
      <c r="G1289">
        <v>1285</v>
      </c>
      <c r="H1289" s="246">
        <f t="shared" ca="1" si="32"/>
        <v>1.6531943994114583E-2</v>
      </c>
    </row>
    <row r="1290" spans="2:8" x14ac:dyDescent="0.25">
      <c r="B1290" s="79"/>
      <c r="C1290" s="119"/>
      <c r="G1290">
        <v>1286</v>
      </c>
      <c r="H1290" s="246">
        <f t="shared" ca="1" si="32"/>
        <v>-3.3155943269133166E-3</v>
      </c>
    </row>
    <row r="1291" spans="2:8" x14ac:dyDescent="0.25">
      <c r="B1291" s="79"/>
      <c r="C1291" s="119"/>
      <c r="G1291">
        <v>1287</v>
      </c>
      <c r="H1291" s="246">
        <f t="shared" ca="1" si="32"/>
        <v>1.7051454997688027E-2</v>
      </c>
    </row>
    <row r="1292" spans="2:8" x14ac:dyDescent="0.25">
      <c r="B1292" s="79"/>
      <c r="C1292" s="119"/>
      <c r="G1292">
        <v>1288</v>
      </c>
      <c r="H1292" s="246">
        <f t="shared" ca="1" si="32"/>
        <v>-1.1670811099731337E-2</v>
      </c>
    </row>
    <row r="1293" spans="2:8" x14ac:dyDescent="0.25">
      <c r="B1293" s="79"/>
      <c r="C1293" s="119"/>
      <c r="G1293">
        <v>1289</v>
      </c>
      <c r="H1293" s="246">
        <f t="shared" ca="1" si="32"/>
        <v>-4.4567829930871657E-3</v>
      </c>
    </row>
    <row r="1294" spans="2:8" x14ac:dyDescent="0.25">
      <c r="B1294" s="79"/>
      <c r="C1294" s="119"/>
      <c r="G1294">
        <v>1290</v>
      </c>
      <c r="H1294" s="246">
        <f t="shared" ca="1" si="32"/>
        <v>-7.6805617951761079E-3</v>
      </c>
    </row>
    <row r="1295" spans="2:8" x14ac:dyDescent="0.25">
      <c r="B1295" s="79"/>
      <c r="C1295" s="119"/>
      <c r="G1295">
        <v>1291</v>
      </c>
      <c r="H1295" s="246">
        <f t="shared" ca="1" si="32"/>
        <v>-3.1320684394925691E-3</v>
      </c>
    </row>
    <row r="1296" spans="2:8" x14ac:dyDescent="0.25">
      <c r="B1296" s="79"/>
      <c r="C1296" s="119"/>
      <c r="G1296">
        <v>1292</v>
      </c>
      <c r="H1296" s="246">
        <f t="shared" ca="1" si="32"/>
        <v>-1.0530100185858647E-3</v>
      </c>
    </row>
    <row r="1297" spans="2:8" x14ac:dyDescent="0.25">
      <c r="B1297" s="79"/>
      <c r="C1297" s="119"/>
      <c r="G1297">
        <v>1293</v>
      </c>
      <c r="H1297" s="246">
        <f t="shared" ca="1" si="32"/>
        <v>-7.5703914847732433E-4</v>
      </c>
    </row>
    <row r="1298" spans="2:8" x14ac:dyDescent="0.25">
      <c r="B1298" s="79"/>
      <c r="C1298" s="119"/>
      <c r="G1298">
        <v>1294</v>
      </c>
      <c r="H1298" s="246">
        <f t="shared" ca="1" si="32"/>
        <v>7.8976729235767252E-3</v>
      </c>
    </row>
    <row r="1299" spans="2:8" x14ac:dyDescent="0.25">
      <c r="B1299" s="79"/>
      <c r="C1299" s="119"/>
      <c r="G1299">
        <v>1295</v>
      </c>
      <c r="H1299" s="246">
        <f t="shared" ca="1" si="32"/>
        <v>-1.2466918847145642E-2</v>
      </c>
    </row>
    <row r="1300" spans="2:8" x14ac:dyDescent="0.25">
      <c r="B1300" s="79"/>
      <c r="C1300" s="119"/>
      <c r="G1300">
        <v>1296</v>
      </c>
      <c r="H1300" s="246">
        <f t="shared" ca="1" si="32"/>
        <v>-6.7962277958152099E-3</v>
      </c>
    </row>
    <row r="1301" spans="2:8" x14ac:dyDescent="0.25">
      <c r="B1301" s="79"/>
      <c r="C1301" s="119"/>
      <c r="G1301">
        <v>1297</v>
      </c>
      <c r="H1301" s="246">
        <f t="shared" ca="1" si="32"/>
        <v>-2.2702259028871716E-3</v>
      </c>
    </row>
    <row r="1302" spans="2:8" x14ac:dyDescent="0.25">
      <c r="B1302" s="79"/>
      <c r="C1302" s="119"/>
      <c r="G1302">
        <v>1298</v>
      </c>
      <c r="H1302" s="246">
        <f t="shared" ca="1" si="32"/>
        <v>9.7822506383559837E-3</v>
      </c>
    </row>
    <row r="1303" spans="2:8" x14ac:dyDescent="0.25">
      <c r="B1303" s="79"/>
      <c r="C1303" s="119"/>
      <c r="G1303">
        <v>1299</v>
      </c>
      <c r="H1303" s="246">
        <f t="shared" ca="1" si="32"/>
        <v>2.3631796230860612E-2</v>
      </c>
    </row>
    <row r="1304" spans="2:8" x14ac:dyDescent="0.25">
      <c r="B1304" s="79"/>
      <c r="C1304" s="119"/>
      <c r="G1304">
        <v>1300</v>
      </c>
      <c r="H1304" s="246">
        <f t="shared" ca="1" si="32"/>
        <v>2.214058876152062E-2</v>
      </c>
    </row>
    <row r="1305" spans="2:8" x14ac:dyDescent="0.25">
      <c r="B1305" s="79"/>
      <c r="C1305" s="119"/>
      <c r="G1305">
        <v>1301</v>
      </c>
      <c r="H1305" s="246">
        <f t="shared" ca="1" si="32"/>
        <v>-5.9339049677987919E-3</v>
      </c>
    </row>
    <row r="1306" spans="2:8" x14ac:dyDescent="0.25">
      <c r="B1306" s="79"/>
      <c r="C1306" s="119"/>
      <c r="G1306">
        <v>1302</v>
      </c>
      <c r="H1306" s="246">
        <f t="shared" ca="1" si="32"/>
        <v>-6.6910517532812247E-3</v>
      </c>
    </row>
    <row r="1307" spans="2:8" x14ac:dyDescent="0.25">
      <c r="B1307" s="79"/>
      <c r="C1307" s="119"/>
      <c r="G1307">
        <v>1303</v>
      </c>
      <c r="H1307" s="246">
        <f t="shared" ca="1" si="32"/>
        <v>-1.6382494770098861E-3</v>
      </c>
    </row>
    <row r="1308" spans="2:8" x14ac:dyDescent="0.25">
      <c r="B1308" s="79"/>
      <c r="C1308" s="119"/>
      <c r="G1308">
        <v>1304</v>
      </c>
      <c r="H1308" s="246">
        <f t="shared" ca="1" si="32"/>
        <v>-2.50256286898345E-2</v>
      </c>
    </row>
    <row r="1309" spans="2:8" x14ac:dyDescent="0.25">
      <c r="B1309" s="79"/>
      <c r="C1309" s="119"/>
      <c r="G1309">
        <v>1305</v>
      </c>
      <c r="H1309" s="246">
        <f t="shared" ca="1" si="32"/>
        <v>-8.1156747764855926E-3</v>
      </c>
    </row>
    <row r="1310" spans="2:8" x14ac:dyDescent="0.25">
      <c r="B1310" s="79"/>
      <c r="C1310" s="119"/>
      <c r="G1310">
        <v>1306</v>
      </c>
      <c r="H1310" s="246">
        <f t="shared" ca="1" si="32"/>
        <v>-3.4981762121390754E-3</v>
      </c>
    </row>
    <row r="1311" spans="2:8" x14ac:dyDescent="0.25">
      <c r="B1311" s="79"/>
      <c r="C1311" s="119"/>
      <c r="G1311">
        <v>1307</v>
      </c>
      <c r="H1311" s="246">
        <f t="shared" ca="1" si="32"/>
        <v>1.2181149179872897E-2</v>
      </c>
    </row>
    <row r="1312" spans="2:8" x14ac:dyDescent="0.25">
      <c r="B1312" s="79"/>
      <c r="C1312" s="119"/>
      <c r="G1312">
        <v>1308</v>
      </c>
      <c r="H1312" s="246">
        <f t="shared" ca="1" si="32"/>
        <v>1.602218109092567E-2</v>
      </c>
    </row>
    <row r="1313" spans="2:8" x14ac:dyDescent="0.25">
      <c r="B1313" s="79"/>
      <c r="C1313" s="119"/>
      <c r="G1313">
        <v>1309</v>
      </c>
      <c r="H1313" s="246">
        <f t="shared" ca="1" si="32"/>
        <v>8.418532829990855E-3</v>
      </c>
    </row>
    <row r="1314" spans="2:8" x14ac:dyDescent="0.25">
      <c r="B1314" s="79"/>
      <c r="C1314" s="119"/>
      <c r="G1314">
        <v>1310</v>
      </c>
      <c r="H1314" s="246">
        <f t="shared" ca="1" si="32"/>
        <v>-1.2098449895183347E-3</v>
      </c>
    </row>
    <row r="1315" spans="2:8" x14ac:dyDescent="0.25">
      <c r="B1315" s="79"/>
      <c r="C1315" s="119"/>
      <c r="G1315">
        <v>1311</v>
      </c>
      <c r="H1315" s="246">
        <f t="shared" ca="1" si="32"/>
        <v>-2.1222052557330457E-3</v>
      </c>
    </row>
    <row r="1316" spans="2:8" x14ac:dyDescent="0.25">
      <c r="B1316" s="79"/>
      <c r="C1316" s="119"/>
      <c r="G1316">
        <v>1312</v>
      </c>
      <c r="H1316" s="246">
        <f t="shared" ca="1" si="32"/>
        <v>7.7988039489541756E-3</v>
      </c>
    </row>
    <row r="1317" spans="2:8" x14ac:dyDescent="0.25">
      <c r="B1317" s="79"/>
      <c r="C1317" s="119"/>
      <c r="G1317">
        <v>1313</v>
      </c>
      <c r="H1317" s="246">
        <f t="shared" ca="1" si="32"/>
        <v>-6.6784604429976947E-3</v>
      </c>
    </row>
    <row r="1318" spans="2:8" x14ac:dyDescent="0.25">
      <c r="B1318" s="79"/>
      <c r="C1318" s="119"/>
      <c r="G1318">
        <v>1314</v>
      </c>
      <c r="H1318" s="246">
        <f t="shared" ca="1" si="32"/>
        <v>-1.598254710910087E-2</v>
      </c>
    </row>
    <row r="1319" spans="2:8" x14ac:dyDescent="0.25">
      <c r="B1319" s="79"/>
      <c r="C1319" s="119"/>
      <c r="G1319">
        <v>1315</v>
      </c>
      <c r="H1319" s="246">
        <f t="shared" ca="1" si="32"/>
        <v>-8.8505617077896774E-3</v>
      </c>
    </row>
    <row r="1320" spans="2:8" x14ac:dyDescent="0.25">
      <c r="B1320" s="79"/>
      <c r="C1320" s="119"/>
      <c r="G1320">
        <v>1316</v>
      </c>
      <c r="H1320" s="246">
        <f t="shared" ca="1" si="32"/>
        <v>4.6456496852811929E-3</v>
      </c>
    </row>
    <row r="1321" spans="2:8" x14ac:dyDescent="0.25">
      <c r="B1321" s="79"/>
      <c r="C1321" s="119"/>
      <c r="G1321">
        <v>1317</v>
      </c>
      <c r="H1321" s="246">
        <f t="shared" ca="1" si="32"/>
        <v>1.9792090087015431E-2</v>
      </c>
    </row>
    <row r="1322" spans="2:8" x14ac:dyDescent="0.25">
      <c r="B1322" s="79"/>
      <c r="C1322" s="119"/>
      <c r="G1322">
        <v>1318</v>
      </c>
      <c r="H1322" s="246">
        <f t="shared" ca="1" si="32"/>
        <v>1.0892895636785515E-2</v>
      </c>
    </row>
    <row r="1323" spans="2:8" x14ac:dyDescent="0.25">
      <c r="B1323" s="79"/>
      <c r="C1323" s="119"/>
      <c r="G1323">
        <v>1319</v>
      </c>
      <c r="H1323" s="246">
        <f t="shared" ca="1" si="32"/>
        <v>5.5611509021281031E-3</v>
      </c>
    </row>
    <row r="1324" spans="2:8" x14ac:dyDescent="0.25">
      <c r="B1324" s="79"/>
      <c r="C1324" s="119"/>
      <c r="G1324">
        <v>1320</v>
      </c>
      <c r="H1324" s="246">
        <f t="shared" ca="1" si="32"/>
        <v>-8.2458051545246033E-3</v>
      </c>
    </row>
    <row r="1325" spans="2:8" x14ac:dyDescent="0.25">
      <c r="B1325" s="79"/>
      <c r="C1325" s="119"/>
      <c r="G1325">
        <v>1321</v>
      </c>
      <c r="H1325" s="246">
        <f t="shared" ca="1" si="32"/>
        <v>-4.5761643881867108E-3</v>
      </c>
    </row>
    <row r="1326" spans="2:8" x14ac:dyDescent="0.25">
      <c r="B1326" s="79"/>
      <c r="C1326" s="119"/>
      <c r="G1326">
        <v>1322</v>
      </c>
      <c r="H1326" s="246">
        <f t="shared" ca="1" si="32"/>
        <v>-8.7291331055978274E-3</v>
      </c>
    </row>
    <row r="1327" spans="2:8" x14ac:dyDescent="0.25">
      <c r="B1327" s="79"/>
      <c r="C1327" s="119"/>
      <c r="G1327">
        <v>1323</v>
      </c>
      <c r="H1327" s="246">
        <f t="shared" ca="1" si="32"/>
        <v>-4.085463426995401E-3</v>
      </c>
    </row>
    <row r="1328" spans="2:8" x14ac:dyDescent="0.25">
      <c r="B1328" s="79"/>
      <c r="C1328" s="119"/>
      <c r="G1328">
        <v>1324</v>
      </c>
      <c r="H1328" s="246">
        <f t="shared" ca="1" si="32"/>
        <v>6.8165934267239922E-3</v>
      </c>
    </row>
    <row r="1329" spans="2:8" x14ac:dyDescent="0.25">
      <c r="B1329" s="79"/>
      <c r="C1329" s="119"/>
      <c r="G1329">
        <v>1325</v>
      </c>
      <c r="H1329" s="246">
        <f t="shared" ca="1" si="32"/>
        <v>-7.8677766219817195E-3</v>
      </c>
    </row>
    <row r="1330" spans="2:8" x14ac:dyDescent="0.25">
      <c r="B1330" s="79"/>
      <c r="C1330" s="119"/>
      <c r="G1330">
        <v>1326</v>
      </c>
      <c r="H1330" s="246">
        <f t="shared" ca="1" si="32"/>
        <v>4.0559561630906307E-3</v>
      </c>
    </row>
    <row r="1331" spans="2:8" x14ac:dyDescent="0.25">
      <c r="B1331" s="79"/>
      <c r="C1331" s="119"/>
      <c r="G1331">
        <v>1327</v>
      </c>
      <c r="H1331" s="246">
        <f t="shared" ca="1" si="32"/>
        <v>5.8132390931857876E-3</v>
      </c>
    </row>
    <row r="1332" spans="2:8" x14ac:dyDescent="0.25">
      <c r="B1332" s="79"/>
      <c r="C1332" s="119"/>
      <c r="G1332">
        <v>1328</v>
      </c>
      <c r="H1332" s="246">
        <f t="shared" ca="1" si="32"/>
        <v>1.3834628044889484E-2</v>
      </c>
    </row>
    <row r="1333" spans="2:8" x14ac:dyDescent="0.25">
      <c r="B1333" s="79"/>
      <c r="C1333" s="119"/>
      <c r="G1333">
        <v>1329</v>
      </c>
      <c r="H1333" s="246">
        <f t="shared" ca="1" si="32"/>
        <v>1.901214145294286E-3</v>
      </c>
    </row>
    <row r="1334" spans="2:8" x14ac:dyDescent="0.25">
      <c r="B1334" s="79"/>
      <c r="C1334" s="119"/>
      <c r="G1334">
        <v>1330</v>
      </c>
      <c r="H1334" s="246">
        <f t="shared" ca="1" si="32"/>
        <v>-7.1594546163929965E-4</v>
      </c>
    </row>
    <row r="1335" spans="2:8" x14ac:dyDescent="0.25">
      <c r="B1335" s="79"/>
      <c r="C1335" s="119"/>
      <c r="G1335">
        <v>1331</v>
      </c>
      <c r="H1335" s="246">
        <f t="shared" ca="1" si="32"/>
        <v>-4.6755289809391112E-3</v>
      </c>
    </row>
    <row r="1336" spans="2:8" x14ac:dyDescent="0.25">
      <c r="B1336" s="79"/>
      <c r="C1336" s="119"/>
      <c r="G1336">
        <v>1332</v>
      </c>
      <c r="H1336" s="246">
        <f t="shared" ca="1" si="32"/>
        <v>-5.1506976032219551E-3</v>
      </c>
    </row>
    <row r="1337" spans="2:8" x14ac:dyDescent="0.25">
      <c r="B1337" s="79"/>
      <c r="C1337" s="119"/>
      <c r="G1337">
        <v>1333</v>
      </c>
      <c r="H1337" s="246">
        <f t="shared" ca="1" si="32"/>
        <v>-1.6355534550970711E-2</v>
      </c>
    </row>
    <row r="1338" spans="2:8" x14ac:dyDescent="0.25">
      <c r="B1338" s="79"/>
      <c r="C1338" s="119"/>
      <c r="G1338">
        <v>1334</v>
      </c>
      <c r="H1338" s="246">
        <f t="shared" ca="1" si="32"/>
        <v>1.930058472012122E-3</v>
      </c>
    </row>
    <row r="1339" spans="2:8" x14ac:dyDescent="0.25">
      <c r="B1339" s="79"/>
      <c r="C1339" s="119"/>
      <c r="G1339">
        <v>1335</v>
      </c>
      <c r="H1339" s="246">
        <f t="shared" ca="1" si="32"/>
        <v>1.2252955695505795E-2</v>
      </c>
    </row>
    <row r="1340" spans="2:8" x14ac:dyDescent="0.25">
      <c r="B1340" s="79"/>
      <c r="C1340" s="119"/>
      <c r="G1340">
        <v>1336</v>
      </c>
      <c r="H1340" s="246">
        <f t="shared" ca="1" si="32"/>
        <v>2.4239859672369659E-2</v>
      </c>
    </row>
    <row r="1341" spans="2:8" x14ac:dyDescent="0.25">
      <c r="B1341" s="79"/>
      <c r="C1341" s="119"/>
      <c r="G1341">
        <v>1337</v>
      </c>
      <c r="H1341" s="246">
        <f t="shared" ca="1" si="32"/>
        <v>2.2467446909103538E-3</v>
      </c>
    </row>
    <row r="1342" spans="2:8" x14ac:dyDescent="0.25">
      <c r="B1342" s="79"/>
      <c r="C1342" s="119"/>
      <c r="G1342">
        <v>1338</v>
      </c>
      <c r="H1342" s="246">
        <f t="shared" ca="1" si="32"/>
        <v>-6.3456656356618638E-3</v>
      </c>
    </row>
    <row r="1343" spans="2:8" x14ac:dyDescent="0.25">
      <c r="B1343" s="79"/>
      <c r="C1343" s="119"/>
      <c r="G1343">
        <v>1339</v>
      </c>
      <c r="H1343" s="246">
        <f t="shared" ca="1" si="32"/>
        <v>5.2006664992320191E-3</v>
      </c>
    </row>
    <row r="1344" spans="2:8" x14ac:dyDescent="0.25">
      <c r="B1344" s="79"/>
      <c r="C1344" s="119"/>
      <c r="G1344">
        <v>1340</v>
      </c>
      <c r="H1344" s="246">
        <f t="shared" ca="1" si="32"/>
        <v>-2.0986951019700995E-2</v>
      </c>
    </row>
    <row r="1345" spans="2:8" x14ac:dyDescent="0.25">
      <c r="B1345" s="79"/>
      <c r="C1345" s="119"/>
      <c r="G1345">
        <v>1341</v>
      </c>
      <c r="H1345" s="246">
        <f t="shared" ca="1" si="32"/>
        <v>9.1228653801966181E-3</v>
      </c>
    </row>
    <row r="1346" spans="2:8" x14ac:dyDescent="0.25">
      <c r="B1346" s="79"/>
      <c r="C1346" s="119"/>
      <c r="G1346">
        <v>1342</v>
      </c>
      <c r="H1346" s="246">
        <f t="shared" ca="1" si="32"/>
        <v>4.40131112278919E-3</v>
      </c>
    </row>
    <row r="1347" spans="2:8" x14ac:dyDescent="0.25">
      <c r="B1347" s="79"/>
      <c r="C1347" s="119"/>
      <c r="G1347">
        <v>1343</v>
      </c>
      <c r="H1347" s="246">
        <f t="shared" ca="1" si="32"/>
        <v>-2.4685831589018486E-4</v>
      </c>
    </row>
    <row r="1348" spans="2:8" x14ac:dyDescent="0.25">
      <c r="B1348" s="79"/>
      <c r="C1348" s="119"/>
      <c r="G1348">
        <v>1344</v>
      </c>
      <c r="H1348" s="246">
        <f t="shared" ca="1" si="32"/>
        <v>1.9140952991850566E-2</v>
      </c>
    </row>
    <row r="1349" spans="2:8" x14ac:dyDescent="0.25">
      <c r="B1349" s="79"/>
      <c r="C1349" s="119"/>
      <c r="G1349">
        <v>1345</v>
      </c>
      <c r="H1349" s="246">
        <f t="shared" ca="1" si="32"/>
        <v>1.2795431560837974E-2</v>
      </c>
    </row>
    <row r="1350" spans="2:8" x14ac:dyDescent="0.25">
      <c r="B1350" s="79"/>
      <c r="C1350" s="119"/>
      <c r="G1350">
        <v>1346</v>
      </c>
      <c r="H1350" s="246">
        <f t="shared" ref="H1350:H1413" ca="1" si="33">_xlfn.NORM.INV(RAND(),$N$7,$N$8)</f>
        <v>1.7556746951574893E-2</v>
      </c>
    </row>
    <row r="1351" spans="2:8" x14ac:dyDescent="0.25">
      <c r="B1351" s="79"/>
      <c r="C1351" s="119"/>
      <c r="G1351">
        <v>1347</v>
      </c>
      <c r="H1351" s="246">
        <f t="shared" ca="1" si="33"/>
        <v>2.8366688789838706E-3</v>
      </c>
    </row>
    <row r="1352" spans="2:8" x14ac:dyDescent="0.25">
      <c r="B1352" s="79"/>
      <c r="C1352" s="119"/>
      <c r="G1352">
        <v>1348</v>
      </c>
      <c r="H1352" s="246">
        <f t="shared" ca="1" si="33"/>
        <v>5.346306833796252E-3</v>
      </c>
    </row>
    <row r="1353" spans="2:8" x14ac:dyDescent="0.25">
      <c r="B1353" s="79"/>
      <c r="C1353" s="119"/>
      <c r="G1353">
        <v>1349</v>
      </c>
      <c r="H1353" s="246">
        <f t="shared" ca="1" si="33"/>
        <v>-5.7011754579495864E-3</v>
      </c>
    </row>
    <row r="1354" spans="2:8" x14ac:dyDescent="0.25">
      <c r="B1354" s="79"/>
      <c r="C1354" s="119"/>
      <c r="G1354">
        <v>1350</v>
      </c>
      <c r="H1354" s="246">
        <f t="shared" ca="1" si="33"/>
        <v>5.209469997450469E-3</v>
      </c>
    </row>
    <row r="1355" spans="2:8" x14ac:dyDescent="0.25">
      <c r="B1355" s="79"/>
      <c r="C1355" s="119"/>
      <c r="G1355">
        <v>1351</v>
      </c>
      <c r="H1355" s="246">
        <f t="shared" ca="1" si="33"/>
        <v>-8.0753746456146743E-3</v>
      </c>
    </row>
    <row r="1356" spans="2:8" x14ac:dyDescent="0.25">
      <c r="B1356" s="79"/>
      <c r="C1356" s="119"/>
      <c r="G1356">
        <v>1352</v>
      </c>
      <c r="H1356" s="246">
        <f t="shared" ca="1" si="33"/>
        <v>-8.994851498595165E-3</v>
      </c>
    </row>
    <row r="1357" spans="2:8" x14ac:dyDescent="0.25">
      <c r="B1357" s="79"/>
      <c r="C1357" s="119"/>
      <c r="G1357">
        <v>1353</v>
      </c>
      <c r="H1357" s="246">
        <f t="shared" ca="1" si="33"/>
        <v>5.0239278192580551E-4</v>
      </c>
    </row>
    <row r="1358" spans="2:8" x14ac:dyDescent="0.25">
      <c r="B1358" s="79"/>
      <c r="C1358" s="119"/>
      <c r="G1358">
        <v>1354</v>
      </c>
      <c r="H1358" s="246">
        <f t="shared" ca="1" si="33"/>
        <v>-4.2604163714842005E-3</v>
      </c>
    </row>
    <row r="1359" spans="2:8" x14ac:dyDescent="0.25">
      <c r="B1359" s="79"/>
      <c r="C1359" s="119"/>
      <c r="G1359">
        <v>1355</v>
      </c>
      <c r="H1359" s="246">
        <f t="shared" ca="1" si="33"/>
        <v>1.5131596375891714E-2</v>
      </c>
    </row>
    <row r="1360" spans="2:8" x14ac:dyDescent="0.25">
      <c r="B1360" s="79"/>
      <c r="C1360" s="119"/>
      <c r="G1360">
        <v>1356</v>
      </c>
      <c r="H1360" s="246">
        <f t="shared" ca="1" si="33"/>
        <v>1.5843763452029515E-3</v>
      </c>
    </row>
    <row r="1361" spans="2:8" x14ac:dyDescent="0.25">
      <c r="B1361" s="79"/>
      <c r="C1361" s="119"/>
      <c r="G1361">
        <v>1357</v>
      </c>
      <c r="H1361" s="246">
        <f t="shared" ca="1" si="33"/>
        <v>1.3298395619800882E-2</v>
      </c>
    </row>
    <row r="1362" spans="2:8" x14ac:dyDescent="0.25">
      <c r="B1362" s="79"/>
      <c r="C1362" s="119"/>
      <c r="G1362">
        <v>1358</v>
      </c>
      <c r="H1362" s="246">
        <f t="shared" ca="1" si="33"/>
        <v>-9.2888720752816872E-3</v>
      </c>
    </row>
    <row r="1363" spans="2:8" x14ac:dyDescent="0.25">
      <c r="B1363" s="79"/>
      <c r="C1363" s="119"/>
      <c r="G1363">
        <v>1359</v>
      </c>
      <c r="H1363" s="246">
        <f t="shared" ca="1" si="33"/>
        <v>6.4877911154972972E-3</v>
      </c>
    </row>
    <row r="1364" spans="2:8" x14ac:dyDescent="0.25">
      <c r="B1364" s="79"/>
      <c r="C1364" s="119"/>
      <c r="G1364">
        <v>1360</v>
      </c>
      <c r="H1364" s="246">
        <f t="shared" ca="1" si="33"/>
        <v>1.2838788458349881E-2</v>
      </c>
    </row>
    <row r="1365" spans="2:8" x14ac:dyDescent="0.25">
      <c r="B1365" s="79"/>
      <c r="C1365" s="119"/>
      <c r="G1365">
        <v>1361</v>
      </c>
      <c r="H1365" s="246">
        <f t="shared" ca="1" si="33"/>
        <v>2.4711405214216886E-2</v>
      </c>
    </row>
    <row r="1366" spans="2:8" x14ac:dyDescent="0.25">
      <c r="B1366" s="79"/>
      <c r="C1366" s="119"/>
      <c r="G1366">
        <v>1362</v>
      </c>
      <c r="H1366" s="246">
        <f t="shared" ca="1" si="33"/>
        <v>-1.7210839363678478E-3</v>
      </c>
    </row>
    <row r="1367" spans="2:8" x14ac:dyDescent="0.25">
      <c r="B1367" s="79"/>
      <c r="C1367" s="119"/>
      <c r="G1367">
        <v>1363</v>
      </c>
      <c r="H1367" s="246">
        <f t="shared" ca="1" si="33"/>
        <v>7.8342911588606505E-3</v>
      </c>
    </row>
    <row r="1368" spans="2:8" x14ac:dyDescent="0.25">
      <c r="B1368" s="79"/>
      <c r="C1368" s="119"/>
      <c r="G1368">
        <v>1364</v>
      </c>
      <c r="H1368" s="246">
        <f t="shared" ca="1" si="33"/>
        <v>1.328284605325371E-2</v>
      </c>
    </row>
    <row r="1369" spans="2:8" x14ac:dyDescent="0.25">
      <c r="B1369" s="79"/>
      <c r="C1369" s="119"/>
      <c r="G1369">
        <v>1365</v>
      </c>
      <c r="H1369" s="246">
        <f t="shared" ca="1" si="33"/>
        <v>2.3342737478578641E-2</v>
      </c>
    </row>
    <row r="1370" spans="2:8" x14ac:dyDescent="0.25">
      <c r="B1370" s="79"/>
      <c r="C1370" s="119"/>
      <c r="G1370">
        <v>1366</v>
      </c>
      <c r="H1370" s="246">
        <f t="shared" ca="1" si="33"/>
        <v>1.2387676540159672E-2</v>
      </c>
    </row>
    <row r="1371" spans="2:8" x14ac:dyDescent="0.25">
      <c r="B1371" s="79"/>
      <c r="C1371" s="119"/>
      <c r="G1371">
        <v>1367</v>
      </c>
      <c r="H1371" s="246">
        <f t="shared" ca="1" si="33"/>
        <v>8.1356260340740803E-3</v>
      </c>
    </row>
    <row r="1372" spans="2:8" x14ac:dyDescent="0.25">
      <c r="B1372" s="79"/>
      <c r="C1372" s="119"/>
      <c r="G1372">
        <v>1368</v>
      </c>
      <c r="H1372" s="246">
        <f t="shared" ca="1" si="33"/>
        <v>4.1051866215998274E-3</v>
      </c>
    </row>
    <row r="1373" spans="2:8" x14ac:dyDescent="0.25">
      <c r="B1373" s="79"/>
      <c r="C1373" s="119"/>
      <c r="G1373">
        <v>1369</v>
      </c>
      <c r="H1373" s="246">
        <f t="shared" ca="1" si="33"/>
        <v>2.5648690715635355E-3</v>
      </c>
    </row>
    <row r="1374" spans="2:8" x14ac:dyDescent="0.25">
      <c r="B1374" s="79"/>
      <c r="C1374" s="119"/>
      <c r="G1374">
        <v>1370</v>
      </c>
      <c r="H1374" s="246">
        <f t="shared" ca="1" si="33"/>
        <v>5.1568560206344937E-3</v>
      </c>
    </row>
    <row r="1375" spans="2:8" x14ac:dyDescent="0.25">
      <c r="B1375" s="79"/>
      <c r="C1375" s="119"/>
      <c r="G1375">
        <v>1371</v>
      </c>
      <c r="H1375" s="246">
        <f t="shared" ca="1" si="33"/>
        <v>3.9942786157405596E-4</v>
      </c>
    </row>
    <row r="1376" spans="2:8" x14ac:dyDescent="0.25">
      <c r="B1376" s="79"/>
      <c r="C1376" s="119"/>
      <c r="G1376">
        <v>1372</v>
      </c>
      <c r="H1376" s="246">
        <f t="shared" ca="1" si="33"/>
        <v>-1.2111034933741703E-2</v>
      </c>
    </row>
    <row r="1377" spans="2:8" x14ac:dyDescent="0.25">
      <c r="B1377" s="79"/>
      <c r="C1377" s="119"/>
      <c r="G1377">
        <v>1373</v>
      </c>
      <c r="H1377" s="246">
        <f t="shared" ca="1" si="33"/>
        <v>-6.011615388057793E-3</v>
      </c>
    </row>
    <row r="1378" spans="2:8" x14ac:dyDescent="0.25">
      <c r="B1378" s="79"/>
      <c r="C1378" s="119"/>
      <c r="G1378">
        <v>1374</v>
      </c>
      <c r="H1378" s="246">
        <f t="shared" ca="1" si="33"/>
        <v>-4.39249967458245E-3</v>
      </c>
    </row>
    <row r="1379" spans="2:8" x14ac:dyDescent="0.25">
      <c r="B1379" s="79"/>
      <c r="C1379" s="119"/>
      <c r="G1379">
        <v>1375</v>
      </c>
      <c r="H1379" s="246">
        <f t="shared" ca="1" si="33"/>
        <v>-8.1918212107156445E-4</v>
      </c>
    </row>
    <row r="1380" spans="2:8" x14ac:dyDescent="0.25">
      <c r="B1380" s="79"/>
      <c r="C1380" s="119"/>
      <c r="G1380">
        <v>1376</v>
      </c>
      <c r="H1380" s="246">
        <f t="shared" ca="1" si="33"/>
        <v>5.5896765946187804E-3</v>
      </c>
    </row>
    <row r="1381" spans="2:8" x14ac:dyDescent="0.25">
      <c r="B1381" s="79"/>
      <c r="C1381" s="119"/>
      <c r="G1381">
        <v>1377</v>
      </c>
      <c r="H1381" s="246">
        <f t="shared" ca="1" si="33"/>
        <v>-3.2203953808372871E-3</v>
      </c>
    </row>
    <row r="1382" spans="2:8" x14ac:dyDescent="0.25">
      <c r="B1382" s="79"/>
      <c r="C1382" s="119"/>
      <c r="G1382">
        <v>1378</v>
      </c>
      <c r="H1382" s="246">
        <f t="shared" ca="1" si="33"/>
        <v>2.4824148303270511E-3</v>
      </c>
    </row>
    <row r="1383" spans="2:8" x14ac:dyDescent="0.25">
      <c r="B1383" s="79"/>
      <c r="C1383" s="119"/>
      <c r="G1383">
        <v>1379</v>
      </c>
      <c r="H1383" s="246">
        <f t="shared" ca="1" si="33"/>
        <v>2.0646516642338845E-2</v>
      </c>
    </row>
    <row r="1384" spans="2:8" x14ac:dyDescent="0.25">
      <c r="B1384" s="79"/>
      <c r="C1384" s="119"/>
      <c r="G1384">
        <v>1380</v>
      </c>
      <c r="H1384" s="246">
        <f t="shared" ca="1" si="33"/>
        <v>-1.9502547291402404E-2</v>
      </c>
    </row>
    <row r="1385" spans="2:8" x14ac:dyDescent="0.25">
      <c r="B1385" s="79"/>
      <c r="C1385" s="119"/>
      <c r="G1385">
        <v>1381</v>
      </c>
      <c r="H1385" s="246">
        <f t="shared" ca="1" si="33"/>
        <v>-8.5781863737664308E-3</v>
      </c>
    </row>
    <row r="1386" spans="2:8" x14ac:dyDescent="0.25">
      <c r="B1386" s="79"/>
      <c r="C1386" s="119"/>
      <c r="G1386">
        <v>1382</v>
      </c>
      <c r="H1386" s="246">
        <f t="shared" ca="1" si="33"/>
        <v>-2.0871274813180983E-2</v>
      </c>
    </row>
    <row r="1387" spans="2:8" x14ac:dyDescent="0.25">
      <c r="B1387" s="79"/>
      <c r="C1387" s="119"/>
      <c r="G1387">
        <v>1383</v>
      </c>
      <c r="H1387" s="246">
        <f t="shared" ca="1" si="33"/>
        <v>6.8971959337077345E-3</v>
      </c>
    </row>
    <row r="1388" spans="2:8" x14ac:dyDescent="0.25">
      <c r="B1388" s="79"/>
      <c r="C1388" s="119"/>
      <c r="G1388">
        <v>1384</v>
      </c>
      <c r="H1388" s="246">
        <f t="shared" ca="1" si="33"/>
        <v>-2.1312674325883211E-3</v>
      </c>
    </row>
    <row r="1389" spans="2:8" x14ac:dyDescent="0.25">
      <c r="B1389" s="79"/>
      <c r="C1389" s="119"/>
      <c r="G1389">
        <v>1385</v>
      </c>
      <c r="H1389" s="246">
        <f t="shared" ca="1" si="33"/>
        <v>1.3860511811458833E-2</v>
      </c>
    </row>
    <row r="1390" spans="2:8" x14ac:dyDescent="0.25">
      <c r="B1390" s="79"/>
      <c r="C1390" s="119"/>
      <c r="G1390">
        <v>1386</v>
      </c>
      <c r="H1390" s="246">
        <f t="shared" ca="1" si="33"/>
        <v>2.2715996142394241E-3</v>
      </c>
    </row>
    <row r="1391" spans="2:8" x14ac:dyDescent="0.25">
      <c r="B1391" s="79"/>
      <c r="C1391" s="119"/>
      <c r="G1391">
        <v>1387</v>
      </c>
      <c r="H1391" s="246">
        <f t="shared" ca="1" si="33"/>
        <v>-1.0242820691292414E-2</v>
      </c>
    </row>
    <row r="1392" spans="2:8" x14ac:dyDescent="0.25">
      <c r="B1392" s="79"/>
      <c r="C1392" s="119"/>
      <c r="G1392">
        <v>1388</v>
      </c>
      <c r="H1392" s="246">
        <f t="shared" ca="1" si="33"/>
        <v>3.6967456576803026E-3</v>
      </c>
    </row>
    <row r="1393" spans="2:8" x14ac:dyDescent="0.25">
      <c r="B1393" s="79"/>
      <c r="C1393" s="119"/>
      <c r="G1393">
        <v>1389</v>
      </c>
      <c r="H1393" s="246">
        <f t="shared" ca="1" si="33"/>
        <v>6.1448573585155828E-3</v>
      </c>
    </row>
    <row r="1394" spans="2:8" x14ac:dyDescent="0.25">
      <c r="B1394" s="79"/>
      <c r="C1394" s="119"/>
      <c r="G1394">
        <v>1390</v>
      </c>
      <c r="H1394" s="246">
        <f t="shared" ca="1" si="33"/>
        <v>2.0463946496724214E-2</v>
      </c>
    </row>
    <row r="1395" spans="2:8" x14ac:dyDescent="0.25">
      <c r="B1395" s="79"/>
      <c r="C1395" s="119"/>
      <c r="G1395">
        <v>1391</v>
      </c>
      <c r="H1395" s="246">
        <f t="shared" ca="1" si="33"/>
        <v>6.4300743407747392E-3</v>
      </c>
    </row>
    <row r="1396" spans="2:8" x14ac:dyDescent="0.25">
      <c r="B1396" s="79"/>
      <c r="C1396" s="119"/>
      <c r="G1396">
        <v>1392</v>
      </c>
      <c r="H1396" s="246">
        <f t="shared" ca="1" si="33"/>
        <v>8.1320463233937965E-3</v>
      </c>
    </row>
    <row r="1397" spans="2:8" x14ac:dyDescent="0.25">
      <c r="B1397" s="79"/>
      <c r="C1397" s="119"/>
      <c r="G1397">
        <v>1393</v>
      </c>
      <c r="H1397" s="246">
        <f t="shared" ca="1" si="33"/>
        <v>1.1974856607168825E-2</v>
      </c>
    </row>
    <row r="1398" spans="2:8" x14ac:dyDescent="0.25">
      <c r="B1398" s="79"/>
      <c r="C1398" s="119"/>
      <c r="G1398">
        <v>1394</v>
      </c>
      <c r="H1398" s="246">
        <f t="shared" ca="1" si="33"/>
        <v>-2.7078487658168657E-2</v>
      </c>
    </row>
    <row r="1399" spans="2:8" x14ac:dyDescent="0.25">
      <c r="B1399" s="79"/>
      <c r="C1399" s="119"/>
      <c r="G1399">
        <v>1395</v>
      </c>
      <c r="H1399" s="246">
        <f t="shared" ca="1" si="33"/>
        <v>-1.1864857908839646E-4</v>
      </c>
    </row>
    <row r="1400" spans="2:8" x14ac:dyDescent="0.25">
      <c r="B1400" s="79"/>
      <c r="C1400" s="119"/>
      <c r="G1400">
        <v>1396</v>
      </c>
      <c r="H1400" s="246">
        <f t="shared" ca="1" si="33"/>
        <v>-3.7911872224879605E-3</v>
      </c>
    </row>
    <row r="1401" spans="2:8" x14ac:dyDescent="0.25">
      <c r="B1401" s="79"/>
      <c r="C1401" s="119"/>
      <c r="G1401">
        <v>1397</v>
      </c>
      <c r="H1401" s="246">
        <f t="shared" ca="1" si="33"/>
        <v>-5.78487740307119E-3</v>
      </c>
    </row>
    <row r="1402" spans="2:8" x14ac:dyDescent="0.25">
      <c r="B1402" s="79"/>
      <c r="C1402" s="119"/>
      <c r="G1402">
        <v>1398</v>
      </c>
      <c r="H1402" s="246">
        <f t="shared" ca="1" si="33"/>
        <v>-1.7047433905532965E-2</v>
      </c>
    </row>
    <row r="1403" spans="2:8" x14ac:dyDescent="0.25">
      <c r="B1403" s="79"/>
      <c r="C1403" s="119"/>
      <c r="G1403">
        <v>1399</v>
      </c>
      <c r="H1403" s="246">
        <f t="shared" ca="1" si="33"/>
        <v>-4.4820256133130754E-3</v>
      </c>
    </row>
    <row r="1404" spans="2:8" x14ac:dyDescent="0.25">
      <c r="B1404" s="79"/>
      <c r="C1404" s="119"/>
      <c r="G1404">
        <v>1400</v>
      </c>
      <c r="H1404" s="246">
        <f t="shared" ca="1" si="33"/>
        <v>8.3795980535924779E-3</v>
      </c>
    </row>
    <row r="1405" spans="2:8" x14ac:dyDescent="0.25">
      <c r="B1405" s="79"/>
      <c r="C1405" s="119"/>
      <c r="G1405">
        <v>1401</v>
      </c>
      <c r="H1405" s="246">
        <f t="shared" ca="1" si="33"/>
        <v>1.3771459487806335E-2</v>
      </c>
    </row>
    <row r="1406" spans="2:8" x14ac:dyDescent="0.25">
      <c r="B1406" s="79"/>
      <c r="C1406" s="119"/>
      <c r="G1406">
        <v>1402</v>
      </c>
      <c r="H1406" s="246">
        <f t="shared" ca="1" si="33"/>
        <v>1.0767566051188072E-2</v>
      </c>
    </row>
    <row r="1407" spans="2:8" x14ac:dyDescent="0.25">
      <c r="B1407" s="79"/>
      <c r="C1407" s="119"/>
      <c r="G1407">
        <v>1403</v>
      </c>
      <c r="H1407" s="246">
        <f t="shared" ca="1" si="33"/>
        <v>1.6443326241802097E-2</v>
      </c>
    </row>
    <row r="1408" spans="2:8" x14ac:dyDescent="0.25">
      <c r="B1408" s="79"/>
      <c r="C1408" s="119"/>
      <c r="G1408">
        <v>1404</v>
      </c>
      <c r="H1408" s="246">
        <f t="shared" ca="1" si="33"/>
        <v>-8.3424677993593974E-3</v>
      </c>
    </row>
    <row r="1409" spans="2:8" x14ac:dyDescent="0.25">
      <c r="B1409" s="79"/>
      <c r="C1409" s="119"/>
      <c r="G1409">
        <v>1405</v>
      </c>
      <c r="H1409" s="246">
        <f t="shared" ca="1" si="33"/>
        <v>6.0582294189482867E-3</v>
      </c>
    </row>
    <row r="1410" spans="2:8" x14ac:dyDescent="0.25">
      <c r="B1410" s="79"/>
      <c r="C1410" s="119"/>
      <c r="G1410">
        <v>1406</v>
      </c>
      <c r="H1410" s="246">
        <f t="shared" ca="1" si="33"/>
        <v>-7.3772029725458618E-3</v>
      </c>
    </row>
    <row r="1411" spans="2:8" x14ac:dyDescent="0.25">
      <c r="B1411" s="79"/>
      <c r="C1411" s="119"/>
      <c r="G1411">
        <v>1407</v>
      </c>
      <c r="H1411" s="246">
        <f t="shared" ca="1" si="33"/>
        <v>1.5863796273224984E-2</v>
      </c>
    </row>
    <row r="1412" spans="2:8" x14ac:dyDescent="0.25">
      <c r="B1412" s="79"/>
      <c r="C1412" s="119"/>
      <c r="G1412">
        <v>1408</v>
      </c>
      <c r="H1412" s="246">
        <f t="shared" ca="1" si="33"/>
        <v>-5.7727897519652552E-3</v>
      </c>
    </row>
    <row r="1413" spans="2:8" x14ac:dyDescent="0.25">
      <c r="B1413" s="79"/>
      <c r="C1413" s="119"/>
      <c r="G1413">
        <v>1409</v>
      </c>
      <c r="H1413" s="246">
        <f t="shared" ca="1" si="33"/>
        <v>-2.0329701312828624E-3</v>
      </c>
    </row>
    <row r="1414" spans="2:8" x14ac:dyDescent="0.25">
      <c r="B1414" s="79"/>
      <c r="C1414" s="119"/>
      <c r="G1414">
        <v>1410</v>
      </c>
      <c r="H1414" s="246">
        <f t="shared" ref="H1414:H1477" ca="1" si="34">_xlfn.NORM.INV(RAND(),$N$7,$N$8)</f>
        <v>1.4508667400256524E-2</v>
      </c>
    </row>
    <row r="1415" spans="2:8" x14ac:dyDescent="0.25">
      <c r="B1415" s="79"/>
      <c r="C1415" s="119"/>
      <c r="G1415">
        <v>1411</v>
      </c>
      <c r="H1415" s="246">
        <f t="shared" ca="1" si="34"/>
        <v>-1.0128180655897208E-4</v>
      </c>
    </row>
    <row r="1416" spans="2:8" x14ac:dyDescent="0.25">
      <c r="B1416" s="79"/>
      <c r="C1416" s="119"/>
      <c r="G1416">
        <v>1412</v>
      </c>
      <c r="H1416" s="246">
        <f t="shared" ca="1" si="34"/>
        <v>-1.5437624367739809E-3</v>
      </c>
    </row>
    <row r="1417" spans="2:8" x14ac:dyDescent="0.25">
      <c r="B1417" s="79"/>
      <c r="C1417" s="119"/>
      <c r="G1417">
        <v>1413</v>
      </c>
      <c r="H1417" s="246">
        <f t="shared" ca="1" si="34"/>
        <v>-6.7701546989273054E-3</v>
      </c>
    </row>
    <row r="1418" spans="2:8" x14ac:dyDescent="0.25">
      <c r="B1418" s="79"/>
      <c r="C1418" s="119"/>
      <c r="G1418">
        <v>1414</v>
      </c>
      <c r="H1418" s="246">
        <f t="shared" ca="1" si="34"/>
        <v>-9.2858592095143369E-3</v>
      </c>
    </row>
    <row r="1419" spans="2:8" x14ac:dyDescent="0.25">
      <c r="B1419" s="79"/>
      <c r="C1419" s="119"/>
      <c r="G1419">
        <v>1415</v>
      </c>
      <c r="H1419" s="246">
        <f t="shared" ca="1" si="34"/>
        <v>-1.1798592088664954E-3</v>
      </c>
    </row>
    <row r="1420" spans="2:8" x14ac:dyDescent="0.25">
      <c r="B1420" s="79"/>
      <c r="C1420" s="119"/>
      <c r="G1420">
        <v>1416</v>
      </c>
      <c r="H1420" s="246">
        <f t="shared" ca="1" si="34"/>
        <v>-8.8287001900981769E-3</v>
      </c>
    </row>
    <row r="1421" spans="2:8" x14ac:dyDescent="0.25">
      <c r="B1421" s="79"/>
      <c r="C1421" s="119"/>
      <c r="G1421">
        <v>1417</v>
      </c>
      <c r="H1421" s="246">
        <f t="shared" ca="1" si="34"/>
        <v>6.4059844736255398E-3</v>
      </c>
    </row>
    <row r="1422" spans="2:8" x14ac:dyDescent="0.25">
      <c r="B1422" s="79"/>
      <c r="C1422" s="119"/>
      <c r="G1422">
        <v>1418</v>
      </c>
      <c r="H1422" s="246">
        <f t="shared" ca="1" si="34"/>
        <v>-1.2218372062528127E-2</v>
      </c>
    </row>
    <row r="1423" spans="2:8" x14ac:dyDescent="0.25">
      <c r="B1423" s="79"/>
      <c r="C1423" s="119"/>
      <c r="G1423">
        <v>1419</v>
      </c>
      <c r="H1423" s="246">
        <f t="shared" ca="1" si="34"/>
        <v>8.4319409156322026E-3</v>
      </c>
    </row>
    <row r="1424" spans="2:8" x14ac:dyDescent="0.25">
      <c r="B1424" s="79"/>
      <c r="C1424" s="119"/>
      <c r="G1424">
        <v>1420</v>
      </c>
      <c r="H1424" s="246">
        <f t="shared" ca="1" si="34"/>
        <v>1.5158008781538838E-2</v>
      </c>
    </row>
    <row r="1425" spans="2:8" x14ac:dyDescent="0.25">
      <c r="B1425" s="79"/>
      <c r="C1425" s="119"/>
      <c r="G1425">
        <v>1421</v>
      </c>
      <c r="H1425" s="246">
        <f t="shared" ca="1" si="34"/>
        <v>5.4511479652022202E-3</v>
      </c>
    </row>
    <row r="1426" spans="2:8" x14ac:dyDescent="0.25">
      <c r="B1426" s="79"/>
      <c r="C1426" s="119"/>
      <c r="G1426">
        <v>1422</v>
      </c>
      <c r="H1426" s="246">
        <f t="shared" ca="1" si="34"/>
        <v>1.4191195257799511E-2</v>
      </c>
    </row>
    <row r="1427" spans="2:8" x14ac:dyDescent="0.25">
      <c r="B1427" s="79"/>
      <c r="C1427" s="119"/>
      <c r="G1427">
        <v>1423</v>
      </c>
      <c r="H1427" s="246">
        <f t="shared" ca="1" si="34"/>
        <v>8.5230891804419454E-3</v>
      </c>
    </row>
    <row r="1428" spans="2:8" x14ac:dyDescent="0.25">
      <c r="B1428" s="79"/>
      <c r="C1428" s="119"/>
      <c r="G1428">
        <v>1424</v>
      </c>
      <c r="H1428" s="246">
        <f t="shared" ca="1" si="34"/>
        <v>-7.4850635438664008E-3</v>
      </c>
    </row>
    <row r="1429" spans="2:8" x14ac:dyDescent="0.25">
      <c r="B1429" s="79"/>
      <c r="C1429" s="119"/>
      <c r="G1429">
        <v>1425</v>
      </c>
      <c r="H1429" s="246">
        <f t="shared" ca="1" si="34"/>
        <v>1.1677953913794227E-2</v>
      </c>
    </row>
    <row r="1430" spans="2:8" x14ac:dyDescent="0.25">
      <c r="B1430" s="79"/>
      <c r="C1430" s="119"/>
      <c r="G1430">
        <v>1426</v>
      </c>
      <c r="H1430" s="246">
        <f t="shared" ca="1" si="34"/>
        <v>-4.3254000012806805E-4</v>
      </c>
    </row>
    <row r="1431" spans="2:8" x14ac:dyDescent="0.25">
      <c r="B1431" s="79"/>
      <c r="C1431" s="119"/>
      <c r="G1431">
        <v>1427</v>
      </c>
      <c r="H1431" s="246">
        <f t="shared" ca="1" si="34"/>
        <v>-1.7530418548397781E-2</v>
      </c>
    </row>
    <row r="1432" spans="2:8" x14ac:dyDescent="0.25">
      <c r="B1432" s="79"/>
      <c r="C1432" s="119"/>
      <c r="G1432">
        <v>1428</v>
      </c>
      <c r="H1432" s="246">
        <f t="shared" ca="1" si="34"/>
        <v>6.5575077501073967E-5</v>
      </c>
    </row>
    <row r="1433" spans="2:8" x14ac:dyDescent="0.25">
      <c r="B1433" s="79"/>
      <c r="C1433" s="119"/>
      <c r="G1433">
        <v>1429</v>
      </c>
      <c r="H1433" s="246">
        <f t="shared" ca="1" si="34"/>
        <v>-1.7156617504037588E-2</v>
      </c>
    </row>
    <row r="1434" spans="2:8" x14ac:dyDescent="0.25">
      <c r="B1434" s="79"/>
      <c r="C1434" s="119"/>
      <c r="G1434">
        <v>1430</v>
      </c>
      <c r="H1434" s="246">
        <f t="shared" ca="1" si="34"/>
        <v>1.362614547847257E-2</v>
      </c>
    </row>
    <row r="1435" spans="2:8" x14ac:dyDescent="0.25">
      <c r="B1435" s="79"/>
      <c r="C1435" s="119"/>
      <c r="G1435">
        <v>1431</v>
      </c>
      <c r="H1435" s="246">
        <f t="shared" ca="1" si="34"/>
        <v>-2.3524751033663069E-2</v>
      </c>
    </row>
    <row r="1436" spans="2:8" x14ac:dyDescent="0.25">
      <c r="B1436" s="79"/>
      <c r="C1436" s="119"/>
      <c r="G1436">
        <v>1432</v>
      </c>
      <c r="H1436" s="246">
        <f t="shared" ca="1" si="34"/>
        <v>-4.0725504560485456E-3</v>
      </c>
    </row>
    <row r="1437" spans="2:8" x14ac:dyDescent="0.25">
      <c r="B1437" s="79"/>
      <c r="C1437" s="119"/>
      <c r="G1437">
        <v>1433</v>
      </c>
      <c r="H1437" s="246">
        <f t="shared" ca="1" si="34"/>
        <v>5.9166598441189018E-3</v>
      </c>
    </row>
    <row r="1438" spans="2:8" x14ac:dyDescent="0.25">
      <c r="B1438" s="79"/>
      <c r="C1438" s="119"/>
      <c r="G1438">
        <v>1434</v>
      </c>
      <c r="H1438" s="246">
        <f t="shared" ca="1" si="34"/>
        <v>7.3076435287812306E-3</v>
      </c>
    </row>
    <row r="1439" spans="2:8" x14ac:dyDescent="0.25">
      <c r="B1439" s="79"/>
      <c r="C1439" s="119"/>
      <c r="G1439">
        <v>1435</v>
      </c>
      <c r="H1439" s="246">
        <f t="shared" ca="1" si="34"/>
        <v>-1.827220867691922E-2</v>
      </c>
    </row>
    <row r="1440" spans="2:8" x14ac:dyDescent="0.25">
      <c r="B1440" s="79"/>
      <c r="C1440" s="119"/>
      <c r="G1440">
        <v>1436</v>
      </c>
      <c r="H1440" s="246">
        <f t="shared" ca="1" si="34"/>
        <v>-2.1510412983872574E-3</v>
      </c>
    </row>
    <row r="1441" spans="2:8" x14ac:dyDescent="0.25">
      <c r="B1441" s="79"/>
      <c r="C1441" s="119"/>
      <c r="G1441">
        <v>1437</v>
      </c>
      <c r="H1441" s="246">
        <f t="shared" ca="1" si="34"/>
        <v>1.6441573418572532E-2</v>
      </c>
    </row>
    <row r="1442" spans="2:8" x14ac:dyDescent="0.25">
      <c r="B1442" s="79"/>
      <c r="C1442" s="119"/>
      <c r="G1442">
        <v>1438</v>
      </c>
      <c r="H1442" s="246">
        <f t="shared" ca="1" si="34"/>
        <v>1.9289009860637432E-2</v>
      </c>
    </row>
    <row r="1443" spans="2:8" x14ac:dyDescent="0.25">
      <c r="B1443" s="79"/>
      <c r="C1443" s="119"/>
      <c r="G1443">
        <v>1439</v>
      </c>
      <c r="H1443" s="246">
        <f t="shared" ca="1" si="34"/>
        <v>-1.6120694233237162E-3</v>
      </c>
    </row>
    <row r="1444" spans="2:8" x14ac:dyDescent="0.25">
      <c r="B1444" s="79"/>
      <c r="C1444" s="119"/>
      <c r="G1444">
        <v>1440</v>
      </c>
      <c r="H1444" s="246">
        <f t="shared" ca="1" si="34"/>
        <v>2.3489518285555683E-4</v>
      </c>
    </row>
    <row r="1445" spans="2:8" x14ac:dyDescent="0.25">
      <c r="B1445" s="79"/>
      <c r="C1445" s="119"/>
      <c r="G1445">
        <v>1441</v>
      </c>
      <c r="H1445" s="246">
        <f t="shared" ca="1" si="34"/>
        <v>-1.9726855037232705E-2</v>
      </c>
    </row>
    <row r="1446" spans="2:8" x14ac:dyDescent="0.25">
      <c r="B1446" s="79"/>
      <c r="C1446" s="119"/>
      <c r="G1446">
        <v>1442</v>
      </c>
      <c r="H1446" s="246">
        <f t="shared" ca="1" si="34"/>
        <v>-2.8949062944393206E-3</v>
      </c>
    </row>
    <row r="1447" spans="2:8" x14ac:dyDescent="0.25">
      <c r="B1447" s="79"/>
      <c r="C1447" s="119"/>
      <c r="G1447">
        <v>1443</v>
      </c>
      <c r="H1447" s="246">
        <f t="shared" ca="1" si="34"/>
        <v>1.7498400745686702E-3</v>
      </c>
    </row>
    <row r="1448" spans="2:8" x14ac:dyDescent="0.25">
      <c r="B1448" s="79"/>
      <c r="C1448" s="119"/>
      <c r="G1448">
        <v>1444</v>
      </c>
      <c r="H1448" s="246">
        <f t="shared" ca="1" si="34"/>
        <v>4.3424356950361705E-3</v>
      </c>
    </row>
    <row r="1449" spans="2:8" x14ac:dyDescent="0.25">
      <c r="B1449" s="79"/>
      <c r="C1449" s="119"/>
      <c r="G1449">
        <v>1445</v>
      </c>
      <c r="H1449" s="246">
        <f t="shared" ca="1" si="34"/>
        <v>9.0410121800359265E-3</v>
      </c>
    </row>
    <row r="1450" spans="2:8" x14ac:dyDescent="0.25">
      <c r="B1450" s="79"/>
      <c r="C1450" s="119"/>
      <c r="G1450">
        <v>1446</v>
      </c>
      <c r="H1450" s="246">
        <f t="shared" ca="1" si="34"/>
        <v>-1.71496020639354E-3</v>
      </c>
    </row>
    <row r="1451" spans="2:8" x14ac:dyDescent="0.25">
      <c r="B1451" s="79"/>
      <c r="C1451" s="119"/>
      <c r="G1451">
        <v>1447</v>
      </c>
      <c r="H1451" s="246">
        <f t="shared" ca="1" si="34"/>
        <v>-5.3094396723536415E-3</v>
      </c>
    </row>
    <row r="1452" spans="2:8" x14ac:dyDescent="0.25">
      <c r="B1452" s="79"/>
      <c r="C1452" s="119"/>
      <c r="G1452">
        <v>1448</v>
      </c>
      <c r="H1452" s="246">
        <f t="shared" ca="1" si="34"/>
        <v>-1.148770869033851E-2</v>
      </c>
    </row>
    <row r="1453" spans="2:8" x14ac:dyDescent="0.25">
      <c r="B1453" s="79"/>
      <c r="C1453" s="119"/>
      <c r="G1453">
        <v>1449</v>
      </c>
      <c r="H1453" s="246">
        <f t="shared" ca="1" si="34"/>
        <v>2.0794765599978044E-3</v>
      </c>
    </row>
    <row r="1454" spans="2:8" x14ac:dyDescent="0.25">
      <c r="B1454" s="79"/>
      <c r="C1454" s="119"/>
      <c r="G1454">
        <v>1450</v>
      </c>
      <c r="H1454" s="246">
        <f t="shared" ca="1" si="34"/>
        <v>2.4967265841673827E-2</v>
      </c>
    </row>
    <row r="1455" spans="2:8" x14ac:dyDescent="0.25">
      <c r="B1455" s="79"/>
      <c r="C1455" s="119"/>
      <c r="G1455">
        <v>1451</v>
      </c>
      <c r="H1455" s="246">
        <f t="shared" ca="1" si="34"/>
        <v>-2.0127337906745571E-3</v>
      </c>
    </row>
    <row r="1456" spans="2:8" x14ac:dyDescent="0.25">
      <c r="B1456" s="79"/>
      <c r="C1456" s="119"/>
      <c r="G1456">
        <v>1452</v>
      </c>
      <c r="H1456" s="246">
        <f t="shared" ca="1" si="34"/>
        <v>1.6154327698737928E-2</v>
      </c>
    </row>
    <row r="1457" spans="2:8" x14ac:dyDescent="0.25">
      <c r="B1457" s="79"/>
      <c r="C1457" s="119"/>
      <c r="G1457">
        <v>1453</v>
      </c>
      <c r="H1457" s="246">
        <f t="shared" ca="1" si="34"/>
        <v>-6.9305433971611247E-4</v>
      </c>
    </row>
    <row r="1458" spans="2:8" x14ac:dyDescent="0.25">
      <c r="B1458" s="79"/>
      <c r="C1458" s="119"/>
      <c r="G1458">
        <v>1454</v>
      </c>
      <c r="H1458" s="246">
        <f t="shared" ca="1" si="34"/>
        <v>3.0974891186973177E-3</v>
      </c>
    </row>
    <row r="1459" spans="2:8" x14ac:dyDescent="0.25">
      <c r="B1459" s="79"/>
      <c r="C1459" s="119"/>
      <c r="G1459">
        <v>1455</v>
      </c>
      <c r="H1459" s="246">
        <f t="shared" ca="1" si="34"/>
        <v>1.2239505557856191E-2</v>
      </c>
    </row>
    <row r="1460" spans="2:8" x14ac:dyDescent="0.25">
      <c r="B1460" s="79"/>
      <c r="C1460" s="119"/>
      <c r="G1460">
        <v>1456</v>
      </c>
      <c r="H1460" s="246">
        <f t="shared" ca="1" si="34"/>
        <v>-8.328034518197882E-4</v>
      </c>
    </row>
    <row r="1461" spans="2:8" x14ac:dyDescent="0.25">
      <c r="B1461" s="79"/>
      <c r="C1461" s="119"/>
      <c r="G1461">
        <v>1457</v>
      </c>
      <c r="H1461" s="246">
        <f t="shared" ca="1" si="34"/>
        <v>4.3617329710846364E-3</v>
      </c>
    </row>
    <row r="1462" spans="2:8" x14ac:dyDescent="0.25">
      <c r="B1462" s="79"/>
      <c r="C1462" s="119"/>
      <c r="G1462">
        <v>1458</v>
      </c>
      <c r="H1462" s="246">
        <f t="shared" ca="1" si="34"/>
        <v>-5.4644991764516938E-3</v>
      </c>
    </row>
    <row r="1463" spans="2:8" x14ac:dyDescent="0.25">
      <c r="B1463" s="79"/>
      <c r="C1463" s="119"/>
      <c r="G1463">
        <v>1459</v>
      </c>
      <c r="H1463" s="246">
        <f t="shared" ca="1" si="34"/>
        <v>-2.5617160707468744E-3</v>
      </c>
    </row>
    <row r="1464" spans="2:8" x14ac:dyDescent="0.25">
      <c r="B1464" s="79"/>
      <c r="C1464" s="119"/>
      <c r="G1464">
        <v>1460</v>
      </c>
      <c r="H1464" s="246">
        <f t="shared" ca="1" si="34"/>
        <v>9.589560228082784E-3</v>
      </c>
    </row>
    <row r="1465" spans="2:8" x14ac:dyDescent="0.25">
      <c r="B1465" s="79"/>
      <c r="C1465" s="119"/>
      <c r="G1465">
        <v>1461</v>
      </c>
      <c r="H1465" s="246">
        <f t="shared" ca="1" si="34"/>
        <v>3.2460505337841361E-3</v>
      </c>
    </row>
    <row r="1466" spans="2:8" x14ac:dyDescent="0.25">
      <c r="B1466" s="79"/>
      <c r="C1466" s="119"/>
      <c r="G1466">
        <v>1462</v>
      </c>
      <c r="H1466" s="246">
        <f t="shared" ca="1" si="34"/>
        <v>-6.6515674730774669E-4</v>
      </c>
    </row>
    <row r="1467" spans="2:8" x14ac:dyDescent="0.25">
      <c r="B1467" s="79"/>
      <c r="C1467" s="119"/>
      <c r="G1467">
        <v>1463</v>
      </c>
      <c r="H1467" s="246">
        <f t="shared" ca="1" si="34"/>
        <v>-8.6329329152396456E-3</v>
      </c>
    </row>
    <row r="1468" spans="2:8" x14ac:dyDescent="0.25">
      <c r="B1468" s="79"/>
      <c r="C1468" s="119"/>
      <c r="G1468">
        <v>1464</v>
      </c>
      <c r="H1468" s="246">
        <f t="shared" ca="1" si="34"/>
        <v>-1.1496200969450057E-2</v>
      </c>
    </row>
    <row r="1469" spans="2:8" x14ac:dyDescent="0.25">
      <c r="B1469" s="79"/>
      <c r="C1469" s="119"/>
      <c r="G1469">
        <v>1465</v>
      </c>
      <c r="H1469" s="246">
        <f t="shared" ca="1" si="34"/>
        <v>-8.1339944537427687E-4</v>
      </c>
    </row>
    <row r="1470" spans="2:8" x14ac:dyDescent="0.25">
      <c r="B1470" s="79"/>
      <c r="C1470" s="119"/>
      <c r="G1470">
        <v>1466</v>
      </c>
      <c r="H1470" s="246">
        <f t="shared" ca="1" si="34"/>
        <v>-9.8463702153346374E-3</v>
      </c>
    </row>
    <row r="1471" spans="2:8" x14ac:dyDescent="0.25">
      <c r="B1471" s="79"/>
      <c r="C1471" s="119"/>
      <c r="G1471">
        <v>1467</v>
      </c>
      <c r="H1471" s="246">
        <f t="shared" ca="1" si="34"/>
        <v>-2.514741177660907E-2</v>
      </c>
    </row>
    <row r="1472" spans="2:8" x14ac:dyDescent="0.25">
      <c r="B1472" s="79"/>
      <c r="C1472" s="119"/>
      <c r="G1472">
        <v>1468</v>
      </c>
      <c r="H1472" s="246">
        <f t="shared" ca="1" si="34"/>
        <v>-1.4842877551994553E-2</v>
      </c>
    </row>
    <row r="1473" spans="2:8" x14ac:dyDescent="0.25">
      <c r="B1473" s="79"/>
      <c r="C1473" s="119"/>
      <c r="G1473">
        <v>1469</v>
      </c>
      <c r="H1473" s="246">
        <f t="shared" ca="1" si="34"/>
        <v>-6.1672670723155673E-3</v>
      </c>
    </row>
    <row r="1474" spans="2:8" x14ac:dyDescent="0.25">
      <c r="B1474" s="79"/>
      <c r="C1474" s="119"/>
      <c r="G1474">
        <v>1470</v>
      </c>
      <c r="H1474" s="246">
        <f t="shared" ca="1" si="34"/>
        <v>8.3162349566212618E-3</v>
      </c>
    </row>
    <row r="1475" spans="2:8" x14ac:dyDescent="0.25">
      <c r="B1475" s="79"/>
      <c r="C1475" s="119"/>
      <c r="G1475">
        <v>1471</v>
      </c>
      <c r="H1475" s="246">
        <f t="shared" ca="1" si="34"/>
        <v>-2.5662933336467811E-2</v>
      </c>
    </row>
    <row r="1476" spans="2:8" x14ac:dyDescent="0.25">
      <c r="B1476" s="79"/>
      <c r="C1476" s="119"/>
      <c r="G1476">
        <v>1472</v>
      </c>
      <c r="H1476" s="246">
        <f t="shared" ca="1" si="34"/>
        <v>3.9337563103078385E-3</v>
      </c>
    </row>
    <row r="1477" spans="2:8" x14ac:dyDescent="0.25">
      <c r="B1477" s="79"/>
      <c r="C1477" s="119"/>
      <c r="G1477">
        <v>1473</v>
      </c>
      <c r="H1477" s="246">
        <f t="shared" ca="1" si="34"/>
        <v>2.720744885401599E-3</v>
      </c>
    </row>
    <row r="1478" spans="2:8" x14ac:dyDescent="0.25">
      <c r="B1478" s="79"/>
      <c r="C1478" s="119"/>
      <c r="G1478">
        <v>1474</v>
      </c>
      <c r="H1478" s="246">
        <f t="shared" ref="H1478:H1541" ca="1" si="35">_xlfn.NORM.INV(RAND(),$N$7,$N$8)</f>
        <v>-1.866062218561414E-2</v>
      </c>
    </row>
    <row r="1479" spans="2:8" x14ac:dyDescent="0.25">
      <c r="B1479" s="79"/>
      <c r="C1479" s="119"/>
      <c r="G1479">
        <v>1475</v>
      </c>
      <c r="H1479" s="246">
        <f t="shared" ca="1" si="35"/>
        <v>-1.1909667121048309E-2</v>
      </c>
    </row>
    <row r="1480" spans="2:8" x14ac:dyDescent="0.25">
      <c r="B1480" s="79"/>
      <c r="C1480" s="119"/>
      <c r="G1480">
        <v>1476</v>
      </c>
      <c r="H1480" s="246">
        <f t="shared" ca="1" si="35"/>
        <v>-1.6463043724562854E-4</v>
      </c>
    </row>
    <row r="1481" spans="2:8" x14ac:dyDescent="0.25">
      <c r="B1481" s="79"/>
      <c r="C1481" s="119"/>
      <c r="G1481">
        <v>1477</v>
      </c>
      <c r="H1481" s="246">
        <f t="shared" ca="1" si="35"/>
        <v>8.0829659167483978E-5</v>
      </c>
    </row>
    <row r="1482" spans="2:8" x14ac:dyDescent="0.25">
      <c r="B1482" s="79"/>
      <c r="C1482" s="119"/>
      <c r="G1482">
        <v>1478</v>
      </c>
      <c r="H1482" s="246">
        <f t="shared" ca="1" si="35"/>
        <v>1.899148659091731E-2</v>
      </c>
    </row>
    <row r="1483" spans="2:8" x14ac:dyDescent="0.25">
      <c r="B1483" s="79"/>
      <c r="C1483" s="119"/>
      <c r="G1483">
        <v>1479</v>
      </c>
      <c r="H1483" s="246">
        <f t="shared" ca="1" si="35"/>
        <v>4.1227656948916247E-3</v>
      </c>
    </row>
    <row r="1484" spans="2:8" x14ac:dyDescent="0.25">
      <c r="B1484" s="79"/>
      <c r="C1484" s="119"/>
      <c r="G1484">
        <v>1480</v>
      </c>
      <c r="H1484" s="246">
        <f t="shared" ca="1" si="35"/>
        <v>2.8031211372902515E-2</v>
      </c>
    </row>
    <row r="1485" spans="2:8" x14ac:dyDescent="0.25">
      <c r="B1485" s="79"/>
      <c r="C1485" s="119"/>
      <c r="G1485">
        <v>1481</v>
      </c>
      <c r="H1485" s="246">
        <f t="shared" ca="1" si="35"/>
        <v>-6.309351529426457E-3</v>
      </c>
    </row>
    <row r="1486" spans="2:8" x14ac:dyDescent="0.25">
      <c r="B1486" s="79"/>
      <c r="C1486" s="119"/>
      <c r="G1486">
        <v>1482</v>
      </c>
      <c r="H1486" s="246">
        <f t="shared" ca="1" si="35"/>
        <v>-1.4962082074537366E-2</v>
      </c>
    </row>
    <row r="1487" spans="2:8" x14ac:dyDescent="0.25">
      <c r="B1487" s="79"/>
      <c r="C1487" s="119"/>
      <c r="G1487">
        <v>1483</v>
      </c>
      <c r="H1487" s="246">
        <f t="shared" ca="1" si="35"/>
        <v>-1.7618323332353917E-2</v>
      </c>
    </row>
    <row r="1488" spans="2:8" x14ac:dyDescent="0.25">
      <c r="B1488" s="79"/>
      <c r="C1488" s="119"/>
      <c r="G1488">
        <v>1484</v>
      </c>
      <c r="H1488" s="246">
        <f t="shared" ca="1" si="35"/>
        <v>5.6886935137763495E-3</v>
      </c>
    </row>
    <row r="1489" spans="2:8" x14ac:dyDescent="0.25">
      <c r="B1489" s="79"/>
      <c r="C1489" s="119"/>
      <c r="G1489">
        <v>1485</v>
      </c>
      <c r="H1489" s="246">
        <f t="shared" ca="1" si="35"/>
        <v>2.4346208355846412E-2</v>
      </c>
    </row>
    <row r="1490" spans="2:8" x14ac:dyDescent="0.25">
      <c r="B1490" s="79"/>
      <c r="C1490" s="119"/>
      <c r="G1490">
        <v>1486</v>
      </c>
      <c r="H1490" s="246">
        <f t="shared" ca="1" si="35"/>
        <v>3.1219241075954203E-3</v>
      </c>
    </row>
    <row r="1491" spans="2:8" x14ac:dyDescent="0.25">
      <c r="B1491" s="79"/>
      <c r="C1491" s="119"/>
      <c r="G1491">
        <v>1487</v>
      </c>
      <c r="H1491" s="246">
        <f t="shared" ca="1" si="35"/>
        <v>-9.6572588341565331E-4</v>
      </c>
    </row>
    <row r="1492" spans="2:8" x14ac:dyDescent="0.25">
      <c r="B1492" s="79"/>
      <c r="C1492" s="119"/>
      <c r="G1492">
        <v>1488</v>
      </c>
      <c r="H1492" s="246">
        <f t="shared" ca="1" si="35"/>
        <v>1.0614281583743604E-3</v>
      </c>
    </row>
    <row r="1493" spans="2:8" x14ac:dyDescent="0.25">
      <c r="B1493" s="79"/>
      <c r="C1493" s="119"/>
      <c r="G1493">
        <v>1489</v>
      </c>
      <c r="H1493" s="246">
        <f t="shared" ca="1" si="35"/>
        <v>2.7333523538207137E-3</v>
      </c>
    </row>
    <row r="1494" spans="2:8" x14ac:dyDescent="0.25">
      <c r="B1494" s="79"/>
      <c r="C1494" s="119"/>
      <c r="G1494">
        <v>1490</v>
      </c>
      <c r="H1494" s="246">
        <f t="shared" ca="1" si="35"/>
        <v>2.8931462066761181E-3</v>
      </c>
    </row>
    <row r="1495" spans="2:8" x14ac:dyDescent="0.25">
      <c r="B1495" s="79"/>
      <c r="C1495" s="119"/>
      <c r="G1495">
        <v>1491</v>
      </c>
      <c r="H1495" s="246">
        <f t="shared" ca="1" si="35"/>
        <v>9.0172247654313632E-4</v>
      </c>
    </row>
    <row r="1496" spans="2:8" x14ac:dyDescent="0.25">
      <c r="B1496" s="79"/>
      <c r="C1496" s="119"/>
      <c r="G1496">
        <v>1492</v>
      </c>
      <c r="H1496" s="246">
        <f t="shared" ca="1" si="35"/>
        <v>-8.9851389308218382E-3</v>
      </c>
    </row>
    <row r="1497" spans="2:8" x14ac:dyDescent="0.25">
      <c r="B1497" s="79"/>
      <c r="C1497" s="119"/>
      <c r="G1497">
        <v>1493</v>
      </c>
      <c r="H1497" s="246">
        <f t="shared" ca="1" si="35"/>
        <v>-7.9900040838882906E-3</v>
      </c>
    </row>
    <row r="1498" spans="2:8" x14ac:dyDescent="0.25">
      <c r="B1498" s="79"/>
      <c r="C1498" s="119"/>
      <c r="G1498">
        <v>1494</v>
      </c>
      <c r="H1498" s="246">
        <f t="shared" ca="1" si="35"/>
        <v>-7.9234221953483949E-3</v>
      </c>
    </row>
    <row r="1499" spans="2:8" x14ac:dyDescent="0.25">
      <c r="B1499" s="79"/>
      <c r="C1499" s="119"/>
      <c r="G1499">
        <v>1495</v>
      </c>
      <c r="H1499" s="246">
        <f t="shared" ca="1" si="35"/>
        <v>-1.1870201506687923E-2</v>
      </c>
    </row>
    <row r="1500" spans="2:8" x14ac:dyDescent="0.25">
      <c r="B1500" s="79"/>
      <c r="C1500" s="119"/>
      <c r="G1500">
        <v>1496</v>
      </c>
      <c r="H1500" s="246">
        <f t="shared" ca="1" si="35"/>
        <v>-1.3345743359013246E-3</v>
      </c>
    </row>
    <row r="1501" spans="2:8" x14ac:dyDescent="0.25">
      <c r="B1501" s="79"/>
      <c r="C1501" s="119"/>
      <c r="G1501">
        <v>1497</v>
      </c>
      <c r="H1501" s="246">
        <f t="shared" ca="1" si="35"/>
        <v>3.6165285538496163E-3</v>
      </c>
    </row>
    <row r="1502" spans="2:8" x14ac:dyDescent="0.25">
      <c r="B1502" s="79"/>
      <c r="C1502" s="119"/>
      <c r="G1502">
        <v>1498</v>
      </c>
      <c r="H1502" s="246">
        <f t="shared" ca="1" si="35"/>
        <v>9.233016492605127E-3</v>
      </c>
    </row>
    <row r="1503" spans="2:8" x14ac:dyDescent="0.25">
      <c r="B1503" s="79"/>
      <c r="C1503" s="119"/>
      <c r="G1503">
        <v>1499</v>
      </c>
      <c r="H1503" s="246">
        <f t="shared" ca="1" si="35"/>
        <v>1.8463207243774652E-2</v>
      </c>
    </row>
    <row r="1504" spans="2:8" x14ac:dyDescent="0.25">
      <c r="B1504" s="79"/>
      <c r="C1504" s="119"/>
      <c r="G1504">
        <v>1500</v>
      </c>
      <c r="H1504" s="246">
        <f t="shared" ca="1" si="35"/>
        <v>-1.1160128170863629E-2</v>
      </c>
    </row>
    <row r="1505" spans="2:8" x14ac:dyDescent="0.25">
      <c r="B1505" s="79"/>
      <c r="C1505" s="119"/>
      <c r="G1505">
        <v>1501</v>
      </c>
      <c r="H1505" s="246">
        <f t="shared" ca="1" si="35"/>
        <v>-1.4553215049379328E-2</v>
      </c>
    </row>
    <row r="1506" spans="2:8" x14ac:dyDescent="0.25">
      <c r="B1506" s="79"/>
      <c r="C1506" s="119"/>
      <c r="G1506">
        <v>1502</v>
      </c>
      <c r="H1506" s="246">
        <f t="shared" ca="1" si="35"/>
        <v>-5.1661571697158648E-3</v>
      </c>
    </row>
    <row r="1507" spans="2:8" x14ac:dyDescent="0.25">
      <c r="B1507" s="79"/>
      <c r="C1507" s="119"/>
      <c r="G1507">
        <v>1503</v>
      </c>
      <c r="H1507" s="246">
        <f t="shared" ca="1" si="35"/>
        <v>-1.4850897830055456E-3</v>
      </c>
    </row>
    <row r="1508" spans="2:8" x14ac:dyDescent="0.25">
      <c r="B1508" s="79"/>
      <c r="C1508" s="119"/>
      <c r="G1508">
        <v>1504</v>
      </c>
      <c r="H1508" s="246">
        <f t="shared" ca="1" si="35"/>
        <v>-1.2481930713612021E-2</v>
      </c>
    </row>
    <row r="1509" spans="2:8" x14ac:dyDescent="0.25">
      <c r="B1509" s="79"/>
      <c r="C1509" s="119"/>
      <c r="G1509">
        <v>1505</v>
      </c>
      <c r="H1509" s="246">
        <f t="shared" ca="1" si="35"/>
        <v>4.6609172817075111E-3</v>
      </c>
    </row>
    <row r="1510" spans="2:8" x14ac:dyDescent="0.25">
      <c r="B1510" s="79"/>
      <c r="C1510" s="119"/>
      <c r="G1510">
        <v>1506</v>
      </c>
      <c r="H1510" s="246">
        <f t="shared" ca="1" si="35"/>
        <v>-2.0531724866033982E-2</v>
      </c>
    </row>
    <row r="1511" spans="2:8" x14ac:dyDescent="0.25">
      <c r="B1511" s="79"/>
      <c r="C1511" s="119"/>
      <c r="G1511">
        <v>1507</v>
      </c>
      <c r="H1511" s="246">
        <f t="shared" ca="1" si="35"/>
        <v>1.1416614355545652E-2</v>
      </c>
    </row>
    <row r="1512" spans="2:8" x14ac:dyDescent="0.25">
      <c r="B1512" s="79"/>
      <c r="C1512" s="119"/>
      <c r="G1512">
        <v>1508</v>
      </c>
      <c r="H1512" s="246">
        <f t="shared" ca="1" si="35"/>
        <v>1.0862259552052509E-2</v>
      </c>
    </row>
    <row r="1513" spans="2:8" x14ac:dyDescent="0.25">
      <c r="B1513" s="79"/>
      <c r="C1513" s="119"/>
      <c r="G1513">
        <v>1509</v>
      </c>
      <c r="H1513" s="246">
        <f t="shared" ca="1" si="35"/>
        <v>-9.7993377172360969E-3</v>
      </c>
    </row>
    <row r="1514" spans="2:8" x14ac:dyDescent="0.25">
      <c r="B1514" s="79"/>
      <c r="C1514" s="119"/>
      <c r="G1514">
        <v>1510</v>
      </c>
      <c r="H1514" s="246">
        <f t="shared" ca="1" si="35"/>
        <v>-1.0595793337485537E-2</v>
      </c>
    </row>
    <row r="1515" spans="2:8" x14ac:dyDescent="0.25">
      <c r="B1515" s="79"/>
      <c r="C1515" s="119"/>
      <c r="G1515">
        <v>1511</v>
      </c>
      <c r="H1515" s="246">
        <f t="shared" ca="1" si="35"/>
        <v>1.0208827330490193E-2</v>
      </c>
    </row>
    <row r="1516" spans="2:8" x14ac:dyDescent="0.25">
      <c r="B1516" s="79"/>
      <c r="C1516" s="119"/>
      <c r="G1516">
        <v>1512</v>
      </c>
      <c r="H1516" s="246">
        <f t="shared" ca="1" si="35"/>
        <v>2.7970350493154311E-2</v>
      </c>
    </row>
    <row r="1517" spans="2:8" x14ac:dyDescent="0.25">
      <c r="B1517" s="79"/>
      <c r="C1517" s="119"/>
      <c r="G1517">
        <v>1513</v>
      </c>
      <c r="H1517" s="246">
        <f t="shared" ca="1" si="35"/>
        <v>-5.1911564516142813E-3</v>
      </c>
    </row>
    <row r="1518" spans="2:8" x14ac:dyDescent="0.25">
      <c r="B1518" s="79"/>
      <c r="C1518" s="119"/>
      <c r="G1518">
        <v>1514</v>
      </c>
      <c r="H1518" s="246">
        <f t="shared" ca="1" si="35"/>
        <v>-1.5406290490693055E-2</v>
      </c>
    </row>
    <row r="1519" spans="2:8" x14ac:dyDescent="0.25">
      <c r="B1519" s="79"/>
      <c r="C1519" s="119"/>
      <c r="G1519">
        <v>1515</v>
      </c>
      <c r="H1519" s="246">
        <f t="shared" ca="1" si="35"/>
        <v>2.1936697439645702E-3</v>
      </c>
    </row>
    <row r="1520" spans="2:8" x14ac:dyDescent="0.25">
      <c r="B1520" s="79"/>
      <c r="C1520" s="119"/>
      <c r="G1520">
        <v>1516</v>
      </c>
      <c r="H1520" s="246">
        <f t="shared" ca="1" si="35"/>
        <v>-9.282806579565317E-3</v>
      </c>
    </row>
    <row r="1521" spans="2:8" x14ac:dyDescent="0.25">
      <c r="B1521" s="79"/>
      <c r="C1521" s="119"/>
      <c r="G1521">
        <v>1517</v>
      </c>
      <c r="H1521" s="246">
        <f t="shared" ca="1" si="35"/>
        <v>-9.3623653439575856E-3</v>
      </c>
    </row>
    <row r="1522" spans="2:8" x14ac:dyDescent="0.25">
      <c r="B1522" s="79"/>
      <c r="C1522" s="119"/>
      <c r="G1522">
        <v>1518</v>
      </c>
      <c r="H1522" s="246">
        <f t="shared" ca="1" si="35"/>
        <v>-1.257291083159204E-2</v>
      </c>
    </row>
    <row r="1523" spans="2:8" x14ac:dyDescent="0.25">
      <c r="B1523" s="79"/>
      <c r="C1523" s="119"/>
      <c r="G1523">
        <v>1519</v>
      </c>
      <c r="H1523" s="246">
        <f t="shared" ca="1" si="35"/>
        <v>-6.9775728196625484E-3</v>
      </c>
    </row>
    <row r="1524" spans="2:8" x14ac:dyDescent="0.25">
      <c r="B1524" s="79"/>
      <c r="C1524" s="119"/>
      <c r="G1524">
        <v>1520</v>
      </c>
      <c r="H1524" s="246">
        <f t="shared" ca="1" si="35"/>
        <v>-1.0556949201009691E-2</v>
      </c>
    </row>
    <row r="1525" spans="2:8" x14ac:dyDescent="0.25">
      <c r="B1525" s="79"/>
      <c r="C1525" s="119"/>
      <c r="G1525">
        <v>1521</v>
      </c>
      <c r="H1525" s="246">
        <f t="shared" ca="1" si="35"/>
        <v>1.9468386800327467E-3</v>
      </c>
    </row>
    <row r="1526" spans="2:8" x14ac:dyDescent="0.25">
      <c r="B1526" s="79"/>
      <c r="C1526" s="119"/>
      <c r="G1526">
        <v>1522</v>
      </c>
      <c r="H1526" s="246">
        <f t="shared" ca="1" si="35"/>
        <v>-1.2698218980631507E-2</v>
      </c>
    </row>
    <row r="1527" spans="2:8" x14ac:dyDescent="0.25">
      <c r="B1527" s="79"/>
      <c r="C1527" s="119"/>
      <c r="G1527">
        <v>1523</v>
      </c>
      <c r="H1527" s="246">
        <f t="shared" ca="1" si="35"/>
        <v>-1.2120272311601868E-3</v>
      </c>
    </row>
    <row r="1528" spans="2:8" x14ac:dyDescent="0.25">
      <c r="B1528" s="79"/>
      <c r="C1528" s="119"/>
      <c r="G1528">
        <v>1524</v>
      </c>
      <c r="H1528" s="246">
        <f t="shared" ca="1" si="35"/>
        <v>-9.011591867054863E-3</v>
      </c>
    </row>
    <row r="1529" spans="2:8" x14ac:dyDescent="0.25">
      <c r="B1529" s="79"/>
      <c r="C1529" s="119"/>
      <c r="G1529">
        <v>1525</v>
      </c>
      <c r="H1529" s="246">
        <f t="shared" ca="1" si="35"/>
        <v>3.3545262379270748E-3</v>
      </c>
    </row>
    <row r="1530" spans="2:8" x14ac:dyDescent="0.25">
      <c r="B1530" s="79"/>
      <c r="C1530" s="119"/>
      <c r="G1530">
        <v>1526</v>
      </c>
      <c r="H1530" s="246">
        <f t="shared" ca="1" si="35"/>
        <v>-4.2814681333775697E-4</v>
      </c>
    </row>
    <row r="1531" spans="2:8" x14ac:dyDescent="0.25">
      <c r="B1531" s="79"/>
      <c r="C1531" s="119"/>
      <c r="G1531">
        <v>1527</v>
      </c>
      <c r="H1531" s="246">
        <f t="shared" ca="1" si="35"/>
        <v>3.4344439526197033E-3</v>
      </c>
    </row>
    <row r="1532" spans="2:8" x14ac:dyDescent="0.25">
      <c r="B1532" s="79"/>
      <c r="C1532" s="119"/>
      <c r="G1532">
        <v>1528</v>
      </c>
      <c r="H1532" s="246">
        <f t="shared" ca="1" si="35"/>
        <v>1.1473689663226908E-2</v>
      </c>
    </row>
    <row r="1533" spans="2:8" x14ac:dyDescent="0.25">
      <c r="B1533" s="79"/>
      <c r="C1533" s="119"/>
      <c r="G1533">
        <v>1529</v>
      </c>
      <c r="H1533" s="246">
        <f t="shared" ca="1" si="35"/>
        <v>-3.9311866316068637E-3</v>
      </c>
    </row>
    <row r="1534" spans="2:8" x14ac:dyDescent="0.25">
      <c r="B1534" s="79"/>
      <c r="C1534" s="119"/>
      <c r="G1534">
        <v>1530</v>
      </c>
      <c r="H1534" s="246">
        <f t="shared" ca="1" si="35"/>
        <v>-4.2470075573151382E-3</v>
      </c>
    </row>
    <row r="1535" spans="2:8" x14ac:dyDescent="0.25">
      <c r="B1535" s="79"/>
      <c r="C1535" s="119"/>
      <c r="G1535">
        <v>1531</v>
      </c>
      <c r="H1535" s="246">
        <f t="shared" ca="1" si="35"/>
        <v>1.1745338108338246E-2</v>
      </c>
    </row>
    <row r="1536" spans="2:8" x14ac:dyDescent="0.25">
      <c r="B1536" s="79"/>
      <c r="C1536" s="119"/>
      <c r="G1536">
        <v>1532</v>
      </c>
      <c r="H1536" s="246">
        <f t="shared" ca="1" si="35"/>
        <v>2.9450305857097415E-3</v>
      </c>
    </row>
    <row r="1537" spans="2:8" x14ac:dyDescent="0.25">
      <c r="B1537" s="79"/>
      <c r="C1537" s="119"/>
      <c r="G1537">
        <v>1533</v>
      </c>
      <c r="H1537" s="246">
        <f t="shared" ca="1" si="35"/>
        <v>-1.4156692454977381E-3</v>
      </c>
    </row>
    <row r="1538" spans="2:8" x14ac:dyDescent="0.25">
      <c r="B1538" s="79"/>
      <c r="C1538" s="119"/>
      <c r="G1538">
        <v>1534</v>
      </c>
      <c r="H1538" s="246">
        <f t="shared" ca="1" si="35"/>
        <v>-8.9392998979896249E-3</v>
      </c>
    </row>
    <row r="1539" spans="2:8" x14ac:dyDescent="0.25">
      <c r="B1539" s="79"/>
      <c r="C1539" s="119"/>
      <c r="G1539">
        <v>1535</v>
      </c>
      <c r="H1539" s="246">
        <f t="shared" ca="1" si="35"/>
        <v>-1.5853230938565617E-2</v>
      </c>
    </row>
    <row r="1540" spans="2:8" x14ac:dyDescent="0.25">
      <c r="B1540" s="79"/>
      <c r="C1540" s="119"/>
      <c r="G1540">
        <v>1536</v>
      </c>
      <c r="H1540" s="246">
        <f t="shared" ca="1" si="35"/>
        <v>-5.4099973242854064E-3</v>
      </c>
    </row>
    <row r="1541" spans="2:8" x14ac:dyDescent="0.25">
      <c r="B1541" s="79"/>
      <c r="C1541" s="119"/>
      <c r="G1541">
        <v>1537</v>
      </c>
      <c r="H1541" s="246">
        <f t="shared" ca="1" si="35"/>
        <v>4.3015713864813371E-3</v>
      </c>
    </row>
    <row r="1542" spans="2:8" x14ac:dyDescent="0.25">
      <c r="B1542" s="79"/>
      <c r="C1542" s="119"/>
      <c r="G1542">
        <v>1538</v>
      </c>
      <c r="H1542" s="246">
        <f t="shared" ref="H1542:H1605" ca="1" si="36">_xlfn.NORM.INV(RAND(),$N$7,$N$8)</f>
        <v>-1.5759850349244913E-2</v>
      </c>
    </row>
    <row r="1543" spans="2:8" x14ac:dyDescent="0.25">
      <c r="B1543" s="79"/>
      <c r="C1543" s="119"/>
      <c r="G1543">
        <v>1539</v>
      </c>
      <c r="H1543" s="246">
        <f t="shared" ca="1" si="36"/>
        <v>2.3946142356250037E-2</v>
      </c>
    </row>
    <row r="1544" spans="2:8" x14ac:dyDescent="0.25">
      <c r="B1544" s="79"/>
      <c r="C1544" s="119"/>
      <c r="G1544">
        <v>1540</v>
      </c>
      <c r="H1544" s="246">
        <f t="shared" ca="1" si="36"/>
        <v>8.1551037954853654E-3</v>
      </c>
    </row>
    <row r="1545" spans="2:8" x14ac:dyDescent="0.25">
      <c r="B1545" s="79"/>
      <c r="C1545" s="119"/>
      <c r="G1545">
        <v>1541</v>
      </c>
      <c r="H1545" s="246">
        <f t="shared" ca="1" si="36"/>
        <v>2.4744448198338102E-2</v>
      </c>
    </row>
    <row r="1546" spans="2:8" x14ac:dyDescent="0.25">
      <c r="B1546" s="79"/>
      <c r="C1546" s="119"/>
      <c r="G1546">
        <v>1542</v>
      </c>
      <c r="H1546" s="246">
        <f t="shared" ca="1" si="36"/>
        <v>-5.3125714784759371E-3</v>
      </c>
    </row>
    <row r="1547" spans="2:8" x14ac:dyDescent="0.25">
      <c r="B1547" s="79"/>
      <c r="C1547" s="119"/>
      <c r="G1547">
        <v>1543</v>
      </c>
      <c r="H1547" s="246">
        <f t="shared" ca="1" si="36"/>
        <v>-8.7034589414302053E-3</v>
      </c>
    </row>
    <row r="1548" spans="2:8" x14ac:dyDescent="0.25">
      <c r="B1548" s="79"/>
      <c r="C1548" s="119"/>
      <c r="G1548">
        <v>1544</v>
      </c>
      <c r="H1548" s="246">
        <f t="shared" ca="1" si="36"/>
        <v>1.497249895350642E-2</v>
      </c>
    </row>
    <row r="1549" spans="2:8" x14ac:dyDescent="0.25">
      <c r="B1549" s="79"/>
      <c r="C1549" s="119"/>
      <c r="G1549">
        <v>1545</v>
      </c>
      <c r="H1549" s="246">
        <f t="shared" ca="1" si="36"/>
        <v>8.4344628703194435E-3</v>
      </c>
    </row>
    <row r="1550" spans="2:8" x14ac:dyDescent="0.25">
      <c r="B1550" s="79"/>
      <c r="C1550" s="119"/>
      <c r="G1550">
        <v>1546</v>
      </c>
      <c r="H1550" s="246">
        <f t="shared" ca="1" si="36"/>
        <v>8.2148580087100676E-3</v>
      </c>
    </row>
    <row r="1551" spans="2:8" x14ac:dyDescent="0.25">
      <c r="B1551" s="79"/>
      <c r="C1551" s="119"/>
      <c r="G1551">
        <v>1547</v>
      </c>
      <c r="H1551" s="246">
        <f t="shared" ca="1" si="36"/>
        <v>-1.3417507171564392E-2</v>
      </c>
    </row>
    <row r="1552" spans="2:8" x14ac:dyDescent="0.25">
      <c r="B1552" s="79"/>
      <c r="C1552" s="119"/>
      <c r="G1552">
        <v>1548</v>
      </c>
      <c r="H1552" s="246">
        <f t="shared" ca="1" si="36"/>
        <v>2.0029981369024417E-2</v>
      </c>
    </row>
    <row r="1553" spans="2:8" x14ac:dyDescent="0.25">
      <c r="B1553" s="79"/>
      <c r="C1553" s="119"/>
      <c r="G1553">
        <v>1549</v>
      </c>
      <c r="H1553" s="246">
        <f t="shared" ca="1" si="36"/>
        <v>-1.9258169849784831E-2</v>
      </c>
    </row>
    <row r="1554" spans="2:8" x14ac:dyDescent="0.25">
      <c r="B1554" s="79"/>
      <c r="C1554" s="119"/>
      <c r="G1554">
        <v>1550</v>
      </c>
      <c r="H1554" s="246">
        <f t="shared" ca="1" si="36"/>
        <v>-1.5302804203194068E-3</v>
      </c>
    </row>
    <row r="1555" spans="2:8" x14ac:dyDescent="0.25">
      <c r="B1555" s="79"/>
      <c r="C1555" s="119"/>
      <c r="G1555">
        <v>1551</v>
      </c>
      <c r="H1555" s="246">
        <f t="shared" ca="1" si="36"/>
        <v>4.5243621769299166E-3</v>
      </c>
    </row>
    <row r="1556" spans="2:8" x14ac:dyDescent="0.25">
      <c r="B1556" s="79"/>
      <c r="C1556" s="119"/>
      <c r="G1556">
        <v>1552</v>
      </c>
      <c r="H1556" s="246">
        <f t="shared" ca="1" si="36"/>
        <v>1.6552506985150488E-3</v>
      </c>
    </row>
    <row r="1557" spans="2:8" x14ac:dyDescent="0.25">
      <c r="B1557" s="79"/>
      <c r="C1557" s="119"/>
      <c r="G1557">
        <v>1553</v>
      </c>
      <c r="H1557" s="246">
        <f t="shared" ca="1" si="36"/>
        <v>-8.8899908291969858E-3</v>
      </c>
    </row>
    <row r="1558" spans="2:8" x14ac:dyDescent="0.25">
      <c r="B1558" s="79"/>
      <c r="C1558" s="119"/>
      <c r="G1558">
        <v>1554</v>
      </c>
      <c r="H1558" s="246">
        <f t="shared" ca="1" si="36"/>
        <v>1.1461154825678554E-2</v>
      </c>
    </row>
    <row r="1559" spans="2:8" x14ac:dyDescent="0.25">
      <c r="B1559" s="79"/>
      <c r="C1559" s="119"/>
      <c r="G1559">
        <v>1555</v>
      </c>
      <c r="H1559" s="246">
        <f t="shared" ca="1" si="36"/>
        <v>8.0138318079471648E-3</v>
      </c>
    </row>
    <row r="1560" spans="2:8" x14ac:dyDescent="0.25">
      <c r="B1560" s="79"/>
      <c r="C1560" s="119"/>
      <c r="G1560">
        <v>1556</v>
      </c>
      <c r="H1560" s="246">
        <f t="shared" ca="1" si="36"/>
        <v>1.1584034876762319E-2</v>
      </c>
    </row>
    <row r="1561" spans="2:8" x14ac:dyDescent="0.25">
      <c r="B1561" s="79"/>
      <c r="C1561" s="119"/>
      <c r="G1561">
        <v>1557</v>
      </c>
      <c r="H1561" s="246">
        <f t="shared" ca="1" si="36"/>
        <v>-2.4549473962499806E-3</v>
      </c>
    </row>
    <row r="1562" spans="2:8" x14ac:dyDescent="0.25">
      <c r="B1562" s="79"/>
      <c r="C1562" s="119"/>
      <c r="G1562">
        <v>1558</v>
      </c>
      <c r="H1562" s="246">
        <f t="shared" ca="1" si="36"/>
        <v>2.8391172195725001E-2</v>
      </c>
    </row>
    <row r="1563" spans="2:8" x14ac:dyDescent="0.25">
      <c r="B1563" s="79"/>
      <c r="C1563" s="119"/>
      <c r="G1563">
        <v>1559</v>
      </c>
      <c r="H1563" s="246">
        <f t="shared" ca="1" si="36"/>
        <v>-6.3949161124096212E-3</v>
      </c>
    </row>
    <row r="1564" spans="2:8" x14ac:dyDescent="0.25">
      <c r="B1564" s="79"/>
      <c r="C1564" s="119"/>
      <c r="G1564">
        <v>1560</v>
      </c>
      <c r="H1564" s="246">
        <f t="shared" ca="1" si="36"/>
        <v>1.436358186900134E-2</v>
      </c>
    </row>
    <row r="1565" spans="2:8" x14ac:dyDescent="0.25">
      <c r="B1565" s="79"/>
      <c r="C1565" s="119"/>
      <c r="G1565">
        <v>1561</v>
      </c>
      <c r="H1565" s="246">
        <f t="shared" ca="1" si="36"/>
        <v>9.5529168663393757E-5</v>
      </c>
    </row>
    <row r="1566" spans="2:8" x14ac:dyDescent="0.25">
      <c r="B1566" s="79"/>
      <c r="C1566" s="119"/>
      <c r="G1566">
        <v>1562</v>
      </c>
      <c r="H1566" s="246">
        <f t="shared" ca="1" si="36"/>
        <v>1.2808324557821956E-3</v>
      </c>
    </row>
    <row r="1567" spans="2:8" x14ac:dyDescent="0.25">
      <c r="B1567" s="79"/>
      <c r="C1567" s="119"/>
      <c r="G1567">
        <v>1563</v>
      </c>
      <c r="H1567" s="246">
        <f t="shared" ca="1" si="36"/>
        <v>-1.2502840222734891E-2</v>
      </c>
    </row>
    <row r="1568" spans="2:8" x14ac:dyDescent="0.25">
      <c r="B1568" s="79"/>
      <c r="C1568" s="119"/>
      <c r="G1568">
        <v>1564</v>
      </c>
      <c r="H1568" s="246">
        <f t="shared" ca="1" si="36"/>
        <v>1.5392502653181485E-2</v>
      </c>
    </row>
    <row r="1569" spans="2:8" x14ac:dyDescent="0.25">
      <c r="B1569" s="79"/>
      <c r="C1569" s="119"/>
      <c r="G1569">
        <v>1565</v>
      </c>
      <c r="H1569" s="246">
        <f t="shared" ca="1" si="36"/>
        <v>-7.2992075833282367E-3</v>
      </c>
    </row>
    <row r="1570" spans="2:8" x14ac:dyDescent="0.25">
      <c r="B1570" s="79"/>
      <c r="C1570" s="119"/>
      <c r="G1570">
        <v>1566</v>
      </c>
      <c r="H1570" s="246">
        <f t="shared" ca="1" si="36"/>
        <v>-1.0344706316506243E-2</v>
      </c>
    </row>
    <row r="1571" spans="2:8" x14ac:dyDescent="0.25">
      <c r="B1571" s="79"/>
      <c r="C1571" s="119"/>
      <c r="G1571">
        <v>1567</v>
      </c>
      <c r="H1571" s="246">
        <f t="shared" ca="1" si="36"/>
        <v>3.3756496543879341E-3</v>
      </c>
    </row>
    <row r="1572" spans="2:8" x14ac:dyDescent="0.25">
      <c r="B1572" s="79"/>
      <c r="C1572" s="119"/>
      <c r="G1572">
        <v>1568</v>
      </c>
      <c r="H1572" s="246">
        <f t="shared" ca="1" si="36"/>
        <v>1.8225486133119674E-2</v>
      </c>
    </row>
    <row r="1573" spans="2:8" x14ac:dyDescent="0.25">
      <c r="B1573" s="79"/>
      <c r="C1573" s="119"/>
      <c r="G1573">
        <v>1569</v>
      </c>
      <c r="H1573" s="246">
        <f t="shared" ca="1" si="36"/>
        <v>-1.3742084551136692E-2</v>
      </c>
    </row>
    <row r="1574" spans="2:8" x14ac:dyDescent="0.25">
      <c r="B1574" s="79"/>
      <c r="C1574" s="119"/>
      <c r="G1574">
        <v>1570</v>
      </c>
      <c r="H1574" s="246">
        <f t="shared" ca="1" si="36"/>
        <v>1.8301794734678883E-2</v>
      </c>
    </row>
    <row r="1575" spans="2:8" x14ac:dyDescent="0.25">
      <c r="B1575" s="79"/>
      <c r="C1575" s="119"/>
      <c r="G1575">
        <v>1571</v>
      </c>
      <c r="H1575" s="246">
        <f t="shared" ca="1" si="36"/>
        <v>-6.2033692006733246E-3</v>
      </c>
    </row>
    <row r="1576" spans="2:8" x14ac:dyDescent="0.25">
      <c r="B1576" s="79"/>
      <c r="C1576" s="119"/>
      <c r="G1576">
        <v>1572</v>
      </c>
      <c r="H1576" s="246">
        <f t="shared" ca="1" si="36"/>
        <v>1.5134036721094252E-2</v>
      </c>
    </row>
    <row r="1577" spans="2:8" x14ac:dyDescent="0.25">
      <c r="B1577" s="79"/>
      <c r="C1577" s="119"/>
      <c r="G1577">
        <v>1573</v>
      </c>
      <c r="H1577" s="246">
        <f t="shared" ca="1" si="36"/>
        <v>1.3367692269731885E-2</v>
      </c>
    </row>
    <row r="1578" spans="2:8" x14ac:dyDescent="0.25">
      <c r="B1578" s="79"/>
      <c r="C1578" s="119"/>
      <c r="G1578">
        <v>1574</v>
      </c>
      <c r="H1578" s="246">
        <f t="shared" ca="1" si="36"/>
        <v>-4.2098163039590158E-3</v>
      </c>
    </row>
    <row r="1579" spans="2:8" x14ac:dyDescent="0.25">
      <c r="B1579" s="79"/>
      <c r="C1579" s="119"/>
      <c r="G1579">
        <v>1575</v>
      </c>
      <c r="H1579" s="246">
        <f t="shared" ca="1" si="36"/>
        <v>1.0344118348668704E-2</v>
      </c>
    </row>
    <row r="1580" spans="2:8" x14ac:dyDescent="0.25">
      <c r="B1580" s="79"/>
      <c r="C1580" s="119"/>
      <c r="G1580">
        <v>1576</v>
      </c>
      <c r="H1580" s="246">
        <f t="shared" ca="1" si="36"/>
        <v>-5.7549018640438185E-4</v>
      </c>
    </row>
    <row r="1581" spans="2:8" x14ac:dyDescent="0.25">
      <c r="B1581" s="79"/>
      <c r="C1581" s="119"/>
      <c r="G1581">
        <v>1577</v>
      </c>
      <c r="H1581" s="246">
        <f t="shared" ca="1" si="36"/>
        <v>3.4439360087275112E-3</v>
      </c>
    </row>
    <row r="1582" spans="2:8" x14ac:dyDescent="0.25">
      <c r="B1582" s="79"/>
      <c r="C1582" s="119"/>
      <c r="G1582">
        <v>1578</v>
      </c>
      <c r="H1582" s="246">
        <f t="shared" ca="1" si="36"/>
        <v>1.3137952264489917E-2</v>
      </c>
    </row>
    <row r="1583" spans="2:8" x14ac:dyDescent="0.25">
      <c r="B1583" s="79"/>
      <c r="C1583" s="119"/>
      <c r="G1583">
        <v>1579</v>
      </c>
      <c r="H1583" s="246">
        <f t="shared" ca="1" si="36"/>
        <v>-4.2389853035922137E-3</v>
      </c>
    </row>
    <row r="1584" spans="2:8" x14ac:dyDescent="0.25">
      <c r="B1584" s="79"/>
      <c r="C1584" s="119"/>
      <c r="G1584">
        <v>1580</v>
      </c>
      <c r="H1584" s="246">
        <f t="shared" ca="1" si="36"/>
        <v>1.2407474349414341E-2</v>
      </c>
    </row>
    <row r="1585" spans="2:8" x14ac:dyDescent="0.25">
      <c r="B1585" s="79"/>
      <c r="C1585" s="119"/>
      <c r="G1585">
        <v>1581</v>
      </c>
      <c r="H1585" s="246">
        <f t="shared" ca="1" si="36"/>
        <v>5.201411930218865E-3</v>
      </c>
    </row>
    <row r="1586" spans="2:8" x14ac:dyDescent="0.25">
      <c r="B1586" s="79"/>
      <c r="C1586" s="119"/>
      <c r="G1586">
        <v>1582</v>
      </c>
      <c r="H1586" s="246">
        <f t="shared" ca="1" si="36"/>
        <v>4.4482215180016965E-4</v>
      </c>
    </row>
    <row r="1587" spans="2:8" x14ac:dyDescent="0.25">
      <c r="B1587" s="79"/>
      <c r="C1587" s="119"/>
      <c r="G1587">
        <v>1583</v>
      </c>
      <c r="H1587" s="246">
        <f t="shared" ca="1" si="36"/>
        <v>-7.580845289252393E-3</v>
      </c>
    </row>
    <row r="1588" spans="2:8" x14ac:dyDescent="0.25">
      <c r="B1588" s="79"/>
      <c r="C1588" s="119"/>
      <c r="G1588">
        <v>1584</v>
      </c>
      <c r="H1588" s="246">
        <f t="shared" ca="1" si="36"/>
        <v>3.4609691650982558E-3</v>
      </c>
    </row>
    <row r="1589" spans="2:8" x14ac:dyDescent="0.25">
      <c r="B1589" s="79"/>
      <c r="C1589" s="119"/>
      <c r="G1589">
        <v>1585</v>
      </c>
      <c r="H1589" s="246">
        <f t="shared" ca="1" si="36"/>
        <v>-6.0856945046916851E-3</v>
      </c>
    </row>
    <row r="1590" spans="2:8" x14ac:dyDescent="0.25">
      <c r="B1590" s="79"/>
      <c r="C1590" s="119"/>
      <c r="G1590">
        <v>1586</v>
      </c>
      <c r="H1590" s="246">
        <f t="shared" ca="1" si="36"/>
        <v>-5.3830435775925976E-3</v>
      </c>
    </row>
    <row r="1591" spans="2:8" x14ac:dyDescent="0.25">
      <c r="B1591" s="79"/>
      <c r="C1591" s="119"/>
      <c r="G1591">
        <v>1587</v>
      </c>
      <c r="H1591" s="246">
        <f t="shared" ca="1" si="36"/>
        <v>5.153043276061497E-3</v>
      </c>
    </row>
    <row r="1592" spans="2:8" x14ac:dyDescent="0.25">
      <c r="B1592" s="79"/>
      <c r="C1592" s="119"/>
      <c r="G1592">
        <v>1588</v>
      </c>
      <c r="H1592" s="246">
        <f t="shared" ca="1" si="36"/>
        <v>3.0101279494278307E-2</v>
      </c>
    </row>
    <row r="1593" spans="2:8" x14ac:dyDescent="0.25">
      <c r="B1593" s="79"/>
      <c r="C1593" s="119"/>
      <c r="G1593">
        <v>1589</v>
      </c>
      <c r="H1593" s="246">
        <f t="shared" ca="1" si="36"/>
        <v>-1.0170233790827671E-2</v>
      </c>
    </row>
    <row r="1594" spans="2:8" x14ac:dyDescent="0.25">
      <c r="B1594" s="79"/>
      <c r="C1594" s="119"/>
      <c r="G1594">
        <v>1590</v>
      </c>
      <c r="H1594" s="246">
        <f t="shared" ca="1" si="36"/>
        <v>-2.9861509968566432E-3</v>
      </c>
    </row>
    <row r="1595" spans="2:8" x14ac:dyDescent="0.25">
      <c r="B1595" s="79"/>
      <c r="C1595" s="119"/>
      <c r="G1595">
        <v>1591</v>
      </c>
      <c r="H1595" s="246">
        <f t="shared" ca="1" si="36"/>
        <v>-6.3917498556547358E-3</v>
      </c>
    </row>
    <row r="1596" spans="2:8" x14ac:dyDescent="0.25">
      <c r="B1596" s="79"/>
      <c r="C1596" s="119"/>
      <c r="G1596">
        <v>1592</v>
      </c>
      <c r="H1596" s="246">
        <f t="shared" ca="1" si="36"/>
        <v>-4.5672600627083221E-3</v>
      </c>
    </row>
    <row r="1597" spans="2:8" x14ac:dyDescent="0.25">
      <c r="B1597" s="79"/>
      <c r="C1597" s="119"/>
      <c r="G1597">
        <v>1593</v>
      </c>
      <c r="H1597" s="246">
        <f t="shared" ca="1" si="36"/>
        <v>-6.3353346944242791E-3</v>
      </c>
    </row>
    <row r="1598" spans="2:8" x14ac:dyDescent="0.25">
      <c r="B1598" s="79"/>
      <c r="C1598" s="119"/>
      <c r="G1598">
        <v>1594</v>
      </c>
      <c r="H1598" s="246">
        <f t="shared" ca="1" si="36"/>
        <v>1.112187839321759E-2</v>
      </c>
    </row>
    <row r="1599" spans="2:8" x14ac:dyDescent="0.25">
      <c r="B1599" s="79"/>
      <c r="C1599" s="119"/>
      <c r="G1599">
        <v>1595</v>
      </c>
      <c r="H1599" s="246">
        <f t="shared" ca="1" si="36"/>
        <v>1.3767347132349891E-4</v>
      </c>
    </row>
    <row r="1600" spans="2:8" x14ac:dyDescent="0.25">
      <c r="B1600" s="79"/>
      <c r="C1600" s="119"/>
      <c r="G1600">
        <v>1596</v>
      </c>
      <c r="H1600" s="246">
        <f t="shared" ca="1" si="36"/>
        <v>2.4386822466532353E-3</v>
      </c>
    </row>
    <row r="1601" spans="2:8" x14ac:dyDescent="0.25">
      <c r="B1601" s="79"/>
      <c r="C1601" s="119"/>
      <c r="G1601">
        <v>1597</v>
      </c>
      <c r="H1601" s="246">
        <f t="shared" ca="1" si="36"/>
        <v>1.2575951556130659E-2</v>
      </c>
    </row>
    <row r="1602" spans="2:8" x14ac:dyDescent="0.25">
      <c r="B1602" s="79"/>
      <c r="C1602" s="119"/>
      <c r="G1602">
        <v>1598</v>
      </c>
      <c r="H1602" s="246">
        <f t="shared" ca="1" si="36"/>
        <v>1.3933606689956498E-3</v>
      </c>
    </row>
    <row r="1603" spans="2:8" x14ac:dyDescent="0.25">
      <c r="B1603" s="79"/>
      <c r="C1603" s="119"/>
      <c r="G1603">
        <v>1599</v>
      </c>
      <c r="H1603" s="246">
        <f t="shared" ca="1" si="36"/>
        <v>-2.409235639376538E-2</v>
      </c>
    </row>
    <row r="1604" spans="2:8" x14ac:dyDescent="0.25">
      <c r="B1604" s="79"/>
      <c r="C1604" s="119"/>
      <c r="G1604">
        <v>1600</v>
      </c>
      <c r="H1604" s="246">
        <f t="shared" ca="1" si="36"/>
        <v>2.0667895680902965E-2</v>
      </c>
    </row>
    <row r="1605" spans="2:8" x14ac:dyDescent="0.25">
      <c r="B1605" s="79"/>
      <c r="C1605" s="119"/>
      <c r="G1605">
        <v>1601</v>
      </c>
      <c r="H1605" s="246">
        <f t="shared" ca="1" si="36"/>
        <v>-1.3088836738809669E-2</v>
      </c>
    </row>
    <row r="1606" spans="2:8" x14ac:dyDescent="0.25">
      <c r="B1606" s="79"/>
      <c r="C1606" s="119"/>
      <c r="G1606">
        <v>1602</v>
      </c>
      <c r="H1606" s="246">
        <f t="shared" ref="H1606:H1669" ca="1" si="37">_xlfn.NORM.INV(RAND(),$N$7,$N$8)</f>
        <v>-7.5768203160147367E-3</v>
      </c>
    </row>
    <row r="1607" spans="2:8" x14ac:dyDescent="0.25">
      <c r="B1607" s="79"/>
      <c r="C1607" s="119"/>
      <c r="G1607">
        <v>1603</v>
      </c>
      <c r="H1607" s="246">
        <f t="shared" ca="1" si="37"/>
        <v>2.3828518101660624E-2</v>
      </c>
    </row>
    <row r="1608" spans="2:8" x14ac:dyDescent="0.25">
      <c r="B1608" s="79"/>
      <c r="C1608" s="119"/>
      <c r="G1608">
        <v>1604</v>
      </c>
      <c r="H1608" s="246">
        <f t="shared" ca="1" si="37"/>
        <v>1.6700772848030367E-2</v>
      </c>
    </row>
    <row r="1609" spans="2:8" x14ac:dyDescent="0.25">
      <c r="B1609" s="79"/>
      <c r="C1609" s="119"/>
      <c r="G1609">
        <v>1605</v>
      </c>
      <c r="H1609" s="246">
        <f t="shared" ca="1" si="37"/>
        <v>-9.0433421431710213E-3</v>
      </c>
    </row>
    <row r="1610" spans="2:8" x14ac:dyDescent="0.25">
      <c r="B1610" s="79"/>
      <c r="C1610" s="119"/>
      <c r="G1610">
        <v>1606</v>
      </c>
      <c r="H1610" s="246">
        <f t="shared" ca="1" si="37"/>
        <v>6.2068298266070515E-3</v>
      </c>
    </row>
    <row r="1611" spans="2:8" x14ac:dyDescent="0.25">
      <c r="B1611" s="79"/>
      <c r="C1611" s="119"/>
      <c r="G1611">
        <v>1607</v>
      </c>
      <c r="H1611" s="246">
        <f t="shared" ca="1" si="37"/>
        <v>-9.8020178499353666E-3</v>
      </c>
    </row>
    <row r="1612" spans="2:8" x14ac:dyDescent="0.25">
      <c r="B1612" s="79"/>
      <c r="C1612" s="119"/>
      <c r="G1612">
        <v>1608</v>
      </c>
      <c r="H1612" s="246">
        <f t="shared" ca="1" si="37"/>
        <v>1.087108297342935E-2</v>
      </c>
    </row>
    <row r="1613" spans="2:8" x14ac:dyDescent="0.25">
      <c r="B1613" s="79"/>
      <c r="C1613" s="119"/>
      <c r="G1613">
        <v>1609</v>
      </c>
      <c r="H1613" s="246">
        <f t="shared" ca="1" si="37"/>
        <v>6.1201675483714725E-3</v>
      </c>
    </row>
    <row r="1614" spans="2:8" x14ac:dyDescent="0.25">
      <c r="B1614" s="79"/>
      <c r="C1614" s="119"/>
      <c r="G1614">
        <v>1610</v>
      </c>
      <c r="H1614" s="246">
        <f t="shared" ca="1" si="37"/>
        <v>-1.9653227933885065E-2</v>
      </c>
    </row>
    <row r="1615" spans="2:8" x14ac:dyDescent="0.25">
      <c r="B1615" s="79"/>
      <c r="C1615" s="119"/>
      <c r="G1615">
        <v>1611</v>
      </c>
      <c r="H1615" s="246">
        <f t="shared" ca="1" si="37"/>
        <v>2.8726678380134765E-3</v>
      </c>
    </row>
    <row r="1616" spans="2:8" x14ac:dyDescent="0.25">
      <c r="B1616" s="79"/>
      <c r="C1616" s="119"/>
      <c r="G1616">
        <v>1612</v>
      </c>
      <c r="H1616" s="246">
        <f t="shared" ca="1" si="37"/>
        <v>9.8610221812890902E-3</v>
      </c>
    </row>
    <row r="1617" spans="2:8" x14ac:dyDescent="0.25">
      <c r="B1617" s="79"/>
      <c r="C1617" s="119"/>
      <c r="G1617">
        <v>1613</v>
      </c>
      <c r="H1617" s="246">
        <f t="shared" ca="1" si="37"/>
        <v>2.0145687879263539E-2</v>
      </c>
    </row>
    <row r="1618" spans="2:8" x14ac:dyDescent="0.25">
      <c r="B1618" s="79"/>
      <c r="C1618" s="119"/>
      <c r="G1618">
        <v>1614</v>
      </c>
      <c r="H1618" s="246">
        <f t="shared" ca="1" si="37"/>
        <v>1.4681944680930323E-2</v>
      </c>
    </row>
    <row r="1619" spans="2:8" x14ac:dyDescent="0.25">
      <c r="B1619" s="79"/>
      <c r="C1619" s="119"/>
      <c r="G1619">
        <v>1615</v>
      </c>
      <c r="H1619" s="246">
        <f t="shared" ca="1" si="37"/>
        <v>3.347897497642029E-3</v>
      </c>
    </row>
    <row r="1620" spans="2:8" x14ac:dyDescent="0.25">
      <c r="B1620" s="79"/>
      <c r="C1620" s="119"/>
      <c r="G1620">
        <v>1616</v>
      </c>
      <c r="H1620" s="246">
        <f t="shared" ca="1" si="37"/>
        <v>-1.9627536343241436E-2</v>
      </c>
    </row>
    <row r="1621" spans="2:8" x14ac:dyDescent="0.25">
      <c r="B1621" s="79"/>
      <c r="C1621" s="119"/>
      <c r="G1621">
        <v>1617</v>
      </c>
      <c r="H1621" s="246">
        <f t="shared" ca="1" si="37"/>
        <v>-1.9794361062987629E-2</v>
      </c>
    </row>
    <row r="1622" spans="2:8" x14ac:dyDescent="0.25">
      <c r="B1622" s="79"/>
      <c r="C1622" s="119"/>
      <c r="G1622">
        <v>1618</v>
      </c>
      <c r="H1622" s="246">
        <f t="shared" ca="1" si="37"/>
        <v>1.0651423442264919E-2</v>
      </c>
    </row>
    <row r="1623" spans="2:8" x14ac:dyDescent="0.25">
      <c r="B1623" s="79"/>
      <c r="C1623" s="119"/>
      <c r="G1623">
        <v>1619</v>
      </c>
      <c r="H1623" s="246">
        <f t="shared" ca="1" si="37"/>
        <v>-2.245084279517921E-3</v>
      </c>
    </row>
    <row r="1624" spans="2:8" x14ac:dyDescent="0.25">
      <c r="B1624" s="79"/>
      <c r="C1624" s="119"/>
      <c r="G1624">
        <v>1620</v>
      </c>
      <c r="H1624" s="246">
        <f t="shared" ca="1" si="37"/>
        <v>5.1698750151451403E-3</v>
      </c>
    </row>
    <row r="1625" spans="2:8" x14ac:dyDescent="0.25">
      <c r="B1625" s="79"/>
      <c r="C1625" s="119"/>
      <c r="G1625">
        <v>1621</v>
      </c>
      <c r="H1625" s="246">
        <f t="shared" ca="1" si="37"/>
        <v>-1.5078606668391355E-3</v>
      </c>
    </row>
    <row r="1626" spans="2:8" x14ac:dyDescent="0.25">
      <c r="B1626" s="79"/>
      <c r="C1626" s="119"/>
      <c r="G1626">
        <v>1622</v>
      </c>
      <c r="H1626" s="246">
        <f t="shared" ca="1" si="37"/>
        <v>-1.034658210493902E-3</v>
      </c>
    </row>
    <row r="1627" spans="2:8" x14ac:dyDescent="0.25">
      <c r="B1627" s="79"/>
      <c r="C1627" s="119"/>
      <c r="G1627">
        <v>1623</v>
      </c>
      <c r="H1627" s="246">
        <f t="shared" ca="1" si="37"/>
        <v>-2.7075538433782447E-2</v>
      </c>
    </row>
    <row r="1628" spans="2:8" x14ac:dyDescent="0.25">
      <c r="B1628" s="79"/>
      <c r="C1628" s="119"/>
      <c r="G1628">
        <v>1624</v>
      </c>
      <c r="H1628" s="246">
        <f t="shared" ca="1" si="37"/>
        <v>-7.7587929931720086E-3</v>
      </c>
    </row>
    <row r="1629" spans="2:8" x14ac:dyDescent="0.25">
      <c r="B1629" s="79"/>
      <c r="C1629" s="119"/>
      <c r="G1629">
        <v>1625</v>
      </c>
      <c r="H1629" s="246">
        <f t="shared" ca="1" si="37"/>
        <v>8.0752868526843095E-3</v>
      </c>
    </row>
    <row r="1630" spans="2:8" x14ac:dyDescent="0.25">
      <c r="B1630" s="79"/>
      <c r="C1630" s="119"/>
      <c r="G1630">
        <v>1626</v>
      </c>
      <c r="H1630" s="246">
        <f t="shared" ca="1" si="37"/>
        <v>7.1081435884158047E-3</v>
      </c>
    </row>
    <row r="1631" spans="2:8" x14ac:dyDescent="0.25">
      <c r="B1631" s="79"/>
      <c r="C1631" s="119"/>
      <c r="G1631">
        <v>1627</v>
      </c>
      <c r="H1631" s="246">
        <f t="shared" ca="1" si="37"/>
        <v>-1.4455386477852982E-2</v>
      </c>
    </row>
    <row r="1632" spans="2:8" x14ac:dyDescent="0.25">
      <c r="B1632" s="79"/>
      <c r="C1632" s="119"/>
      <c r="G1632">
        <v>1628</v>
      </c>
      <c r="H1632" s="246">
        <f t="shared" ca="1" si="37"/>
        <v>-4.9585020022130718E-3</v>
      </c>
    </row>
    <row r="1633" spans="2:8" x14ac:dyDescent="0.25">
      <c r="B1633" s="79"/>
      <c r="C1633" s="119"/>
      <c r="G1633">
        <v>1629</v>
      </c>
      <c r="H1633" s="246">
        <f t="shared" ca="1" si="37"/>
        <v>8.7266695351534505E-3</v>
      </c>
    </row>
    <row r="1634" spans="2:8" x14ac:dyDescent="0.25">
      <c r="B1634" s="79"/>
      <c r="C1634" s="119"/>
      <c r="G1634">
        <v>1630</v>
      </c>
      <c r="H1634" s="246">
        <f t="shared" ca="1" si="37"/>
        <v>1.6630630252849193E-2</v>
      </c>
    </row>
    <row r="1635" spans="2:8" x14ac:dyDescent="0.25">
      <c r="B1635" s="79"/>
      <c r="C1635" s="119"/>
      <c r="G1635">
        <v>1631</v>
      </c>
      <c r="H1635" s="246">
        <f t="shared" ca="1" si="37"/>
        <v>5.1193394880703546E-3</v>
      </c>
    </row>
    <row r="1636" spans="2:8" x14ac:dyDescent="0.25">
      <c r="B1636" s="79"/>
      <c r="C1636" s="119"/>
      <c r="G1636">
        <v>1632</v>
      </c>
      <c r="H1636" s="246">
        <f t="shared" ca="1" si="37"/>
        <v>-1.3879103756515142E-2</v>
      </c>
    </row>
    <row r="1637" spans="2:8" x14ac:dyDescent="0.25">
      <c r="B1637" s="79"/>
      <c r="C1637" s="119"/>
      <c r="G1637">
        <v>1633</v>
      </c>
      <c r="H1637" s="246">
        <f t="shared" ca="1" si="37"/>
        <v>-8.6794741873356812E-3</v>
      </c>
    </row>
    <row r="1638" spans="2:8" x14ac:dyDescent="0.25">
      <c r="B1638" s="79"/>
      <c r="C1638" s="119"/>
      <c r="G1638">
        <v>1634</v>
      </c>
      <c r="H1638" s="246">
        <f t="shared" ca="1" si="37"/>
        <v>1.4425170102573817E-2</v>
      </c>
    </row>
    <row r="1639" spans="2:8" x14ac:dyDescent="0.25">
      <c r="B1639" s="79"/>
      <c r="C1639" s="119"/>
      <c r="G1639">
        <v>1635</v>
      </c>
      <c r="H1639" s="246">
        <f t="shared" ca="1" si="37"/>
        <v>-1.5852882789670876E-2</v>
      </c>
    </row>
    <row r="1640" spans="2:8" x14ac:dyDescent="0.25">
      <c r="B1640" s="79"/>
      <c r="C1640" s="119"/>
      <c r="G1640">
        <v>1636</v>
      </c>
      <c r="H1640" s="246">
        <f t="shared" ca="1" si="37"/>
        <v>-1.9167433644973232E-2</v>
      </c>
    </row>
    <row r="1641" spans="2:8" x14ac:dyDescent="0.25">
      <c r="B1641" s="79"/>
      <c r="C1641" s="119"/>
      <c r="G1641">
        <v>1637</v>
      </c>
      <c r="H1641" s="246">
        <f t="shared" ca="1" si="37"/>
        <v>4.6795938596824529E-3</v>
      </c>
    </row>
    <row r="1642" spans="2:8" x14ac:dyDescent="0.25">
      <c r="B1642" s="79"/>
      <c r="C1642" s="119"/>
      <c r="G1642">
        <v>1638</v>
      </c>
      <c r="H1642" s="246">
        <f t="shared" ca="1" si="37"/>
        <v>-1.0256541504560983E-2</v>
      </c>
    </row>
    <row r="1643" spans="2:8" x14ac:dyDescent="0.25">
      <c r="B1643" s="79"/>
      <c r="C1643" s="119"/>
      <c r="G1643">
        <v>1639</v>
      </c>
      <c r="H1643" s="246">
        <f t="shared" ca="1" si="37"/>
        <v>1.6881517637195698E-2</v>
      </c>
    </row>
    <row r="1644" spans="2:8" x14ac:dyDescent="0.25">
      <c r="B1644" s="79"/>
      <c r="C1644" s="119"/>
      <c r="G1644">
        <v>1640</v>
      </c>
      <c r="H1644" s="246">
        <f t="shared" ca="1" si="37"/>
        <v>1.6521728048086951E-2</v>
      </c>
    </row>
    <row r="1645" spans="2:8" x14ac:dyDescent="0.25">
      <c r="B1645" s="79"/>
      <c r="C1645" s="119"/>
      <c r="G1645">
        <v>1641</v>
      </c>
      <c r="H1645" s="246">
        <f t="shared" ca="1" si="37"/>
        <v>-1.2134735390284302E-2</v>
      </c>
    </row>
    <row r="1646" spans="2:8" x14ac:dyDescent="0.25">
      <c r="B1646" s="79"/>
      <c r="C1646" s="119"/>
      <c r="G1646">
        <v>1642</v>
      </c>
      <c r="H1646" s="246">
        <f t="shared" ca="1" si="37"/>
        <v>-8.2617607984546097E-3</v>
      </c>
    </row>
    <row r="1647" spans="2:8" x14ac:dyDescent="0.25">
      <c r="B1647" s="79"/>
      <c r="C1647" s="119"/>
      <c r="G1647">
        <v>1643</v>
      </c>
      <c r="H1647" s="246">
        <f t="shared" ca="1" si="37"/>
        <v>-1.6850258406504129E-2</v>
      </c>
    </row>
    <row r="1648" spans="2:8" x14ac:dyDescent="0.25">
      <c r="B1648" s="79"/>
      <c r="C1648" s="119"/>
      <c r="G1648">
        <v>1644</v>
      </c>
      <c r="H1648" s="246">
        <f t="shared" ca="1" si="37"/>
        <v>5.8266487731187247E-3</v>
      </c>
    </row>
    <row r="1649" spans="2:8" x14ac:dyDescent="0.25">
      <c r="B1649" s="79"/>
      <c r="C1649" s="119"/>
      <c r="G1649">
        <v>1645</v>
      </c>
      <c r="H1649" s="246">
        <f t="shared" ca="1" si="37"/>
        <v>-2.5835886157625429E-2</v>
      </c>
    </row>
    <row r="1650" spans="2:8" x14ac:dyDescent="0.25">
      <c r="B1650" s="79"/>
      <c r="C1650" s="119"/>
      <c r="G1650">
        <v>1646</v>
      </c>
      <c r="H1650" s="246">
        <f t="shared" ca="1" si="37"/>
        <v>-5.0579895472747565E-3</v>
      </c>
    </row>
    <row r="1651" spans="2:8" x14ac:dyDescent="0.25">
      <c r="B1651" s="79"/>
      <c r="C1651" s="119"/>
      <c r="G1651">
        <v>1647</v>
      </c>
      <c r="H1651" s="246">
        <f t="shared" ca="1" si="37"/>
        <v>-1.1159719813952904E-2</v>
      </c>
    </row>
    <row r="1652" spans="2:8" x14ac:dyDescent="0.25">
      <c r="B1652" s="79"/>
      <c r="C1652" s="119"/>
      <c r="G1652">
        <v>1648</v>
      </c>
      <c r="H1652" s="246">
        <f t="shared" ca="1" si="37"/>
        <v>-8.3618259530759114E-3</v>
      </c>
    </row>
    <row r="1653" spans="2:8" x14ac:dyDescent="0.25">
      <c r="B1653" s="79"/>
      <c r="C1653" s="119"/>
      <c r="G1653">
        <v>1649</v>
      </c>
      <c r="H1653" s="246">
        <f t="shared" ca="1" si="37"/>
        <v>-9.1938513437410333E-3</v>
      </c>
    </row>
    <row r="1654" spans="2:8" x14ac:dyDescent="0.25">
      <c r="B1654" s="79"/>
      <c r="C1654" s="119"/>
      <c r="G1654">
        <v>1650</v>
      </c>
      <c r="H1654" s="246">
        <f t="shared" ca="1" si="37"/>
        <v>1.4900404018578872E-2</v>
      </c>
    </row>
    <row r="1655" spans="2:8" x14ac:dyDescent="0.25">
      <c r="B1655" s="79"/>
      <c r="C1655" s="119"/>
      <c r="G1655">
        <v>1651</v>
      </c>
      <c r="H1655" s="246">
        <f t="shared" ca="1" si="37"/>
        <v>-4.9132998838235615E-3</v>
      </c>
    </row>
    <row r="1656" spans="2:8" x14ac:dyDescent="0.25">
      <c r="B1656" s="79"/>
      <c r="C1656" s="119"/>
      <c r="G1656">
        <v>1652</v>
      </c>
      <c r="H1656" s="246">
        <f t="shared" ca="1" si="37"/>
        <v>1.6204337503902311E-2</v>
      </c>
    </row>
    <row r="1657" spans="2:8" x14ac:dyDescent="0.25">
      <c r="B1657" s="79"/>
      <c r="C1657" s="119"/>
      <c r="G1657">
        <v>1653</v>
      </c>
      <c r="H1657" s="246">
        <f t="shared" ca="1" si="37"/>
        <v>-4.3982377998222355E-3</v>
      </c>
    </row>
    <row r="1658" spans="2:8" x14ac:dyDescent="0.25">
      <c r="B1658" s="79"/>
      <c r="C1658" s="119"/>
      <c r="G1658">
        <v>1654</v>
      </c>
      <c r="H1658" s="246">
        <f t="shared" ca="1" si="37"/>
        <v>-3.5138563049812465E-3</v>
      </c>
    </row>
    <row r="1659" spans="2:8" x14ac:dyDescent="0.25">
      <c r="B1659" s="79"/>
      <c r="C1659" s="119"/>
      <c r="G1659">
        <v>1655</v>
      </c>
      <c r="H1659" s="246">
        <f t="shared" ca="1" si="37"/>
        <v>-9.031589890383376E-3</v>
      </c>
    </row>
    <row r="1660" spans="2:8" x14ac:dyDescent="0.25">
      <c r="B1660" s="79"/>
      <c r="C1660" s="119"/>
      <c r="G1660">
        <v>1656</v>
      </c>
      <c r="H1660" s="246">
        <f t="shared" ca="1" si="37"/>
        <v>3.90283985291631E-3</v>
      </c>
    </row>
    <row r="1661" spans="2:8" x14ac:dyDescent="0.25">
      <c r="B1661" s="79"/>
      <c r="C1661" s="119"/>
      <c r="G1661">
        <v>1657</v>
      </c>
      <c r="H1661" s="246">
        <f t="shared" ca="1" si="37"/>
        <v>1.2353912876039458E-2</v>
      </c>
    </row>
    <row r="1662" spans="2:8" x14ac:dyDescent="0.25">
      <c r="B1662" s="79"/>
      <c r="C1662" s="119"/>
      <c r="G1662">
        <v>1658</v>
      </c>
      <c r="H1662" s="246">
        <f t="shared" ca="1" si="37"/>
        <v>2.2855391158972019E-2</v>
      </c>
    </row>
    <row r="1663" spans="2:8" x14ac:dyDescent="0.25">
      <c r="B1663" s="79"/>
      <c r="C1663" s="119"/>
      <c r="G1663">
        <v>1659</v>
      </c>
      <c r="H1663" s="246">
        <f t="shared" ca="1" si="37"/>
        <v>-3.1671493355223562E-3</v>
      </c>
    </row>
    <row r="1664" spans="2:8" x14ac:dyDescent="0.25">
      <c r="B1664" s="79"/>
      <c r="C1664" s="119"/>
      <c r="G1664">
        <v>1660</v>
      </c>
      <c r="H1664" s="246">
        <f t="shared" ca="1" si="37"/>
        <v>-6.4047532844039761E-3</v>
      </c>
    </row>
    <row r="1665" spans="2:8" x14ac:dyDescent="0.25">
      <c r="B1665" s="79"/>
      <c r="C1665" s="119"/>
      <c r="G1665">
        <v>1661</v>
      </c>
      <c r="H1665" s="246">
        <f t="shared" ca="1" si="37"/>
        <v>-1.3752048249814944E-2</v>
      </c>
    </row>
    <row r="1666" spans="2:8" x14ac:dyDescent="0.25">
      <c r="B1666" s="79"/>
      <c r="C1666" s="119"/>
      <c r="G1666">
        <v>1662</v>
      </c>
      <c r="H1666" s="246">
        <f t="shared" ca="1" si="37"/>
        <v>7.2207612382750898E-3</v>
      </c>
    </row>
    <row r="1667" spans="2:8" x14ac:dyDescent="0.25">
      <c r="B1667" s="79"/>
      <c r="C1667" s="119"/>
      <c r="G1667">
        <v>1663</v>
      </c>
      <c r="H1667" s="246">
        <f t="shared" ca="1" si="37"/>
        <v>-2.2035395977543181E-2</v>
      </c>
    </row>
    <row r="1668" spans="2:8" x14ac:dyDescent="0.25">
      <c r="B1668" s="79"/>
      <c r="C1668" s="119"/>
      <c r="G1668">
        <v>1664</v>
      </c>
      <c r="H1668" s="246">
        <f t="shared" ca="1" si="37"/>
        <v>-3.6013659141100941E-3</v>
      </c>
    </row>
    <row r="1669" spans="2:8" x14ac:dyDescent="0.25">
      <c r="B1669" s="79"/>
      <c r="C1669" s="119"/>
      <c r="G1669">
        <v>1665</v>
      </c>
      <c r="H1669" s="246">
        <f t="shared" ca="1" si="37"/>
        <v>-3.354264793572038E-3</v>
      </c>
    </row>
    <row r="1670" spans="2:8" x14ac:dyDescent="0.25">
      <c r="B1670" s="79"/>
      <c r="C1670" s="119"/>
      <c r="G1670">
        <v>1666</v>
      </c>
      <c r="H1670" s="246">
        <f t="shared" ref="H1670:H1733" ca="1" si="38">_xlfn.NORM.INV(RAND(),$N$7,$N$8)</f>
        <v>-1.0337124337428822E-2</v>
      </c>
    </row>
    <row r="1671" spans="2:8" x14ac:dyDescent="0.25">
      <c r="B1671" s="79"/>
      <c r="C1671" s="119"/>
      <c r="G1671">
        <v>1667</v>
      </c>
      <c r="H1671" s="246">
        <f t="shared" ca="1" si="38"/>
        <v>5.0286641262763205E-3</v>
      </c>
    </row>
    <row r="1672" spans="2:8" x14ac:dyDescent="0.25">
      <c r="B1672" s="79"/>
      <c r="C1672" s="119"/>
      <c r="G1672">
        <v>1668</v>
      </c>
      <c r="H1672" s="246">
        <f t="shared" ca="1" si="38"/>
        <v>-1.7942841871905785E-2</v>
      </c>
    </row>
    <row r="1673" spans="2:8" x14ac:dyDescent="0.25">
      <c r="B1673" s="79"/>
      <c r="C1673" s="119"/>
      <c r="G1673">
        <v>1669</v>
      </c>
      <c r="H1673" s="246">
        <f t="shared" ca="1" si="38"/>
        <v>-6.4892069396349885E-4</v>
      </c>
    </row>
    <row r="1674" spans="2:8" x14ac:dyDescent="0.25">
      <c r="B1674" s="79"/>
      <c r="C1674" s="119"/>
      <c r="G1674">
        <v>1670</v>
      </c>
      <c r="H1674" s="246">
        <f t="shared" ca="1" si="38"/>
        <v>-2.1172204955314944E-4</v>
      </c>
    </row>
    <row r="1675" spans="2:8" x14ac:dyDescent="0.25">
      <c r="B1675" s="79"/>
      <c r="C1675" s="119"/>
      <c r="G1675">
        <v>1671</v>
      </c>
      <c r="H1675" s="246">
        <f t="shared" ca="1" si="38"/>
        <v>-1.3148586707245896E-2</v>
      </c>
    </row>
    <row r="1676" spans="2:8" x14ac:dyDescent="0.25">
      <c r="B1676" s="79"/>
      <c r="C1676" s="119"/>
      <c r="G1676">
        <v>1672</v>
      </c>
      <c r="H1676" s="246">
        <f t="shared" ca="1" si="38"/>
        <v>-1.0194725249125859E-2</v>
      </c>
    </row>
    <row r="1677" spans="2:8" x14ac:dyDescent="0.25">
      <c r="B1677" s="79"/>
      <c r="C1677" s="119"/>
      <c r="G1677">
        <v>1673</v>
      </c>
      <c r="H1677" s="246">
        <f t="shared" ca="1" si="38"/>
        <v>-2.7375696899327957E-2</v>
      </c>
    </row>
    <row r="1678" spans="2:8" x14ac:dyDescent="0.25">
      <c r="B1678" s="79"/>
      <c r="C1678" s="119"/>
      <c r="G1678">
        <v>1674</v>
      </c>
      <c r="H1678" s="246">
        <f t="shared" ca="1" si="38"/>
        <v>-1.5565363255056168E-2</v>
      </c>
    </row>
    <row r="1679" spans="2:8" x14ac:dyDescent="0.25">
      <c r="B1679" s="79"/>
      <c r="C1679" s="119"/>
      <c r="G1679">
        <v>1675</v>
      </c>
      <c r="H1679" s="246">
        <f t="shared" ca="1" si="38"/>
        <v>1.3179257888453994E-2</v>
      </c>
    </row>
    <row r="1680" spans="2:8" x14ac:dyDescent="0.25">
      <c r="B1680" s="79"/>
      <c r="C1680" s="119"/>
      <c r="G1680">
        <v>1676</v>
      </c>
      <c r="H1680" s="246">
        <f t="shared" ca="1" si="38"/>
        <v>1.2314274159541162E-2</v>
      </c>
    </row>
    <row r="1681" spans="2:8" x14ac:dyDescent="0.25">
      <c r="B1681" s="79"/>
      <c r="C1681" s="119"/>
      <c r="G1681">
        <v>1677</v>
      </c>
      <c r="H1681" s="246">
        <f t="shared" ca="1" si="38"/>
        <v>-8.2617924453360532E-3</v>
      </c>
    </row>
    <row r="1682" spans="2:8" x14ac:dyDescent="0.25">
      <c r="B1682" s="79"/>
      <c r="C1682" s="119"/>
      <c r="G1682">
        <v>1678</v>
      </c>
      <c r="H1682" s="246">
        <f t="shared" ca="1" si="38"/>
        <v>2.4703194685498212E-2</v>
      </c>
    </row>
    <row r="1683" spans="2:8" x14ac:dyDescent="0.25">
      <c r="B1683" s="79"/>
      <c r="C1683" s="119"/>
      <c r="G1683">
        <v>1679</v>
      </c>
      <c r="H1683" s="246">
        <f t="shared" ca="1" si="38"/>
        <v>1.5466849633729201E-2</v>
      </c>
    </row>
    <row r="1684" spans="2:8" x14ac:dyDescent="0.25">
      <c r="B1684" s="79"/>
      <c r="C1684" s="119"/>
      <c r="G1684">
        <v>1680</v>
      </c>
      <c r="H1684" s="246">
        <f t="shared" ca="1" si="38"/>
        <v>-2.280974954270367E-3</v>
      </c>
    </row>
    <row r="1685" spans="2:8" x14ac:dyDescent="0.25">
      <c r="B1685" s="79"/>
      <c r="C1685" s="119"/>
      <c r="G1685">
        <v>1681</v>
      </c>
      <c r="H1685" s="246">
        <f t="shared" ca="1" si="38"/>
        <v>-1.9175630351699656E-3</v>
      </c>
    </row>
    <row r="1686" spans="2:8" x14ac:dyDescent="0.25">
      <c r="B1686" s="79"/>
      <c r="C1686" s="119"/>
      <c r="G1686">
        <v>1682</v>
      </c>
      <c r="H1686" s="246">
        <f t="shared" ca="1" si="38"/>
        <v>3.4284211299752793E-3</v>
      </c>
    </row>
    <row r="1687" spans="2:8" x14ac:dyDescent="0.25">
      <c r="B1687" s="79"/>
      <c r="C1687" s="119"/>
      <c r="G1687">
        <v>1683</v>
      </c>
      <c r="H1687" s="246">
        <f t="shared" ca="1" si="38"/>
        <v>1.7526176801159914E-2</v>
      </c>
    </row>
    <row r="1688" spans="2:8" x14ac:dyDescent="0.25">
      <c r="B1688" s="79"/>
      <c r="C1688" s="119"/>
      <c r="G1688">
        <v>1684</v>
      </c>
      <c r="H1688" s="246">
        <f t="shared" ca="1" si="38"/>
        <v>4.5146691580082061E-3</v>
      </c>
    </row>
    <row r="1689" spans="2:8" x14ac:dyDescent="0.25">
      <c r="B1689" s="79"/>
      <c r="C1689" s="119"/>
      <c r="G1689">
        <v>1685</v>
      </c>
      <c r="H1689" s="246">
        <f t="shared" ca="1" si="38"/>
        <v>3.4589547428248123E-2</v>
      </c>
    </row>
    <row r="1690" spans="2:8" x14ac:dyDescent="0.25">
      <c r="B1690" s="79"/>
      <c r="C1690" s="119"/>
      <c r="G1690">
        <v>1686</v>
      </c>
      <c r="H1690" s="246">
        <f t="shared" ca="1" si="38"/>
        <v>-1.3063428643811393E-2</v>
      </c>
    </row>
    <row r="1691" spans="2:8" x14ac:dyDescent="0.25">
      <c r="B1691" s="79"/>
      <c r="C1691" s="119"/>
      <c r="G1691">
        <v>1687</v>
      </c>
      <c r="H1691" s="246">
        <f t="shared" ca="1" si="38"/>
        <v>-1.0725928796009861E-2</v>
      </c>
    </row>
    <row r="1692" spans="2:8" x14ac:dyDescent="0.25">
      <c r="B1692" s="79"/>
      <c r="C1692" s="119"/>
      <c r="G1692">
        <v>1688</v>
      </c>
      <c r="H1692" s="246">
        <f t="shared" ca="1" si="38"/>
        <v>1.1346805193732596E-3</v>
      </c>
    </row>
    <row r="1693" spans="2:8" x14ac:dyDescent="0.25">
      <c r="B1693" s="79"/>
      <c r="C1693" s="119"/>
      <c r="G1693">
        <v>1689</v>
      </c>
      <c r="H1693" s="246">
        <f t="shared" ca="1" si="38"/>
        <v>1.1732575803130041E-3</v>
      </c>
    </row>
    <row r="1694" spans="2:8" x14ac:dyDescent="0.25">
      <c r="B1694" s="79"/>
      <c r="C1694" s="119"/>
      <c r="G1694">
        <v>1690</v>
      </c>
      <c r="H1694" s="246">
        <f t="shared" ca="1" si="38"/>
        <v>1.6755378622975058E-2</v>
      </c>
    </row>
    <row r="1695" spans="2:8" x14ac:dyDescent="0.25">
      <c r="B1695" s="79"/>
      <c r="C1695" s="119"/>
      <c r="G1695">
        <v>1691</v>
      </c>
      <c r="H1695" s="246">
        <f t="shared" ca="1" si="38"/>
        <v>8.7430302668256715E-3</v>
      </c>
    </row>
    <row r="1696" spans="2:8" x14ac:dyDescent="0.25">
      <c r="B1696" s="79"/>
      <c r="C1696" s="119"/>
      <c r="G1696">
        <v>1692</v>
      </c>
      <c r="H1696" s="246">
        <f t="shared" ca="1" si="38"/>
        <v>9.6642847146662693E-3</v>
      </c>
    </row>
    <row r="1697" spans="2:8" x14ac:dyDescent="0.25">
      <c r="B1697" s="79"/>
      <c r="C1697" s="119"/>
      <c r="G1697">
        <v>1693</v>
      </c>
      <c r="H1697" s="246">
        <f t="shared" ca="1" si="38"/>
        <v>-2.481994215178346E-3</v>
      </c>
    </row>
    <row r="1698" spans="2:8" x14ac:dyDescent="0.25">
      <c r="B1698" s="79"/>
      <c r="C1698" s="119"/>
      <c r="G1698">
        <v>1694</v>
      </c>
      <c r="H1698" s="246">
        <f t="shared" ca="1" si="38"/>
        <v>1.0944634949191925E-2</v>
      </c>
    </row>
    <row r="1699" spans="2:8" x14ac:dyDescent="0.25">
      <c r="B1699" s="79"/>
      <c r="C1699" s="119"/>
      <c r="G1699">
        <v>1695</v>
      </c>
      <c r="H1699" s="246">
        <f t="shared" ca="1" si="38"/>
        <v>-1.213459231312753E-2</v>
      </c>
    </row>
    <row r="1700" spans="2:8" x14ac:dyDescent="0.25">
      <c r="B1700" s="79"/>
      <c r="C1700" s="119"/>
      <c r="G1700">
        <v>1696</v>
      </c>
      <c r="H1700" s="246">
        <f t="shared" ca="1" si="38"/>
        <v>2.2606792478149194E-2</v>
      </c>
    </row>
    <row r="1701" spans="2:8" x14ac:dyDescent="0.25">
      <c r="B1701" s="79"/>
      <c r="C1701" s="119"/>
      <c r="G1701">
        <v>1697</v>
      </c>
      <c r="H1701" s="246">
        <f t="shared" ca="1" si="38"/>
        <v>-7.8788015553296654E-3</v>
      </c>
    </row>
    <row r="1702" spans="2:8" x14ac:dyDescent="0.25">
      <c r="B1702" s="79"/>
      <c r="C1702" s="119"/>
      <c r="G1702">
        <v>1698</v>
      </c>
      <c r="H1702" s="246">
        <f t="shared" ca="1" si="38"/>
        <v>-1.2678372341921505E-2</v>
      </c>
    </row>
    <row r="1703" spans="2:8" x14ac:dyDescent="0.25">
      <c r="B1703" s="79"/>
      <c r="C1703" s="119"/>
      <c r="G1703">
        <v>1699</v>
      </c>
      <c r="H1703" s="246">
        <f t="shared" ca="1" si="38"/>
        <v>-1.4425215049319456E-3</v>
      </c>
    </row>
    <row r="1704" spans="2:8" x14ac:dyDescent="0.25">
      <c r="B1704" s="79"/>
      <c r="C1704" s="119"/>
      <c r="G1704">
        <v>1700</v>
      </c>
      <c r="H1704" s="246">
        <f t="shared" ca="1" si="38"/>
        <v>1.3599034184441522E-2</v>
      </c>
    </row>
    <row r="1705" spans="2:8" x14ac:dyDescent="0.25">
      <c r="B1705" s="79"/>
      <c r="C1705" s="119"/>
      <c r="G1705">
        <v>1701</v>
      </c>
      <c r="H1705" s="246">
        <f t="shared" ca="1" si="38"/>
        <v>-1.1001114085639483E-3</v>
      </c>
    </row>
    <row r="1706" spans="2:8" x14ac:dyDescent="0.25">
      <c r="B1706" s="79"/>
      <c r="C1706" s="119"/>
      <c r="G1706">
        <v>1702</v>
      </c>
      <c r="H1706" s="246">
        <f t="shared" ca="1" si="38"/>
        <v>-1.8761648220496082E-2</v>
      </c>
    </row>
    <row r="1707" spans="2:8" x14ac:dyDescent="0.25">
      <c r="B1707" s="79"/>
      <c r="C1707" s="119"/>
      <c r="G1707">
        <v>1703</v>
      </c>
      <c r="H1707" s="246">
        <f t="shared" ca="1" si="38"/>
        <v>1.764397056466017E-3</v>
      </c>
    </row>
    <row r="1708" spans="2:8" x14ac:dyDescent="0.25">
      <c r="B1708" s="79"/>
      <c r="C1708" s="119"/>
      <c r="G1708">
        <v>1704</v>
      </c>
      <c r="H1708" s="246">
        <f t="shared" ca="1" si="38"/>
        <v>-1.1324614668957324E-2</v>
      </c>
    </row>
    <row r="1709" spans="2:8" x14ac:dyDescent="0.25">
      <c r="B1709" s="79"/>
      <c r="C1709" s="119"/>
      <c r="G1709">
        <v>1705</v>
      </c>
      <c r="H1709" s="246">
        <f t="shared" ca="1" si="38"/>
        <v>-3.4489054820411634E-3</v>
      </c>
    </row>
    <row r="1710" spans="2:8" x14ac:dyDescent="0.25">
      <c r="B1710" s="79"/>
      <c r="C1710" s="119"/>
      <c r="G1710">
        <v>1706</v>
      </c>
      <c r="H1710" s="246">
        <f t="shared" ca="1" si="38"/>
        <v>-9.6844331084483242E-3</v>
      </c>
    </row>
    <row r="1711" spans="2:8" x14ac:dyDescent="0.25">
      <c r="B1711" s="79"/>
      <c r="C1711" s="119"/>
      <c r="G1711">
        <v>1707</v>
      </c>
      <c r="H1711" s="246">
        <f t="shared" ca="1" si="38"/>
        <v>-1.3775441608310351E-2</v>
      </c>
    </row>
    <row r="1712" spans="2:8" x14ac:dyDescent="0.25">
      <c r="B1712" s="79"/>
      <c r="C1712" s="119"/>
      <c r="G1712">
        <v>1708</v>
      </c>
      <c r="H1712" s="246">
        <f t="shared" ca="1" si="38"/>
        <v>7.6696305688465144E-3</v>
      </c>
    </row>
    <row r="1713" spans="2:8" x14ac:dyDescent="0.25">
      <c r="B1713" s="79"/>
      <c r="C1713" s="119"/>
      <c r="G1713">
        <v>1709</v>
      </c>
      <c r="H1713" s="246">
        <f t="shared" ca="1" si="38"/>
        <v>2.7041122207707529E-4</v>
      </c>
    </row>
    <row r="1714" spans="2:8" x14ac:dyDescent="0.25">
      <c r="B1714" s="79"/>
      <c r="C1714" s="119"/>
      <c r="G1714">
        <v>1710</v>
      </c>
      <c r="H1714" s="246">
        <f t="shared" ca="1" si="38"/>
        <v>5.2887509599577791E-3</v>
      </c>
    </row>
    <row r="1715" spans="2:8" x14ac:dyDescent="0.25">
      <c r="B1715" s="79"/>
      <c r="C1715" s="119"/>
      <c r="G1715">
        <v>1711</v>
      </c>
      <c r="H1715" s="246">
        <f t="shared" ca="1" si="38"/>
        <v>-4.2509987165923616E-3</v>
      </c>
    </row>
    <row r="1716" spans="2:8" x14ac:dyDescent="0.25">
      <c r="B1716" s="79"/>
      <c r="C1716" s="119"/>
      <c r="G1716">
        <v>1712</v>
      </c>
      <c r="H1716" s="246">
        <f t="shared" ca="1" si="38"/>
        <v>-2.0084613541722228E-3</v>
      </c>
    </row>
    <row r="1717" spans="2:8" x14ac:dyDescent="0.25">
      <c r="B1717" s="79"/>
      <c r="C1717" s="119"/>
      <c r="G1717">
        <v>1713</v>
      </c>
      <c r="H1717" s="246">
        <f t="shared" ca="1" si="38"/>
        <v>1.6555250816454143E-3</v>
      </c>
    </row>
    <row r="1718" spans="2:8" x14ac:dyDescent="0.25">
      <c r="B1718" s="79"/>
      <c r="C1718" s="119"/>
      <c r="G1718">
        <v>1714</v>
      </c>
      <c r="H1718" s="246">
        <f t="shared" ca="1" si="38"/>
        <v>7.8544027452038864E-3</v>
      </c>
    </row>
    <row r="1719" spans="2:8" x14ac:dyDescent="0.25">
      <c r="B1719" s="79"/>
      <c r="C1719" s="119"/>
      <c r="G1719">
        <v>1715</v>
      </c>
      <c r="H1719" s="246">
        <f t="shared" ca="1" si="38"/>
        <v>-3.7169520185350705E-3</v>
      </c>
    </row>
    <row r="1720" spans="2:8" x14ac:dyDescent="0.25">
      <c r="B1720" s="79"/>
      <c r="C1720" s="119"/>
      <c r="G1720">
        <v>1716</v>
      </c>
      <c r="H1720" s="246">
        <f t="shared" ca="1" si="38"/>
        <v>-7.2003699571588226E-3</v>
      </c>
    </row>
    <row r="1721" spans="2:8" x14ac:dyDescent="0.25">
      <c r="B1721" s="79"/>
      <c r="C1721" s="119"/>
      <c r="G1721">
        <v>1717</v>
      </c>
      <c r="H1721" s="246">
        <f t="shared" ca="1" si="38"/>
        <v>2.4063662880443687E-4</v>
      </c>
    </row>
    <row r="1722" spans="2:8" x14ac:dyDescent="0.25">
      <c r="B1722" s="79"/>
      <c r="C1722" s="119"/>
      <c r="G1722">
        <v>1718</v>
      </c>
      <c r="H1722" s="246">
        <f t="shared" ca="1" si="38"/>
        <v>2.4667843097024595E-3</v>
      </c>
    </row>
    <row r="1723" spans="2:8" x14ac:dyDescent="0.25">
      <c r="B1723" s="79"/>
      <c r="C1723" s="119"/>
      <c r="G1723">
        <v>1719</v>
      </c>
      <c r="H1723" s="246">
        <f t="shared" ca="1" si="38"/>
        <v>-7.9633992147952324E-5</v>
      </c>
    </row>
    <row r="1724" spans="2:8" x14ac:dyDescent="0.25">
      <c r="B1724" s="79"/>
      <c r="C1724" s="119"/>
      <c r="G1724">
        <v>1720</v>
      </c>
      <c r="H1724" s="246">
        <f t="shared" ca="1" si="38"/>
        <v>-8.6404257027784103E-3</v>
      </c>
    </row>
    <row r="1725" spans="2:8" x14ac:dyDescent="0.25">
      <c r="B1725" s="79"/>
      <c r="C1725" s="119"/>
      <c r="G1725">
        <v>1721</v>
      </c>
      <c r="H1725" s="246">
        <f t="shared" ca="1" si="38"/>
        <v>-1.6086080911160521E-2</v>
      </c>
    </row>
    <row r="1726" spans="2:8" x14ac:dyDescent="0.25">
      <c r="B1726" s="79"/>
      <c r="C1726" s="119"/>
      <c r="G1726">
        <v>1722</v>
      </c>
      <c r="H1726" s="246">
        <f t="shared" ca="1" si="38"/>
        <v>1.4157537182197762E-2</v>
      </c>
    </row>
    <row r="1727" spans="2:8" x14ac:dyDescent="0.25">
      <c r="B1727" s="79"/>
      <c r="C1727" s="119"/>
      <c r="G1727">
        <v>1723</v>
      </c>
      <c r="H1727" s="246">
        <f t="shared" ca="1" si="38"/>
        <v>-4.0412416360569904E-4</v>
      </c>
    </row>
    <row r="1728" spans="2:8" x14ac:dyDescent="0.25">
      <c r="B1728" s="79"/>
      <c r="C1728" s="119"/>
      <c r="G1728">
        <v>1724</v>
      </c>
      <c r="H1728" s="246">
        <f t="shared" ca="1" si="38"/>
        <v>-2.0740664004458734E-2</v>
      </c>
    </row>
    <row r="1729" spans="2:8" x14ac:dyDescent="0.25">
      <c r="B1729" s="79"/>
      <c r="C1729" s="119"/>
      <c r="G1729">
        <v>1725</v>
      </c>
      <c r="H1729" s="246">
        <f t="shared" ca="1" si="38"/>
        <v>1.7924683493100585E-2</v>
      </c>
    </row>
    <row r="1730" spans="2:8" x14ac:dyDescent="0.25">
      <c r="B1730" s="79"/>
      <c r="C1730" s="119"/>
      <c r="G1730">
        <v>1726</v>
      </c>
      <c r="H1730" s="246">
        <f t="shared" ca="1" si="38"/>
        <v>1.2317485430438391E-2</v>
      </c>
    </row>
    <row r="1731" spans="2:8" x14ac:dyDescent="0.25">
      <c r="B1731" s="79"/>
      <c r="C1731" s="119"/>
      <c r="G1731">
        <v>1727</v>
      </c>
      <c r="H1731" s="246">
        <f t="shared" ca="1" si="38"/>
        <v>-2.8797147131730061E-3</v>
      </c>
    </row>
    <row r="1732" spans="2:8" x14ac:dyDescent="0.25">
      <c r="B1732" s="79"/>
      <c r="C1732" s="119"/>
      <c r="G1732">
        <v>1728</v>
      </c>
      <c r="H1732" s="246">
        <f t="shared" ca="1" si="38"/>
        <v>5.7782000072043654E-3</v>
      </c>
    </row>
    <row r="1733" spans="2:8" x14ac:dyDescent="0.25">
      <c r="B1733" s="79"/>
      <c r="C1733" s="119"/>
      <c r="G1733">
        <v>1729</v>
      </c>
      <c r="H1733" s="246">
        <f t="shared" ca="1" si="38"/>
        <v>-2.746866588746814E-3</v>
      </c>
    </row>
    <row r="1734" spans="2:8" x14ac:dyDescent="0.25">
      <c r="B1734" s="79"/>
      <c r="C1734" s="119"/>
      <c r="G1734">
        <v>1730</v>
      </c>
      <c r="H1734" s="246">
        <f t="shared" ref="H1734:H1797" ca="1" si="39">_xlfn.NORM.INV(RAND(),$N$7,$N$8)</f>
        <v>7.2532605071085835E-3</v>
      </c>
    </row>
    <row r="1735" spans="2:8" x14ac:dyDescent="0.25">
      <c r="B1735" s="79"/>
      <c r="C1735" s="119"/>
      <c r="G1735">
        <v>1731</v>
      </c>
      <c r="H1735" s="246">
        <f t="shared" ca="1" si="39"/>
        <v>-1.3475627262398706E-2</v>
      </c>
    </row>
    <row r="1736" spans="2:8" x14ac:dyDescent="0.25">
      <c r="B1736" s="79"/>
      <c r="C1736" s="119"/>
      <c r="G1736">
        <v>1732</v>
      </c>
      <c r="H1736" s="246">
        <f t="shared" ca="1" si="39"/>
        <v>-1.6082118118011076E-2</v>
      </c>
    </row>
    <row r="1737" spans="2:8" x14ac:dyDescent="0.25">
      <c r="B1737" s="79"/>
      <c r="C1737" s="119"/>
      <c r="G1737">
        <v>1733</v>
      </c>
      <c r="H1737" s="246">
        <f t="shared" ca="1" si="39"/>
        <v>-2.1214206484824125E-2</v>
      </c>
    </row>
    <row r="1738" spans="2:8" x14ac:dyDescent="0.25">
      <c r="B1738" s="79"/>
      <c r="C1738" s="119"/>
      <c r="G1738">
        <v>1734</v>
      </c>
      <c r="H1738" s="246">
        <f t="shared" ca="1" si="39"/>
        <v>8.8322992733502401E-3</v>
      </c>
    </row>
    <row r="1739" spans="2:8" x14ac:dyDescent="0.25">
      <c r="B1739" s="79"/>
      <c r="C1739" s="119"/>
      <c r="G1739">
        <v>1735</v>
      </c>
      <c r="H1739" s="246">
        <f t="shared" ca="1" si="39"/>
        <v>1.0204746836569025E-2</v>
      </c>
    </row>
    <row r="1740" spans="2:8" x14ac:dyDescent="0.25">
      <c r="B1740" s="79"/>
      <c r="C1740" s="119"/>
      <c r="G1740">
        <v>1736</v>
      </c>
      <c r="H1740" s="246">
        <f t="shared" ca="1" si="39"/>
        <v>1.0578336799674043E-2</v>
      </c>
    </row>
    <row r="1741" spans="2:8" x14ac:dyDescent="0.25">
      <c r="B1741" s="79"/>
      <c r="C1741" s="119"/>
      <c r="G1741">
        <v>1737</v>
      </c>
      <c r="H1741" s="246">
        <f t="shared" ca="1" si="39"/>
        <v>2.9234263949332664E-3</v>
      </c>
    </row>
    <row r="1742" spans="2:8" x14ac:dyDescent="0.25">
      <c r="B1742" s="79"/>
      <c r="C1742" s="119"/>
      <c r="G1742">
        <v>1738</v>
      </c>
      <c r="H1742" s="246">
        <f t="shared" ca="1" si="39"/>
        <v>1.1723723076341503E-2</v>
      </c>
    </row>
    <row r="1743" spans="2:8" x14ac:dyDescent="0.25">
      <c r="B1743" s="79"/>
      <c r="C1743" s="119"/>
      <c r="G1743">
        <v>1739</v>
      </c>
      <c r="H1743" s="246">
        <f t="shared" ca="1" si="39"/>
        <v>1.0203102734452487E-2</v>
      </c>
    </row>
    <row r="1744" spans="2:8" x14ac:dyDescent="0.25">
      <c r="B1744" s="79"/>
      <c r="C1744" s="119"/>
      <c r="G1744">
        <v>1740</v>
      </c>
      <c r="H1744" s="246">
        <f t="shared" ca="1" si="39"/>
        <v>1.636939351532614E-3</v>
      </c>
    </row>
    <row r="1745" spans="2:8" x14ac:dyDescent="0.25">
      <c r="B1745" s="79"/>
      <c r="C1745" s="119"/>
      <c r="G1745">
        <v>1741</v>
      </c>
      <c r="H1745" s="246">
        <f t="shared" ca="1" si="39"/>
        <v>-7.8481151728145085E-3</v>
      </c>
    </row>
    <row r="1746" spans="2:8" x14ac:dyDescent="0.25">
      <c r="B1746" s="79"/>
      <c r="C1746" s="119"/>
      <c r="G1746">
        <v>1742</v>
      </c>
      <c r="H1746" s="246">
        <f t="shared" ca="1" si="39"/>
        <v>6.9550512376218834E-3</v>
      </c>
    </row>
    <row r="1747" spans="2:8" x14ac:dyDescent="0.25">
      <c r="B1747" s="79"/>
      <c r="C1747" s="119"/>
      <c r="G1747">
        <v>1743</v>
      </c>
      <c r="H1747" s="246">
        <f t="shared" ca="1" si="39"/>
        <v>-1.6816611969189914E-2</v>
      </c>
    </row>
    <row r="1748" spans="2:8" x14ac:dyDescent="0.25">
      <c r="B1748" s="79"/>
      <c r="C1748" s="119"/>
      <c r="G1748">
        <v>1744</v>
      </c>
      <c r="H1748" s="246">
        <f t="shared" ca="1" si="39"/>
        <v>1.2878420028277261E-2</v>
      </c>
    </row>
    <row r="1749" spans="2:8" x14ac:dyDescent="0.25">
      <c r="B1749" s="79"/>
      <c r="C1749" s="119"/>
      <c r="G1749">
        <v>1745</v>
      </c>
      <c r="H1749" s="246">
        <f t="shared" ca="1" si="39"/>
        <v>4.698945086841187E-4</v>
      </c>
    </row>
    <row r="1750" spans="2:8" x14ac:dyDescent="0.25">
      <c r="B1750" s="79"/>
      <c r="C1750" s="119"/>
      <c r="G1750">
        <v>1746</v>
      </c>
      <c r="H1750" s="246">
        <f t="shared" ca="1" si="39"/>
        <v>1.3084441572472794E-2</v>
      </c>
    </row>
    <row r="1751" spans="2:8" x14ac:dyDescent="0.25">
      <c r="B1751" s="79"/>
      <c r="C1751" s="119"/>
      <c r="G1751">
        <v>1747</v>
      </c>
      <c r="H1751" s="246">
        <f t="shared" ca="1" si="39"/>
        <v>4.4224486019257834E-3</v>
      </c>
    </row>
    <row r="1752" spans="2:8" x14ac:dyDescent="0.25">
      <c r="B1752" s="79"/>
      <c r="C1752" s="119"/>
      <c r="G1752">
        <v>1748</v>
      </c>
      <c r="H1752" s="246">
        <f t="shared" ca="1" si="39"/>
        <v>-1.3211527379951033E-2</v>
      </c>
    </row>
    <row r="1753" spans="2:8" x14ac:dyDescent="0.25">
      <c r="B1753" s="79"/>
      <c r="C1753" s="119"/>
      <c r="G1753">
        <v>1749</v>
      </c>
      <c r="H1753" s="246">
        <f t="shared" ca="1" si="39"/>
        <v>-1.6917237146204429E-2</v>
      </c>
    </row>
    <row r="1754" spans="2:8" x14ac:dyDescent="0.25">
      <c r="B1754" s="79"/>
      <c r="C1754" s="119"/>
      <c r="G1754">
        <v>1750</v>
      </c>
      <c r="H1754" s="246">
        <f t="shared" ca="1" si="39"/>
        <v>-1.5113265532019868E-2</v>
      </c>
    </row>
    <row r="1755" spans="2:8" x14ac:dyDescent="0.25">
      <c r="B1755" s="79"/>
      <c r="C1755" s="119"/>
      <c r="G1755">
        <v>1751</v>
      </c>
      <c r="H1755" s="246">
        <f t="shared" ca="1" si="39"/>
        <v>-1.468468655708302E-3</v>
      </c>
    </row>
    <row r="1756" spans="2:8" x14ac:dyDescent="0.25">
      <c r="B1756" s="79"/>
      <c r="C1756" s="119"/>
      <c r="G1756">
        <v>1752</v>
      </c>
      <c r="H1756" s="246">
        <f t="shared" ca="1" si="39"/>
        <v>-8.6926188586445574E-3</v>
      </c>
    </row>
    <row r="1757" spans="2:8" x14ac:dyDescent="0.25">
      <c r="B1757" s="79"/>
      <c r="C1757" s="119"/>
      <c r="G1757">
        <v>1753</v>
      </c>
      <c r="H1757" s="246">
        <f t="shared" ca="1" si="39"/>
        <v>-3.6340041353523384E-3</v>
      </c>
    </row>
    <row r="1758" spans="2:8" x14ac:dyDescent="0.25">
      <c r="B1758" s="79"/>
      <c r="C1758" s="119"/>
      <c r="G1758">
        <v>1754</v>
      </c>
      <c r="H1758" s="246">
        <f t="shared" ca="1" si="39"/>
        <v>-5.4548014670130112E-3</v>
      </c>
    </row>
    <row r="1759" spans="2:8" x14ac:dyDescent="0.25">
      <c r="B1759" s="79"/>
      <c r="C1759" s="119"/>
      <c r="G1759">
        <v>1755</v>
      </c>
      <c r="H1759" s="246">
        <f t="shared" ca="1" si="39"/>
        <v>3.0700535302886271E-4</v>
      </c>
    </row>
    <row r="1760" spans="2:8" x14ac:dyDescent="0.25">
      <c r="B1760" s="79"/>
      <c r="C1760" s="119"/>
      <c r="G1760">
        <v>1756</v>
      </c>
      <c r="H1760" s="246">
        <f t="shared" ca="1" si="39"/>
        <v>-6.8963709064345279E-3</v>
      </c>
    </row>
    <row r="1761" spans="2:8" x14ac:dyDescent="0.25">
      <c r="B1761" s="79"/>
      <c r="C1761" s="119"/>
      <c r="G1761">
        <v>1757</v>
      </c>
      <c r="H1761" s="246">
        <f t="shared" ca="1" si="39"/>
        <v>1.3539001694163487E-2</v>
      </c>
    </row>
    <row r="1762" spans="2:8" x14ac:dyDescent="0.25">
      <c r="B1762" s="79"/>
      <c r="C1762" s="119"/>
      <c r="G1762">
        <v>1758</v>
      </c>
      <c r="H1762" s="246">
        <f t="shared" ca="1" si="39"/>
        <v>-2.8019663397970559E-2</v>
      </c>
    </row>
    <row r="1763" spans="2:8" x14ac:dyDescent="0.25">
      <c r="B1763" s="79"/>
      <c r="C1763" s="119"/>
      <c r="G1763">
        <v>1759</v>
      </c>
      <c r="H1763" s="246">
        <f t="shared" ca="1" si="39"/>
        <v>4.7045198710006586E-3</v>
      </c>
    </row>
    <row r="1764" spans="2:8" x14ac:dyDescent="0.25">
      <c r="B1764" s="79"/>
      <c r="C1764" s="119"/>
      <c r="G1764">
        <v>1760</v>
      </c>
      <c r="H1764" s="246">
        <f t="shared" ca="1" si="39"/>
        <v>6.9369481424697045E-3</v>
      </c>
    </row>
    <row r="1765" spans="2:8" x14ac:dyDescent="0.25">
      <c r="B1765" s="79"/>
      <c r="C1765" s="119"/>
      <c r="G1765">
        <v>1761</v>
      </c>
      <c r="H1765" s="246">
        <f t="shared" ca="1" si="39"/>
        <v>8.1374324713406523E-3</v>
      </c>
    </row>
    <row r="1766" spans="2:8" x14ac:dyDescent="0.25">
      <c r="B1766" s="79"/>
      <c r="C1766" s="119"/>
      <c r="G1766">
        <v>1762</v>
      </c>
      <c r="H1766" s="246">
        <f t="shared" ca="1" si="39"/>
        <v>1.0746115826502577E-2</v>
      </c>
    </row>
    <row r="1767" spans="2:8" x14ac:dyDescent="0.25">
      <c r="B1767" s="79"/>
      <c r="C1767" s="119"/>
      <c r="G1767">
        <v>1763</v>
      </c>
      <c r="H1767" s="246">
        <f t="shared" ca="1" si="39"/>
        <v>1.4523222669187102E-2</v>
      </c>
    </row>
    <row r="1768" spans="2:8" x14ac:dyDescent="0.25">
      <c r="B1768" s="79"/>
      <c r="C1768" s="119"/>
      <c r="G1768">
        <v>1764</v>
      </c>
      <c r="H1768" s="246">
        <f t="shared" ca="1" si="39"/>
        <v>1.126280061102663E-2</v>
      </c>
    </row>
    <row r="1769" spans="2:8" x14ac:dyDescent="0.25">
      <c r="B1769" s="79"/>
      <c r="C1769" s="119"/>
      <c r="G1769">
        <v>1765</v>
      </c>
      <c r="H1769" s="246">
        <f t="shared" ca="1" si="39"/>
        <v>6.2162579698864422E-3</v>
      </c>
    </row>
    <row r="1770" spans="2:8" x14ac:dyDescent="0.25">
      <c r="B1770" s="79"/>
      <c r="C1770" s="119"/>
      <c r="G1770">
        <v>1766</v>
      </c>
      <c r="H1770" s="246">
        <f t="shared" ca="1" si="39"/>
        <v>1.7059429825272407E-2</v>
      </c>
    </row>
    <row r="1771" spans="2:8" x14ac:dyDescent="0.25">
      <c r="B1771" s="79"/>
      <c r="C1771" s="119"/>
      <c r="G1771">
        <v>1767</v>
      </c>
      <c r="H1771" s="246">
        <f t="shared" ca="1" si="39"/>
        <v>6.96992353533284E-3</v>
      </c>
    </row>
    <row r="1772" spans="2:8" x14ac:dyDescent="0.25">
      <c r="B1772" s="79"/>
      <c r="C1772" s="119"/>
      <c r="G1772">
        <v>1768</v>
      </c>
      <c r="H1772" s="246">
        <f t="shared" ca="1" si="39"/>
        <v>-1.7290239518179769E-2</v>
      </c>
    </row>
    <row r="1773" spans="2:8" x14ac:dyDescent="0.25">
      <c r="B1773" s="79"/>
      <c r="C1773" s="119"/>
      <c r="G1773">
        <v>1769</v>
      </c>
      <c r="H1773" s="246">
        <f t="shared" ca="1" si="39"/>
        <v>-1.4307834819840794E-2</v>
      </c>
    </row>
    <row r="1774" spans="2:8" x14ac:dyDescent="0.25">
      <c r="B1774" s="79"/>
      <c r="C1774" s="119"/>
      <c r="G1774">
        <v>1770</v>
      </c>
      <c r="H1774" s="246">
        <f t="shared" ca="1" si="39"/>
        <v>1.8321836330306554E-2</v>
      </c>
    </row>
    <row r="1775" spans="2:8" x14ac:dyDescent="0.25">
      <c r="B1775" s="79"/>
      <c r="C1775" s="119"/>
      <c r="G1775">
        <v>1771</v>
      </c>
      <c r="H1775" s="246">
        <f t="shared" ca="1" si="39"/>
        <v>4.4171249126067494E-3</v>
      </c>
    </row>
    <row r="1776" spans="2:8" x14ac:dyDescent="0.25">
      <c r="B1776" s="79"/>
      <c r="C1776" s="119"/>
      <c r="G1776">
        <v>1772</v>
      </c>
      <c r="H1776" s="246">
        <f t="shared" ca="1" si="39"/>
        <v>-9.3283526196570651E-3</v>
      </c>
    </row>
    <row r="1777" spans="2:8" x14ac:dyDescent="0.25">
      <c r="B1777" s="79"/>
      <c r="C1777" s="119"/>
      <c r="G1777">
        <v>1773</v>
      </c>
      <c r="H1777" s="246">
        <f t="shared" ca="1" si="39"/>
        <v>-2.4172370417930543E-2</v>
      </c>
    </row>
    <row r="1778" spans="2:8" x14ac:dyDescent="0.25">
      <c r="B1778" s="79"/>
      <c r="C1778" s="119"/>
      <c r="G1778">
        <v>1774</v>
      </c>
      <c r="H1778" s="246">
        <f t="shared" ca="1" si="39"/>
        <v>-1.3165876409607084E-2</v>
      </c>
    </row>
    <row r="1779" spans="2:8" x14ac:dyDescent="0.25">
      <c r="B1779" s="79"/>
      <c r="C1779" s="119"/>
      <c r="G1779">
        <v>1775</v>
      </c>
      <c r="H1779" s="246">
        <f t="shared" ca="1" si="39"/>
        <v>6.5445038000457216E-3</v>
      </c>
    </row>
    <row r="1780" spans="2:8" x14ac:dyDescent="0.25">
      <c r="B1780" s="79"/>
      <c r="C1780" s="119"/>
      <c r="G1780">
        <v>1776</v>
      </c>
      <c r="H1780" s="246">
        <f t="shared" ca="1" si="39"/>
        <v>-9.9917187982303292E-3</v>
      </c>
    </row>
    <row r="1781" spans="2:8" x14ac:dyDescent="0.25">
      <c r="B1781" s="79"/>
      <c r="C1781" s="119"/>
      <c r="G1781">
        <v>1777</v>
      </c>
      <c r="H1781" s="246">
        <f t="shared" ca="1" si="39"/>
        <v>1.4239659713671685E-3</v>
      </c>
    </row>
    <row r="1782" spans="2:8" x14ac:dyDescent="0.25">
      <c r="B1782" s="79"/>
      <c r="C1782" s="119"/>
      <c r="G1782">
        <v>1778</v>
      </c>
      <c r="H1782" s="246">
        <f t="shared" ca="1" si="39"/>
        <v>-3.1412852057282861E-3</v>
      </c>
    </row>
    <row r="1783" spans="2:8" x14ac:dyDescent="0.25">
      <c r="B1783" s="79"/>
      <c r="C1783" s="119"/>
      <c r="G1783">
        <v>1779</v>
      </c>
      <c r="H1783" s="246">
        <f t="shared" ca="1" si="39"/>
        <v>8.7117442134624079E-3</v>
      </c>
    </row>
    <row r="1784" spans="2:8" x14ac:dyDescent="0.25">
      <c r="B1784" s="79"/>
      <c r="C1784" s="119"/>
      <c r="G1784">
        <v>1780</v>
      </c>
      <c r="H1784" s="246">
        <f t="shared" ca="1" si="39"/>
        <v>-2.4351005763424475E-2</v>
      </c>
    </row>
    <row r="1785" spans="2:8" x14ac:dyDescent="0.25">
      <c r="B1785" s="79"/>
      <c r="C1785" s="119"/>
      <c r="G1785">
        <v>1781</v>
      </c>
      <c r="H1785" s="246">
        <f t="shared" ca="1" si="39"/>
        <v>1.2208530589207213E-2</v>
      </c>
    </row>
    <row r="1786" spans="2:8" x14ac:dyDescent="0.25">
      <c r="B1786" s="79"/>
      <c r="C1786" s="119"/>
      <c r="G1786">
        <v>1782</v>
      </c>
      <c r="H1786" s="246">
        <f t="shared" ca="1" si="39"/>
        <v>-3.7276021525410263E-3</v>
      </c>
    </row>
    <row r="1787" spans="2:8" x14ac:dyDescent="0.25">
      <c r="B1787" s="79"/>
      <c r="C1787" s="119"/>
      <c r="G1787">
        <v>1783</v>
      </c>
      <c r="H1787" s="246">
        <f t="shared" ca="1" si="39"/>
        <v>-1.191207392199194E-2</v>
      </c>
    </row>
    <row r="1788" spans="2:8" x14ac:dyDescent="0.25">
      <c r="B1788" s="79"/>
      <c r="C1788" s="119"/>
      <c r="G1788">
        <v>1784</v>
      </c>
      <c r="H1788" s="246">
        <f t="shared" ca="1" si="39"/>
        <v>-1.3975334503063123E-2</v>
      </c>
    </row>
    <row r="1789" spans="2:8" x14ac:dyDescent="0.25">
      <c r="B1789" s="79"/>
      <c r="C1789" s="119"/>
      <c r="G1789">
        <v>1785</v>
      </c>
      <c r="H1789" s="246">
        <f t="shared" ca="1" si="39"/>
        <v>7.7561951315446914E-3</v>
      </c>
    </row>
    <row r="1790" spans="2:8" x14ac:dyDescent="0.25">
      <c r="B1790" s="79"/>
      <c r="C1790" s="119"/>
      <c r="G1790">
        <v>1786</v>
      </c>
      <c r="H1790" s="246">
        <f t="shared" ca="1" si="39"/>
        <v>1.0120116666935216E-2</v>
      </c>
    </row>
    <row r="1791" spans="2:8" x14ac:dyDescent="0.25">
      <c r="B1791" s="79"/>
      <c r="C1791" s="119"/>
      <c r="G1791">
        <v>1787</v>
      </c>
      <c r="H1791" s="246">
        <f t="shared" ca="1" si="39"/>
        <v>6.2058281884949627E-3</v>
      </c>
    </row>
    <row r="1792" spans="2:8" x14ac:dyDescent="0.25">
      <c r="B1792" s="79"/>
      <c r="C1792" s="119"/>
      <c r="G1792">
        <v>1788</v>
      </c>
      <c r="H1792" s="246">
        <f t="shared" ca="1" si="39"/>
        <v>2.9527269357681072E-3</v>
      </c>
    </row>
    <row r="1793" spans="2:8" x14ac:dyDescent="0.25">
      <c r="B1793" s="79"/>
      <c r="C1793" s="119"/>
      <c r="G1793">
        <v>1789</v>
      </c>
      <c r="H1793" s="246">
        <f t="shared" ca="1" si="39"/>
        <v>2.6168102781034191E-2</v>
      </c>
    </row>
    <row r="1794" spans="2:8" x14ac:dyDescent="0.25">
      <c r="B1794" s="79"/>
      <c r="C1794" s="119"/>
      <c r="G1794">
        <v>1790</v>
      </c>
      <c r="H1794" s="246">
        <f t="shared" ca="1" si="39"/>
        <v>2.8848959652267676E-3</v>
      </c>
    </row>
    <row r="1795" spans="2:8" x14ac:dyDescent="0.25">
      <c r="B1795" s="79"/>
      <c r="C1795" s="119"/>
      <c r="G1795">
        <v>1791</v>
      </c>
      <c r="H1795" s="246">
        <f t="shared" ca="1" si="39"/>
        <v>-1.1915081553996546E-2</v>
      </c>
    </row>
    <row r="1796" spans="2:8" x14ac:dyDescent="0.25">
      <c r="B1796" s="79"/>
      <c r="C1796" s="119"/>
      <c r="G1796">
        <v>1792</v>
      </c>
      <c r="H1796" s="246">
        <f t="shared" ca="1" si="39"/>
        <v>1.7989913882384011E-3</v>
      </c>
    </row>
    <row r="1797" spans="2:8" x14ac:dyDescent="0.25">
      <c r="B1797" s="79"/>
      <c r="C1797" s="119"/>
      <c r="G1797">
        <v>1793</v>
      </c>
      <c r="H1797" s="246">
        <f t="shared" ca="1" si="39"/>
        <v>-1.3832235492482196E-2</v>
      </c>
    </row>
    <row r="1798" spans="2:8" x14ac:dyDescent="0.25">
      <c r="B1798" s="79"/>
      <c r="C1798" s="119"/>
      <c r="G1798">
        <v>1794</v>
      </c>
      <c r="H1798" s="246">
        <f t="shared" ref="H1798:H1861" ca="1" si="40">_xlfn.NORM.INV(RAND(),$N$7,$N$8)</f>
        <v>1.6293621710351904E-3</v>
      </c>
    </row>
    <row r="1799" spans="2:8" x14ac:dyDescent="0.25">
      <c r="B1799" s="79"/>
      <c r="C1799" s="119"/>
      <c r="G1799">
        <v>1795</v>
      </c>
      <c r="H1799" s="246">
        <f t="shared" ca="1" si="40"/>
        <v>1.4615971535706304E-2</v>
      </c>
    </row>
    <row r="1800" spans="2:8" x14ac:dyDescent="0.25">
      <c r="B1800" s="79"/>
      <c r="C1800" s="119"/>
      <c r="G1800">
        <v>1796</v>
      </c>
      <c r="H1800" s="246">
        <f t="shared" ca="1" si="40"/>
        <v>-6.3775698569559676E-3</v>
      </c>
    </row>
    <row r="1801" spans="2:8" x14ac:dyDescent="0.25">
      <c r="B1801" s="79"/>
      <c r="C1801" s="119"/>
      <c r="G1801">
        <v>1797</v>
      </c>
      <c r="H1801" s="246">
        <f t="shared" ca="1" si="40"/>
        <v>7.0908862644378989E-3</v>
      </c>
    </row>
    <row r="1802" spans="2:8" x14ac:dyDescent="0.25">
      <c r="B1802" s="79"/>
      <c r="C1802" s="119"/>
      <c r="G1802">
        <v>1798</v>
      </c>
      <c r="H1802" s="246">
        <f t="shared" ca="1" si="40"/>
        <v>-1.6974572510941862E-2</v>
      </c>
    </row>
    <row r="1803" spans="2:8" x14ac:dyDescent="0.25">
      <c r="B1803" s="79"/>
      <c r="C1803" s="119"/>
      <c r="G1803">
        <v>1799</v>
      </c>
      <c r="H1803" s="246">
        <f t="shared" ca="1" si="40"/>
        <v>9.1163196830095043E-3</v>
      </c>
    </row>
    <row r="1804" spans="2:8" x14ac:dyDescent="0.25">
      <c r="B1804" s="79"/>
      <c r="C1804" s="119"/>
      <c r="G1804">
        <v>1800</v>
      </c>
      <c r="H1804" s="246">
        <f t="shared" ca="1" si="40"/>
        <v>-1.6693895766661381E-3</v>
      </c>
    </row>
    <row r="1805" spans="2:8" x14ac:dyDescent="0.25">
      <c r="B1805" s="79"/>
      <c r="C1805" s="119"/>
      <c r="G1805">
        <v>1801</v>
      </c>
      <c r="H1805" s="246">
        <f t="shared" ca="1" si="40"/>
        <v>3.1134528110302297E-2</v>
      </c>
    </row>
    <row r="1806" spans="2:8" x14ac:dyDescent="0.25">
      <c r="B1806" s="79"/>
      <c r="C1806" s="119"/>
      <c r="G1806">
        <v>1802</v>
      </c>
      <c r="H1806" s="246">
        <f t="shared" ca="1" si="40"/>
        <v>-1.1043849958464805E-2</v>
      </c>
    </row>
    <row r="1807" spans="2:8" x14ac:dyDescent="0.25">
      <c r="B1807" s="79"/>
      <c r="C1807" s="119"/>
      <c r="G1807">
        <v>1803</v>
      </c>
      <c r="H1807" s="246">
        <f t="shared" ca="1" si="40"/>
        <v>1.8820302546837267E-2</v>
      </c>
    </row>
    <row r="1808" spans="2:8" x14ac:dyDescent="0.25">
      <c r="B1808" s="79"/>
      <c r="C1808" s="119"/>
      <c r="G1808">
        <v>1804</v>
      </c>
      <c r="H1808" s="246">
        <f t="shared" ca="1" si="40"/>
        <v>1.6484291971808285E-2</v>
      </c>
    </row>
    <row r="1809" spans="2:8" x14ac:dyDescent="0.25">
      <c r="B1809" s="79"/>
      <c r="C1809" s="119"/>
      <c r="G1809">
        <v>1805</v>
      </c>
      <c r="H1809" s="246">
        <f t="shared" ca="1" si="40"/>
        <v>-1.9747245204054343E-2</v>
      </c>
    </row>
    <row r="1810" spans="2:8" x14ac:dyDescent="0.25">
      <c r="B1810" s="79"/>
      <c r="C1810" s="119"/>
      <c r="G1810">
        <v>1806</v>
      </c>
      <c r="H1810" s="246">
        <f t="shared" ca="1" si="40"/>
        <v>-1.8800148534453585E-2</v>
      </c>
    </row>
    <row r="1811" spans="2:8" x14ac:dyDescent="0.25">
      <c r="B1811" s="79"/>
      <c r="C1811" s="119"/>
      <c r="G1811">
        <v>1807</v>
      </c>
      <c r="H1811" s="246">
        <f t="shared" ca="1" si="40"/>
        <v>-4.2135165241629939E-3</v>
      </c>
    </row>
    <row r="1812" spans="2:8" x14ac:dyDescent="0.25">
      <c r="B1812" s="79"/>
      <c r="C1812" s="119"/>
      <c r="G1812">
        <v>1808</v>
      </c>
      <c r="H1812" s="246">
        <f t="shared" ca="1" si="40"/>
        <v>-1.3727691652111823E-2</v>
      </c>
    </row>
    <row r="1813" spans="2:8" x14ac:dyDescent="0.25">
      <c r="B1813" s="79"/>
      <c r="C1813" s="119"/>
      <c r="G1813">
        <v>1809</v>
      </c>
      <c r="H1813" s="246">
        <f t="shared" ca="1" si="40"/>
        <v>9.6573984638204605E-3</v>
      </c>
    </row>
    <row r="1814" spans="2:8" x14ac:dyDescent="0.25">
      <c r="B1814" s="79"/>
      <c r="C1814" s="119"/>
      <c r="G1814">
        <v>1810</v>
      </c>
      <c r="H1814" s="246">
        <f t="shared" ca="1" si="40"/>
        <v>1.9585467814872165E-2</v>
      </c>
    </row>
    <row r="1815" spans="2:8" x14ac:dyDescent="0.25">
      <c r="B1815" s="79"/>
      <c r="C1815" s="119"/>
      <c r="G1815">
        <v>1811</v>
      </c>
      <c r="H1815" s="246">
        <f t="shared" ca="1" si="40"/>
        <v>-1.1813474003540578E-3</v>
      </c>
    </row>
    <row r="1816" spans="2:8" x14ac:dyDescent="0.25">
      <c r="B1816" s="79"/>
      <c r="C1816" s="119"/>
      <c r="G1816">
        <v>1812</v>
      </c>
      <c r="H1816" s="246">
        <f t="shared" ca="1" si="40"/>
        <v>-9.3216655764969281E-3</v>
      </c>
    </row>
    <row r="1817" spans="2:8" x14ac:dyDescent="0.25">
      <c r="B1817" s="79"/>
      <c r="C1817" s="119"/>
      <c r="G1817">
        <v>1813</v>
      </c>
      <c r="H1817" s="246">
        <f t="shared" ca="1" si="40"/>
        <v>4.9715460559852835E-3</v>
      </c>
    </row>
    <row r="1818" spans="2:8" x14ac:dyDescent="0.25">
      <c r="B1818" s="79"/>
      <c r="C1818" s="119"/>
      <c r="G1818">
        <v>1814</v>
      </c>
      <c r="H1818" s="246">
        <f t="shared" ca="1" si="40"/>
        <v>-8.6913687420324967E-4</v>
      </c>
    </row>
    <row r="1819" spans="2:8" x14ac:dyDescent="0.25">
      <c r="B1819" s="79"/>
      <c r="C1819" s="119"/>
      <c r="G1819">
        <v>1815</v>
      </c>
      <c r="H1819" s="246">
        <f t="shared" ca="1" si="40"/>
        <v>6.5677669612028821E-3</v>
      </c>
    </row>
    <row r="1820" spans="2:8" x14ac:dyDescent="0.25">
      <c r="B1820" s="79"/>
      <c r="C1820" s="119"/>
      <c r="G1820">
        <v>1816</v>
      </c>
      <c r="H1820" s="246">
        <f t="shared" ca="1" si="40"/>
        <v>-4.7312982931369358E-3</v>
      </c>
    </row>
    <row r="1821" spans="2:8" x14ac:dyDescent="0.25">
      <c r="B1821" s="79"/>
      <c r="C1821" s="119"/>
      <c r="G1821">
        <v>1817</v>
      </c>
      <c r="H1821" s="246">
        <f t="shared" ca="1" si="40"/>
        <v>2.5681624799015243E-2</v>
      </c>
    </row>
    <row r="1822" spans="2:8" x14ac:dyDescent="0.25">
      <c r="B1822" s="79"/>
      <c r="C1822" s="119"/>
      <c r="G1822">
        <v>1818</v>
      </c>
      <c r="H1822" s="246">
        <f t="shared" ca="1" si="40"/>
        <v>-2.1910092249839638E-2</v>
      </c>
    </row>
    <row r="1823" spans="2:8" x14ac:dyDescent="0.25">
      <c r="B1823" s="79"/>
      <c r="C1823" s="119"/>
      <c r="G1823">
        <v>1819</v>
      </c>
      <c r="H1823" s="246">
        <f t="shared" ca="1" si="40"/>
        <v>2.1714492922830255E-2</v>
      </c>
    </row>
    <row r="1824" spans="2:8" x14ac:dyDescent="0.25">
      <c r="B1824" s="79"/>
      <c r="C1824" s="119"/>
      <c r="G1824">
        <v>1820</v>
      </c>
      <c r="H1824" s="246">
        <f t="shared" ca="1" si="40"/>
        <v>-1.1105202847773686E-2</v>
      </c>
    </row>
    <row r="1825" spans="2:8" x14ac:dyDescent="0.25">
      <c r="B1825" s="79"/>
      <c r="C1825" s="119"/>
      <c r="G1825">
        <v>1821</v>
      </c>
      <c r="H1825" s="246">
        <f t="shared" ca="1" si="40"/>
        <v>6.7206200792849302E-3</v>
      </c>
    </row>
    <row r="1826" spans="2:8" x14ac:dyDescent="0.25">
      <c r="B1826" s="79"/>
      <c r="C1826" s="119"/>
      <c r="G1826">
        <v>1822</v>
      </c>
      <c r="H1826" s="246">
        <f t="shared" ca="1" si="40"/>
        <v>-5.0125521955042647E-3</v>
      </c>
    </row>
    <row r="1827" spans="2:8" x14ac:dyDescent="0.25">
      <c r="B1827" s="79"/>
      <c r="C1827" s="119"/>
      <c r="G1827">
        <v>1823</v>
      </c>
      <c r="H1827" s="246">
        <f t="shared" ca="1" si="40"/>
        <v>1.3623418291229317E-2</v>
      </c>
    </row>
    <row r="1828" spans="2:8" x14ac:dyDescent="0.25">
      <c r="B1828" s="79"/>
      <c r="C1828" s="119"/>
      <c r="G1828">
        <v>1824</v>
      </c>
      <c r="H1828" s="246">
        <f t="shared" ca="1" si="40"/>
        <v>3.8217578219625285E-2</v>
      </c>
    </row>
    <row r="1829" spans="2:8" x14ac:dyDescent="0.25">
      <c r="B1829" s="79"/>
      <c r="C1829" s="119"/>
      <c r="G1829">
        <v>1825</v>
      </c>
      <c r="H1829" s="246">
        <f t="shared" ca="1" si="40"/>
        <v>2.5992065944731219E-3</v>
      </c>
    </row>
    <row r="1830" spans="2:8" x14ac:dyDescent="0.25">
      <c r="B1830" s="79"/>
      <c r="C1830" s="119"/>
      <c r="G1830">
        <v>1826</v>
      </c>
      <c r="H1830" s="246">
        <f t="shared" ca="1" si="40"/>
        <v>-4.4117131278208471E-3</v>
      </c>
    </row>
    <row r="1831" spans="2:8" x14ac:dyDescent="0.25">
      <c r="B1831" s="79"/>
      <c r="C1831" s="119"/>
      <c r="G1831">
        <v>1827</v>
      </c>
      <c r="H1831" s="246">
        <f t="shared" ca="1" si="40"/>
        <v>-2.1143871821630991E-2</v>
      </c>
    </row>
    <row r="1832" spans="2:8" x14ac:dyDescent="0.25">
      <c r="B1832" s="79"/>
      <c r="C1832" s="119"/>
      <c r="G1832">
        <v>1828</v>
      </c>
      <c r="H1832" s="246">
        <f t="shared" ca="1" si="40"/>
        <v>2.2962814585727215E-2</v>
      </c>
    </row>
    <row r="1833" spans="2:8" x14ac:dyDescent="0.25">
      <c r="B1833" s="79"/>
      <c r="C1833" s="119"/>
      <c r="G1833">
        <v>1829</v>
      </c>
      <c r="H1833" s="246">
        <f t="shared" ca="1" si="40"/>
        <v>1.4067900621226396E-2</v>
      </c>
    </row>
    <row r="1834" spans="2:8" x14ac:dyDescent="0.25">
      <c r="B1834" s="79"/>
      <c r="C1834" s="119"/>
      <c r="G1834">
        <v>1830</v>
      </c>
      <c r="H1834" s="246">
        <f t="shared" ca="1" si="40"/>
        <v>-8.2068949293101351E-3</v>
      </c>
    </row>
    <row r="1835" spans="2:8" x14ac:dyDescent="0.25">
      <c r="B1835" s="79"/>
      <c r="C1835" s="119"/>
      <c r="G1835">
        <v>1831</v>
      </c>
      <c r="H1835" s="246">
        <f t="shared" ca="1" si="40"/>
        <v>5.5332274770008424E-3</v>
      </c>
    </row>
    <row r="1836" spans="2:8" x14ac:dyDescent="0.25">
      <c r="B1836" s="79"/>
      <c r="C1836" s="119"/>
      <c r="G1836">
        <v>1832</v>
      </c>
      <c r="H1836" s="246">
        <f t="shared" ca="1" si="40"/>
        <v>-6.8075778291941122E-3</v>
      </c>
    </row>
    <row r="1837" spans="2:8" x14ac:dyDescent="0.25">
      <c r="B1837" s="79"/>
      <c r="C1837" s="119"/>
      <c r="G1837">
        <v>1833</v>
      </c>
      <c r="H1837" s="246">
        <f t="shared" ca="1" si="40"/>
        <v>1.8507936456786094E-2</v>
      </c>
    </row>
    <row r="1838" spans="2:8" x14ac:dyDescent="0.25">
      <c r="B1838" s="79"/>
      <c r="C1838" s="119"/>
      <c r="G1838">
        <v>1834</v>
      </c>
      <c r="H1838" s="246">
        <f t="shared" ca="1" si="40"/>
        <v>-5.9581562600314148E-3</v>
      </c>
    </row>
    <row r="1839" spans="2:8" x14ac:dyDescent="0.25">
      <c r="B1839" s="79"/>
      <c r="C1839" s="119"/>
      <c r="G1839">
        <v>1835</v>
      </c>
      <c r="H1839" s="246">
        <f t="shared" ca="1" si="40"/>
        <v>9.0033128116319104E-3</v>
      </c>
    </row>
    <row r="1840" spans="2:8" x14ac:dyDescent="0.25">
      <c r="B1840" s="79"/>
      <c r="C1840" s="119"/>
      <c r="G1840">
        <v>1836</v>
      </c>
      <c r="H1840" s="246">
        <f t="shared" ca="1" si="40"/>
        <v>4.0035685071056915E-3</v>
      </c>
    </row>
    <row r="1841" spans="2:8" x14ac:dyDescent="0.25">
      <c r="B1841" s="79"/>
      <c r="C1841" s="119"/>
      <c r="G1841">
        <v>1837</v>
      </c>
      <c r="H1841" s="246">
        <f t="shared" ca="1" si="40"/>
        <v>-1.8757253195232377E-3</v>
      </c>
    </row>
    <row r="1842" spans="2:8" x14ac:dyDescent="0.25">
      <c r="B1842" s="79"/>
      <c r="C1842" s="119"/>
      <c r="G1842">
        <v>1838</v>
      </c>
      <c r="H1842" s="246">
        <f t="shared" ca="1" si="40"/>
        <v>3.0085644946923544E-3</v>
      </c>
    </row>
    <row r="1843" spans="2:8" x14ac:dyDescent="0.25">
      <c r="B1843" s="79"/>
      <c r="C1843" s="119"/>
      <c r="G1843">
        <v>1839</v>
      </c>
      <c r="H1843" s="246">
        <f t="shared" ca="1" si="40"/>
        <v>-1.4537363300349083E-2</v>
      </c>
    </row>
    <row r="1844" spans="2:8" x14ac:dyDescent="0.25">
      <c r="B1844" s="79"/>
      <c r="C1844" s="119"/>
      <c r="G1844">
        <v>1840</v>
      </c>
      <c r="H1844" s="246">
        <f t="shared" ca="1" si="40"/>
        <v>2.1257312799643931E-2</v>
      </c>
    </row>
    <row r="1845" spans="2:8" x14ac:dyDescent="0.25">
      <c r="B1845" s="79"/>
      <c r="C1845" s="119"/>
      <c r="G1845">
        <v>1841</v>
      </c>
      <c r="H1845" s="246">
        <f t="shared" ca="1" si="40"/>
        <v>-2.5096508275022824E-3</v>
      </c>
    </row>
    <row r="1846" spans="2:8" x14ac:dyDescent="0.25">
      <c r="B1846" s="79"/>
      <c r="C1846" s="119"/>
      <c r="G1846">
        <v>1842</v>
      </c>
      <c r="H1846" s="246">
        <f t="shared" ca="1" si="40"/>
        <v>6.6861877254934619E-3</v>
      </c>
    </row>
    <row r="1847" spans="2:8" x14ac:dyDescent="0.25">
      <c r="B1847" s="79"/>
      <c r="C1847" s="119"/>
      <c r="G1847">
        <v>1843</v>
      </c>
      <c r="H1847" s="246">
        <f t="shared" ca="1" si="40"/>
        <v>-4.8412490121413848E-3</v>
      </c>
    </row>
    <row r="1848" spans="2:8" x14ac:dyDescent="0.25">
      <c r="B1848" s="79"/>
      <c r="C1848" s="119"/>
      <c r="G1848">
        <v>1844</v>
      </c>
      <c r="H1848" s="246">
        <f t="shared" ca="1" si="40"/>
        <v>-3.6185129484112488E-3</v>
      </c>
    </row>
    <row r="1849" spans="2:8" x14ac:dyDescent="0.25">
      <c r="B1849" s="79"/>
      <c r="C1849" s="119"/>
      <c r="G1849">
        <v>1845</v>
      </c>
      <c r="H1849" s="246">
        <f t="shared" ca="1" si="40"/>
        <v>4.7003869635778416E-3</v>
      </c>
    </row>
    <row r="1850" spans="2:8" x14ac:dyDescent="0.25">
      <c r="B1850" s="79"/>
      <c r="C1850" s="119"/>
      <c r="G1850">
        <v>1846</v>
      </c>
      <c r="H1850" s="246">
        <f t="shared" ca="1" si="40"/>
        <v>-9.2128153998904359E-3</v>
      </c>
    </row>
    <row r="1851" spans="2:8" x14ac:dyDescent="0.25">
      <c r="B1851" s="79"/>
      <c r="C1851" s="119"/>
      <c r="G1851">
        <v>1847</v>
      </c>
      <c r="H1851" s="246">
        <f t="shared" ca="1" si="40"/>
        <v>1.1190370482891934E-3</v>
      </c>
    </row>
    <row r="1852" spans="2:8" x14ac:dyDescent="0.25">
      <c r="B1852" s="79"/>
      <c r="C1852" s="119"/>
      <c r="G1852">
        <v>1848</v>
      </c>
      <c r="H1852" s="246">
        <f t="shared" ca="1" si="40"/>
        <v>-2.3269384543049006E-2</v>
      </c>
    </row>
    <row r="1853" spans="2:8" x14ac:dyDescent="0.25">
      <c r="B1853" s="79"/>
      <c r="C1853" s="119"/>
      <c r="G1853">
        <v>1849</v>
      </c>
      <c r="H1853" s="246">
        <f t="shared" ca="1" si="40"/>
        <v>2.0594152679072945E-2</v>
      </c>
    </row>
    <row r="1854" spans="2:8" x14ac:dyDescent="0.25">
      <c r="B1854" s="79"/>
      <c r="C1854" s="119"/>
      <c r="G1854">
        <v>1850</v>
      </c>
      <c r="H1854" s="246">
        <f t="shared" ca="1" si="40"/>
        <v>-8.5226532264216122E-3</v>
      </c>
    </row>
    <row r="1855" spans="2:8" x14ac:dyDescent="0.25">
      <c r="B1855" s="79"/>
      <c r="C1855" s="119"/>
      <c r="G1855">
        <v>1851</v>
      </c>
      <c r="H1855" s="246">
        <f t="shared" ca="1" si="40"/>
        <v>-9.8479900135243336E-3</v>
      </c>
    </row>
    <row r="1856" spans="2:8" x14ac:dyDescent="0.25">
      <c r="B1856" s="79"/>
      <c r="C1856" s="119"/>
      <c r="G1856">
        <v>1852</v>
      </c>
      <c r="H1856" s="246">
        <f t="shared" ca="1" si="40"/>
        <v>1.1453192123863596E-2</v>
      </c>
    </row>
    <row r="1857" spans="2:8" x14ac:dyDescent="0.25">
      <c r="B1857" s="79"/>
      <c r="C1857" s="119"/>
      <c r="G1857">
        <v>1853</v>
      </c>
      <c r="H1857" s="246">
        <f t="shared" ca="1" si="40"/>
        <v>-9.1054774912277744E-3</v>
      </c>
    </row>
    <row r="1858" spans="2:8" x14ac:dyDescent="0.25">
      <c r="B1858" s="79"/>
      <c r="C1858" s="119"/>
      <c r="G1858">
        <v>1854</v>
      </c>
      <c r="H1858" s="246">
        <f t="shared" ca="1" si="40"/>
        <v>-8.7282279561045444E-3</v>
      </c>
    </row>
    <row r="1859" spans="2:8" x14ac:dyDescent="0.25">
      <c r="B1859" s="79"/>
      <c r="C1859" s="119"/>
      <c r="G1859">
        <v>1855</v>
      </c>
      <c r="H1859" s="246">
        <f t="shared" ca="1" si="40"/>
        <v>-1.8136971564115274E-2</v>
      </c>
    </row>
    <row r="1860" spans="2:8" x14ac:dyDescent="0.25">
      <c r="B1860" s="79"/>
      <c r="C1860" s="119"/>
      <c r="G1860">
        <v>1856</v>
      </c>
      <c r="H1860" s="246">
        <f t="shared" ca="1" si="40"/>
        <v>-8.3649147082315257E-4</v>
      </c>
    </row>
    <row r="1861" spans="2:8" x14ac:dyDescent="0.25">
      <c r="B1861" s="79"/>
      <c r="C1861" s="119"/>
      <c r="G1861">
        <v>1857</v>
      </c>
      <c r="H1861" s="246">
        <f t="shared" ca="1" si="40"/>
        <v>-6.4478733027573407E-3</v>
      </c>
    </row>
    <row r="1862" spans="2:8" x14ac:dyDescent="0.25">
      <c r="B1862" s="79"/>
      <c r="C1862" s="119"/>
      <c r="G1862">
        <v>1858</v>
      </c>
      <c r="H1862" s="246">
        <f t="shared" ref="H1862:H1925" ca="1" si="41">_xlfn.NORM.INV(RAND(),$N$7,$N$8)</f>
        <v>-4.6030293342276757E-4</v>
      </c>
    </row>
    <row r="1863" spans="2:8" x14ac:dyDescent="0.25">
      <c r="B1863" s="79"/>
      <c r="C1863" s="119"/>
      <c r="G1863">
        <v>1859</v>
      </c>
      <c r="H1863" s="246">
        <f t="shared" ca="1" si="41"/>
        <v>-2.2297897310941093E-2</v>
      </c>
    </row>
    <row r="1864" spans="2:8" x14ac:dyDescent="0.25">
      <c r="B1864" s="79"/>
      <c r="C1864" s="119"/>
      <c r="G1864">
        <v>1860</v>
      </c>
      <c r="H1864" s="246">
        <f t="shared" ca="1" si="41"/>
        <v>-9.6362670412149351E-4</v>
      </c>
    </row>
    <row r="1865" spans="2:8" x14ac:dyDescent="0.25">
      <c r="B1865" s="79"/>
      <c r="C1865" s="119"/>
      <c r="G1865">
        <v>1861</v>
      </c>
      <c r="H1865" s="246">
        <f t="shared" ca="1" si="41"/>
        <v>-1.5427862787052335E-2</v>
      </c>
    </row>
    <row r="1866" spans="2:8" x14ac:dyDescent="0.25">
      <c r="B1866" s="79"/>
      <c r="C1866" s="119"/>
      <c r="G1866">
        <v>1862</v>
      </c>
      <c r="H1866" s="246">
        <f t="shared" ca="1" si="41"/>
        <v>5.1655505819188981E-3</v>
      </c>
    </row>
    <row r="1867" spans="2:8" x14ac:dyDescent="0.25">
      <c r="B1867" s="79"/>
      <c r="C1867" s="119"/>
      <c r="G1867">
        <v>1863</v>
      </c>
      <c r="H1867" s="246">
        <f t="shared" ca="1" si="41"/>
        <v>5.7748792175201704E-3</v>
      </c>
    </row>
    <row r="1868" spans="2:8" x14ac:dyDescent="0.25">
      <c r="B1868" s="79"/>
      <c r="C1868" s="119"/>
      <c r="G1868">
        <v>1864</v>
      </c>
      <c r="H1868" s="246">
        <f t="shared" ca="1" si="41"/>
        <v>-1.1538533934343802E-2</v>
      </c>
    </row>
    <row r="1869" spans="2:8" x14ac:dyDescent="0.25">
      <c r="B1869" s="79"/>
      <c r="C1869" s="119"/>
      <c r="G1869">
        <v>1865</v>
      </c>
      <c r="H1869" s="246">
        <f t="shared" ca="1" si="41"/>
        <v>-4.7298189080322278E-3</v>
      </c>
    </row>
    <row r="1870" spans="2:8" x14ac:dyDescent="0.25">
      <c r="B1870" s="79"/>
      <c r="C1870" s="119"/>
      <c r="G1870">
        <v>1866</v>
      </c>
      <c r="H1870" s="246">
        <f t="shared" ca="1" si="41"/>
        <v>2.468355410527481E-2</v>
      </c>
    </row>
    <row r="1871" spans="2:8" x14ac:dyDescent="0.25">
      <c r="B1871" s="79"/>
      <c r="C1871" s="119"/>
      <c r="G1871">
        <v>1867</v>
      </c>
      <c r="H1871" s="246">
        <f t="shared" ca="1" si="41"/>
        <v>2.0922251153588948E-3</v>
      </c>
    </row>
    <row r="1872" spans="2:8" x14ac:dyDescent="0.25">
      <c r="B1872" s="79"/>
      <c r="C1872" s="119"/>
      <c r="G1872">
        <v>1868</v>
      </c>
      <c r="H1872" s="246">
        <f t="shared" ca="1" si="41"/>
        <v>7.6236380648990873E-3</v>
      </c>
    </row>
    <row r="1873" spans="2:8" x14ac:dyDescent="0.25">
      <c r="B1873" s="79"/>
      <c r="C1873" s="119"/>
      <c r="G1873">
        <v>1869</v>
      </c>
      <c r="H1873" s="246">
        <f t="shared" ca="1" si="41"/>
        <v>-3.2743224313178379E-3</v>
      </c>
    </row>
    <row r="1874" spans="2:8" x14ac:dyDescent="0.25">
      <c r="B1874" s="79"/>
      <c r="C1874" s="119"/>
      <c r="G1874">
        <v>1870</v>
      </c>
      <c r="H1874" s="246">
        <f t="shared" ca="1" si="41"/>
        <v>-1.3580724951920552E-2</v>
      </c>
    </row>
    <row r="1875" spans="2:8" x14ac:dyDescent="0.25">
      <c r="B1875" s="79"/>
      <c r="C1875" s="119"/>
      <c r="G1875">
        <v>1871</v>
      </c>
      <c r="H1875" s="246">
        <f t="shared" ca="1" si="41"/>
        <v>1.2991993559357685E-3</v>
      </c>
    </row>
    <row r="1876" spans="2:8" x14ac:dyDescent="0.25">
      <c r="B1876" s="79"/>
      <c r="C1876" s="119"/>
      <c r="G1876">
        <v>1872</v>
      </c>
      <c r="H1876" s="246">
        <f t="shared" ca="1" si="41"/>
        <v>-2.2089156501387108E-3</v>
      </c>
    </row>
    <row r="1877" spans="2:8" x14ac:dyDescent="0.25">
      <c r="B1877" s="79"/>
      <c r="C1877" s="119"/>
      <c r="G1877">
        <v>1873</v>
      </c>
      <c r="H1877" s="246">
        <f t="shared" ca="1" si="41"/>
        <v>1.1546764472142652E-2</v>
      </c>
    </row>
    <row r="1878" spans="2:8" x14ac:dyDescent="0.25">
      <c r="B1878" s="79"/>
      <c r="C1878" s="119"/>
      <c r="G1878">
        <v>1874</v>
      </c>
      <c r="H1878" s="246">
        <f t="shared" ca="1" si="41"/>
        <v>-1.6430070527733178E-2</v>
      </c>
    </row>
    <row r="1879" spans="2:8" x14ac:dyDescent="0.25">
      <c r="B1879" s="79"/>
      <c r="C1879" s="119"/>
      <c r="G1879">
        <v>1875</v>
      </c>
      <c r="H1879" s="246">
        <f t="shared" ca="1" si="41"/>
        <v>-3.3364491495492067E-2</v>
      </c>
    </row>
    <row r="1880" spans="2:8" x14ac:dyDescent="0.25">
      <c r="B1880" s="79"/>
      <c r="C1880" s="119"/>
      <c r="G1880">
        <v>1876</v>
      </c>
      <c r="H1880" s="246">
        <f t="shared" ca="1" si="41"/>
        <v>1.1232652209538292E-2</v>
      </c>
    </row>
    <row r="1881" spans="2:8" x14ac:dyDescent="0.25">
      <c r="B1881" s="79"/>
      <c r="C1881" s="119"/>
      <c r="G1881">
        <v>1877</v>
      </c>
      <c r="H1881" s="246">
        <f t="shared" ca="1" si="41"/>
        <v>3.5938162672809804E-3</v>
      </c>
    </row>
    <row r="1882" spans="2:8" x14ac:dyDescent="0.25">
      <c r="B1882" s="79"/>
      <c r="C1882" s="119"/>
      <c r="G1882">
        <v>1878</v>
      </c>
      <c r="H1882" s="246">
        <f t="shared" ca="1" si="41"/>
        <v>5.5941575243688025E-3</v>
      </c>
    </row>
    <row r="1883" spans="2:8" x14ac:dyDescent="0.25">
      <c r="B1883" s="79"/>
      <c r="C1883" s="119"/>
      <c r="G1883">
        <v>1879</v>
      </c>
      <c r="H1883" s="246">
        <f t="shared" ca="1" si="41"/>
        <v>-1.6303900749170434E-2</v>
      </c>
    </row>
    <row r="1884" spans="2:8" x14ac:dyDescent="0.25">
      <c r="B1884" s="79"/>
      <c r="C1884" s="119"/>
      <c r="G1884">
        <v>1880</v>
      </c>
      <c r="H1884" s="246">
        <f t="shared" ca="1" si="41"/>
        <v>5.8823393706765206E-4</v>
      </c>
    </row>
    <row r="1885" spans="2:8" x14ac:dyDescent="0.25">
      <c r="B1885" s="79"/>
      <c r="C1885" s="119"/>
      <c r="G1885">
        <v>1881</v>
      </c>
      <c r="H1885" s="246">
        <f t="shared" ca="1" si="41"/>
        <v>1.458443623877044E-2</v>
      </c>
    </row>
    <row r="1886" spans="2:8" x14ac:dyDescent="0.25">
      <c r="B1886" s="79"/>
      <c r="C1886" s="119"/>
      <c r="G1886">
        <v>1882</v>
      </c>
      <c r="H1886" s="246">
        <f t="shared" ca="1" si="41"/>
        <v>-4.5185552951332404E-3</v>
      </c>
    </row>
    <row r="1887" spans="2:8" x14ac:dyDescent="0.25">
      <c r="B1887" s="79"/>
      <c r="C1887" s="119"/>
      <c r="G1887">
        <v>1883</v>
      </c>
      <c r="H1887" s="246">
        <f t="shared" ca="1" si="41"/>
        <v>-7.6574938156735127E-3</v>
      </c>
    </row>
    <row r="1888" spans="2:8" x14ac:dyDescent="0.25">
      <c r="B1888" s="79"/>
      <c r="C1888" s="119"/>
      <c r="G1888">
        <v>1884</v>
      </c>
      <c r="H1888" s="246">
        <f t="shared" ca="1" si="41"/>
        <v>-1.9087280617789106E-2</v>
      </c>
    </row>
    <row r="1889" spans="2:8" x14ac:dyDescent="0.25">
      <c r="B1889" s="79"/>
      <c r="C1889" s="119"/>
      <c r="G1889">
        <v>1885</v>
      </c>
      <c r="H1889" s="246">
        <f t="shared" ca="1" si="41"/>
        <v>-1.4873693953709133E-2</v>
      </c>
    </row>
    <row r="1890" spans="2:8" x14ac:dyDescent="0.25">
      <c r="B1890" s="79"/>
      <c r="C1890" s="119"/>
      <c r="G1890">
        <v>1886</v>
      </c>
      <c r="H1890" s="246">
        <f t="shared" ca="1" si="41"/>
        <v>2.5479812426631394E-2</v>
      </c>
    </row>
    <row r="1891" spans="2:8" x14ac:dyDescent="0.25">
      <c r="B1891" s="79"/>
      <c r="C1891" s="119"/>
      <c r="G1891">
        <v>1887</v>
      </c>
      <c r="H1891" s="246">
        <f t="shared" ca="1" si="41"/>
        <v>1.8257939784029908E-2</v>
      </c>
    </row>
    <row r="1892" spans="2:8" x14ac:dyDescent="0.25">
      <c r="B1892" s="79"/>
      <c r="C1892" s="119"/>
      <c r="G1892">
        <v>1888</v>
      </c>
      <c r="H1892" s="246">
        <f t="shared" ca="1" si="41"/>
        <v>-7.6852957549660642E-4</v>
      </c>
    </row>
    <row r="1893" spans="2:8" x14ac:dyDescent="0.25">
      <c r="B1893" s="79"/>
      <c r="C1893" s="119"/>
      <c r="G1893">
        <v>1889</v>
      </c>
      <c r="H1893" s="246">
        <f t="shared" ca="1" si="41"/>
        <v>-1.4807568915989366E-3</v>
      </c>
    </row>
    <row r="1894" spans="2:8" x14ac:dyDescent="0.25">
      <c r="B1894" s="79"/>
      <c r="C1894" s="119"/>
      <c r="G1894">
        <v>1890</v>
      </c>
      <c r="H1894" s="246">
        <f t="shared" ca="1" si="41"/>
        <v>-2.1535203551134492E-2</v>
      </c>
    </row>
    <row r="1895" spans="2:8" x14ac:dyDescent="0.25">
      <c r="B1895" s="79"/>
      <c r="C1895" s="119"/>
      <c r="G1895">
        <v>1891</v>
      </c>
      <c r="H1895" s="246">
        <f t="shared" ca="1" si="41"/>
        <v>-1.6179146918827499E-2</v>
      </c>
    </row>
    <row r="1896" spans="2:8" x14ac:dyDescent="0.25">
      <c r="B1896" s="79"/>
      <c r="C1896" s="119"/>
      <c r="G1896">
        <v>1892</v>
      </c>
      <c r="H1896" s="246">
        <f t="shared" ca="1" si="41"/>
        <v>-5.7473625693631554E-3</v>
      </c>
    </row>
    <row r="1897" spans="2:8" x14ac:dyDescent="0.25">
      <c r="B1897" s="79"/>
      <c r="C1897" s="119"/>
      <c r="G1897">
        <v>1893</v>
      </c>
      <c r="H1897" s="246">
        <f t="shared" ca="1" si="41"/>
        <v>-9.1450480829669435E-3</v>
      </c>
    </row>
    <row r="1898" spans="2:8" x14ac:dyDescent="0.25">
      <c r="B1898" s="79"/>
      <c r="C1898" s="119"/>
      <c r="G1898">
        <v>1894</v>
      </c>
      <c r="H1898" s="246">
        <f t="shared" ca="1" si="41"/>
        <v>1.367741629944455E-2</v>
      </c>
    </row>
    <row r="1899" spans="2:8" x14ac:dyDescent="0.25">
      <c r="B1899" s="79"/>
      <c r="C1899" s="119"/>
      <c r="G1899">
        <v>1895</v>
      </c>
      <c r="H1899" s="246">
        <f t="shared" ca="1" si="41"/>
        <v>-3.4793401736142259E-3</v>
      </c>
    </row>
    <row r="1900" spans="2:8" x14ac:dyDescent="0.25">
      <c r="B1900" s="79"/>
      <c r="C1900" s="119"/>
      <c r="G1900">
        <v>1896</v>
      </c>
      <c r="H1900" s="246">
        <f t="shared" ca="1" si="41"/>
        <v>1.0143906608934463E-2</v>
      </c>
    </row>
    <row r="1901" spans="2:8" x14ac:dyDescent="0.25">
      <c r="B1901" s="79"/>
      <c r="C1901" s="119"/>
      <c r="G1901">
        <v>1897</v>
      </c>
      <c r="H1901" s="246">
        <f t="shared" ca="1" si="41"/>
        <v>-1.5805376328544972E-2</v>
      </c>
    </row>
    <row r="1902" spans="2:8" x14ac:dyDescent="0.25">
      <c r="B1902" s="79"/>
      <c r="C1902" s="119"/>
      <c r="G1902">
        <v>1898</v>
      </c>
      <c r="H1902" s="246">
        <f t="shared" ca="1" si="41"/>
        <v>1.2804811324272002E-5</v>
      </c>
    </row>
    <row r="1903" spans="2:8" x14ac:dyDescent="0.25">
      <c r="B1903" s="79"/>
      <c r="C1903" s="119"/>
      <c r="G1903">
        <v>1899</v>
      </c>
      <c r="H1903" s="246">
        <f t="shared" ca="1" si="41"/>
        <v>-3.3643104058163808E-4</v>
      </c>
    </row>
    <row r="1904" spans="2:8" x14ac:dyDescent="0.25">
      <c r="B1904" s="79"/>
      <c r="C1904" s="119"/>
      <c r="G1904">
        <v>1900</v>
      </c>
      <c r="H1904" s="246">
        <f t="shared" ca="1" si="41"/>
        <v>-3.8123462994792512E-3</v>
      </c>
    </row>
    <row r="1905" spans="2:8" x14ac:dyDescent="0.25">
      <c r="B1905" s="79"/>
      <c r="C1905" s="119"/>
      <c r="G1905">
        <v>1901</v>
      </c>
      <c r="H1905" s="246">
        <f t="shared" ca="1" si="41"/>
        <v>-1.7178729630197866E-3</v>
      </c>
    </row>
    <row r="1906" spans="2:8" x14ac:dyDescent="0.25">
      <c r="B1906" s="79"/>
      <c r="C1906" s="119"/>
      <c r="G1906">
        <v>1902</v>
      </c>
      <c r="H1906" s="246">
        <f t="shared" ca="1" si="41"/>
        <v>1.4870548918083887E-2</v>
      </c>
    </row>
    <row r="1907" spans="2:8" x14ac:dyDescent="0.25">
      <c r="B1907" s="79"/>
      <c r="C1907" s="119"/>
      <c r="G1907">
        <v>1903</v>
      </c>
      <c r="H1907" s="246">
        <f t="shared" ca="1" si="41"/>
        <v>-9.8419305198004371E-4</v>
      </c>
    </row>
    <row r="1908" spans="2:8" x14ac:dyDescent="0.25">
      <c r="B1908" s="79"/>
      <c r="C1908" s="119"/>
      <c r="G1908">
        <v>1904</v>
      </c>
      <c r="H1908" s="246">
        <f t="shared" ca="1" si="41"/>
        <v>-3.5164725629593815E-3</v>
      </c>
    </row>
    <row r="1909" spans="2:8" x14ac:dyDescent="0.25">
      <c r="B1909" s="79"/>
      <c r="C1909" s="119"/>
      <c r="G1909">
        <v>1905</v>
      </c>
      <c r="H1909" s="246">
        <f t="shared" ca="1" si="41"/>
        <v>-6.7174610312300351E-3</v>
      </c>
    </row>
    <row r="1910" spans="2:8" x14ac:dyDescent="0.25">
      <c r="B1910" s="79"/>
      <c r="C1910" s="119"/>
      <c r="G1910">
        <v>1906</v>
      </c>
      <c r="H1910" s="246">
        <f t="shared" ca="1" si="41"/>
        <v>-5.9705635292826148E-4</v>
      </c>
    </row>
    <row r="1911" spans="2:8" x14ac:dyDescent="0.25">
      <c r="B1911" s="79"/>
      <c r="C1911" s="119"/>
      <c r="G1911">
        <v>1907</v>
      </c>
      <c r="H1911" s="246">
        <f t="shared" ca="1" si="41"/>
        <v>1.5396457046623385E-2</v>
      </c>
    </row>
    <row r="1912" spans="2:8" x14ac:dyDescent="0.25">
      <c r="B1912" s="79"/>
      <c r="C1912" s="119"/>
      <c r="G1912">
        <v>1908</v>
      </c>
      <c r="H1912" s="246">
        <f t="shared" ca="1" si="41"/>
        <v>-1.3593554652423272E-2</v>
      </c>
    </row>
    <row r="1913" spans="2:8" x14ac:dyDescent="0.25">
      <c r="B1913" s="79"/>
      <c r="C1913" s="119"/>
      <c r="G1913">
        <v>1909</v>
      </c>
      <c r="H1913" s="246">
        <f t="shared" ca="1" si="41"/>
        <v>-3.9667977842194066E-3</v>
      </c>
    </row>
    <row r="1914" spans="2:8" x14ac:dyDescent="0.25">
      <c r="B1914" s="79"/>
      <c r="C1914" s="119"/>
      <c r="G1914">
        <v>1910</v>
      </c>
      <c r="H1914" s="246">
        <f t="shared" ca="1" si="41"/>
        <v>-1.1651787195807958E-3</v>
      </c>
    </row>
    <row r="1915" spans="2:8" x14ac:dyDescent="0.25">
      <c r="B1915" s="79"/>
      <c r="C1915" s="119"/>
      <c r="G1915">
        <v>1911</v>
      </c>
      <c r="H1915" s="246">
        <f t="shared" ca="1" si="41"/>
        <v>1.0514158117971286E-3</v>
      </c>
    </row>
    <row r="1916" spans="2:8" x14ac:dyDescent="0.25">
      <c r="B1916" s="79"/>
      <c r="C1916" s="119"/>
      <c r="G1916">
        <v>1912</v>
      </c>
      <c r="H1916" s="246">
        <f t="shared" ca="1" si="41"/>
        <v>-1.3467992582544629E-2</v>
      </c>
    </row>
    <row r="1917" spans="2:8" x14ac:dyDescent="0.25">
      <c r="B1917" s="79"/>
      <c r="C1917" s="119"/>
      <c r="G1917">
        <v>1913</v>
      </c>
      <c r="H1917" s="246">
        <f t="shared" ca="1" si="41"/>
        <v>3.6464620738977119E-2</v>
      </c>
    </row>
    <row r="1918" spans="2:8" x14ac:dyDescent="0.25">
      <c r="B1918" s="79"/>
      <c r="C1918" s="119"/>
      <c r="G1918">
        <v>1914</v>
      </c>
      <c r="H1918" s="246">
        <f t="shared" ca="1" si="41"/>
        <v>1.2949501442621272E-2</v>
      </c>
    </row>
    <row r="1919" spans="2:8" x14ac:dyDescent="0.25">
      <c r="B1919" s="79"/>
      <c r="C1919" s="119"/>
      <c r="G1919">
        <v>1915</v>
      </c>
      <c r="H1919" s="246">
        <f t="shared" ca="1" si="41"/>
        <v>-7.2163580780259034E-3</v>
      </c>
    </row>
    <row r="1920" spans="2:8" x14ac:dyDescent="0.25">
      <c r="B1920" s="79"/>
      <c r="C1920" s="119"/>
      <c r="G1920">
        <v>1916</v>
      </c>
      <c r="H1920" s="246">
        <f t="shared" ca="1" si="41"/>
        <v>-1.0754923345439385E-2</v>
      </c>
    </row>
    <row r="1921" spans="2:8" x14ac:dyDescent="0.25">
      <c r="B1921" s="79"/>
      <c r="C1921" s="119"/>
      <c r="G1921">
        <v>1917</v>
      </c>
      <c r="H1921" s="246">
        <f t="shared" ca="1" si="41"/>
        <v>-6.3986705015099815E-3</v>
      </c>
    </row>
    <row r="1922" spans="2:8" x14ac:dyDescent="0.25">
      <c r="B1922" s="79"/>
      <c r="C1922" s="119"/>
      <c r="G1922">
        <v>1918</v>
      </c>
      <c r="H1922" s="246">
        <f t="shared" ca="1" si="41"/>
        <v>6.2840625069476592E-4</v>
      </c>
    </row>
    <row r="1923" spans="2:8" x14ac:dyDescent="0.25">
      <c r="B1923" s="79"/>
      <c r="C1923" s="119"/>
      <c r="G1923">
        <v>1919</v>
      </c>
      <c r="H1923" s="246">
        <f t="shared" ca="1" si="41"/>
        <v>-4.4917740899839834E-3</v>
      </c>
    </row>
    <row r="1924" spans="2:8" x14ac:dyDescent="0.25">
      <c r="B1924" s="79"/>
      <c r="C1924" s="119"/>
      <c r="G1924">
        <v>1920</v>
      </c>
      <c r="H1924" s="246">
        <f t="shared" ca="1" si="41"/>
        <v>-2.5490208129238501E-3</v>
      </c>
    </row>
    <row r="1925" spans="2:8" x14ac:dyDescent="0.25">
      <c r="B1925" s="79"/>
      <c r="C1925" s="119"/>
      <c r="G1925">
        <v>1921</v>
      </c>
      <c r="H1925" s="246">
        <f t="shared" ca="1" si="41"/>
        <v>-8.5274726316558452E-3</v>
      </c>
    </row>
    <row r="1926" spans="2:8" x14ac:dyDescent="0.25">
      <c r="B1926" s="79"/>
      <c r="C1926" s="119"/>
      <c r="G1926">
        <v>1922</v>
      </c>
      <c r="H1926" s="246">
        <f t="shared" ref="H1926:H1989" ca="1" si="42">_xlfn.NORM.INV(RAND(),$N$7,$N$8)</f>
        <v>-7.7055187739613444E-3</v>
      </c>
    </row>
    <row r="1927" spans="2:8" x14ac:dyDescent="0.25">
      <c r="B1927" s="79"/>
      <c r="C1927" s="119"/>
      <c r="G1927">
        <v>1923</v>
      </c>
      <c r="H1927" s="246">
        <f t="shared" ca="1" si="42"/>
        <v>9.5474778965829107E-3</v>
      </c>
    </row>
    <row r="1928" spans="2:8" x14ac:dyDescent="0.25">
      <c r="B1928" s="79"/>
      <c r="C1928" s="119"/>
      <c r="G1928">
        <v>1924</v>
      </c>
      <c r="H1928" s="246">
        <f t="shared" ca="1" si="42"/>
        <v>-2.0569739917346532E-2</v>
      </c>
    </row>
    <row r="1929" spans="2:8" x14ac:dyDescent="0.25">
      <c r="B1929" s="79"/>
      <c r="C1929" s="119"/>
      <c r="G1929">
        <v>1925</v>
      </c>
      <c r="H1929" s="246">
        <f t="shared" ca="1" si="42"/>
        <v>-3.412752566492306E-3</v>
      </c>
    </row>
    <row r="1930" spans="2:8" x14ac:dyDescent="0.25">
      <c r="B1930" s="79"/>
      <c r="C1930" s="119"/>
      <c r="G1930">
        <v>1926</v>
      </c>
      <c r="H1930" s="246">
        <f t="shared" ca="1" si="42"/>
        <v>-8.556740395288984E-3</v>
      </c>
    </row>
    <row r="1931" spans="2:8" x14ac:dyDescent="0.25">
      <c r="B1931" s="79"/>
      <c r="C1931" s="119"/>
      <c r="G1931">
        <v>1927</v>
      </c>
      <c r="H1931" s="246">
        <f t="shared" ca="1" si="42"/>
        <v>2.1439089485940116E-2</v>
      </c>
    </row>
    <row r="1932" spans="2:8" x14ac:dyDescent="0.25">
      <c r="B1932" s="79"/>
      <c r="C1932" s="119"/>
      <c r="G1932">
        <v>1928</v>
      </c>
      <c r="H1932" s="246">
        <f t="shared" ca="1" si="42"/>
        <v>1.5427914005357242E-2</v>
      </c>
    </row>
    <row r="1933" spans="2:8" x14ac:dyDescent="0.25">
      <c r="B1933" s="79"/>
      <c r="C1933" s="119"/>
      <c r="G1933">
        <v>1929</v>
      </c>
      <c r="H1933" s="246">
        <f t="shared" ca="1" si="42"/>
        <v>-2.1462449379913901E-5</v>
      </c>
    </row>
    <row r="1934" spans="2:8" x14ac:dyDescent="0.25">
      <c r="B1934" s="79"/>
      <c r="C1934" s="119"/>
      <c r="G1934">
        <v>1930</v>
      </c>
      <c r="H1934" s="246">
        <f t="shared" ca="1" si="42"/>
        <v>-5.69444510927564E-3</v>
      </c>
    </row>
    <row r="1935" spans="2:8" x14ac:dyDescent="0.25">
      <c r="B1935" s="79"/>
      <c r="C1935" s="119"/>
      <c r="G1935">
        <v>1931</v>
      </c>
      <c r="H1935" s="246">
        <f t="shared" ca="1" si="42"/>
        <v>2.2607594123906019E-3</v>
      </c>
    </row>
    <row r="1936" spans="2:8" x14ac:dyDescent="0.25">
      <c r="B1936" s="79"/>
      <c r="C1936" s="119"/>
      <c r="G1936">
        <v>1932</v>
      </c>
      <c r="H1936" s="246">
        <f t="shared" ca="1" si="42"/>
        <v>5.8146313643710869E-3</v>
      </c>
    </row>
    <row r="1937" spans="2:8" x14ac:dyDescent="0.25">
      <c r="B1937" s="79"/>
      <c r="C1937" s="119"/>
      <c r="G1937">
        <v>1933</v>
      </c>
      <c r="H1937" s="246">
        <f t="shared" ca="1" si="42"/>
        <v>1.9016898985831782E-2</v>
      </c>
    </row>
    <row r="1938" spans="2:8" x14ac:dyDescent="0.25">
      <c r="B1938" s="79"/>
      <c r="C1938" s="119"/>
      <c r="G1938">
        <v>1934</v>
      </c>
      <c r="H1938" s="246">
        <f t="shared" ca="1" si="42"/>
        <v>3.3145216683854771E-3</v>
      </c>
    </row>
    <row r="1939" spans="2:8" x14ac:dyDescent="0.25">
      <c r="B1939" s="79"/>
      <c r="C1939" s="119"/>
      <c r="G1939">
        <v>1935</v>
      </c>
      <c r="H1939" s="246">
        <f t="shared" ca="1" si="42"/>
        <v>-2.9003157453516931E-2</v>
      </c>
    </row>
    <row r="1940" spans="2:8" x14ac:dyDescent="0.25">
      <c r="B1940" s="79"/>
      <c r="C1940" s="119"/>
      <c r="G1940">
        <v>1936</v>
      </c>
      <c r="H1940" s="246">
        <f t="shared" ca="1" si="42"/>
        <v>9.2859924297341093E-3</v>
      </c>
    </row>
    <row r="1941" spans="2:8" x14ac:dyDescent="0.25">
      <c r="B1941" s="79"/>
      <c r="C1941" s="119"/>
      <c r="G1941">
        <v>1937</v>
      </c>
      <c r="H1941" s="246">
        <f t="shared" ca="1" si="42"/>
        <v>1.1614085810820581E-2</v>
      </c>
    </row>
    <row r="1942" spans="2:8" x14ac:dyDescent="0.25">
      <c r="B1942" s="79"/>
      <c r="C1942" s="119"/>
      <c r="G1942">
        <v>1938</v>
      </c>
      <c r="H1942" s="246">
        <f t="shared" ca="1" si="42"/>
        <v>-9.9989861114585764E-3</v>
      </c>
    </row>
    <row r="1943" spans="2:8" x14ac:dyDescent="0.25">
      <c r="B1943" s="79"/>
      <c r="C1943" s="119"/>
      <c r="G1943">
        <v>1939</v>
      </c>
      <c r="H1943" s="246">
        <f t="shared" ca="1" si="42"/>
        <v>1.3142968129979126E-2</v>
      </c>
    </row>
    <row r="1944" spans="2:8" x14ac:dyDescent="0.25">
      <c r="B1944" s="79"/>
      <c r="C1944" s="119"/>
      <c r="G1944">
        <v>1940</v>
      </c>
      <c r="H1944" s="246">
        <f t="shared" ca="1" si="42"/>
        <v>1.7626576999412034E-2</v>
      </c>
    </row>
    <row r="1945" spans="2:8" x14ac:dyDescent="0.25">
      <c r="B1945" s="79"/>
      <c r="C1945" s="119"/>
      <c r="G1945">
        <v>1941</v>
      </c>
      <c r="H1945" s="246">
        <f t="shared" ca="1" si="42"/>
        <v>-9.1771933500121791E-3</v>
      </c>
    </row>
    <row r="1946" spans="2:8" x14ac:dyDescent="0.25">
      <c r="B1946" s="79"/>
      <c r="C1946" s="119"/>
      <c r="G1946">
        <v>1942</v>
      </c>
      <c r="H1946" s="246">
        <f t="shared" ca="1" si="42"/>
        <v>-6.6096421849516146E-3</v>
      </c>
    </row>
    <row r="1947" spans="2:8" x14ac:dyDescent="0.25">
      <c r="B1947" s="79"/>
      <c r="C1947" s="119"/>
      <c r="G1947">
        <v>1943</v>
      </c>
      <c r="H1947" s="246">
        <f t="shared" ca="1" si="42"/>
        <v>-1.4987562533902722E-2</v>
      </c>
    </row>
    <row r="1948" spans="2:8" x14ac:dyDescent="0.25">
      <c r="B1948" s="79"/>
      <c r="C1948" s="119"/>
      <c r="G1948">
        <v>1944</v>
      </c>
      <c r="H1948" s="246">
        <f t="shared" ca="1" si="42"/>
        <v>1.5325859857408503E-2</v>
      </c>
    </row>
    <row r="1949" spans="2:8" x14ac:dyDescent="0.25">
      <c r="B1949" s="79"/>
      <c r="C1949" s="119"/>
      <c r="G1949">
        <v>1945</v>
      </c>
      <c r="H1949" s="246">
        <f t="shared" ca="1" si="42"/>
        <v>6.1846378449853731E-3</v>
      </c>
    </row>
    <row r="1950" spans="2:8" x14ac:dyDescent="0.25">
      <c r="B1950" s="79"/>
      <c r="C1950" s="119"/>
      <c r="G1950">
        <v>1946</v>
      </c>
      <c r="H1950" s="246">
        <f t="shared" ca="1" si="42"/>
        <v>-1.9811798752064798E-2</v>
      </c>
    </row>
    <row r="1951" spans="2:8" x14ac:dyDescent="0.25">
      <c r="B1951" s="79"/>
      <c r="C1951" s="119"/>
      <c r="G1951">
        <v>1947</v>
      </c>
      <c r="H1951" s="246">
        <f t="shared" ca="1" si="42"/>
        <v>6.4453613169498169E-5</v>
      </c>
    </row>
    <row r="1952" spans="2:8" x14ac:dyDescent="0.25">
      <c r="B1952" s="79"/>
      <c r="C1952" s="119"/>
      <c r="G1952">
        <v>1948</v>
      </c>
      <c r="H1952" s="246">
        <f t="shared" ca="1" si="42"/>
        <v>4.8340076044332207E-4</v>
      </c>
    </row>
    <row r="1953" spans="2:8" x14ac:dyDescent="0.25">
      <c r="B1953" s="79"/>
      <c r="C1953" s="119"/>
      <c r="G1953">
        <v>1949</v>
      </c>
      <c r="H1953" s="246">
        <f t="shared" ca="1" si="42"/>
        <v>2.448510029939325E-3</v>
      </c>
    </row>
    <row r="1954" spans="2:8" x14ac:dyDescent="0.25">
      <c r="B1954" s="79"/>
      <c r="C1954" s="119"/>
      <c r="G1954">
        <v>1950</v>
      </c>
      <c r="H1954" s="246">
        <f t="shared" ca="1" si="42"/>
        <v>-8.8122894415880709E-3</v>
      </c>
    </row>
    <row r="1955" spans="2:8" x14ac:dyDescent="0.25">
      <c r="B1955" s="79"/>
      <c r="C1955" s="119"/>
      <c r="G1955">
        <v>1951</v>
      </c>
      <c r="H1955" s="246">
        <f t="shared" ca="1" si="42"/>
        <v>5.0919645772959333E-3</v>
      </c>
    </row>
    <row r="1956" spans="2:8" x14ac:dyDescent="0.25">
      <c r="B1956" s="79"/>
      <c r="C1956" s="119"/>
      <c r="G1956">
        <v>1952</v>
      </c>
      <c r="H1956" s="246">
        <f t="shared" ca="1" si="42"/>
        <v>-2.2362870583549918E-3</v>
      </c>
    </row>
    <row r="1957" spans="2:8" x14ac:dyDescent="0.25">
      <c r="B1957" s="79"/>
      <c r="C1957" s="119"/>
      <c r="G1957">
        <v>1953</v>
      </c>
      <c r="H1957" s="246">
        <f t="shared" ca="1" si="42"/>
        <v>1.5246327333920633E-2</v>
      </c>
    </row>
    <row r="1958" spans="2:8" x14ac:dyDescent="0.25">
      <c r="B1958" s="79"/>
      <c r="C1958" s="119"/>
      <c r="G1958">
        <v>1954</v>
      </c>
      <c r="H1958" s="246">
        <f t="shared" ca="1" si="42"/>
        <v>-3.840685720977666E-3</v>
      </c>
    </row>
    <row r="1959" spans="2:8" x14ac:dyDescent="0.25">
      <c r="B1959" s="79"/>
      <c r="C1959" s="119"/>
      <c r="G1959">
        <v>1955</v>
      </c>
      <c r="H1959" s="246">
        <f t="shared" ca="1" si="42"/>
        <v>-2.9890250674656617E-3</v>
      </c>
    </row>
    <row r="1960" spans="2:8" x14ac:dyDescent="0.25">
      <c r="B1960" s="79"/>
      <c r="C1960" s="119"/>
      <c r="G1960">
        <v>1956</v>
      </c>
      <c r="H1960" s="246">
        <f t="shared" ca="1" si="42"/>
        <v>-1.8036704818001063E-2</v>
      </c>
    </row>
    <row r="1961" spans="2:8" x14ac:dyDescent="0.25">
      <c r="B1961" s="79"/>
      <c r="C1961" s="119"/>
      <c r="G1961">
        <v>1957</v>
      </c>
      <c r="H1961" s="246">
        <f t="shared" ca="1" si="42"/>
        <v>-1.1563440620795723E-2</v>
      </c>
    </row>
    <row r="1962" spans="2:8" x14ac:dyDescent="0.25">
      <c r="B1962" s="79"/>
      <c r="C1962" s="119"/>
      <c r="G1962">
        <v>1958</v>
      </c>
      <c r="H1962" s="246">
        <f t="shared" ca="1" si="42"/>
        <v>7.7781531444787427E-3</v>
      </c>
    </row>
    <row r="1963" spans="2:8" x14ac:dyDescent="0.25">
      <c r="B1963" s="79"/>
      <c r="C1963" s="119"/>
      <c r="G1963">
        <v>1959</v>
      </c>
      <c r="H1963" s="246">
        <f t="shared" ca="1" si="42"/>
        <v>-1.0938578229638878E-2</v>
      </c>
    </row>
    <row r="1964" spans="2:8" x14ac:dyDescent="0.25">
      <c r="B1964" s="79"/>
      <c r="C1964" s="119"/>
      <c r="G1964">
        <v>1960</v>
      </c>
      <c r="H1964" s="246">
        <f t="shared" ca="1" si="42"/>
        <v>1.6334742208419142E-2</v>
      </c>
    </row>
    <row r="1965" spans="2:8" x14ac:dyDescent="0.25">
      <c r="B1965" s="79"/>
      <c r="C1965" s="119"/>
      <c r="G1965">
        <v>1961</v>
      </c>
      <c r="H1965" s="246">
        <f t="shared" ca="1" si="42"/>
        <v>5.0976609350255071E-3</v>
      </c>
    </row>
    <row r="1966" spans="2:8" x14ac:dyDescent="0.25">
      <c r="B1966" s="79"/>
      <c r="C1966" s="119"/>
      <c r="G1966">
        <v>1962</v>
      </c>
      <c r="H1966" s="246">
        <f t="shared" ca="1" si="42"/>
        <v>1.4445064774229438E-3</v>
      </c>
    </row>
    <row r="1967" spans="2:8" x14ac:dyDescent="0.25">
      <c r="B1967" s="79"/>
      <c r="C1967" s="119"/>
      <c r="G1967">
        <v>1963</v>
      </c>
      <c r="H1967" s="246">
        <f t="shared" ca="1" si="42"/>
        <v>1.1810314502756231E-2</v>
      </c>
    </row>
    <row r="1968" spans="2:8" x14ac:dyDescent="0.25">
      <c r="B1968" s="79"/>
      <c r="C1968" s="119"/>
      <c r="G1968">
        <v>1964</v>
      </c>
      <c r="H1968" s="246">
        <f t="shared" ca="1" si="42"/>
        <v>1.7392136110612098E-2</v>
      </c>
    </row>
    <row r="1969" spans="2:8" x14ac:dyDescent="0.25">
      <c r="B1969" s="79"/>
      <c r="C1969" s="119"/>
      <c r="G1969">
        <v>1965</v>
      </c>
      <c r="H1969" s="246">
        <f t="shared" ca="1" si="42"/>
        <v>1.8397011767302629E-2</v>
      </c>
    </row>
    <row r="1970" spans="2:8" x14ac:dyDescent="0.25">
      <c r="B1970" s="79"/>
      <c r="C1970" s="119"/>
      <c r="G1970">
        <v>1966</v>
      </c>
      <c r="H1970" s="246">
        <f t="shared" ca="1" si="42"/>
        <v>1.1236045768948561E-2</v>
      </c>
    </row>
    <row r="1971" spans="2:8" x14ac:dyDescent="0.25">
      <c r="B1971" s="79"/>
      <c r="C1971" s="119"/>
      <c r="G1971">
        <v>1967</v>
      </c>
      <c r="H1971" s="246">
        <f t="shared" ca="1" si="42"/>
        <v>3.7701570433708734E-3</v>
      </c>
    </row>
    <row r="1972" spans="2:8" x14ac:dyDescent="0.25">
      <c r="B1972" s="79"/>
      <c r="C1972" s="119"/>
      <c r="G1972">
        <v>1968</v>
      </c>
      <c r="H1972" s="246">
        <f t="shared" ca="1" si="42"/>
        <v>-8.2391902399464832E-3</v>
      </c>
    </row>
    <row r="1973" spans="2:8" x14ac:dyDescent="0.25">
      <c r="B1973" s="79"/>
      <c r="C1973" s="119"/>
      <c r="G1973">
        <v>1969</v>
      </c>
      <c r="H1973" s="246">
        <f t="shared" ca="1" si="42"/>
        <v>1.2633497138704017E-2</v>
      </c>
    </row>
    <row r="1974" spans="2:8" x14ac:dyDescent="0.25">
      <c r="B1974" s="79"/>
      <c r="C1974" s="119"/>
      <c r="G1974">
        <v>1970</v>
      </c>
      <c r="H1974" s="246">
        <f t="shared" ca="1" si="42"/>
        <v>-5.2625787876362067E-3</v>
      </c>
    </row>
    <row r="1975" spans="2:8" x14ac:dyDescent="0.25">
      <c r="B1975" s="79"/>
      <c r="C1975" s="119"/>
      <c r="G1975">
        <v>1971</v>
      </c>
      <c r="H1975" s="246">
        <f t="shared" ca="1" si="42"/>
        <v>-1.7475409270072784E-2</v>
      </c>
    </row>
    <row r="1976" spans="2:8" x14ac:dyDescent="0.25">
      <c r="B1976" s="79"/>
      <c r="C1976" s="119"/>
      <c r="G1976">
        <v>1972</v>
      </c>
      <c r="H1976" s="246">
        <f t="shared" ca="1" si="42"/>
        <v>-7.7412749226581316E-3</v>
      </c>
    </row>
    <row r="1977" spans="2:8" x14ac:dyDescent="0.25">
      <c r="B1977" s="79"/>
      <c r="C1977" s="119"/>
      <c r="G1977">
        <v>1973</v>
      </c>
      <c r="H1977" s="246">
        <f t="shared" ca="1" si="42"/>
        <v>-1.521942285942539E-2</v>
      </c>
    </row>
    <row r="1978" spans="2:8" x14ac:dyDescent="0.25">
      <c r="B1978" s="79"/>
      <c r="C1978" s="119"/>
      <c r="G1978">
        <v>1974</v>
      </c>
      <c r="H1978" s="246">
        <f t="shared" ca="1" si="42"/>
        <v>-9.3244332067571409E-3</v>
      </c>
    </row>
    <row r="1979" spans="2:8" x14ac:dyDescent="0.25">
      <c r="B1979" s="79"/>
      <c r="C1979" s="119"/>
      <c r="G1979">
        <v>1975</v>
      </c>
      <c r="H1979" s="246">
        <f t="shared" ca="1" si="42"/>
        <v>-2.2818883950694027E-3</v>
      </c>
    </row>
    <row r="1980" spans="2:8" x14ac:dyDescent="0.25">
      <c r="B1980" s="79"/>
      <c r="C1980" s="119"/>
      <c r="G1980">
        <v>1976</v>
      </c>
      <c r="H1980" s="246">
        <f t="shared" ca="1" si="42"/>
        <v>-1.6712032221397461E-2</v>
      </c>
    </row>
    <row r="1981" spans="2:8" x14ac:dyDescent="0.25">
      <c r="B1981" s="79"/>
      <c r="C1981" s="119"/>
      <c r="G1981">
        <v>1977</v>
      </c>
      <c r="H1981" s="246">
        <f t="shared" ca="1" si="42"/>
        <v>2.181691673103676E-3</v>
      </c>
    </row>
    <row r="1982" spans="2:8" x14ac:dyDescent="0.25">
      <c r="B1982" s="79"/>
      <c r="C1982" s="119"/>
      <c r="G1982">
        <v>1978</v>
      </c>
      <c r="H1982" s="246">
        <f t="shared" ca="1" si="42"/>
        <v>-6.9868799336657485E-3</v>
      </c>
    </row>
    <row r="1983" spans="2:8" x14ac:dyDescent="0.25">
      <c r="B1983" s="79"/>
      <c r="C1983" s="119"/>
      <c r="G1983">
        <v>1979</v>
      </c>
      <c r="H1983" s="246">
        <f t="shared" ca="1" si="42"/>
        <v>-1.1754910072734853E-2</v>
      </c>
    </row>
    <row r="1984" spans="2:8" x14ac:dyDescent="0.25">
      <c r="B1984" s="79"/>
      <c r="C1984" s="119"/>
      <c r="G1984">
        <v>1980</v>
      </c>
      <c r="H1984" s="246">
        <f t="shared" ca="1" si="42"/>
        <v>5.1889834877325231E-3</v>
      </c>
    </row>
    <row r="1985" spans="2:8" x14ac:dyDescent="0.25">
      <c r="B1985" s="79"/>
      <c r="C1985" s="119"/>
      <c r="G1985">
        <v>1981</v>
      </c>
      <c r="H1985" s="246">
        <f t="shared" ca="1" si="42"/>
        <v>-1.706774242179385E-2</v>
      </c>
    </row>
    <row r="1986" spans="2:8" x14ac:dyDescent="0.25">
      <c r="B1986" s="79"/>
      <c r="C1986" s="119"/>
      <c r="G1986">
        <v>1982</v>
      </c>
      <c r="H1986" s="246">
        <f t="shared" ca="1" si="42"/>
        <v>-2.2492749764271576E-2</v>
      </c>
    </row>
    <row r="1987" spans="2:8" x14ac:dyDescent="0.25">
      <c r="B1987" s="79"/>
      <c r="C1987" s="119"/>
      <c r="G1987">
        <v>1983</v>
      </c>
      <c r="H1987" s="246">
        <f t="shared" ca="1" si="42"/>
        <v>-1.3201497621798499E-2</v>
      </c>
    </row>
    <row r="1988" spans="2:8" x14ac:dyDescent="0.25">
      <c r="B1988" s="79"/>
      <c r="C1988" s="119"/>
      <c r="G1988">
        <v>1984</v>
      </c>
      <c r="H1988" s="246">
        <f t="shared" ca="1" si="42"/>
        <v>9.4688660829570018E-3</v>
      </c>
    </row>
    <row r="1989" spans="2:8" x14ac:dyDescent="0.25">
      <c r="B1989" s="79"/>
      <c r="C1989" s="119"/>
      <c r="G1989">
        <v>1985</v>
      </c>
      <c r="H1989" s="246">
        <f t="shared" ca="1" si="42"/>
        <v>-9.5999209588263391E-3</v>
      </c>
    </row>
    <row r="1990" spans="2:8" x14ac:dyDescent="0.25">
      <c r="B1990" s="79"/>
      <c r="C1990" s="119"/>
      <c r="G1990">
        <v>1986</v>
      </c>
      <c r="H1990" s="246">
        <f t="shared" ref="H1990:H2053" ca="1" si="43">_xlfn.NORM.INV(RAND(),$N$7,$N$8)</f>
        <v>-5.9242156871315505E-3</v>
      </c>
    </row>
    <row r="1991" spans="2:8" x14ac:dyDescent="0.25">
      <c r="B1991" s="79"/>
      <c r="C1991" s="119"/>
      <c r="G1991">
        <v>1987</v>
      </c>
      <c r="H1991" s="246">
        <f t="shared" ca="1" si="43"/>
        <v>-1.9327315397933299E-2</v>
      </c>
    </row>
    <row r="1992" spans="2:8" x14ac:dyDescent="0.25">
      <c r="B1992" s="79"/>
      <c r="C1992" s="119"/>
      <c r="G1992">
        <v>1988</v>
      </c>
      <c r="H1992" s="246">
        <f t="shared" ca="1" si="43"/>
        <v>-1.3578904143628041E-2</v>
      </c>
    </row>
    <row r="1993" spans="2:8" x14ac:dyDescent="0.25">
      <c r="B1993" s="79"/>
      <c r="C1993" s="119"/>
      <c r="G1993">
        <v>1989</v>
      </c>
      <c r="H1993" s="246">
        <f t="shared" ca="1" si="43"/>
        <v>-1.3944536872268055E-2</v>
      </c>
    </row>
    <row r="1994" spans="2:8" x14ac:dyDescent="0.25">
      <c r="B1994" s="79"/>
      <c r="C1994" s="119"/>
      <c r="G1994">
        <v>1990</v>
      </c>
      <c r="H1994" s="246">
        <f t="shared" ca="1" si="43"/>
        <v>-1.2530274714319957E-2</v>
      </c>
    </row>
    <row r="1995" spans="2:8" x14ac:dyDescent="0.25">
      <c r="B1995" s="79"/>
      <c r="C1995" s="119"/>
      <c r="G1995">
        <v>1991</v>
      </c>
      <c r="H1995" s="246">
        <f t="shared" ca="1" si="43"/>
        <v>-6.5622032072362316E-3</v>
      </c>
    </row>
    <row r="1996" spans="2:8" x14ac:dyDescent="0.25">
      <c r="B1996" s="79"/>
      <c r="C1996" s="119"/>
      <c r="G1996">
        <v>1992</v>
      </c>
      <c r="H1996" s="246">
        <f t="shared" ca="1" si="43"/>
        <v>1.851501750293769E-2</v>
      </c>
    </row>
    <row r="1997" spans="2:8" x14ac:dyDescent="0.25">
      <c r="B1997" s="79"/>
      <c r="C1997" s="119"/>
      <c r="G1997">
        <v>1993</v>
      </c>
      <c r="H1997" s="246">
        <f t="shared" ca="1" si="43"/>
        <v>1.1312620202343858E-2</v>
      </c>
    </row>
    <row r="1998" spans="2:8" x14ac:dyDescent="0.25">
      <c r="B1998" s="79"/>
      <c r="C1998" s="119"/>
      <c r="G1998">
        <v>1994</v>
      </c>
      <c r="H1998" s="246">
        <f t="shared" ca="1" si="43"/>
        <v>1.6781669105418093E-3</v>
      </c>
    </row>
    <row r="1999" spans="2:8" x14ac:dyDescent="0.25">
      <c r="B1999" s="79"/>
      <c r="C1999" s="119"/>
      <c r="G1999">
        <v>1995</v>
      </c>
      <c r="H1999" s="246">
        <f t="shared" ca="1" si="43"/>
        <v>7.8750538606946752E-3</v>
      </c>
    </row>
    <row r="2000" spans="2:8" x14ac:dyDescent="0.25">
      <c r="B2000" s="79"/>
      <c r="C2000" s="119"/>
      <c r="G2000">
        <v>1996</v>
      </c>
      <c r="H2000" s="246">
        <f t="shared" ca="1" si="43"/>
        <v>-1.363162691870661E-2</v>
      </c>
    </row>
    <row r="2001" spans="2:8" x14ac:dyDescent="0.25">
      <c r="B2001" s="79"/>
      <c r="C2001" s="119"/>
      <c r="G2001">
        <v>1997</v>
      </c>
      <c r="H2001" s="246">
        <f t="shared" ca="1" si="43"/>
        <v>8.9189267097545405E-3</v>
      </c>
    </row>
    <row r="2002" spans="2:8" x14ac:dyDescent="0.25">
      <c r="B2002" s="79"/>
      <c r="C2002" s="119"/>
      <c r="G2002">
        <v>1998</v>
      </c>
      <c r="H2002" s="246">
        <f t="shared" ca="1" si="43"/>
        <v>6.5291725803751262E-3</v>
      </c>
    </row>
    <row r="2003" spans="2:8" x14ac:dyDescent="0.25">
      <c r="B2003" s="79"/>
      <c r="C2003" s="119"/>
      <c r="G2003">
        <v>1999</v>
      </c>
      <c r="H2003" s="246">
        <f t="shared" ca="1" si="43"/>
        <v>9.6193074836259888E-3</v>
      </c>
    </row>
    <row r="2004" spans="2:8" x14ac:dyDescent="0.25">
      <c r="B2004" s="79"/>
      <c r="C2004" s="119"/>
      <c r="G2004">
        <v>2000</v>
      </c>
      <c r="H2004" s="246">
        <f t="shared" ca="1" si="43"/>
        <v>5.4605802324862703E-3</v>
      </c>
    </row>
    <row r="2005" spans="2:8" x14ac:dyDescent="0.25">
      <c r="B2005" s="79"/>
      <c r="C2005" s="119"/>
      <c r="G2005">
        <v>2001</v>
      </c>
      <c r="H2005" s="246">
        <f t="shared" ca="1" si="43"/>
        <v>-4.1053464243648993E-3</v>
      </c>
    </row>
    <row r="2006" spans="2:8" x14ac:dyDescent="0.25">
      <c r="B2006" s="79"/>
      <c r="C2006" s="119"/>
      <c r="G2006">
        <v>2002</v>
      </c>
      <c r="H2006" s="246">
        <f t="shared" ca="1" si="43"/>
        <v>2.0159438961172629E-2</v>
      </c>
    </row>
    <row r="2007" spans="2:8" x14ac:dyDescent="0.25">
      <c r="B2007" s="79"/>
      <c r="C2007" s="119"/>
      <c r="G2007">
        <v>2003</v>
      </c>
      <c r="H2007" s="246">
        <f t="shared" ca="1" si="43"/>
        <v>-5.6414379725378654E-3</v>
      </c>
    </row>
    <row r="2008" spans="2:8" x14ac:dyDescent="0.25">
      <c r="B2008" s="79"/>
      <c r="C2008" s="119"/>
      <c r="G2008">
        <v>2004</v>
      </c>
      <c r="H2008" s="246">
        <f t="shared" ca="1" si="43"/>
        <v>1.5925445866158343E-2</v>
      </c>
    </row>
    <row r="2009" spans="2:8" x14ac:dyDescent="0.25">
      <c r="B2009" s="79"/>
      <c r="C2009" s="119"/>
      <c r="G2009">
        <v>2005</v>
      </c>
      <c r="H2009" s="246">
        <f t="shared" ca="1" si="43"/>
        <v>-2.7024511555147394E-2</v>
      </c>
    </row>
    <row r="2010" spans="2:8" x14ac:dyDescent="0.25">
      <c r="B2010" s="79"/>
      <c r="C2010" s="119"/>
      <c r="G2010">
        <v>2006</v>
      </c>
      <c r="H2010" s="246">
        <f t="shared" ca="1" si="43"/>
        <v>8.6873126990524834E-3</v>
      </c>
    </row>
    <row r="2011" spans="2:8" x14ac:dyDescent="0.25">
      <c r="B2011" s="79"/>
      <c r="C2011" s="119"/>
      <c r="G2011">
        <v>2007</v>
      </c>
      <c r="H2011" s="246">
        <f t="shared" ca="1" si="43"/>
        <v>-1.7592185341318036E-2</v>
      </c>
    </row>
    <row r="2012" spans="2:8" x14ac:dyDescent="0.25">
      <c r="B2012" s="79"/>
      <c r="C2012" s="119"/>
      <c r="G2012">
        <v>2008</v>
      </c>
      <c r="H2012" s="246">
        <f t="shared" ca="1" si="43"/>
        <v>4.9598457534199281E-3</v>
      </c>
    </row>
    <row r="2013" spans="2:8" x14ac:dyDescent="0.25">
      <c r="B2013" s="79"/>
      <c r="C2013" s="119"/>
      <c r="G2013">
        <v>2009</v>
      </c>
      <c r="H2013" s="246">
        <f t="shared" ca="1" si="43"/>
        <v>7.8769452734761356E-3</v>
      </c>
    </row>
    <row r="2014" spans="2:8" x14ac:dyDescent="0.25">
      <c r="B2014" s="79"/>
      <c r="C2014" s="119"/>
      <c r="G2014">
        <v>2010</v>
      </c>
      <c r="H2014" s="246">
        <f t="shared" ca="1" si="43"/>
        <v>3.505005843899291E-3</v>
      </c>
    </row>
    <row r="2015" spans="2:8" x14ac:dyDescent="0.25">
      <c r="B2015" s="79"/>
      <c r="C2015" s="119"/>
      <c r="G2015">
        <v>2011</v>
      </c>
      <c r="H2015" s="246">
        <f t="shared" ca="1" si="43"/>
        <v>1.1441240531277326E-2</v>
      </c>
    </row>
    <row r="2016" spans="2:8" x14ac:dyDescent="0.25">
      <c r="B2016" s="79"/>
      <c r="C2016" s="119"/>
      <c r="G2016">
        <v>2012</v>
      </c>
      <c r="H2016" s="246">
        <f t="shared" ca="1" si="43"/>
        <v>-8.4682038682910247E-3</v>
      </c>
    </row>
    <row r="2017" spans="2:8" x14ac:dyDescent="0.25">
      <c r="B2017" s="79"/>
      <c r="C2017" s="119"/>
      <c r="G2017">
        <v>2013</v>
      </c>
      <c r="H2017" s="246">
        <f t="shared" ca="1" si="43"/>
        <v>1.7358761165281547E-3</v>
      </c>
    </row>
    <row r="2018" spans="2:8" x14ac:dyDescent="0.25">
      <c r="B2018" s="79"/>
      <c r="C2018" s="119"/>
      <c r="G2018">
        <v>2014</v>
      </c>
      <c r="H2018" s="246">
        <f t="shared" ca="1" si="43"/>
        <v>-8.2289365887538307E-4</v>
      </c>
    </row>
    <row r="2019" spans="2:8" x14ac:dyDescent="0.25">
      <c r="B2019" s="79"/>
      <c r="C2019" s="119"/>
      <c r="G2019">
        <v>2015</v>
      </c>
      <c r="H2019" s="246">
        <f t="shared" ca="1" si="43"/>
        <v>-4.7290695232905218E-3</v>
      </c>
    </row>
    <row r="2020" spans="2:8" x14ac:dyDescent="0.25">
      <c r="B2020" s="79"/>
      <c r="C2020" s="119"/>
      <c r="G2020">
        <v>2016</v>
      </c>
      <c r="H2020" s="246">
        <f t="shared" ca="1" si="43"/>
        <v>-5.2525391784684879E-3</v>
      </c>
    </row>
    <row r="2021" spans="2:8" x14ac:dyDescent="0.25">
      <c r="B2021" s="79"/>
      <c r="C2021" s="119"/>
      <c r="G2021">
        <v>2017</v>
      </c>
      <c r="H2021" s="246">
        <f t="shared" ca="1" si="43"/>
        <v>2.3425225187144641E-2</v>
      </c>
    </row>
    <row r="2022" spans="2:8" x14ac:dyDescent="0.25">
      <c r="B2022" s="79"/>
      <c r="C2022" s="119"/>
      <c r="G2022">
        <v>2018</v>
      </c>
      <c r="H2022" s="246">
        <f t="shared" ca="1" si="43"/>
        <v>1.1149299387703321E-2</v>
      </c>
    </row>
    <row r="2023" spans="2:8" x14ac:dyDescent="0.25">
      <c r="B2023" s="79"/>
      <c r="C2023" s="119"/>
      <c r="G2023">
        <v>2019</v>
      </c>
      <c r="H2023" s="246">
        <f t="shared" ca="1" si="43"/>
        <v>-9.8353983699668406E-4</v>
      </c>
    </row>
    <row r="2024" spans="2:8" x14ac:dyDescent="0.25">
      <c r="B2024" s="79"/>
      <c r="C2024" s="119"/>
      <c r="G2024">
        <v>2020</v>
      </c>
      <c r="H2024" s="246">
        <f t="shared" ca="1" si="43"/>
        <v>-8.8742412827931966E-3</v>
      </c>
    </row>
    <row r="2025" spans="2:8" x14ac:dyDescent="0.25">
      <c r="B2025" s="79"/>
      <c r="C2025" s="119"/>
      <c r="G2025">
        <v>2021</v>
      </c>
      <c r="H2025" s="246">
        <f t="shared" ca="1" si="43"/>
        <v>-3.7529019346085289E-3</v>
      </c>
    </row>
    <row r="2026" spans="2:8" x14ac:dyDescent="0.25">
      <c r="B2026" s="79"/>
      <c r="C2026" s="119"/>
      <c r="G2026">
        <v>2022</v>
      </c>
      <c r="H2026" s="246">
        <f t="shared" ca="1" si="43"/>
        <v>-2.4783874717622514E-2</v>
      </c>
    </row>
    <row r="2027" spans="2:8" x14ac:dyDescent="0.25">
      <c r="B2027" s="79"/>
      <c r="C2027" s="119"/>
      <c r="G2027">
        <v>2023</v>
      </c>
      <c r="H2027" s="246">
        <f t="shared" ca="1" si="43"/>
        <v>-2.0525357555932135E-2</v>
      </c>
    </row>
    <row r="2028" spans="2:8" x14ac:dyDescent="0.25">
      <c r="B2028" s="79"/>
      <c r="C2028" s="119"/>
      <c r="G2028">
        <v>2024</v>
      </c>
      <c r="H2028" s="246">
        <f t="shared" ca="1" si="43"/>
        <v>6.9503739790038562E-4</v>
      </c>
    </row>
    <row r="2029" spans="2:8" x14ac:dyDescent="0.25">
      <c r="B2029" s="79"/>
      <c r="C2029" s="119"/>
      <c r="G2029">
        <v>2025</v>
      </c>
      <c r="H2029" s="246">
        <f t="shared" ca="1" si="43"/>
        <v>-1.360540990909171E-2</v>
      </c>
    </row>
    <row r="2030" spans="2:8" x14ac:dyDescent="0.25">
      <c r="B2030" s="79"/>
      <c r="C2030" s="119"/>
      <c r="G2030">
        <v>2026</v>
      </c>
      <c r="H2030" s="246">
        <f t="shared" ca="1" si="43"/>
        <v>3.0634176154511871E-3</v>
      </c>
    </row>
    <row r="2031" spans="2:8" x14ac:dyDescent="0.25">
      <c r="B2031" s="79"/>
      <c r="C2031" s="119"/>
      <c r="G2031">
        <v>2027</v>
      </c>
      <c r="H2031" s="246">
        <f t="shared" ca="1" si="43"/>
        <v>-5.5915427075292892E-3</v>
      </c>
    </row>
    <row r="2032" spans="2:8" x14ac:dyDescent="0.25">
      <c r="B2032" s="79"/>
      <c r="C2032" s="119"/>
      <c r="G2032">
        <v>2028</v>
      </c>
      <c r="H2032" s="246">
        <f t="shared" ca="1" si="43"/>
        <v>-6.2704348190284432E-3</v>
      </c>
    </row>
    <row r="2033" spans="2:8" x14ac:dyDescent="0.25">
      <c r="B2033" s="79"/>
      <c r="C2033" s="119"/>
      <c r="G2033">
        <v>2029</v>
      </c>
      <c r="H2033" s="246">
        <f t="shared" ca="1" si="43"/>
        <v>-7.6805314735191692E-3</v>
      </c>
    </row>
    <row r="2034" spans="2:8" x14ac:dyDescent="0.25">
      <c r="B2034" s="79"/>
      <c r="C2034" s="119"/>
      <c r="G2034">
        <v>2030</v>
      </c>
      <c r="H2034" s="246">
        <f t="shared" ca="1" si="43"/>
        <v>3.4495695545276605E-4</v>
      </c>
    </row>
    <row r="2035" spans="2:8" x14ac:dyDescent="0.25">
      <c r="B2035" s="79"/>
      <c r="C2035" s="119"/>
      <c r="G2035">
        <v>2031</v>
      </c>
      <c r="H2035" s="246">
        <f t="shared" ca="1" si="43"/>
        <v>-2.4478186354361109E-2</v>
      </c>
    </row>
    <row r="2036" spans="2:8" x14ac:dyDescent="0.25">
      <c r="B2036" s="79"/>
      <c r="C2036" s="119"/>
      <c r="G2036">
        <v>2032</v>
      </c>
      <c r="H2036" s="246">
        <f t="shared" ca="1" si="43"/>
        <v>1.3601721140416123E-3</v>
      </c>
    </row>
    <row r="2037" spans="2:8" x14ac:dyDescent="0.25">
      <c r="B2037" s="79"/>
      <c r="C2037" s="119"/>
      <c r="G2037">
        <v>2033</v>
      </c>
      <c r="H2037" s="246">
        <f t="shared" ca="1" si="43"/>
        <v>-4.9971045875120022E-4</v>
      </c>
    </row>
    <row r="2038" spans="2:8" x14ac:dyDescent="0.25">
      <c r="B2038" s="79"/>
      <c r="C2038" s="119"/>
      <c r="G2038">
        <v>2034</v>
      </c>
      <c r="H2038" s="246">
        <f t="shared" ca="1" si="43"/>
        <v>-1.4476007785536205E-2</v>
      </c>
    </row>
    <row r="2039" spans="2:8" x14ac:dyDescent="0.25">
      <c r="B2039" s="79"/>
      <c r="C2039" s="119"/>
      <c r="G2039">
        <v>2035</v>
      </c>
      <c r="H2039" s="246">
        <f t="shared" ca="1" si="43"/>
        <v>5.6538930222136572E-3</v>
      </c>
    </row>
    <row r="2040" spans="2:8" x14ac:dyDescent="0.25">
      <c r="B2040" s="79"/>
      <c r="C2040" s="119"/>
      <c r="G2040">
        <v>2036</v>
      </c>
      <c r="H2040" s="246">
        <f t="shared" ca="1" si="43"/>
        <v>4.4559512836447601E-3</v>
      </c>
    </row>
    <row r="2041" spans="2:8" x14ac:dyDescent="0.25">
      <c r="B2041" s="79"/>
      <c r="C2041" s="119"/>
      <c r="G2041">
        <v>2037</v>
      </c>
      <c r="H2041" s="246">
        <f t="shared" ca="1" si="43"/>
        <v>-1.7818538879593979E-2</v>
      </c>
    </row>
    <row r="2042" spans="2:8" x14ac:dyDescent="0.25">
      <c r="B2042" s="79"/>
      <c r="C2042" s="119"/>
      <c r="G2042">
        <v>2038</v>
      </c>
      <c r="H2042" s="246">
        <f t="shared" ca="1" si="43"/>
        <v>3.4619101232244332E-3</v>
      </c>
    </row>
    <row r="2043" spans="2:8" x14ac:dyDescent="0.25">
      <c r="B2043" s="79"/>
      <c r="C2043" s="119"/>
      <c r="G2043">
        <v>2039</v>
      </c>
      <c r="H2043" s="246">
        <f t="shared" ca="1" si="43"/>
        <v>1.7973405297310261E-3</v>
      </c>
    </row>
    <row r="2044" spans="2:8" x14ac:dyDescent="0.25">
      <c r="B2044" s="79"/>
      <c r="C2044" s="119"/>
      <c r="G2044">
        <v>2040</v>
      </c>
      <c r="H2044" s="246">
        <f t="shared" ca="1" si="43"/>
        <v>-7.7277893417794057E-3</v>
      </c>
    </row>
    <row r="2045" spans="2:8" x14ac:dyDescent="0.25">
      <c r="B2045" s="79"/>
      <c r="C2045" s="119"/>
      <c r="G2045">
        <v>2041</v>
      </c>
      <c r="H2045" s="246">
        <f t="shared" ca="1" si="43"/>
        <v>-1.403268383915861E-2</v>
      </c>
    </row>
    <row r="2046" spans="2:8" x14ac:dyDescent="0.25">
      <c r="B2046" s="79"/>
      <c r="C2046" s="119"/>
      <c r="G2046">
        <v>2042</v>
      </c>
      <c r="H2046" s="246">
        <f t="shared" ca="1" si="43"/>
        <v>1.8211534801160032E-3</v>
      </c>
    </row>
    <row r="2047" spans="2:8" x14ac:dyDescent="0.25">
      <c r="B2047" s="79"/>
      <c r="C2047" s="119"/>
      <c r="G2047">
        <v>2043</v>
      </c>
      <c r="H2047" s="246">
        <f t="shared" ca="1" si="43"/>
        <v>1.9119244990010529E-2</v>
      </c>
    </row>
    <row r="2048" spans="2:8" x14ac:dyDescent="0.25">
      <c r="B2048" s="79"/>
      <c r="C2048" s="119"/>
      <c r="G2048">
        <v>2044</v>
      </c>
      <c r="H2048" s="246">
        <f t="shared" ca="1" si="43"/>
        <v>4.5103377348132837E-3</v>
      </c>
    </row>
    <row r="2049" spans="2:8" x14ac:dyDescent="0.25">
      <c r="B2049" s="79"/>
      <c r="C2049" s="119"/>
      <c r="G2049">
        <v>2045</v>
      </c>
      <c r="H2049" s="246">
        <f t="shared" ca="1" si="43"/>
        <v>4.7001565167763574E-3</v>
      </c>
    </row>
    <row r="2050" spans="2:8" x14ac:dyDescent="0.25">
      <c r="B2050" s="79"/>
      <c r="C2050" s="119"/>
      <c r="G2050">
        <v>2046</v>
      </c>
      <c r="H2050" s="246">
        <f t="shared" ca="1" si="43"/>
        <v>8.8230784059868273E-3</v>
      </c>
    </row>
    <row r="2051" spans="2:8" x14ac:dyDescent="0.25">
      <c r="B2051" s="79"/>
      <c r="C2051" s="119"/>
      <c r="G2051">
        <v>2047</v>
      </c>
      <c r="H2051" s="246">
        <f t="shared" ca="1" si="43"/>
        <v>1.7163179982647374E-2</v>
      </c>
    </row>
    <row r="2052" spans="2:8" x14ac:dyDescent="0.25">
      <c r="B2052" s="79"/>
      <c r="C2052" s="119"/>
      <c r="G2052">
        <v>2048</v>
      </c>
      <c r="H2052" s="246">
        <f t="shared" ca="1" si="43"/>
        <v>1.1526311970228799E-2</v>
      </c>
    </row>
    <row r="2053" spans="2:8" x14ac:dyDescent="0.25">
      <c r="B2053" s="79"/>
      <c r="C2053" s="119"/>
      <c r="G2053">
        <v>2049</v>
      </c>
      <c r="H2053" s="246">
        <f t="shared" ca="1" si="43"/>
        <v>-2.0207280152348437E-2</v>
      </c>
    </row>
    <row r="2054" spans="2:8" x14ac:dyDescent="0.25">
      <c r="B2054" s="79"/>
      <c r="C2054" s="119"/>
      <c r="G2054">
        <v>2050</v>
      </c>
      <c r="H2054" s="246">
        <f t="shared" ref="H2054:H2117" ca="1" si="44">_xlfn.NORM.INV(RAND(),$N$7,$N$8)</f>
        <v>7.8506137565703628E-4</v>
      </c>
    </row>
    <row r="2055" spans="2:8" x14ac:dyDescent="0.25">
      <c r="B2055" s="79"/>
      <c r="C2055" s="119"/>
      <c r="G2055">
        <v>2051</v>
      </c>
      <c r="H2055" s="246">
        <f t="shared" ca="1" si="44"/>
        <v>-8.9696047718876154E-3</v>
      </c>
    </row>
    <row r="2056" spans="2:8" x14ac:dyDescent="0.25">
      <c r="B2056" s="79"/>
      <c r="C2056" s="119"/>
      <c r="G2056">
        <v>2052</v>
      </c>
      <c r="H2056" s="246">
        <f t="shared" ca="1" si="44"/>
        <v>-1.6133878852916117E-2</v>
      </c>
    </row>
    <row r="2057" spans="2:8" x14ac:dyDescent="0.25">
      <c r="B2057" s="79"/>
      <c r="C2057" s="119"/>
      <c r="G2057">
        <v>2053</v>
      </c>
      <c r="H2057" s="246">
        <f t="shared" ca="1" si="44"/>
        <v>-8.9124462515766476E-3</v>
      </c>
    </row>
    <row r="2058" spans="2:8" x14ac:dyDescent="0.25">
      <c r="B2058" s="79"/>
      <c r="C2058" s="119"/>
      <c r="G2058">
        <v>2054</v>
      </c>
      <c r="H2058" s="246">
        <f t="shared" ca="1" si="44"/>
        <v>1.0468662940067576E-3</v>
      </c>
    </row>
    <row r="2059" spans="2:8" x14ac:dyDescent="0.25">
      <c r="B2059" s="79"/>
      <c r="C2059" s="119"/>
      <c r="G2059">
        <v>2055</v>
      </c>
      <c r="H2059" s="246">
        <f t="shared" ca="1" si="44"/>
        <v>-2.1385185845269706E-2</v>
      </c>
    </row>
    <row r="2060" spans="2:8" x14ac:dyDescent="0.25">
      <c r="B2060" s="79"/>
      <c r="C2060" s="119"/>
      <c r="G2060">
        <v>2056</v>
      </c>
      <c r="H2060" s="246">
        <f t="shared" ca="1" si="44"/>
        <v>9.4670592128626527E-3</v>
      </c>
    </row>
    <row r="2061" spans="2:8" x14ac:dyDescent="0.25">
      <c r="B2061" s="79"/>
      <c r="C2061" s="119"/>
      <c r="G2061">
        <v>2057</v>
      </c>
      <c r="H2061" s="246">
        <f t="shared" ca="1" si="44"/>
        <v>9.1775815519292512E-3</v>
      </c>
    </row>
    <row r="2062" spans="2:8" x14ac:dyDescent="0.25">
      <c r="B2062" s="79"/>
      <c r="C2062" s="119"/>
      <c r="G2062">
        <v>2058</v>
      </c>
      <c r="H2062" s="246">
        <f t="shared" ca="1" si="44"/>
        <v>1.5888642465593746E-2</v>
      </c>
    </row>
    <row r="2063" spans="2:8" x14ac:dyDescent="0.25">
      <c r="B2063" s="79"/>
      <c r="C2063" s="119"/>
      <c r="G2063">
        <v>2059</v>
      </c>
      <c r="H2063" s="246">
        <f t="shared" ca="1" si="44"/>
        <v>9.852573464293848E-3</v>
      </c>
    </row>
    <row r="2064" spans="2:8" x14ac:dyDescent="0.25">
      <c r="B2064" s="79"/>
      <c r="C2064" s="119"/>
      <c r="G2064">
        <v>2060</v>
      </c>
      <c r="H2064" s="246">
        <f t="shared" ca="1" si="44"/>
        <v>1.6042199987052985E-2</v>
      </c>
    </row>
    <row r="2065" spans="2:8" x14ac:dyDescent="0.25">
      <c r="B2065" s="79"/>
      <c r="C2065" s="119"/>
      <c r="G2065">
        <v>2061</v>
      </c>
      <c r="H2065" s="246">
        <f t="shared" ca="1" si="44"/>
        <v>1.5986763691236167E-2</v>
      </c>
    </row>
    <row r="2066" spans="2:8" x14ac:dyDescent="0.25">
      <c r="B2066" s="79"/>
      <c r="C2066" s="119"/>
      <c r="G2066">
        <v>2062</v>
      </c>
      <c r="H2066" s="246">
        <f t="shared" ca="1" si="44"/>
        <v>-2.4439620830640084E-3</v>
      </c>
    </row>
    <row r="2067" spans="2:8" x14ac:dyDescent="0.25">
      <c r="B2067" s="79"/>
      <c r="C2067" s="119"/>
      <c r="G2067">
        <v>2063</v>
      </c>
      <c r="H2067" s="246">
        <f t="shared" ca="1" si="44"/>
        <v>1.7622728473871078E-2</v>
      </c>
    </row>
    <row r="2068" spans="2:8" x14ac:dyDescent="0.25">
      <c r="B2068" s="79"/>
      <c r="C2068" s="119"/>
      <c r="G2068">
        <v>2064</v>
      </c>
      <c r="H2068" s="246">
        <f t="shared" ca="1" si="44"/>
        <v>1.2026171457730736E-2</v>
      </c>
    </row>
    <row r="2069" spans="2:8" x14ac:dyDescent="0.25">
      <c r="B2069" s="79"/>
      <c r="C2069" s="119"/>
      <c r="G2069">
        <v>2065</v>
      </c>
      <c r="H2069" s="246">
        <f t="shared" ca="1" si="44"/>
        <v>-2.0688426492662424E-4</v>
      </c>
    </row>
    <row r="2070" spans="2:8" x14ac:dyDescent="0.25">
      <c r="B2070" s="79"/>
      <c r="C2070" s="119"/>
      <c r="G2070">
        <v>2066</v>
      </c>
      <c r="H2070" s="246">
        <f t="shared" ca="1" si="44"/>
        <v>-1.8801281972684703E-2</v>
      </c>
    </row>
    <row r="2071" spans="2:8" x14ac:dyDescent="0.25">
      <c r="B2071" s="79"/>
      <c r="C2071" s="119"/>
      <c r="G2071">
        <v>2067</v>
      </c>
      <c r="H2071" s="246">
        <f t="shared" ca="1" si="44"/>
        <v>6.9756831776838484E-3</v>
      </c>
    </row>
    <row r="2072" spans="2:8" x14ac:dyDescent="0.25">
      <c r="B2072" s="79"/>
      <c r="C2072" s="119"/>
      <c r="G2072">
        <v>2068</v>
      </c>
      <c r="H2072" s="246">
        <f t="shared" ca="1" si="44"/>
        <v>-4.2355201928736584E-3</v>
      </c>
    </row>
    <row r="2073" spans="2:8" x14ac:dyDescent="0.25">
      <c r="B2073" s="79"/>
      <c r="C2073" s="119"/>
      <c r="G2073">
        <v>2069</v>
      </c>
      <c r="H2073" s="246">
        <f t="shared" ca="1" si="44"/>
        <v>-4.059159859393196E-3</v>
      </c>
    </row>
    <row r="2074" spans="2:8" x14ac:dyDescent="0.25">
      <c r="B2074" s="79"/>
      <c r="C2074" s="119"/>
      <c r="G2074">
        <v>2070</v>
      </c>
      <c r="H2074" s="246">
        <f t="shared" ca="1" si="44"/>
        <v>-3.036284582329192E-3</v>
      </c>
    </row>
    <row r="2075" spans="2:8" x14ac:dyDescent="0.25">
      <c r="B2075" s="79"/>
      <c r="C2075" s="119"/>
      <c r="G2075">
        <v>2071</v>
      </c>
      <c r="H2075" s="246">
        <f t="shared" ca="1" si="44"/>
        <v>-4.5604787615990293E-3</v>
      </c>
    </row>
    <row r="2076" spans="2:8" x14ac:dyDescent="0.25">
      <c r="B2076" s="79"/>
      <c r="C2076" s="119"/>
      <c r="G2076">
        <v>2072</v>
      </c>
      <c r="H2076" s="246">
        <f t="shared" ca="1" si="44"/>
        <v>6.0332167991476093E-3</v>
      </c>
    </row>
    <row r="2077" spans="2:8" x14ac:dyDescent="0.25">
      <c r="B2077" s="79"/>
      <c r="C2077" s="119"/>
      <c r="G2077">
        <v>2073</v>
      </c>
      <c r="H2077" s="246">
        <f t="shared" ca="1" si="44"/>
        <v>-7.3872344709669481E-3</v>
      </c>
    </row>
    <row r="2078" spans="2:8" x14ac:dyDescent="0.25">
      <c r="B2078" s="79"/>
      <c r="C2078" s="119"/>
      <c r="G2078">
        <v>2074</v>
      </c>
      <c r="H2078" s="246">
        <f t="shared" ca="1" si="44"/>
        <v>8.1914055107366341E-3</v>
      </c>
    </row>
    <row r="2079" spans="2:8" x14ac:dyDescent="0.25">
      <c r="B2079" s="79"/>
      <c r="C2079" s="119"/>
      <c r="G2079">
        <v>2075</v>
      </c>
      <c r="H2079" s="246">
        <f t="shared" ca="1" si="44"/>
        <v>6.6797607927576615E-3</v>
      </c>
    </row>
    <row r="2080" spans="2:8" x14ac:dyDescent="0.25">
      <c r="B2080" s="79"/>
      <c r="C2080" s="119"/>
      <c r="G2080">
        <v>2076</v>
      </c>
      <c r="H2080" s="246">
        <f t="shared" ca="1" si="44"/>
        <v>4.2789079907063965E-3</v>
      </c>
    </row>
    <row r="2081" spans="2:8" x14ac:dyDescent="0.25">
      <c r="B2081" s="79"/>
      <c r="C2081" s="119"/>
      <c r="G2081">
        <v>2077</v>
      </c>
      <c r="H2081" s="246">
        <f t="shared" ca="1" si="44"/>
        <v>1.3186271155909614E-2</v>
      </c>
    </row>
    <row r="2082" spans="2:8" x14ac:dyDescent="0.25">
      <c r="B2082" s="79"/>
      <c r="C2082" s="119"/>
      <c r="G2082">
        <v>2078</v>
      </c>
      <c r="H2082" s="246">
        <f t="shared" ca="1" si="44"/>
        <v>1.7831434647907787E-2</v>
      </c>
    </row>
    <row r="2083" spans="2:8" x14ac:dyDescent="0.25">
      <c r="B2083" s="79"/>
      <c r="C2083" s="119"/>
      <c r="G2083">
        <v>2079</v>
      </c>
      <c r="H2083" s="246">
        <f t="shared" ca="1" si="44"/>
        <v>1.437403973902285E-2</v>
      </c>
    </row>
    <row r="2084" spans="2:8" x14ac:dyDescent="0.25">
      <c r="B2084" s="79"/>
      <c r="C2084" s="119"/>
      <c r="G2084">
        <v>2080</v>
      </c>
      <c r="H2084" s="246">
        <f t="shared" ca="1" si="44"/>
        <v>-6.2631892001380057E-3</v>
      </c>
    </row>
    <row r="2085" spans="2:8" x14ac:dyDescent="0.25">
      <c r="B2085" s="79"/>
      <c r="C2085" s="119"/>
      <c r="G2085">
        <v>2081</v>
      </c>
      <c r="H2085" s="246">
        <f t="shared" ca="1" si="44"/>
        <v>-4.1725390495020659E-3</v>
      </c>
    </row>
    <row r="2086" spans="2:8" x14ac:dyDescent="0.25">
      <c r="B2086" s="79"/>
      <c r="C2086" s="119"/>
      <c r="G2086">
        <v>2082</v>
      </c>
      <c r="H2086" s="246">
        <f t="shared" ca="1" si="44"/>
        <v>-1.4328981101658726E-2</v>
      </c>
    </row>
    <row r="2087" spans="2:8" x14ac:dyDescent="0.25">
      <c r="B2087" s="79"/>
      <c r="C2087" s="119"/>
      <c r="G2087">
        <v>2083</v>
      </c>
      <c r="H2087" s="246">
        <f t="shared" ca="1" si="44"/>
        <v>4.6969573837334615E-3</v>
      </c>
    </row>
    <row r="2088" spans="2:8" x14ac:dyDescent="0.25">
      <c r="B2088" s="79"/>
      <c r="C2088" s="119"/>
      <c r="G2088">
        <v>2084</v>
      </c>
      <c r="H2088" s="246">
        <f t="shared" ca="1" si="44"/>
        <v>1.6887303590452721E-2</v>
      </c>
    </row>
    <row r="2089" spans="2:8" x14ac:dyDescent="0.25">
      <c r="B2089" s="79"/>
      <c r="C2089" s="119"/>
      <c r="G2089">
        <v>2085</v>
      </c>
      <c r="H2089" s="246">
        <f t="shared" ca="1" si="44"/>
        <v>-5.7644833883701962E-3</v>
      </c>
    </row>
    <row r="2090" spans="2:8" x14ac:dyDescent="0.25">
      <c r="B2090" s="79"/>
      <c r="C2090" s="119"/>
      <c r="G2090">
        <v>2086</v>
      </c>
      <c r="H2090" s="246">
        <f t="shared" ca="1" si="44"/>
        <v>1.9712053280197144E-3</v>
      </c>
    </row>
    <row r="2091" spans="2:8" x14ac:dyDescent="0.25">
      <c r="B2091" s="79"/>
      <c r="C2091" s="119"/>
      <c r="G2091">
        <v>2087</v>
      </c>
      <c r="H2091" s="246">
        <f t="shared" ca="1" si="44"/>
        <v>-3.8930681508663172E-4</v>
      </c>
    </row>
    <row r="2092" spans="2:8" x14ac:dyDescent="0.25">
      <c r="B2092" s="79"/>
      <c r="C2092" s="119"/>
      <c r="G2092">
        <v>2088</v>
      </c>
      <c r="H2092" s="246">
        <f t="shared" ca="1" si="44"/>
        <v>-9.3732693473482804E-3</v>
      </c>
    </row>
    <row r="2093" spans="2:8" x14ac:dyDescent="0.25">
      <c r="B2093" s="79"/>
      <c r="C2093" s="119"/>
      <c r="G2093">
        <v>2089</v>
      </c>
      <c r="H2093" s="246">
        <f t="shared" ca="1" si="44"/>
        <v>7.2544398799473057E-3</v>
      </c>
    </row>
    <row r="2094" spans="2:8" x14ac:dyDescent="0.25">
      <c r="B2094" s="79"/>
      <c r="C2094" s="119"/>
      <c r="G2094">
        <v>2090</v>
      </c>
      <c r="H2094" s="246">
        <f t="shared" ca="1" si="44"/>
        <v>1.6145857574487846E-2</v>
      </c>
    </row>
    <row r="2095" spans="2:8" x14ac:dyDescent="0.25">
      <c r="B2095" s="79"/>
      <c r="C2095" s="119"/>
      <c r="G2095">
        <v>2091</v>
      </c>
      <c r="H2095" s="246">
        <f t="shared" ca="1" si="44"/>
        <v>-2.7807277398300776E-2</v>
      </c>
    </row>
    <row r="2096" spans="2:8" x14ac:dyDescent="0.25">
      <c r="B2096" s="79"/>
      <c r="C2096" s="119"/>
      <c r="G2096">
        <v>2092</v>
      </c>
      <c r="H2096" s="246">
        <f t="shared" ca="1" si="44"/>
        <v>-2.8792281053645473E-2</v>
      </c>
    </row>
    <row r="2097" spans="2:8" x14ac:dyDescent="0.25">
      <c r="B2097" s="79"/>
      <c r="C2097" s="119"/>
      <c r="G2097">
        <v>2093</v>
      </c>
      <c r="H2097" s="246">
        <f t="shared" ca="1" si="44"/>
        <v>5.8002232632646689E-3</v>
      </c>
    </row>
    <row r="2098" spans="2:8" x14ac:dyDescent="0.25">
      <c r="B2098" s="79"/>
      <c r="C2098" s="119"/>
      <c r="G2098">
        <v>2094</v>
      </c>
      <c r="H2098" s="246">
        <f t="shared" ca="1" si="44"/>
        <v>2.2671621819144463E-3</v>
      </c>
    </row>
    <row r="2099" spans="2:8" x14ac:dyDescent="0.25">
      <c r="B2099" s="79"/>
      <c r="C2099" s="119"/>
      <c r="G2099">
        <v>2095</v>
      </c>
      <c r="H2099" s="246">
        <f t="shared" ca="1" si="44"/>
        <v>1.7306498071204421E-2</v>
      </c>
    </row>
    <row r="2100" spans="2:8" x14ac:dyDescent="0.25">
      <c r="B2100" s="79"/>
      <c r="C2100" s="119"/>
      <c r="G2100">
        <v>2096</v>
      </c>
      <c r="H2100" s="246">
        <f t="shared" ca="1" si="44"/>
        <v>-2.6928575922257173E-2</v>
      </c>
    </row>
    <row r="2101" spans="2:8" x14ac:dyDescent="0.25">
      <c r="B2101" s="79"/>
      <c r="C2101" s="119"/>
      <c r="G2101">
        <v>2097</v>
      </c>
      <c r="H2101" s="246">
        <f t="shared" ca="1" si="44"/>
        <v>1.099417059107E-2</v>
      </c>
    </row>
    <row r="2102" spans="2:8" x14ac:dyDescent="0.25">
      <c r="B2102" s="79"/>
      <c r="C2102" s="119"/>
      <c r="G2102">
        <v>2098</v>
      </c>
      <c r="H2102" s="246">
        <f t="shared" ca="1" si="44"/>
        <v>-1.4516277909586543E-2</v>
      </c>
    </row>
    <row r="2103" spans="2:8" x14ac:dyDescent="0.25">
      <c r="B2103" s="79"/>
      <c r="C2103" s="119"/>
      <c r="G2103">
        <v>2099</v>
      </c>
      <c r="H2103" s="246">
        <f t="shared" ca="1" si="44"/>
        <v>2.6538852270567525E-2</v>
      </c>
    </row>
    <row r="2104" spans="2:8" x14ac:dyDescent="0.25">
      <c r="B2104" s="79"/>
      <c r="C2104" s="119"/>
      <c r="G2104">
        <v>2100</v>
      </c>
      <c r="H2104" s="246">
        <f t="shared" ca="1" si="44"/>
        <v>1.2837487276637196E-2</v>
      </c>
    </row>
    <row r="2105" spans="2:8" x14ac:dyDescent="0.25">
      <c r="B2105" s="79"/>
      <c r="C2105" s="119"/>
      <c r="G2105">
        <v>2101</v>
      </c>
      <c r="H2105" s="246">
        <f t="shared" ca="1" si="44"/>
        <v>6.5247228094752951E-3</v>
      </c>
    </row>
    <row r="2106" spans="2:8" x14ac:dyDescent="0.25">
      <c r="B2106" s="79"/>
      <c r="C2106" s="119"/>
      <c r="G2106">
        <v>2102</v>
      </c>
      <c r="H2106" s="246">
        <f t="shared" ca="1" si="44"/>
        <v>-1.4770434251970235E-2</v>
      </c>
    </row>
    <row r="2107" spans="2:8" x14ac:dyDescent="0.25">
      <c r="B2107" s="79"/>
      <c r="C2107" s="119"/>
      <c r="G2107">
        <v>2103</v>
      </c>
      <c r="H2107" s="246">
        <f t="shared" ca="1" si="44"/>
        <v>-6.197870587474113E-3</v>
      </c>
    </row>
    <row r="2108" spans="2:8" x14ac:dyDescent="0.25">
      <c r="B2108" s="79"/>
      <c r="C2108" s="119"/>
      <c r="G2108">
        <v>2104</v>
      </c>
      <c r="H2108" s="246">
        <f t="shared" ca="1" si="44"/>
        <v>-9.7546205150929443E-3</v>
      </c>
    </row>
    <row r="2109" spans="2:8" x14ac:dyDescent="0.25">
      <c r="B2109" s="79"/>
      <c r="C2109" s="119"/>
      <c r="G2109">
        <v>2105</v>
      </c>
      <c r="H2109" s="246">
        <f t="shared" ca="1" si="44"/>
        <v>2.5383357773870352E-4</v>
      </c>
    </row>
    <row r="2110" spans="2:8" x14ac:dyDescent="0.25">
      <c r="B2110" s="79"/>
      <c r="C2110" s="119"/>
      <c r="G2110">
        <v>2106</v>
      </c>
      <c r="H2110" s="246">
        <f t="shared" ca="1" si="44"/>
        <v>1.7335998974345762E-2</v>
      </c>
    </row>
    <row r="2111" spans="2:8" x14ac:dyDescent="0.25">
      <c r="B2111" s="79"/>
      <c r="C2111" s="119"/>
      <c r="G2111">
        <v>2107</v>
      </c>
      <c r="H2111" s="246">
        <f t="shared" ca="1" si="44"/>
        <v>1.3292812464330305E-3</v>
      </c>
    </row>
    <row r="2112" spans="2:8" x14ac:dyDescent="0.25">
      <c r="B2112" s="79"/>
      <c r="C2112" s="119"/>
      <c r="G2112">
        <v>2108</v>
      </c>
      <c r="H2112" s="246">
        <f t="shared" ca="1" si="44"/>
        <v>7.2921873757548512E-3</v>
      </c>
    </row>
    <row r="2113" spans="2:8" x14ac:dyDescent="0.25">
      <c r="B2113" s="79"/>
      <c r="C2113" s="119"/>
      <c r="G2113">
        <v>2109</v>
      </c>
      <c r="H2113" s="246">
        <f t="shared" ca="1" si="44"/>
        <v>3.4841478296739523E-3</v>
      </c>
    </row>
    <row r="2114" spans="2:8" x14ac:dyDescent="0.25">
      <c r="B2114" s="79"/>
      <c r="C2114" s="119"/>
      <c r="G2114">
        <v>2110</v>
      </c>
      <c r="H2114" s="246">
        <f t="shared" ca="1" si="44"/>
        <v>1.2308801674645832E-2</v>
      </c>
    </row>
    <row r="2115" spans="2:8" x14ac:dyDescent="0.25">
      <c r="B2115" s="79"/>
      <c r="C2115" s="119"/>
      <c r="G2115">
        <v>2111</v>
      </c>
      <c r="H2115" s="246">
        <f t="shared" ca="1" si="44"/>
        <v>1.4511067341129606E-2</v>
      </c>
    </row>
    <row r="2116" spans="2:8" x14ac:dyDescent="0.25">
      <c r="B2116" s="79"/>
      <c r="C2116" s="119"/>
      <c r="G2116">
        <v>2112</v>
      </c>
      <c r="H2116" s="246">
        <f t="shared" ca="1" si="44"/>
        <v>-1.2981372469538508E-2</v>
      </c>
    </row>
    <row r="2117" spans="2:8" x14ac:dyDescent="0.25">
      <c r="B2117" s="79"/>
      <c r="C2117" s="119"/>
      <c r="G2117">
        <v>2113</v>
      </c>
      <c r="H2117" s="246">
        <f t="shared" ca="1" si="44"/>
        <v>-6.5147343981835689E-3</v>
      </c>
    </row>
    <row r="2118" spans="2:8" x14ac:dyDescent="0.25">
      <c r="B2118" s="79"/>
      <c r="C2118" s="119"/>
      <c r="G2118">
        <v>2114</v>
      </c>
      <c r="H2118" s="246">
        <f t="shared" ref="H2118:H2181" ca="1" si="45">_xlfn.NORM.INV(RAND(),$N$7,$N$8)</f>
        <v>1.000312051031409E-2</v>
      </c>
    </row>
    <row r="2119" spans="2:8" x14ac:dyDescent="0.25">
      <c r="B2119" s="79"/>
      <c r="C2119" s="119"/>
      <c r="G2119">
        <v>2115</v>
      </c>
      <c r="H2119" s="246">
        <f t="shared" ca="1" si="45"/>
        <v>-1.3876224259866666E-2</v>
      </c>
    </row>
    <row r="2120" spans="2:8" x14ac:dyDescent="0.25">
      <c r="B2120" s="79"/>
      <c r="C2120" s="119"/>
      <c r="G2120">
        <v>2116</v>
      </c>
      <c r="H2120" s="246">
        <f t="shared" ca="1" si="45"/>
        <v>-3.58671553748089E-3</v>
      </c>
    </row>
    <row r="2121" spans="2:8" x14ac:dyDescent="0.25">
      <c r="B2121" s="79"/>
      <c r="C2121" s="119"/>
      <c r="G2121">
        <v>2117</v>
      </c>
      <c r="H2121" s="246">
        <f t="shared" ca="1" si="45"/>
        <v>-9.9667184286342889E-3</v>
      </c>
    </row>
    <row r="2122" spans="2:8" x14ac:dyDescent="0.25">
      <c r="B2122" s="79"/>
      <c r="C2122" s="119"/>
      <c r="G2122">
        <v>2118</v>
      </c>
      <c r="H2122" s="246">
        <f t="shared" ca="1" si="45"/>
        <v>2.9360929674911791E-3</v>
      </c>
    </row>
    <row r="2123" spans="2:8" x14ac:dyDescent="0.25">
      <c r="B2123" s="79"/>
      <c r="C2123" s="119"/>
      <c r="G2123">
        <v>2119</v>
      </c>
      <c r="H2123" s="246">
        <f t="shared" ca="1" si="45"/>
        <v>4.6569288987581081E-3</v>
      </c>
    </row>
    <row r="2124" spans="2:8" x14ac:dyDescent="0.25">
      <c r="B2124" s="79"/>
      <c r="C2124" s="119"/>
      <c r="G2124">
        <v>2120</v>
      </c>
      <c r="H2124" s="246">
        <f t="shared" ca="1" si="45"/>
        <v>1.6727020317628866E-2</v>
      </c>
    </row>
    <row r="2125" spans="2:8" x14ac:dyDescent="0.25">
      <c r="B2125" s="79"/>
      <c r="C2125" s="119"/>
      <c r="G2125">
        <v>2121</v>
      </c>
      <c r="H2125" s="246">
        <f t="shared" ca="1" si="45"/>
        <v>1.0346427410072342E-2</v>
      </c>
    </row>
    <row r="2126" spans="2:8" x14ac:dyDescent="0.25">
      <c r="B2126" s="79"/>
      <c r="C2126" s="119"/>
      <c r="G2126">
        <v>2122</v>
      </c>
      <c r="H2126" s="246">
        <f t="shared" ca="1" si="45"/>
        <v>-7.124643161144039E-3</v>
      </c>
    </row>
    <row r="2127" spans="2:8" x14ac:dyDescent="0.25">
      <c r="B2127" s="79"/>
      <c r="C2127" s="119"/>
      <c r="G2127">
        <v>2123</v>
      </c>
      <c r="H2127" s="246">
        <f t="shared" ca="1" si="45"/>
        <v>-2.7603150046561185E-3</v>
      </c>
    </row>
    <row r="2128" spans="2:8" x14ac:dyDescent="0.25">
      <c r="B2128" s="79"/>
      <c r="C2128" s="119"/>
      <c r="G2128">
        <v>2124</v>
      </c>
      <c r="H2128" s="246">
        <f t="shared" ca="1" si="45"/>
        <v>2.3684670090332051E-3</v>
      </c>
    </row>
    <row r="2129" spans="2:8" x14ac:dyDescent="0.25">
      <c r="B2129" s="79"/>
      <c r="C2129" s="119"/>
      <c r="G2129">
        <v>2125</v>
      </c>
      <c r="H2129" s="246">
        <f t="shared" ca="1" si="45"/>
        <v>-7.0984513142505253E-3</v>
      </c>
    </row>
    <row r="2130" spans="2:8" x14ac:dyDescent="0.25">
      <c r="B2130" s="79"/>
      <c r="C2130" s="119"/>
      <c r="G2130">
        <v>2126</v>
      </c>
      <c r="H2130" s="246">
        <f t="shared" ca="1" si="45"/>
        <v>-8.2548992249143404E-4</v>
      </c>
    </row>
    <row r="2131" spans="2:8" x14ac:dyDescent="0.25">
      <c r="B2131" s="79"/>
      <c r="C2131" s="119"/>
      <c r="G2131">
        <v>2127</v>
      </c>
      <c r="H2131" s="246">
        <f t="shared" ca="1" si="45"/>
        <v>1.8291867352635934E-2</v>
      </c>
    </row>
    <row r="2132" spans="2:8" x14ac:dyDescent="0.25">
      <c r="B2132" s="79"/>
      <c r="C2132" s="119"/>
      <c r="G2132">
        <v>2128</v>
      </c>
      <c r="H2132" s="246">
        <f t="shared" ca="1" si="45"/>
        <v>-2.1705341624442619E-2</v>
      </c>
    </row>
    <row r="2133" spans="2:8" x14ac:dyDescent="0.25">
      <c r="B2133" s="79"/>
      <c r="C2133" s="119"/>
      <c r="G2133">
        <v>2129</v>
      </c>
      <c r="H2133" s="246">
        <f t="shared" ca="1" si="45"/>
        <v>9.5325517933452526E-3</v>
      </c>
    </row>
    <row r="2134" spans="2:8" x14ac:dyDescent="0.25">
      <c r="B2134" s="79"/>
      <c r="C2134" s="119"/>
      <c r="G2134">
        <v>2130</v>
      </c>
      <c r="H2134" s="246">
        <f t="shared" ca="1" si="45"/>
        <v>-4.3941567260989351E-3</v>
      </c>
    </row>
    <row r="2135" spans="2:8" x14ac:dyDescent="0.25">
      <c r="B2135" s="79"/>
      <c r="C2135" s="119"/>
      <c r="G2135">
        <v>2131</v>
      </c>
      <c r="H2135" s="246">
        <f t="shared" ca="1" si="45"/>
        <v>-3.376510899180619E-3</v>
      </c>
    </row>
    <row r="2136" spans="2:8" x14ac:dyDescent="0.25">
      <c r="B2136" s="79"/>
      <c r="C2136" s="119"/>
      <c r="G2136">
        <v>2132</v>
      </c>
      <c r="H2136" s="246">
        <f t="shared" ca="1" si="45"/>
        <v>-1.5078495594962604E-2</v>
      </c>
    </row>
    <row r="2137" spans="2:8" x14ac:dyDescent="0.25">
      <c r="B2137" s="79"/>
      <c r="C2137" s="119"/>
      <c r="G2137">
        <v>2133</v>
      </c>
      <c r="H2137" s="246">
        <f t="shared" ca="1" si="45"/>
        <v>-1.2146383729844532E-2</v>
      </c>
    </row>
    <row r="2138" spans="2:8" x14ac:dyDescent="0.25">
      <c r="B2138" s="79"/>
      <c r="C2138" s="119"/>
      <c r="G2138">
        <v>2134</v>
      </c>
      <c r="H2138" s="246">
        <f t="shared" ca="1" si="45"/>
        <v>1.5135595370603846E-2</v>
      </c>
    </row>
    <row r="2139" spans="2:8" x14ac:dyDescent="0.25">
      <c r="B2139" s="79"/>
      <c r="C2139" s="119"/>
      <c r="G2139">
        <v>2135</v>
      </c>
      <c r="H2139" s="246">
        <f t="shared" ca="1" si="45"/>
        <v>-2.1962357395030972E-2</v>
      </c>
    </row>
    <row r="2140" spans="2:8" x14ac:dyDescent="0.25">
      <c r="B2140" s="79"/>
      <c r="C2140" s="119"/>
      <c r="G2140">
        <v>2136</v>
      </c>
      <c r="H2140" s="246">
        <f t="shared" ca="1" si="45"/>
        <v>1.6940262417893967E-2</v>
      </c>
    </row>
    <row r="2141" spans="2:8" x14ac:dyDescent="0.25">
      <c r="B2141" s="79"/>
      <c r="C2141" s="119"/>
      <c r="G2141">
        <v>2137</v>
      </c>
      <c r="H2141" s="246">
        <f t="shared" ca="1" si="45"/>
        <v>-9.6888613970412488E-3</v>
      </c>
    </row>
    <row r="2142" spans="2:8" x14ac:dyDescent="0.25">
      <c r="B2142" s="79"/>
      <c r="C2142" s="119"/>
      <c r="G2142">
        <v>2138</v>
      </c>
      <c r="H2142" s="246">
        <f t="shared" ca="1" si="45"/>
        <v>1.331092088124426E-2</v>
      </c>
    </row>
    <row r="2143" spans="2:8" x14ac:dyDescent="0.25">
      <c r="B2143" s="79"/>
      <c r="C2143" s="119"/>
      <c r="G2143">
        <v>2139</v>
      </c>
      <c r="H2143" s="246">
        <f t="shared" ca="1" si="45"/>
        <v>9.290761058948948E-3</v>
      </c>
    </row>
    <row r="2144" spans="2:8" x14ac:dyDescent="0.25">
      <c r="B2144" s="79"/>
      <c r="C2144" s="119"/>
      <c r="G2144">
        <v>2140</v>
      </c>
      <c r="H2144" s="246">
        <f t="shared" ca="1" si="45"/>
        <v>1.0468946189989331E-2</v>
      </c>
    </row>
    <row r="2145" spans="2:8" x14ac:dyDescent="0.25">
      <c r="B2145" s="79"/>
      <c r="C2145" s="119"/>
      <c r="G2145">
        <v>2141</v>
      </c>
      <c r="H2145" s="246">
        <f t="shared" ca="1" si="45"/>
        <v>1.9440191319770209E-2</v>
      </c>
    </row>
    <row r="2146" spans="2:8" x14ac:dyDescent="0.25">
      <c r="B2146" s="79"/>
      <c r="C2146" s="119"/>
      <c r="G2146">
        <v>2142</v>
      </c>
      <c r="H2146" s="246">
        <f t="shared" ca="1" si="45"/>
        <v>1.0833411795140078E-2</v>
      </c>
    </row>
    <row r="2147" spans="2:8" x14ac:dyDescent="0.25">
      <c r="B2147" s="79"/>
      <c r="C2147" s="119"/>
      <c r="G2147">
        <v>2143</v>
      </c>
      <c r="H2147" s="246">
        <f t="shared" ca="1" si="45"/>
        <v>2.3488530928078492E-3</v>
      </c>
    </row>
    <row r="2148" spans="2:8" x14ac:dyDescent="0.25">
      <c r="B2148" s="79"/>
      <c r="C2148" s="119"/>
      <c r="G2148">
        <v>2144</v>
      </c>
      <c r="H2148" s="246">
        <f t="shared" ca="1" si="45"/>
        <v>-1.0606895533178801E-2</v>
      </c>
    </row>
    <row r="2149" spans="2:8" x14ac:dyDescent="0.25">
      <c r="B2149" s="79"/>
      <c r="C2149" s="119"/>
      <c r="G2149">
        <v>2145</v>
      </c>
      <c r="H2149" s="246">
        <f t="shared" ca="1" si="45"/>
        <v>8.7630508381665688E-3</v>
      </c>
    </row>
    <row r="2150" spans="2:8" x14ac:dyDescent="0.25">
      <c r="B2150" s="79"/>
      <c r="C2150" s="119"/>
      <c r="G2150">
        <v>2146</v>
      </c>
      <c r="H2150" s="246">
        <f t="shared" ca="1" si="45"/>
        <v>-1.2296191492040046E-2</v>
      </c>
    </row>
    <row r="2151" spans="2:8" x14ac:dyDescent="0.25">
      <c r="B2151" s="79"/>
      <c r="C2151" s="119"/>
      <c r="G2151">
        <v>2147</v>
      </c>
      <c r="H2151" s="246">
        <f t="shared" ca="1" si="45"/>
        <v>4.0763733934076239E-4</v>
      </c>
    </row>
    <row r="2152" spans="2:8" x14ac:dyDescent="0.25">
      <c r="B2152" s="79"/>
      <c r="C2152" s="119"/>
      <c r="G2152">
        <v>2148</v>
      </c>
      <c r="H2152" s="246">
        <f t="shared" ca="1" si="45"/>
        <v>3.484323080158962E-3</v>
      </c>
    </row>
    <row r="2153" spans="2:8" x14ac:dyDescent="0.25">
      <c r="B2153" s="79"/>
      <c r="C2153" s="119"/>
      <c r="G2153">
        <v>2149</v>
      </c>
      <c r="H2153" s="246">
        <f t="shared" ca="1" si="45"/>
        <v>-1.716977807097056E-3</v>
      </c>
    </row>
    <row r="2154" spans="2:8" x14ac:dyDescent="0.25">
      <c r="B2154" s="79"/>
      <c r="C2154" s="119"/>
      <c r="G2154">
        <v>2150</v>
      </c>
      <c r="H2154" s="246">
        <f t="shared" ca="1" si="45"/>
        <v>-6.7943673522358574E-4</v>
      </c>
    </row>
    <row r="2155" spans="2:8" x14ac:dyDescent="0.25">
      <c r="B2155" s="79"/>
      <c r="C2155" s="119"/>
      <c r="G2155">
        <v>2151</v>
      </c>
      <c r="H2155" s="246">
        <f t="shared" ca="1" si="45"/>
        <v>1.0349005213647768E-2</v>
      </c>
    </row>
    <row r="2156" spans="2:8" x14ac:dyDescent="0.25">
      <c r="B2156" s="79"/>
      <c r="C2156" s="119"/>
      <c r="G2156">
        <v>2152</v>
      </c>
      <c r="H2156" s="246">
        <f t="shared" ca="1" si="45"/>
        <v>1.0362059283547602E-2</v>
      </c>
    </row>
    <row r="2157" spans="2:8" x14ac:dyDescent="0.25">
      <c r="B2157" s="79"/>
      <c r="C2157" s="119"/>
      <c r="G2157">
        <v>2153</v>
      </c>
      <c r="H2157" s="246">
        <f t="shared" ca="1" si="45"/>
        <v>-1.7619066549895504E-3</v>
      </c>
    </row>
    <row r="2158" spans="2:8" x14ac:dyDescent="0.25">
      <c r="B2158" s="79"/>
      <c r="C2158" s="119"/>
      <c r="G2158">
        <v>2154</v>
      </c>
      <c r="H2158" s="246">
        <f t="shared" ca="1" si="45"/>
        <v>2.700568181305046E-2</v>
      </c>
    </row>
    <row r="2159" spans="2:8" x14ac:dyDescent="0.25">
      <c r="B2159" s="79"/>
      <c r="C2159" s="119"/>
      <c r="G2159">
        <v>2155</v>
      </c>
      <c r="H2159" s="246">
        <f t="shared" ca="1" si="45"/>
        <v>-8.6190919158457037E-3</v>
      </c>
    </row>
    <row r="2160" spans="2:8" x14ac:dyDescent="0.25">
      <c r="B2160" s="79"/>
      <c r="C2160" s="119"/>
      <c r="G2160">
        <v>2156</v>
      </c>
      <c r="H2160" s="246">
        <f t="shared" ca="1" si="45"/>
        <v>7.04605881297991E-3</v>
      </c>
    </row>
    <row r="2161" spans="2:8" x14ac:dyDescent="0.25">
      <c r="B2161" s="79"/>
      <c r="C2161" s="119"/>
      <c r="G2161">
        <v>2157</v>
      </c>
      <c r="H2161" s="246">
        <f t="shared" ca="1" si="45"/>
        <v>1.0086852500304689E-2</v>
      </c>
    </row>
    <row r="2162" spans="2:8" x14ac:dyDescent="0.25">
      <c r="B2162" s="79"/>
      <c r="C2162" s="119"/>
      <c r="G2162">
        <v>2158</v>
      </c>
      <c r="H2162" s="246">
        <f t="shared" ca="1" si="45"/>
        <v>-5.6130259791140821E-3</v>
      </c>
    </row>
    <row r="2163" spans="2:8" x14ac:dyDescent="0.25">
      <c r="B2163" s="79"/>
      <c r="C2163" s="119"/>
      <c r="G2163">
        <v>2159</v>
      </c>
      <c r="H2163" s="246">
        <f t="shared" ca="1" si="45"/>
        <v>2.0012197623355026E-2</v>
      </c>
    </row>
    <row r="2164" spans="2:8" x14ac:dyDescent="0.25">
      <c r="B2164" s="79"/>
      <c r="C2164" s="119"/>
      <c r="G2164">
        <v>2160</v>
      </c>
      <c r="H2164" s="246">
        <f t="shared" ca="1" si="45"/>
        <v>-5.5180167224435778E-3</v>
      </c>
    </row>
    <row r="2165" spans="2:8" x14ac:dyDescent="0.25">
      <c r="B2165" s="79"/>
      <c r="C2165" s="119"/>
      <c r="G2165">
        <v>2161</v>
      </c>
      <c r="H2165" s="246">
        <f t="shared" ca="1" si="45"/>
        <v>-7.6761175969986203E-3</v>
      </c>
    </row>
    <row r="2166" spans="2:8" x14ac:dyDescent="0.25">
      <c r="B2166" s="79"/>
      <c r="C2166" s="119"/>
      <c r="G2166">
        <v>2162</v>
      </c>
      <c r="H2166" s="246">
        <f t="shared" ca="1" si="45"/>
        <v>-1.0578738740249727E-2</v>
      </c>
    </row>
    <row r="2167" spans="2:8" x14ac:dyDescent="0.25">
      <c r="B2167" s="79"/>
      <c r="C2167" s="119"/>
      <c r="G2167">
        <v>2163</v>
      </c>
      <c r="H2167" s="246">
        <f t="shared" ca="1" si="45"/>
        <v>1.6322054796279011E-2</v>
      </c>
    </row>
    <row r="2168" spans="2:8" x14ac:dyDescent="0.25">
      <c r="B2168" s="79"/>
      <c r="C2168" s="119"/>
      <c r="G2168">
        <v>2164</v>
      </c>
      <c r="H2168" s="246">
        <f t="shared" ca="1" si="45"/>
        <v>8.1123256464751062E-3</v>
      </c>
    </row>
    <row r="2169" spans="2:8" x14ac:dyDescent="0.25">
      <c r="B2169" s="79"/>
      <c r="C2169" s="119"/>
      <c r="G2169">
        <v>2165</v>
      </c>
      <c r="H2169" s="246">
        <f t="shared" ca="1" si="45"/>
        <v>9.7029501231282404E-3</v>
      </c>
    </row>
    <row r="2170" spans="2:8" x14ac:dyDescent="0.25">
      <c r="B2170" s="79"/>
      <c r="C2170" s="119"/>
      <c r="G2170">
        <v>2166</v>
      </c>
      <c r="H2170" s="246">
        <f t="shared" ca="1" si="45"/>
        <v>-1.9002125942472137E-2</v>
      </c>
    </row>
    <row r="2171" spans="2:8" x14ac:dyDescent="0.25">
      <c r="B2171" s="79"/>
      <c r="C2171" s="119"/>
      <c r="G2171">
        <v>2167</v>
      </c>
      <c r="H2171" s="246">
        <f t="shared" ca="1" si="45"/>
        <v>2.9985648831338039E-3</v>
      </c>
    </row>
    <row r="2172" spans="2:8" x14ac:dyDescent="0.25">
      <c r="B2172" s="79"/>
      <c r="C2172" s="119"/>
      <c r="G2172">
        <v>2168</v>
      </c>
      <c r="H2172" s="246">
        <f t="shared" ca="1" si="45"/>
        <v>1.8437106383710304E-3</v>
      </c>
    </row>
    <row r="2173" spans="2:8" x14ac:dyDescent="0.25">
      <c r="B2173" s="79"/>
      <c r="C2173" s="119"/>
      <c r="G2173">
        <v>2169</v>
      </c>
      <c r="H2173" s="246">
        <f t="shared" ca="1" si="45"/>
        <v>1.0663367817759176E-2</v>
      </c>
    </row>
    <row r="2174" spans="2:8" x14ac:dyDescent="0.25">
      <c r="B2174" s="79"/>
      <c r="C2174" s="119"/>
      <c r="G2174">
        <v>2170</v>
      </c>
      <c r="H2174" s="246">
        <f t="shared" ca="1" si="45"/>
        <v>-2.3587379419784251E-2</v>
      </c>
    </row>
    <row r="2175" spans="2:8" x14ac:dyDescent="0.25">
      <c r="B2175" s="79"/>
      <c r="C2175" s="119"/>
      <c r="G2175">
        <v>2171</v>
      </c>
      <c r="H2175" s="246">
        <f t="shared" ca="1" si="45"/>
        <v>-4.6792282834648502E-3</v>
      </c>
    </row>
    <row r="2176" spans="2:8" x14ac:dyDescent="0.25">
      <c r="B2176" s="79"/>
      <c r="C2176" s="119"/>
      <c r="G2176">
        <v>2172</v>
      </c>
      <c r="H2176" s="246">
        <f t="shared" ca="1" si="45"/>
        <v>-3.6364163095709467E-4</v>
      </c>
    </row>
    <row r="2177" spans="2:8" x14ac:dyDescent="0.25">
      <c r="B2177" s="79"/>
      <c r="C2177" s="119"/>
      <c r="G2177">
        <v>2173</v>
      </c>
      <c r="H2177" s="246">
        <f t="shared" ca="1" si="45"/>
        <v>-1.7062558556015888E-2</v>
      </c>
    </row>
    <row r="2178" spans="2:8" x14ac:dyDescent="0.25">
      <c r="B2178" s="79"/>
      <c r="C2178" s="119"/>
      <c r="G2178">
        <v>2174</v>
      </c>
      <c r="H2178" s="246">
        <f t="shared" ca="1" si="45"/>
        <v>1.9317953759720102E-2</v>
      </c>
    </row>
    <row r="2179" spans="2:8" x14ac:dyDescent="0.25">
      <c r="B2179" s="79"/>
      <c r="C2179" s="119"/>
      <c r="G2179">
        <v>2175</v>
      </c>
      <c r="H2179" s="246">
        <f t="shared" ca="1" si="45"/>
        <v>1.2590251262997648E-2</v>
      </c>
    </row>
    <row r="2180" spans="2:8" x14ac:dyDescent="0.25">
      <c r="B2180" s="79"/>
      <c r="C2180" s="119"/>
      <c r="G2180">
        <v>2176</v>
      </c>
      <c r="H2180" s="246">
        <f t="shared" ca="1" si="45"/>
        <v>1.6093587415430541E-3</v>
      </c>
    </row>
    <row r="2181" spans="2:8" x14ac:dyDescent="0.25">
      <c r="B2181" s="79"/>
      <c r="C2181" s="119"/>
      <c r="G2181">
        <v>2177</v>
      </c>
      <c r="H2181" s="246">
        <f t="shared" ca="1" si="45"/>
        <v>-5.2824253136433434E-3</v>
      </c>
    </row>
    <row r="2182" spans="2:8" x14ac:dyDescent="0.25">
      <c r="B2182" s="79"/>
      <c r="C2182" s="119"/>
      <c r="G2182">
        <v>2178</v>
      </c>
      <c r="H2182" s="246">
        <f t="shared" ref="H2182:H2245" ca="1" si="46">_xlfn.NORM.INV(RAND(),$N$7,$N$8)</f>
        <v>1.0915331879378869E-2</v>
      </c>
    </row>
    <row r="2183" spans="2:8" x14ac:dyDescent="0.25">
      <c r="B2183" s="79"/>
      <c r="C2183" s="119"/>
      <c r="G2183">
        <v>2179</v>
      </c>
      <c r="H2183" s="246">
        <f t="shared" ca="1" si="46"/>
        <v>-6.3545042453207901E-3</v>
      </c>
    </row>
    <row r="2184" spans="2:8" x14ac:dyDescent="0.25">
      <c r="B2184" s="79"/>
      <c r="C2184" s="119"/>
      <c r="G2184">
        <v>2180</v>
      </c>
      <c r="H2184" s="246">
        <f t="shared" ca="1" si="46"/>
        <v>1.9244409267464541E-2</v>
      </c>
    </row>
    <row r="2185" spans="2:8" x14ac:dyDescent="0.25">
      <c r="B2185" s="79"/>
      <c r="C2185" s="119"/>
      <c r="G2185">
        <v>2181</v>
      </c>
      <c r="H2185" s="246">
        <f t="shared" ca="1" si="46"/>
        <v>1.1797356501430333E-2</v>
      </c>
    </row>
    <row r="2186" spans="2:8" x14ac:dyDescent="0.25">
      <c r="B2186" s="79"/>
      <c r="C2186" s="119"/>
      <c r="G2186">
        <v>2182</v>
      </c>
      <c r="H2186" s="246">
        <f t="shared" ca="1" si="46"/>
        <v>9.0967809803627984E-3</v>
      </c>
    </row>
    <row r="2187" spans="2:8" x14ac:dyDescent="0.25">
      <c r="B2187" s="79"/>
      <c r="C2187" s="119"/>
      <c r="G2187">
        <v>2183</v>
      </c>
      <c r="H2187" s="246">
        <f t="shared" ca="1" si="46"/>
        <v>9.3150270381205588E-3</v>
      </c>
    </row>
    <row r="2188" spans="2:8" x14ac:dyDescent="0.25">
      <c r="B2188" s="79"/>
      <c r="C2188" s="119"/>
      <c r="G2188">
        <v>2184</v>
      </c>
      <c r="H2188" s="246">
        <f t="shared" ca="1" si="46"/>
        <v>4.6559070324243479E-3</v>
      </c>
    </row>
    <row r="2189" spans="2:8" x14ac:dyDescent="0.25">
      <c r="B2189" s="79"/>
      <c r="C2189" s="119"/>
      <c r="G2189">
        <v>2185</v>
      </c>
      <c r="H2189" s="246">
        <f t="shared" ca="1" si="46"/>
        <v>-1.4291834566383386E-4</v>
      </c>
    </row>
    <row r="2190" spans="2:8" x14ac:dyDescent="0.25">
      <c r="B2190" s="79"/>
      <c r="C2190" s="119"/>
      <c r="G2190">
        <v>2186</v>
      </c>
      <c r="H2190" s="246">
        <f t="shared" ca="1" si="46"/>
        <v>-3.8355229368549197E-3</v>
      </c>
    </row>
    <row r="2191" spans="2:8" x14ac:dyDescent="0.25">
      <c r="B2191" s="79"/>
      <c r="C2191" s="119"/>
      <c r="G2191">
        <v>2187</v>
      </c>
      <c r="H2191" s="246">
        <f t="shared" ca="1" si="46"/>
        <v>-2.0239904052934436E-3</v>
      </c>
    </row>
    <row r="2192" spans="2:8" x14ac:dyDescent="0.25">
      <c r="B2192" s="79"/>
      <c r="C2192" s="119"/>
      <c r="G2192">
        <v>2188</v>
      </c>
      <c r="H2192" s="246">
        <f t="shared" ca="1" si="46"/>
        <v>-7.1838197733290069E-3</v>
      </c>
    </row>
    <row r="2193" spans="2:8" x14ac:dyDescent="0.25">
      <c r="B2193" s="79"/>
      <c r="C2193" s="119"/>
      <c r="G2193">
        <v>2189</v>
      </c>
      <c r="H2193" s="246">
        <f t="shared" ca="1" si="46"/>
        <v>5.9645016768185054E-3</v>
      </c>
    </row>
    <row r="2194" spans="2:8" x14ac:dyDescent="0.25">
      <c r="B2194" s="79"/>
      <c r="C2194" s="119"/>
      <c r="G2194">
        <v>2190</v>
      </c>
      <c r="H2194" s="246">
        <f t="shared" ca="1" si="46"/>
        <v>6.8854645939187206E-3</v>
      </c>
    </row>
    <row r="2195" spans="2:8" x14ac:dyDescent="0.25">
      <c r="B2195" s="79"/>
      <c r="C2195" s="119"/>
      <c r="G2195">
        <v>2191</v>
      </c>
      <c r="H2195" s="246">
        <f t="shared" ca="1" si="46"/>
        <v>-2.3038272275127121E-2</v>
      </c>
    </row>
    <row r="2196" spans="2:8" x14ac:dyDescent="0.25">
      <c r="B2196" s="79"/>
      <c r="C2196" s="119"/>
      <c r="G2196">
        <v>2192</v>
      </c>
      <c r="H2196" s="246">
        <f t="shared" ca="1" si="46"/>
        <v>-1.7755349050091785E-2</v>
      </c>
    </row>
    <row r="2197" spans="2:8" x14ac:dyDescent="0.25">
      <c r="B2197" s="79"/>
      <c r="C2197" s="119"/>
      <c r="G2197">
        <v>2193</v>
      </c>
      <c r="H2197" s="246">
        <f t="shared" ca="1" si="46"/>
        <v>2.1090811506199174E-2</v>
      </c>
    </row>
    <row r="2198" spans="2:8" x14ac:dyDescent="0.25">
      <c r="B2198" s="79"/>
      <c r="C2198" s="119"/>
      <c r="G2198">
        <v>2194</v>
      </c>
      <c r="H2198" s="246">
        <f t="shared" ca="1" si="46"/>
        <v>4.2735412241101146E-3</v>
      </c>
    </row>
    <row r="2199" spans="2:8" x14ac:dyDescent="0.25">
      <c r="B2199" s="79"/>
      <c r="C2199" s="119"/>
      <c r="G2199">
        <v>2195</v>
      </c>
      <c r="H2199" s="246">
        <f t="shared" ca="1" si="46"/>
        <v>-2.0827351909896079E-3</v>
      </c>
    </row>
    <row r="2200" spans="2:8" x14ac:dyDescent="0.25">
      <c r="B2200" s="79"/>
      <c r="C2200" s="119"/>
      <c r="G2200">
        <v>2196</v>
      </c>
      <c r="H2200" s="246">
        <f t="shared" ca="1" si="46"/>
        <v>2.8102328482703033E-2</v>
      </c>
    </row>
    <row r="2201" spans="2:8" x14ac:dyDescent="0.25">
      <c r="B2201" s="79"/>
      <c r="C2201" s="119"/>
      <c r="G2201">
        <v>2197</v>
      </c>
      <c r="H2201" s="246">
        <f t="shared" ca="1" si="46"/>
        <v>-9.8255113697939319E-3</v>
      </c>
    </row>
    <row r="2202" spans="2:8" x14ac:dyDescent="0.25">
      <c r="B2202" s="79"/>
      <c r="C2202" s="119"/>
      <c r="G2202">
        <v>2198</v>
      </c>
      <c r="H2202" s="246">
        <f t="shared" ca="1" si="46"/>
        <v>1.765692793536265E-3</v>
      </c>
    </row>
    <row r="2203" spans="2:8" x14ac:dyDescent="0.25">
      <c r="B2203" s="79"/>
      <c r="C2203" s="119"/>
      <c r="G2203">
        <v>2199</v>
      </c>
      <c r="H2203" s="246">
        <f t="shared" ca="1" si="46"/>
        <v>-2.1251315702062616E-2</v>
      </c>
    </row>
    <row r="2204" spans="2:8" x14ac:dyDescent="0.25">
      <c r="B2204" s="79"/>
      <c r="C2204" s="119"/>
      <c r="G2204">
        <v>2200</v>
      </c>
      <c r="H2204" s="246">
        <f t="shared" ca="1" si="46"/>
        <v>5.809622078198102E-3</v>
      </c>
    </row>
    <row r="2205" spans="2:8" x14ac:dyDescent="0.25">
      <c r="B2205" s="79"/>
      <c r="C2205" s="119"/>
      <c r="G2205">
        <v>2201</v>
      </c>
      <c r="H2205" s="246">
        <f t="shared" ca="1" si="46"/>
        <v>1.2586626728630616E-2</v>
      </c>
    </row>
    <row r="2206" spans="2:8" x14ac:dyDescent="0.25">
      <c r="B2206" s="79"/>
      <c r="C2206" s="119"/>
      <c r="G2206">
        <v>2202</v>
      </c>
      <c r="H2206" s="246">
        <f t="shared" ca="1" si="46"/>
        <v>3.8735975904633326E-3</v>
      </c>
    </row>
    <row r="2207" spans="2:8" x14ac:dyDescent="0.25">
      <c r="B2207" s="79"/>
      <c r="C2207" s="119"/>
      <c r="G2207">
        <v>2203</v>
      </c>
      <c r="H2207" s="246">
        <f t="shared" ca="1" si="46"/>
        <v>-5.7454128342951123E-4</v>
      </c>
    </row>
    <row r="2208" spans="2:8" x14ac:dyDescent="0.25">
      <c r="B2208" s="79"/>
      <c r="C2208" s="119"/>
      <c r="G2208">
        <v>2204</v>
      </c>
      <c r="H2208" s="246">
        <f t="shared" ca="1" si="46"/>
        <v>1.3451136620162603E-2</v>
      </c>
    </row>
    <row r="2209" spans="2:8" x14ac:dyDescent="0.25">
      <c r="B2209" s="79"/>
      <c r="C2209" s="119"/>
      <c r="G2209">
        <v>2205</v>
      </c>
      <c r="H2209" s="246">
        <f t="shared" ca="1" si="46"/>
        <v>-8.0768154126131739E-3</v>
      </c>
    </row>
    <row r="2210" spans="2:8" x14ac:dyDescent="0.25">
      <c r="B2210" s="79"/>
      <c r="C2210" s="119"/>
      <c r="G2210">
        <v>2206</v>
      </c>
      <c r="H2210" s="246">
        <f t="shared" ca="1" si="46"/>
        <v>1.6318796221556117E-2</v>
      </c>
    </row>
    <row r="2211" spans="2:8" x14ac:dyDescent="0.25">
      <c r="B2211" s="79"/>
      <c r="C2211" s="119"/>
      <c r="G2211">
        <v>2207</v>
      </c>
      <c r="H2211" s="246">
        <f t="shared" ca="1" si="46"/>
        <v>1.4131579545462723E-4</v>
      </c>
    </row>
    <row r="2212" spans="2:8" x14ac:dyDescent="0.25">
      <c r="B2212" s="79"/>
      <c r="C2212" s="119"/>
      <c r="G2212">
        <v>2208</v>
      </c>
      <c r="H2212" s="246">
        <f t="shared" ca="1" si="46"/>
        <v>-2.6357901605066113E-4</v>
      </c>
    </row>
    <row r="2213" spans="2:8" x14ac:dyDescent="0.25">
      <c r="B2213" s="79"/>
      <c r="C2213" s="119"/>
      <c r="G2213">
        <v>2209</v>
      </c>
      <c r="H2213" s="246">
        <f t="shared" ca="1" si="46"/>
        <v>-3.021616432178895E-2</v>
      </c>
    </row>
    <row r="2214" spans="2:8" x14ac:dyDescent="0.25">
      <c r="B2214" s="79"/>
      <c r="C2214" s="119"/>
      <c r="G2214">
        <v>2210</v>
      </c>
      <c r="H2214" s="246">
        <f t="shared" ca="1" si="46"/>
        <v>8.2570559003538688E-3</v>
      </c>
    </row>
    <row r="2215" spans="2:8" x14ac:dyDescent="0.25">
      <c r="B2215" s="79"/>
      <c r="C2215" s="119"/>
      <c r="G2215">
        <v>2211</v>
      </c>
      <c r="H2215" s="246">
        <f t="shared" ca="1" si="46"/>
        <v>-1.117446641373411E-2</v>
      </c>
    </row>
    <row r="2216" spans="2:8" x14ac:dyDescent="0.25">
      <c r="B2216" s="79"/>
      <c r="C2216" s="119"/>
      <c r="G2216">
        <v>2212</v>
      </c>
      <c r="H2216" s="246">
        <f t="shared" ca="1" si="46"/>
        <v>-1.4671626220585031E-2</v>
      </c>
    </row>
    <row r="2217" spans="2:8" x14ac:dyDescent="0.25">
      <c r="B2217" s="79"/>
      <c r="C2217" s="119"/>
      <c r="G2217">
        <v>2213</v>
      </c>
      <c r="H2217" s="246">
        <f t="shared" ca="1" si="46"/>
        <v>-1.8862293077571333E-3</v>
      </c>
    </row>
    <row r="2218" spans="2:8" x14ac:dyDescent="0.25">
      <c r="B2218" s="79"/>
      <c r="C2218" s="119"/>
      <c r="G2218">
        <v>2214</v>
      </c>
      <c r="H2218" s="246">
        <f t="shared" ca="1" si="46"/>
        <v>1.262696354587825E-2</v>
      </c>
    </row>
    <row r="2219" spans="2:8" x14ac:dyDescent="0.25">
      <c r="B2219" s="79"/>
      <c r="C2219" s="119"/>
      <c r="G2219">
        <v>2215</v>
      </c>
      <c r="H2219" s="246">
        <f t="shared" ca="1" si="46"/>
        <v>-8.2382879046717927E-3</v>
      </c>
    </row>
    <row r="2220" spans="2:8" x14ac:dyDescent="0.25">
      <c r="B2220" s="79"/>
      <c r="C2220" s="119"/>
      <c r="G2220">
        <v>2216</v>
      </c>
      <c r="H2220" s="246">
        <f t="shared" ca="1" si="46"/>
        <v>1.3540111790122015E-2</v>
      </c>
    </row>
    <row r="2221" spans="2:8" x14ac:dyDescent="0.25">
      <c r="B2221" s="79"/>
      <c r="C2221" s="119"/>
      <c r="G2221">
        <v>2217</v>
      </c>
      <c r="H2221" s="246">
        <f t="shared" ca="1" si="46"/>
        <v>6.8970662756503932E-4</v>
      </c>
    </row>
    <row r="2222" spans="2:8" x14ac:dyDescent="0.25">
      <c r="B2222" s="79"/>
      <c r="C2222" s="119"/>
      <c r="G2222">
        <v>2218</v>
      </c>
      <c r="H2222" s="246">
        <f t="shared" ca="1" si="46"/>
        <v>-2.7578871471348573E-3</v>
      </c>
    </row>
    <row r="2223" spans="2:8" x14ac:dyDescent="0.25">
      <c r="B2223" s="79"/>
      <c r="C2223" s="119"/>
      <c r="G2223">
        <v>2219</v>
      </c>
      <c r="H2223" s="246">
        <f t="shared" ca="1" si="46"/>
        <v>6.0722980646558287E-3</v>
      </c>
    </row>
    <row r="2224" spans="2:8" x14ac:dyDescent="0.25">
      <c r="B2224" s="79"/>
      <c r="C2224" s="119"/>
      <c r="G2224">
        <v>2220</v>
      </c>
      <c r="H2224" s="246">
        <f t="shared" ca="1" si="46"/>
        <v>-4.1867607980420928E-3</v>
      </c>
    </row>
    <row r="2225" spans="2:8" x14ac:dyDescent="0.25">
      <c r="B2225" s="79"/>
      <c r="C2225" s="119"/>
      <c r="G2225">
        <v>2221</v>
      </c>
      <c r="H2225" s="246">
        <f t="shared" ca="1" si="46"/>
        <v>-2.7182737840945452E-3</v>
      </c>
    </row>
    <row r="2226" spans="2:8" x14ac:dyDescent="0.25">
      <c r="B2226" s="79"/>
      <c r="C2226" s="119"/>
      <c r="G2226">
        <v>2222</v>
      </c>
      <c r="H2226" s="246">
        <f t="shared" ca="1" si="46"/>
        <v>-9.0958633215940075E-3</v>
      </c>
    </row>
    <row r="2227" spans="2:8" x14ac:dyDescent="0.25">
      <c r="B2227" s="79"/>
      <c r="C2227" s="119"/>
      <c r="G2227">
        <v>2223</v>
      </c>
      <c r="H2227" s="246">
        <f t="shared" ca="1" si="46"/>
        <v>4.3081639606672266E-3</v>
      </c>
    </row>
    <row r="2228" spans="2:8" x14ac:dyDescent="0.25">
      <c r="B2228" s="79"/>
      <c r="C2228" s="119"/>
      <c r="G2228">
        <v>2224</v>
      </c>
      <c r="H2228" s="246">
        <f t="shared" ca="1" si="46"/>
        <v>-2.8797650789007334E-3</v>
      </c>
    </row>
    <row r="2229" spans="2:8" x14ac:dyDescent="0.25">
      <c r="B2229" s="79"/>
      <c r="C2229" s="119"/>
      <c r="G2229">
        <v>2225</v>
      </c>
      <c r="H2229" s="246">
        <f t="shared" ca="1" si="46"/>
        <v>-3.9188568479662449E-2</v>
      </c>
    </row>
    <row r="2230" spans="2:8" x14ac:dyDescent="0.25">
      <c r="B2230" s="79"/>
      <c r="C2230" s="119"/>
      <c r="G2230">
        <v>2226</v>
      </c>
      <c r="H2230" s="246">
        <f t="shared" ca="1" si="46"/>
        <v>-4.805995173087752E-3</v>
      </c>
    </row>
    <row r="2231" spans="2:8" x14ac:dyDescent="0.25">
      <c r="B2231" s="79"/>
      <c r="C2231" s="119"/>
      <c r="G2231">
        <v>2227</v>
      </c>
      <c r="H2231" s="246">
        <f t="shared" ca="1" si="46"/>
        <v>-7.5309695093952467E-3</v>
      </c>
    </row>
    <row r="2232" spans="2:8" x14ac:dyDescent="0.25">
      <c r="B2232" s="79"/>
      <c r="C2232" s="119"/>
      <c r="G2232">
        <v>2228</v>
      </c>
      <c r="H2232" s="246">
        <f t="shared" ca="1" si="46"/>
        <v>-1.6449422288612677E-2</v>
      </c>
    </row>
    <row r="2233" spans="2:8" x14ac:dyDescent="0.25">
      <c r="B2233" s="79"/>
      <c r="C2233" s="119"/>
      <c r="G2233">
        <v>2229</v>
      </c>
      <c r="H2233" s="246">
        <f t="shared" ca="1" si="46"/>
        <v>1.1811325182449664E-2</v>
      </c>
    </row>
    <row r="2234" spans="2:8" x14ac:dyDescent="0.25">
      <c r="B2234" s="79"/>
      <c r="C2234" s="119"/>
      <c r="G2234">
        <v>2230</v>
      </c>
      <c r="H2234" s="246">
        <f t="shared" ca="1" si="46"/>
        <v>-3.4546142642755623E-3</v>
      </c>
    </row>
    <row r="2235" spans="2:8" x14ac:dyDescent="0.25">
      <c r="B2235" s="79"/>
      <c r="C2235" s="119"/>
      <c r="G2235">
        <v>2231</v>
      </c>
      <c r="H2235" s="246">
        <f t="shared" ca="1" si="46"/>
        <v>-6.1941127888619244E-3</v>
      </c>
    </row>
    <row r="2236" spans="2:8" x14ac:dyDescent="0.25">
      <c r="B2236" s="79"/>
      <c r="C2236" s="119"/>
      <c r="G2236">
        <v>2232</v>
      </c>
      <c r="H2236" s="246">
        <f t="shared" ca="1" si="46"/>
        <v>6.4312081367377894E-3</v>
      </c>
    </row>
    <row r="2237" spans="2:8" x14ac:dyDescent="0.25">
      <c r="B2237" s="79"/>
      <c r="C2237" s="119"/>
      <c r="G2237">
        <v>2233</v>
      </c>
      <c r="H2237" s="246">
        <f t="shared" ca="1" si="46"/>
        <v>9.0789415261171031E-3</v>
      </c>
    </row>
    <row r="2238" spans="2:8" x14ac:dyDescent="0.25">
      <c r="B2238" s="79"/>
      <c r="C2238" s="119"/>
      <c r="G2238">
        <v>2234</v>
      </c>
      <c r="H2238" s="246">
        <f t="shared" ca="1" si="46"/>
        <v>6.8862972237398914E-4</v>
      </c>
    </row>
    <row r="2239" spans="2:8" x14ac:dyDescent="0.25">
      <c r="B2239" s="79"/>
      <c r="C2239" s="119"/>
      <c r="G2239">
        <v>2235</v>
      </c>
      <c r="H2239" s="246">
        <f t="shared" ca="1" si="46"/>
        <v>1.4623198781874063E-4</v>
      </c>
    </row>
    <row r="2240" spans="2:8" x14ac:dyDescent="0.25">
      <c r="B2240" s="79"/>
      <c r="C2240" s="119"/>
      <c r="G2240">
        <v>2236</v>
      </c>
      <c r="H2240" s="246">
        <f t="shared" ca="1" si="46"/>
        <v>1.8688280251678887E-3</v>
      </c>
    </row>
    <row r="2241" spans="2:8" x14ac:dyDescent="0.25">
      <c r="B2241" s="79"/>
      <c r="C2241" s="119"/>
      <c r="G2241">
        <v>2237</v>
      </c>
      <c r="H2241" s="246">
        <f t="shared" ca="1" si="46"/>
        <v>-5.3119167263966597E-3</v>
      </c>
    </row>
    <row r="2242" spans="2:8" x14ac:dyDescent="0.25">
      <c r="B2242" s="79"/>
      <c r="C2242" s="119"/>
      <c r="G2242">
        <v>2238</v>
      </c>
      <c r="H2242" s="246">
        <f t="shared" ca="1" si="46"/>
        <v>1.6976900669123003E-2</v>
      </c>
    </row>
    <row r="2243" spans="2:8" x14ac:dyDescent="0.25">
      <c r="B2243" s="79"/>
      <c r="C2243" s="119"/>
      <c r="G2243">
        <v>2239</v>
      </c>
      <c r="H2243" s="246">
        <f t="shared" ca="1" si="46"/>
        <v>3.3092741535523038E-3</v>
      </c>
    </row>
    <row r="2244" spans="2:8" x14ac:dyDescent="0.25">
      <c r="B2244" s="79"/>
      <c r="C2244" s="119"/>
      <c r="G2244">
        <v>2240</v>
      </c>
      <c r="H2244" s="246">
        <f t="shared" ca="1" si="46"/>
        <v>-1.732351536770332E-2</v>
      </c>
    </row>
    <row r="2245" spans="2:8" x14ac:dyDescent="0.25">
      <c r="B2245" s="79"/>
      <c r="C2245" s="119"/>
      <c r="G2245">
        <v>2241</v>
      </c>
      <c r="H2245" s="246">
        <f t="shared" ca="1" si="46"/>
        <v>1.5310266942232607E-2</v>
      </c>
    </row>
    <row r="2246" spans="2:8" x14ac:dyDescent="0.25">
      <c r="B2246" s="79"/>
      <c r="C2246" s="119"/>
      <c r="G2246">
        <v>2242</v>
      </c>
      <c r="H2246" s="246">
        <f t="shared" ref="H2246:H2309" ca="1" si="47">_xlfn.NORM.INV(RAND(),$N$7,$N$8)</f>
        <v>-1.2802227584180859E-2</v>
      </c>
    </row>
    <row r="2247" spans="2:8" x14ac:dyDescent="0.25">
      <c r="B2247" s="79"/>
      <c r="C2247" s="119"/>
      <c r="G2247">
        <v>2243</v>
      </c>
      <c r="H2247" s="246">
        <f t="shared" ca="1" si="47"/>
        <v>2.5161463878914845E-3</v>
      </c>
    </row>
    <row r="2248" spans="2:8" x14ac:dyDescent="0.25">
      <c r="B2248" s="79"/>
      <c r="C2248" s="119"/>
      <c r="G2248">
        <v>2244</v>
      </c>
      <c r="H2248" s="246">
        <f t="shared" ca="1" si="47"/>
        <v>-1.4373517663987501E-3</v>
      </c>
    </row>
    <row r="2249" spans="2:8" x14ac:dyDescent="0.25">
      <c r="B2249" s="79"/>
      <c r="C2249" s="119"/>
      <c r="G2249">
        <v>2245</v>
      </c>
      <c r="H2249" s="246">
        <f t="shared" ca="1" si="47"/>
        <v>-1.3095243685129744E-2</v>
      </c>
    </row>
    <row r="2250" spans="2:8" x14ac:dyDescent="0.25">
      <c r="B2250" s="79"/>
      <c r="C2250" s="119"/>
      <c r="G2250">
        <v>2246</v>
      </c>
      <c r="H2250" s="246">
        <f t="shared" ca="1" si="47"/>
        <v>-8.3081695847659585E-3</v>
      </c>
    </row>
    <row r="2251" spans="2:8" x14ac:dyDescent="0.25">
      <c r="B2251" s="79"/>
      <c r="C2251" s="119"/>
      <c r="G2251">
        <v>2247</v>
      </c>
      <c r="H2251" s="246">
        <f t="shared" ca="1" si="47"/>
        <v>1.492449508723122E-2</v>
      </c>
    </row>
    <row r="2252" spans="2:8" x14ac:dyDescent="0.25">
      <c r="B2252" s="79"/>
      <c r="C2252" s="119"/>
      <c r="G2252">
        <v>2248</v>
      </c>
      <c r="H2252" s="246">
        <f t="shared" ca="1" si="47"/>
        <v>1.3187748652131294E-2</v>
      </c>
    </row>
    <row r="2253" spans="2:8" x14ac:dyDescent="0.25">
      <c r="B2253" s="79"/>
      <c r="C2253" s="119"/>
      <c r="G2253">
        <v>2249</v>
      </c>
      <c r="H2253" s="246">
        <f t="shared" ca="1" si="47"/>
        <v>1.1627687889934702E-2</v>
      </c>
    </row>
    <row r="2254" spans="2:8" x14ac:dyDescent="0.25">
      <c r="B2254" s="79"/>
      <c r="C2254" s="119"/>
      <c r="G2254">
        <v>2250</v>
      </c>
      <c r="H2254" s="246">
        <f t="shared" ca="1" si="47"/>
        <v>-5.6049922629551972E-3</v>
      </c>
    </row>
    <row r="2255" spans="2:8" x14ac:dyDescent="0.25">
      <c r="B2255" s="79"/>
      <c r="C2255" s="119"/>
      <c r="G2255">
        <v>2251</v>
      </c>
      <c r="H2255" s="246">
        <f t="shared" ca="1" si="47"/>
        <v>-1.780603669036223E-2</v>
      </c>
    </row>
    <row r="2256" spans="2:8" x14ac:dyDescent="0.25">
      <c r="B2256" s="79"/>
      <c r="C2256" s="119"/>
      <c r="G2256">
        <v>2252</v>
      </c>
      <c r="H2256" s="246">
        <f t="shared" ca="1" si="47"/>
        <v>6.4921989577388511E-3</v>
      </c>
    </row>
    <row r="2257" spans="2:8" x14ac:dyDescent="0.25">
      <c r="B2257" s="79"/>
      <c r="C2257" s="119"/>
      <c r="G2257">
        <v>2253</v>
      </c>
      <c r="H2257" s="246">
        <f t="shared" ca="1" si="47"/>
        <v>5.4981303906384846E-3</v>
      </c>
    </row>
    <row r="2258" spans="2:8" x14ac:dyDescent="0.25">
      <c r="B2258" s="79"/>
      <c r="C2258" s="119"/>
      <c r="G2258">
        <v>2254</v>
      </c>
      <c r="H2258" s="246">
        <f t="shared" ca="1" si="47"/>
        <v>3.1663492851685868E-3</v>
      </c>
    </row>
    <row r="2259" spans="2:8" x14ac:dyDescent="0.25">
      <c r="B2259" s="79"/>
      <c r="C2259" s="119"/>
      <c r="G2259">
        <v>2255</v>
      </c>
      <c r="H2259" s="246">
        <f t="shared" ca="1" si="47"/>
        <v>-1.9462475285345775E-2</v>
      </c>
    </row>
    <row r="2260" spans="2:8" x14ac:dyDescent="0.25">
      <c r="B2260" s="79"/>
      <c r="C2260" s="119"/>
      <c r="G2260">
        <v>2256</v>
      </c>
      <c r="H2260" s="246">
        <f t="shared" ca="1" si="47"/>
        <v>1.257079225646306E-3</v>
      </c>
    </row>
    <row r="2261" spans="2:8" x14ac:dyDescent="0.25">
      <c r="B2261" s="79"/>
      <c r="C2261" s="119"/>
      <c r="G2261">
        <v>2257</v>
      </c>
      <c r="H2261" s="246">
        <f t="shared" ca="1" si="47"/>
        <v>-2.4142108458376818E-2</v>
      </c>
    </row>
    <row r="2262" spans="2:8" x14ac:dyDescent="0.25">
      <c r="B2262" s="79"/>
      <c r="C2262" s="119"/>
      <c r="G2262">
        <v>2258</v>
      </c>
      <c r="H2262" s="246">
        <f t="shared" ca="1" si="47"/>
        <v>-6.8715541418568867E-3</v>
      </c>
    </row>
    <row r="2263" spans="2:8" x14ac:dyDescent="0.25">
      <c r="B2263" s="79"/>
      <c r="C2263" s="119"/>
      <c r="G2263">
        <v>2259</v>
      </c>
      <c r="H2263" s="246">
        <f t="shared" ca="1" si="47"/>
        <v>2.0849951452814774E-2</v>
      </c>
    </row>
    <row r="2264" spans="2:8" x14ac:dyDescent="0.25">
      <c r="B2264" s="79"/>
      <c r="C2264" s="119"/>
      <c r="G2264">
        <v>2260</v>
      </c>
      <c r="H2264" s="246">
        <f t="shared" ca="1" si="47"/>
        <v>9.1637653318991572E-4</v>
      </c>
    </row>
    <row r="2265" spans="2:8" x14ac:dyDescent="0.25">
      <c r="B2265" s="79"/>
      <c r="C2265" s="119"/>
      <c r="G2265">
        <v>2261</v>
      </c>
      <c r="H2265" s="246">
        <f t="shared" ca="1" si="47"/>
        <v>-8.7373177751466653E-3</v>
      </c>
    </row>
    <row r="2266" spans="2:8" x14ac:dyDescent="0.25">
      <c r="B2266" s="79"/>
      <c r="C2266" s="119"/>
      <c r="G2266">
        <v>2262</v>
      </c>
      <c r="H2266" s="246">
        <f t="shared" ca="1" si="47"/>
        <v>-7.3720003824914249E-3</v>
      </c>
    </row>
    <row r="2267" spans="2:8" x14ac:dyDescent="0.25">
      <c r="B2267" s="79"/>
      <c r="C2267" s="119"/>
      <c r="G2267">
        <v>2263</v>
      </c>
      <c r="H2267" s="246">
        <f t="shared" ca="1" si="47"/>
        <v>-9.7533587335204373E-3</v>
      </c>
    </row>
    <row r="2268" spans="2:8" x14ac:dyDescent="0.25">
      <c r="B2268" s="79"/>
      <c r="C2268" s="119"/>
      <c r="G2268">
        <v>2264</v>
      </c>
      <c r="H2268" s="246">
        <f t="shared" ca="1" si="47"/>
        <v>-1.4758393778619455E-2</v>
      </c>
    </row>
    <row r="2269" spans="2:8" x14ac:dyDescent="0.25">
      <c r="B2269" s="79"/>
      <c r="C2269" s="119"/>
      <c r="G2269">
        <v>2265</v>
      </c>
      <c r="H2269" s="246">
        <f t="shared" ca="1" si="47"/>
        <v>-1.4475327295163187E-2</v>
      </c>
    </row>
    <row r="2270" spans="2:8" x14ac:dyDescent="0.25">
      <c r="B2270" s="79"/>
      <c r="C2270" s="119"/>
      <c r="G2270">
        <v>2266</v>
      </c>
      <c r="H2270" s="246">
        <f t="shared" ca="1" si="47"/>
        <v>2.2926041026753198E-2</v>
      </c>
    </row>
    <row r="2271" spans="2:8" x14ac:dyDescent="0.25">
      <c r="B2271" s="79"/>
      <c r="C2271" s="119"/>
      <c r="G2271">
        <v>2267</v>
      </c>
      <c r="H2271" s="246">
        <f t="shared" ca="1" si="47"/>
        <v>-1.1665545130205273E-2</v>
      </c>
    </row>
    <row r="2272" spans="2:8" x14ac:dyDescent="0.25">
      <c r="B2272" s="79"/>
      <c r="C2272" s="119"/>
      <c r="G2272">
        <v>2268</v>
      </c>
      <c r="H2272" s="246">
        <f t="shared" ca="1" si="47"/>
        <v>-1.0507045276531249E-2</v>
      </c>
    </row>
    <row r="2273" spans="2:8" x14ac:dyDescent="0.25">
      <c r="B2273" s="79"/>
      <c r="C2273" s="119"/>
      <c r="G2273">
        <v>2269</v>
      </c>
      <c r="H2273" s="246">
        <f t="shared" ca="1" si="47"/>
        <v>-3.4781237855794757E-3</v>
      </c>
    </row>
    <row r="2274" spans="2:8" x14ac:dyDescent="0.25">
      <c r="B2274" s="79"/>
      <c r="C2274" s="119"/>
      <c r="G2274">
        <v>2270</v>
      </c>
      <c r="H2274" s="246">
        <f t="shared" ca="1" si="47"/>
        <v>-4.4620125133817577E-3</v>
      </c>
    </row>
    <row r="2275" spans="2:8" x14ac:dyDescent="0.25">
      <c r="B2275" s="79"/>
      <c r="C2275" s="119"/>
      <c r="G2275">
        <v>2271</v>
      </c>
      <c r="H2275" s="246">
        <f t="shared" ca="1" si="47"/>
        <v>7.7006775838906133E-3</v>
      </c>
    </row>
    <row r="2276" spans="2:8" x14ac:dyDescent="0.25">
      <c r="B2276" s="79"/>
      <c r="C2276" s="119"/>
      <c r="G2276">
        <v>2272</v>
      </c>
      <c r="H2276" s="246">
        <f t="shared" ca="1" si="47"/>
        <v>3.375956824652312E-3</v>
      </c>
    </row>
    <row r="2277" spans="2:8" x14ac:dyDescent="0.25">
      <c r="B2277" s="79"/>
      <c r="C2277" s="119"/>
      <c r="G2277">
        <v>2273</v>
      </c>
      <c r="H2277" s="246">
        <f t="shared" ca="1" si="47"/>
        <v>-4.1767765317964976E-3</v>
      </c>
    </row>
    <row r="2278" spans="2:8" x14ac:dyDescent="0.25">
      <c r="B2278" s="79"/>
      <c r="C2278" s="119"/>
      <c r="G2278">
        <v>2274</v>
      </c>
      <c r="H2278" s="246">
        <f t="shared" ca="1" si="47"/>
        <v>-2.3216916050317976E-2</v>
      </c>
    </row>
    <row r="2279" spans="2:8" x14ac:dyDescent="0.25">
      <c r="B2279" s="79"/>
      <c r="C2279" s="119"/>
      <c r="G2279">
        <v>2275</v>
      </c>
      <c r="H2279" s="246">
        <f t="shared" ca="1" si="47"/>
        <v>7.4027969538039522E-3</v>
      </c>
    </row>
    <row r="2280" spans="2:8" x14ac:dyDescent="0.25">
      <c r="B2280" s="79"/>
      <c r="C2280" s="119"/>
      <c r="G2280">
        <v>2276</v>
      </c>
      <c r="H2280" s="246">
        <f t="shared" ca="1" si="47"/>
        <v>-1.5116632029778547E-3</v>
      </c>
    </row>
    <row r="2281" spans="2:8" x14ac:dyDescent="0.25">
      <c r="B2281" s="79"/>
      <c r="C2281" s="119"/>
      <c r="G2281">
        <v>2277</v>
      </c>
      <c r="H2281" s="246">
        <f t="shared" ca="1" si="47"/>
        <v>-8.515470741953796E-3</v>
      </c>
    </row>
    <row r="2282" spans="2:8" x14ac:dyDescent="0.25">
      <c r="B2282" s="79"/>
      <c r="C2282" s="119"/>
      <c r="G2282">
        <v>2278</v>
      </c>
      <c r="H2282" s="246">
        <f t="shared" ca="1" si="47"/>
        <v>5.0648254011100716E-3</v>
      </c>
    </row>
    <row r="2283" spans="2:8" x14ac:dyDescent="0.25">
      <c r="B2283" s="79"/>
      <c r="C2283" s="119"/>
      <c r="G2283">
        <v>2279</v>
      </c>
      <c r="H2283" s="246">
        <f t="shared" ca="1" si="47"/>
        <v>-1.2921565149339037E-2</v>
      </c>
    </row>
    <row r="2284" spans="2:8" x14ac:dyDescent="0.25">
      <c r="B2284" s="79"/>
      <c r="C2284" s="119"/>
      <c r="G2284">
        <v>2280</v>
      </c>
      <c r="H2284" s="246">
        <f t="shared" ca="1" si="47"/>
        <v>-1.4468387172253294E-2</v>
      </c>
    </row>
    <row r="2285" spans="2:8" x14ac:dyDescent="0.25">
      <c r="B2285" s="79"/>
      <c r="C2285" s="119"/>
      <c r="G2285">
        <v>2281</v>
      </c>
      <c r="H2285" s="246">
        <f t="shared" ca="1" si="47"/>
        <v>-6.8984959466989789E-3</v>
      </c>
    </row>
    <row r="2286" spans="2:8" x14ac:dyDescent="0.25">
      <c r="B2286" s="79"/>
      <c r="C2286" s="119"/>
      <c r="G2286">
        <v>2282</v>
      </c>
      <c r="H2286" s="246">
        <f t="shared" ca="1" si="47"/>
        <v>6.1665934078254502E-3</v>
      </c>
    </row>
    <row r="2287" spans="2:8" x14ac:dyDescent="0.25">
      <c r="B2287" s="79"/>
      <c r="C2287" s="119"/>
      <c r="G2287">
        <v>2283</v>
      </c>
      <c r="H2287" s="246">
        <f t="shared" ca="1" si="47"/>
        <v>1.1113218423856866E-2</v>
      </c>
    </row>
    <row r="2288" spans="2:8" x14ac:dyDescent="0.25">
      <c r="B2288" s="79"/>
      <c r="C2288" s="119"/>
      <c r="G2288">
        <v>2284</v>
      </c>
      <c r="H2288" s="246">
        <f t="shared" ca="1" si="47"/>
        <v>-1.5022259754808016E-2</v>
      </c>
    </row>
    <row r="2289" spans="2:8" x14ac:dyDescent="0.25">
      <c r="B2289" s="79"/>
      <c r="C2289" s="119"/>
      <c r="G2289">
        <v>2285</v>
      </c>
      <c r="H2289" s="246">
        <f t="shared" ca="1" si="47"/>
        <v>7.1845736070317821E-3</v>
      </c>
    </row>
    <row r="2290" spans="2:8" x14ac:dyDescent="0.25">
      <c r="B2290" s="79"/>
      <c r="C2290" s="119"/>
      <c r="G2290">
        <v>2286</v>
      </c>
      <c r="H2290" s="246">
        <f t="shared" ca="1" si="47"/>
        <v>-1.5804379491458961E-2</v>
      </c>
    </row>
    <row r="2291" spans="2:8" x14ac:dyDescent="0.25">
      <c r="B2291" s="79"/>
      <c r="C2291" s="119"/>
      <c r="G2291">
        <v>2287</v>
      </c>
      <c r="H2291" s="246">
        <f t="shared" ca="1" si="47"/>
        <v>-9.2472385206428757E-3</v>
      </c>
    </row>
    <row r="2292" spans="2:8" x14ac:dyDescent="0.25">
      <c r="B2292" s="79"/>
      <c r="C2292" s="119"/>
      <c r="G2292">
        <v>2288</v>
      </c>
      <c r="H2292" s="246">
        <f t="shared" ca="1" si="47"/>
        <v>-1.2193238096729005E-2</v>
      </c>
    </row>
    <row r="2293" spans="2:8" x14ac:dyDescent="0.25">
      <c r="B2293" s="79"/>
      <c r="C2293" s="119"/>
      <c r="G2293">
        <v>2289</v>
      </c>
      <c r="H2293" s="246">
        <f t="shared" ca="1" si="47"/>
        <v>-3.2435711833430918E-3</v>
      </c>
    </row>
    <row r="2294" spans="2:8" x14ac:dyDescent="0.25">
      <c r="B2294" s="79"/>
      <c r="C2294" s="119"/>
      <c r="G2294">
        <v>2290</v>
      </c>
      <c r="H2294" s="246">
        <f t="shared" ca="1" si="47"/>
        <v>-1.7027283351200323E-2</v>
      </c>
    </row>
    <row r="2295" spans="2:8" x14ac:dyDescent="0.25">
      <c r="B2295" s="79"/>
      <c r="C2295" s="119"/>
      <c r="G2295">
        <v>2291</v>
      </c>
      <c r="H2295" s="246">
        <f t="shared" ca="1" si="47"/>
        <v>-1.9453615964773008E-3</v>
      </c>
    </row>
    <row r="2296" spans="2:8" x14ac:dyDescent="0.25">
      <c r="B2296" s="79"/>
      <c r="C2296" s="119"/>
      <c r="G2296">
        <v>2292</v>
      </c>
      <c r="H2296" s="246">
        <f t="shared" ca="1" si="47"/>
        <v>3.7803714398687936E-3</v>
      </c>
    </row>
    <row r="2297" spans="2:8" x14ac:dyDescent="0.25">
      <c r="B2297" s="79"/>
      <c r="C2297" s="119"/>
      <c r="G2297">
        <v>2293</v>
      </c>
      <c r="H2297" s="246">
        <f t="shared" ca="1" si="47"/>
        <v>-9.6736330084211202E-4</v>
      </c>
    </row>
    <row r="2298" spans="2:8" x14ac:dyDescent="0.25">
      <c r="B2298" s="79"/>
      <c r="C2298" s="119"/>
      <c r="G2298">
        <v>2294</v>
      </c>
      <c r="H2298" s="246">
        <f t="shared" ca="1" si="47"/>
        <v>-1.2328467403358658E-2</v>
      </c>
    </row>
    <row r="2299" spans="2:8" x14ac:dyDescent="0.25">
      <c r="B2299" s="79"/>
      <c r="C2299" s="119"/>
      <c r="G2299">
        <v>2295</v>
      </c>
      <c r="H2299" s="246">
        <f t="shared" ca="1" si="47"/>
        <v>3.6059686105861344E-3</v>
      </c>
    </row>
    <row r="2300" spans="2:8" x14ac:dyDescent="0.25">
      <c r="B2300" s="79"/>
      <c r="C2300" s="119"/>
      <c r="G2300">
        <v>2296</v>
      </c>
      <c r="H2300" s="246">
        <f t="shared" ca="1" si="47"/>
        <v>-3.060848476218484E-3</v>
      </c>
    </row>
    <row r="2301" spans="2:8" x14ac:dyDescent="0.25">
      <c r="B2301" s="79"/>
      <c r="C2301" s="119"/>
      <c r="G2301">
        <v>2297</v>
      </c>
      <c r="H2301" s="246">
        <f t="shared" ca="1" si="47"/>
        <v>1.6269997585703897E-3</v>
      </c>
    </row>
    <row r="2302" spans="2:8" x14ac:dyDescent="0.25">
      <c r="B2302" s="79"/>
      <c r="C2302" s="119"/>
      <c r="G2302">
        <v>2298</v>
      </c>
      <c r="H2302" s="246">
        <f t="shared" ca="1" si="47"/>
        <v>1.0887927619707308E-3</v>
      </c>
    </row>
    <row r="2303" spans="2:8" x14ac:dyDescent="0.25">
      <c r="B2303" s="79"/>
      <c r="C2303" s="119"/>
      <c r="G2303">
        <v>2299</v>
      </c>
      <c r="H2303" s="246">
        <f t="shared" ca="1" si="47"/>
        <v>2.2987113672815335E-2</v>
      </c>
    </row>
    <row r="2304" spans="2:8" x14ac:dyDescent="0.25">
      <c r="B2304" s="79"/>
      <c r="C2304" s="119"/>
      <c r="G2304">
        <v>2300</v>
      </c>
      <c r="H2304" s="246">
        <f t="shared" ca="1" si="47"/>
        <v>-5.345744968757009E-3</v>
      </c>
    </row>
    <row r="2305" spans="2:8" x14ac:dyDescent="0.25">
      <c r="B2305" s="79"/>
      <c r="C2305" s="119"/>
      <c r="G2305">
        <v>2301</v>
      </c>
      <c r="H2305" s="246">
        <f t="shared" ca="1" si="47"/>
        <v>2.0521326649044222E-3</v>
      </c>
    </row>
    <row r="2306" spans="2:8" x14ac:dyDescent="0.25">
      <c r="B2306" s="79"/>
      <c r="C2306" s="119"/>
      <c r="G2306">
        <v>2302</v>
      </c>
      <c r="H2306" s="246">
        <f t="shared" ca="1" si="47"/>
        <v>9.2547832759142194E-3</v>
      </c>
    </row>
    <row r="2307" spans="2:8" x14ac:dyDescent="0.25">
      <c r="B2307" s="79"/>
      <c r="C2307" s="119"/>
      <c r="G2307">
        <v>2303</v>
      </c>
      <c r="H2307" s="246">
        <f t="shared" ca="1" si="47"/>
        <v>1.1105422619419091E-2</v>
      </c>
    </row>
    <row r="2308" spans="2:8" x14ac:dyDescent="0.25">
      <c r="B2308" s="79"/>
      <c r="C2308" s="119"/>
      <c r="G2308">
        <v>2304</v>
      </c>
      <c r="H2308" s="246">
        <f t="shared" ca="1" si="47"/>
        <v>5.476755006100395E-4</v>
      </c>
    </row>
    <row r="2309" spans="2:8" x14ac:dyDescent="0.25">
      <c r="B2309" s="79"/>
      <c r="C2309" s="119"/>
      <c r="G2309">
        <v>2305</v>
      </c>
      <c r="H2309" s="246">
        <f t="shared" ca="1" si="47"/>
        <v>-3.9962977205217892E-3</v>
      </c>
    </row>
    <row r="2310" spans="2:8" x14ac:dyDescent="0.25">
      <c r="B2310" s="79"/>
      <c r="C2310" s="119"/>
      <c r="G2310">
        <v>2306</v>
      </c>
      <c r="H2310" s="246">
        <f t="shared" ref="H2310:H2373" ca="1" si="48">_xlfn.NORM.INV(RAND(),$N$7,$N$8)</f>
        <v>-5.063399631685235E-3</v>
      </c>
    </row>
    <row r="2311" spans="2:8" x14ac:dyDescent="0.25">
      <c r="B2311" s="79"/>
      <c r="C2311" s="119"/>
      <c r="G2311">
        <v>2307</v>
      </c>
      <c r="H2311" s="246">
        <f t="shared" ca="1" si="48"/>
        <v>1.2081625301250528E-2</v>
      </c>
    </row>
    <row r="2312" spans="2:8" x14ac:dyDescent="0.25">
      <c r="B2312" s="79"/>
      <c r="C2312" s="119"/>
      <c r="G2312">
        <v>2308</v>
      </c>
      <c r="H2312" s="246">
        <f t="shared" ca="1" si="48"/>
        <v>-2.0232967003410349E-2</v>
      </c>
    </row>
    <row r="2313" spans="2:8" x14ac:dyDescent="0.25">
      <c r="B2313" s="79"/>
      <c r="C2313" s="119"/>
      <c r="G2313">
        <v>2309</v>
      </c>
      <c r="H2313" s="246">
        <f t="shared" ca="1" si="48"/>
        <v>2.3731005039592929E-2</v>
      </c>
    </row>
    <row r="2314" spans="2:8" x14ac:dyDescent="0.25">
      <c r="B2314" s="79"/>
      <c r="C2314" s="119"/>
      <c r="G2314">
        <v>2310</v>
      </c>
      <c r="H2314" s="246">
        <f t="shared" ca="1" si="48"/>
        <v>9.401828289059645E-4</v>
      </c>
    </row>
    <row r="2315" spans="2:8" x14ac:dyDescent="0.25">
      <c r="B2315" s="79"/>
      <c r="C2315" s="119"/>
      <c r="G2315">
        <v>2311</v>
      </c>
      <c r="H2315" s="246">
        <f t="shared" ca="1" si="48"/>
        <v>-1.6769996525510381E-2</v>
      </c>
    </row>
    <row r="2316" spans="2:8" x14ac:dyDescent="0.25">
      <c r="B2316" s="79"/>
      <c r="C2316" s="119"/>
      <c r="G2316">
        <v>2312</v>
      </c>
      <c r="H2316" s="246">
        <f t="shared" ca="1" si="48"/>
        <v>-1.4669116659741886E-2</v>
      </c>
    </row>
    <row r="2317" spans="2:8" x14ac:dyDescent="0.25">
      <c r="B2317" s="79"/>
      <c r="C2317" s="119"/>
      <c r="G2317">
        <v>2313</v>
      </c>
      <c r="H2317" s="246">
        <f t="shared" ca="1" si="48"/>
        <v>1.1181076285259887E-2</v>
      </c>
    </row>
    <row r="2318" spans="2:8" x14ac:dyDescent="0.25">
      <c r="B2318" s="79"/>
      <c r="C2318" s="119"/>
      <c r="G2318">
        <v>2314</v>
      </c>
      <c r="H2318" s="246">
        <f t="shared" ca="1" si="48"/>
        <v>1.2815047160533294E-3</v>
      </c>
    </row>
    <row r="2319" spans="2:8" x14ac:dyDescent="0.25">
      <c r="B2319" s="79"/>
      <c r="C2319" s="119"/>
      <c r="G2319">
        <v>2315</v>
      </c>
      <c r="H2319" s="246">
        <f t="shared" ca="1" si="48"/>
        <v>-1.0059360950487125E-2</v>
      </c>
    </row>
    <row r="2320" spans="2:8" x14ac:dyDescent="0.25">
      <c r="B2320" s="79"/>
      <c r="C2320" s="119"/>
      <c r="G2320">
        <v>2316</v>
      </c>
      <c r="H2320" s="246">
        <f t="shared" ca="1" si="48"/>
        <v>8.6847803681434788E-3</v>
      </c>
    </row>
    <row r="2321" spans="2:8" x14ac:dyDescent="0.25">
      <c r="B2321" s="79"/>
      <c r="C2321" s="119"/>
      <c r="G2321">
        <v>2317</v>
      </c>
      <c r="H2321" s="246">
        <f t="shared" ca="1" si="48"/>
        <v>1.6814201503009822E-2</v>
      </c>
    </row>
    <row r="2322" spans="2:8" x14ac:dyDescent="0.25">
      <c r="B2322" s="79"/>
      <c r="C2322" s="119"/>
      <c r="G2322">
        <v>2318</v>
      </c>
      <c r="H2322" s="246">
        <f t="shared" ca="1" si="48"/>
        <v>-7.4327166815901331E-3</v>
      </c>
    </row>
    <row r="2323" spans="2:8" x14ac:dyDescent="0.25">
      <c r="B2323" s="79"/>
      <c r="C2323" s="119"/>
      <c r="G2323">
        <v>2319</v>
      </c>
      <c r="H2323" s="246">
        <f t="shared" ca="1" si="48"/>
        <v>1.2150270698255564E-2</v>
      </c>
    </row>
    <row r="2324" spans="2:8" x14ac:dyDescent="0.25">
      <c r="B2324" s="79"/>
      <c r="C2324" s="119"/>
      <c r="G2324">
        <v>2320</v>
      </c>
      <c r="H2324" s="246">
        <f t="shared" ca="1" si="48"/>
        <v>-4.8749685437549355E-3</v>
      </c>
    </row>
    <row r="2325" spans="2:8" x14ac:dyDescent="0.25">
      <c r="B2325" s="79"/>
      <c r="C2325" s="119"/>
      <c r="G2325">
        <v>2321</v>
      </c>
      <c r="H2325" s="246">
        <f t="shared" ca="1" si="48"/>
        <v>1.9569923979674445E-2</v>
      </c>
    </row>
    <row r="2326" spans="2:8" x14ac:dyDescent="0.25">
      <c r="B2326" s="79"/>
      <c r="C2326" s="119"/>
      <c r="G2326">
        <v>2322</v>
      </c>
      <c r="H2326" s="246">
        <f t="shared" ca="1" si="48"/>
        <v>-1.5738380661131344E-2</v>
      </c>
    </row>
    <row r="2327" spans="2:8" x14ac:dyDescent="0.25">
      <c r="B2327" s="79"/>
      <c r="C2327" s="119"/>
      <c r="G2327">
        <v>2323</v>
      </c>
      <c r="H2327" s="246">
        <f t="shared" ca="1" si="48"/>
        <v>-4.7265714852427329E-3</v>
      </c>
    </row>
    <row r="2328" spans="2:8" x14ac:dyDescent="0.25">
      <c r="B2328" s="79"/>
      <c r="C2328" s="119"/>
      <c r="G2328">
        <v>2324</v>
      </c>
      <c r="H2328" s="246">
        <f t="shared" ca="1" si="48"/>
        <v>8.1368184966542564E-3</v>
      </c>
    </row>
    <row r="2329" spans="2:8" x14ac:dyDescent="0.25">
      <c r="B2329" s="79"/>
      <c r="C2329" s="119"/>
      <c r="G2329">
        <v>2325</v>
      </c>
      <c r="H2329" s="246">
        <f t="shared" ca="1" si="48"/>
        <v>1.3703973593624026E-2</v>
      </c>
    </row>
    <row r="2330" spans="2:8" x14ac:dyDescent="0.25">
      <c r="B2330" s="79"/>
      <c r="C2330" s="119"/>
      <c r="G2330">
        <v>2326</v>
      </c>
      <c r="H2330" s="246">
        <f t="shared" ca="1" si="48"/>
        <v>-2.9134413846743658E-3</v>
      </c>
    </row>
    <row r="2331" spans="2:8" x14ac:dyDescent="0.25">
      <c r="B2331" s="79"/>
      <c r="C2331" s="119"/>
      <c r="G2331">
        <v>2327</v>
      </c>
      <c r="H2331" s="246">
        <f t="shared" ca="1" si="48"/>
        <v>2.2660880111598256E-2</v>
      </c>
    </row>
    <row r="2332" spans="2:8" x14ac:dyDescent="0.25">
      <c r="B2332" s="79"/>
      <c r="C2332" s="119"/>
      <c r="G2332">
        <v>2328</v>
      </c>
      <c r="H2332" s="246">
        <f t="shared" ca="1" si="48"/>
        <v>1.159218032627801E-2</v>
      </c>
    </row>
    <row r="2333" spans="2:8" x14ac:dyDescent="0.25">
      <c r="B2333" s="79"/>
      <c r="C2333" s="119"/>
      <c r="G2333">
        <v>2329</v>
      </c>
      <c r="H2333" s="246">
        <f t="shared" ca="1" si="48"/>
        <v>1.2906773976231104E-2</v>
      </c>
    </row>
    <row r="2334" spans="2:8" x14ac:dyDescent="0.25">
      <c r="B2334" s="79"/>
      <c r="C2334" s="119"/>
      <c r="G2334">
        <v>2330</v>
      </c>
      <c r="H2334" s="246">
        <f t="shared" ca="1" si="48"/>
        <v>-7.6507296705597225E-3</v>
      </c>
    </row>
    <row r="2335" spans="2:8" x14ac:dyDescent="0.25">
      <c r="B2335" s="79"/>
      <c r="C2335" s="119"/>
      <c r="G2335">
        <v>2331</v>
      </c>
      <c r="H2335" s="246">
        <f t="shared" ca="1" si="48"/>
        <v>1.8550004316592126E-2</v>
      </c>
    </row>
    <row r="2336" spans="2:8" x14ac:dyDescent="0.25">
      <c r="B2336" s="79"/>
      <c r="C2336" s="119"/>
      <c r="G2336">
        <v>2332</v>
      </c>
      <c r="H2336" s="246">
        <f t="shared" ca="1" si="48"/>
        <v>8.7008540979132444E-3</v>
      </c>
    </row>
    <row r="2337" spans="2:8" x14ac:dyDescent="0.25">
      <c r="B2337" s="79"/>
      <c r="C2337" s="119"/>
      <c r="G2337">
        <v>2333</v>
      </c>
      <c r="H2337" s="246">
        <f t="shared" ca="1" si="48"/>
        <v>-4.3535353543236611E-3</v>
      </c>
    </row>
    <row r="2338" spans="2:8" x14ac:dyDescent="0.25">
      <c r="B2338" s="79"/>
      <c r="C2338" s="119"/>
      <c r="G2338">
        <v>2334</v>
      </c>
      <c r="H2338" s="246">
        <f t="shared" ca="1" si="48"/>
        <v>-9.0641677039327209E-3</v>
      </c>
    </row>
    <row r="2339" spans="2:8" x14ac:dyDescent="0.25">
      <c r="B2339" s="79"/>
      <c r="C2339" s="119"/>
      <c r="G2339">
        <v>2335</v>
      </c>
      <c r="H2339" s="246">
        <f t="shared" ca="1" si="48"/>
        <v>-1.7301945961761409E-2</v>
      </c>
    </row>
    <row r="2340" spans="2:8" x14ac:dyDescent="0.25">
      <c r="B2340" s="79"/>
      <c r="C2340" s="119"/>
      <c r="G2340">
        <v>2336</v>
      </c>
      <c r="H2340" s="246">
        <f t="shared" ca="1" si="48"/>
        <v>1.6399870658912252E-2</v>
      </c>
    </row>
    <row r="2341" spans="2:8" x14ac:dyDescent="0.25">
      <c r="B2341" s="79"/>
      <c r="C2341" s="119"/>
      <c r="G2341">
        <v>2337</v>
      </c>
      <c r="H2341" s="246">
        <f t="shared" ca="1" si="48"/>
        <v>7.4142520216211863E-3</v>
      </c>
    </row>
    <row r="2342" spans="2:8" x14ac:dyDescent="0.25">
      <c r="B2342" s="79"/>
      <c r="C2342" s="119"/>
      <c r="G2342">
        <v>2338</v>
      </c>
      <c r="H2342" s="246">
        <f t="shared" ca="1" si="48"/>
        <v>-1.3901096601089466E-2</v>
      </c>
    </row>
    <row r="2343" spans="2:8" x14ac:dyDescent="0.25">
      <c r="B2343" s="79"/>
      <c r="C2343" s="119"/>
      <c r="G2343">
        <v>2339</v>
      </c>
      <c r="H2343" s="246">
        <f t="shared" ca="1" si="48"/>
        <v>-2.1040280385993516E-3</v>
      </c>
    </row>
    <row r="2344" spans="2:8" x14ac:dyDescent="0.25">
      <c r="B2344" s="79"/>
      <c r="C2344" s="119"/>
      <c r="G2344">
        <v>2340</v>
      </c>
      <c r="H2344" s="246">
        <f t="shared" ca="1" si="48"/>
        <v>-5.1692822378215366E-3</v>
      </c>
    </row>
    <row r="2345" spans="2:8" x14ac:dyDescent="0.25">
      <c r="B2345" s="79"/>
      <c r="C2345" s="119"/>
      <c r="G2345">
        <v>2341</v>
      </c>
      <c r="H2345" s="246">
        <f t="shared" ca="1" si="48"/>
        <v>-7.954533198909501E-4</v>
      </c>
    </row>
    <row r="2346" spans="2:8" x14ac:dyDescent="0.25">
      <c r="B2346" s="79"/>
      <c r="C2346" s="119"/>
      <c r="G2346">
        <v>2342</v>
      </c>
      <c r="H2346" s="246">
        <f t="shared" ca="1" si="48"/>
        <v>-1.2680794175047935E-2</v>
      </c>
    </row>
    <row r="2347" spans="2:8" x14ac:dyDescent="0.25">
      <c r="B2347" s="79"/>
      <c r="C2347" s="119"/>
      <c r="G2347">
        <v>2343</v>
      </c>
      <c r="H2347" s="246">
        <f t="shared" ca="1" si="48"/>
        <v>-3.2683037760123154E-3</v>
      </c>
    </row>
    <row r="2348" spans="2:8" x14ac:dyDescent="0.25">
      <c r="B2348" s="79"/>
      <c r="C2348" s="119"/>
      <c r="G2348">
        <v>2344</v>
      </c>
      <c r="H2348" s="246">
        <f t="shared" ca="1" si="48"/>
        <v>1.8418890351697283E-2</v>
      </c>
    </row>
    <row r="2349" spans="2:8" x14ac:dyDescent="0.25">
      <c r="B2349" s="79"/>
      <c r="C2349" s="119"/>
      <c r="G2349">
        <v>2345</v>
      </c>
      <c r="H2349" s="246">
        <f t="shared" ca="1" si="48"/>
        <v>3.01419698287224E-3</v>
      </c>
    </row>
    <row r="2350" spans="2:8" x14ac:dyDescent="0.25">
      <c r="B2350" s="79"/>
      <c r="C2350" s="119"/>
      <c r="G2350">
        <v>2346</v>
      </c>
      <c r="H2350" s="246">
        <f t="shared" ca="1" si="48"/>
        <v>2.3469855464486344E-3</v>
      </c>
    </row>
    <row r="2351" spans="2:8" x14ac:dyDescent="0.25">
      <c r="B2351" s="79"/>
      <c r="C2351" s="119"/>
      <c r="G2351">
        <v>2347</v>
      </c>
      <c r="H2351" s="246">
        <f t="shared" ca="1" si="48"/>
        <v>5.0140831154241294E-3</v>
      </c>
    </row>
    <row r="2352" spans="2:8" x14ac:dyDescent="0.25">
      <c r="B2352" s="79"/>
      <c r="C2352" s="119"/>
      <c r="G2352">
        <v>2348</v>
      </c>
      <c r="H2352" s="246">
        <f t="shared" ca="1" si="48"/>
        <v>-3.6100019933440475E-3</v>
      </c>
    </row>
    <row r="2353" spans="2:8" x14ac:dyDescent="0.25">
      <c r="B2353" s="79"/>
      <c r="C2353" s="119"/>
      <c r="G2353">
        <v>2349</v>
      </c>
      <c r="H2353" s="246">
        <f t="shared" ca="1" si="48"/>
        <v>-1.0486823838807495E-2</v>
      </c>
    </row>
    <row r="2354" spans="2:8" x14ac:dyDescent="0.25">
      <c r="B2354" s="79"/>
      <c r="C2354" s="119"/>
      <c r="G2354">
        <v>2350</v>
      </c>
      <c r="H2354" s="246">
        <f t="shared" ca="1" si="48"/>
        <v>1.2296022975906424E-2</v>
      </c>
    </row>
    <row r="2355" spans="2:8" x14ac:dyDescent="0.25">
      <c r="B2355" s="79"/>
      <c r="C2355" s="119"/>
      <c r="G2355">
        <v>2351</v>
      </c>
      <c r="H2355" s="246">
        <f t="shared" ca="1" si="48"/>
        <v>-1.1285928363106353E-2</v>
      </c>
    </row>
    <row r="2356" spans="2:8" x14ac:dyDescent="0.25">
      <c r="B2356" s="79"/>
      <c r="C2356" s="119"/>
      <c r="G2356">
        <v>2352</v>
      </c>
      <c r="H2356" s="246">
        <f t="shared" ca="1" si="48"/>
        <v>-1.2225523689862022E-2</v>
      </c>
    </row>
    <row r="2357" spans="2:8" x14ac:dyDescent="0.25">
      <c r="B2357" s="79"/>
      <c r="C2357" s="119"/>
      <c r="G2357">
        <v>2353</v>
      </c>
      <c r="H2357" s="246">
        <f t="shared" ca="1" si="48"/>
        <v>7.348944687579754E-4</v>
      </c>
    </row>
    <row r="2358" spans="2:8" x14ac:dyDescent="0.25">
      <c r="B2358" s="79"/>
      <c r="C2358" s="119"/>
      <c r="G2358">
        <v>2354</v>
      </c>
      <c r="H2358" s="246">
        <f t="shared" ca="1" si="48"/>
        <v>-2.6032070877595095E-3</v>
      </c>
    </row>
    <row r="2359" spans="2:8" x14ac:dyDescent="0.25">
      <c r="B2359" s="79"/>
      <c r="C2359" s="119"/>
      <c r="G2359">
        <v>2355</v>
      </c>
      <c r="H2359" s="246">
        <f t="shared" ca="1" si="48"/>
        <v>-2.5523700729749772E-3</v>
      </c>
    </row>
    <row r="2360" spans="2:8" x14ac:dyDescent="0.25">
      <c r="B2360" s="79"/>
      <c r="C2360" s="119"/>
      <c r="G2360">
        <v>2356</v>
      </c>
      <c r="H2360" s="246">
        <f t="shared" ca="1" si="48"/>
        <v>8.8109995021231247E-4</v>
      </c>
    </row>
    <row r="2361" spans="2:8" x14ac:dyDescent="0.25">
      <c r="B2361" s="79"/>
      <c r="C2361" s="119"/>
      <c r="G2361">
        <v>2357</v>
      </c>
      <c r="H2361" s="246">
        <f t="shared" ca="1" si="48"/>
        <v>1.0627487630635882E-2</v>
      </c>
    </row>
    <row r="2362" spans="2:8" x14ac:dyDescent="0.25">
      <c r="B2362" s="79"/>
      <c r="C2362" s="119"/>
      <c r="G2362">
        <v>2358</v>
      </c>
      <c r="H2362" s="246">
        <f t="shared" ca="1" si="48"/>
        <v>-3.266738659096611E-3</v>
      </c>
    </row>
    <row r="2363" spans="2:8" x14ac:dyDescent="0.25">
      <c r="B2363" s="79"/>
      <c r="C2363" s="119"/>
      <c r="G2363">
        <v>2359</v>
      </c>
      <c r="H2363" s="246">
        <f t="shared" ca="1" si="48"/>
        <v>-2.5950348800082672E-2</v>
      </c>
    </row>
    <row r="2364" spans="2:8" x14ac:dyDescent="0.25">
      <c r="B2364" s="79"/>
      <c r="C2364" s="119"/>
      <c r="G2364">
        <v>2360</v>
      </c>
      <c r="H2364" s="246">
        <f t="shared" ca="1" si="48"/>
        <v>-1.8930095922819655E-2</v>
      </c>
    </row>
    <row r="2365" spans="2:8" x14ac:dyDescent="0.25">
      <c r="B2365" s="79"/>
      <c r="C2365" s="119"/>
      <c r="G2365">
        <v>2361</v>
      </c>
      <c r="H2365" s="246">
        <f t="shared" ca="1" si="48"/>
        <v>1.4130244352465078E-3</v>
      </c>
    </row>
    <row r="2366" spans="2:8" x14ac:dyDescent="0.25">
      <c r="B2366" s="79"/>
      <c r="C2366" s="119"/>
      <c r="G2366">
        <v>2362</v>
      </c>
      <c r="H2366" s="246">
        <f t="shared" ca="1" si="48"/>
        <v>-2.8703565585947829E-2</v>
      </c>
    </row>
    <row r="2367" spans="2:8" x14ac:dyDescent="0.25">
      <c r="B2367" s="79"/>
      <c r="C2367" s="119"/>
      <c r="G2367">
        <v>2363</v>
      </c>
      <c r="H2367" s="246">
        <f t="shared" ca="1" si="48"/>
        <v>-5.2294258713379621E-3</v>
      </c>
    </row>
    <row r="2368" spans="2:8" x14ac:dyDescent="0.25">
      <c r="B2368" s="79"/>
      <c r="C2368" s="119"/>
      <c r="G2368">
        <v>2364</v>
      </c>
      <c r="H2368" s="246">
        <f t="shared" ca="1" si="48"/>
        <v>-7.772841360440725E-3</v>
      </c>
    </row>
    <row r="2369" spans="2:8" x14ac:dyDescent="0.25">
      <c r="B2369" s="79"/>
      <c r="C2369" s="119"/>
      <c r="G2369">
        <v>2365</v>
      </c>
      <c r="H2369" s="246">
        <f t="shared" ca="1" si="48"/>
        <v>-4.6541677880234684E-3</v>
      </c>
    </row>
    <row r="2370" spans="2:8" x14ac:dyDescent="0.25">
      <c r="B2370" s="79"/>
      <c r="C2370" s="119"/>
      <c r="G2370">
        <v>2366</v>
      </c>
      <c r="H2370" s="246">
        <f t="shared" ca="1" si="48"/>
        <v>5.1450177187151939E-4</v>
      </c>
    </row>
    <row r="2371" spans="2:8" x14ac:dyDescent="0.25">
      <c r="B2371" s="79"/>
      <c r="C2371" s="119"/>
      <c r="G2371">
        <v>2367</v>
      </c>
      <c r="H2371" s="246">
        <f t="shared" ca="1" si="48"/>
        <v>2.6912307634592684E-2</v>
      </c>
    </row>
    <row r="2372" spans="2:8" x14ac:dyDescent="0.25">
      <c r="B2372" s="79"/>
      <c r="C2372" s="119"/>
      <c r="G2372">
        <v>2368</v>
      </c>
      <c r="H2372" s="246">
        <f t="shared" ca="1" si="48"/>
        <v>1.8132964873904917E-3</v>
      </c>
    </row>
    <row r="2373" spans="2:8" x14ac:dyDescent="0.25">
      <c r="B2373" s="79"/>
      <c r="C2373" s="119"/>
      <c r="G2373">
        <v>2369</v>
      </c>
      <c r="H2373" s="246">
        <f t="shared" ca="1" si="48"/>
        <v>-3.4124619264087191E-3</v>
      </c>
    </row>
    <row r="2374" spans="2:8" x14ac:dyDescent="0.25">
      <c r="B2374" s="79"/>
      <c r="C2374" s="119"/>
      <c r="G2374">
        <v>2370</v>
      </c>
      <c r="H2374" s="246">
        <f t="shared" ref="H2374:H2437" ca="1" si="49">_xlfn.NORM.INV(RAND(),$N$7,$N$8)</f>
        <v>1.0225220358690243E-2</v>
      </c>
    </row>
    <row r="2375" spans="2:8" x14ac:dyDescent="0.25">
      <c r="B2375" s="79"/>
      <c r="C2375" s="119"/>
      <c r="G2375">
        <v>2371</v>
      </c>
      <c r="H2375" s="246">
        <f t="shared" ca="1" si="49"/>
        <v>5.2829579593610104E-3</v>
      </c>
    </row>
    <row r="2376" spans="2:8" x14ac:dyDescent="0.25">
      <c r="B2376" s="79"/>
      <c r="C2376" s="119"/>
      <c r="G2376">
        <v>2372</v>
      </c>
      <c r="H2376" s="246">
        <f t="shared" ca="1" si="49"/>
        <v>-3.5516435553751033E-3</v>
      </c>
    </row>
    <row r="2377" spans="2:8" x14ac:dyDescent="0.25">
      <c r="B2377" s="79"/>
      <c r="C2377" s="119"/>
      <c r="G2377">
        <v>2373</v>
      </c>
      <c r="H2377" s="246">
        <f t="shared" ca="1" si="49"/>
        <v>-1.9768463825437285E-2</v>
      </c>
    </row>
    <row r="2378" spans="2:8" x14ac:dyDescent="0.25">
      <c r="B2378" s="79"/>
      <c r="C2378" s="119"/>
      <c r="G2378">
        <v>2374</v>
      </c>
      <c r="H2378" s="246">
        <f t="shared" ca="1" si="49"/>
        <v>-4.4129026969128866E-3</v>
      </c>
    </row>
    <row r="2379" spans="2:8" x14ac:dyDescent="0.25">
      <c r="B2379" s="79"/>
      <c r="C2379" s="119"/>
      <c r="G2379">
        <v>2375</v>
      </c>
      <c r="H2379" s="246">
        <f t="shared" ca="1" si="49"/>
        <v>-1.4203740631162389E-2</v>
      </c>
    </row>
    <row r="2380" spans="2:8" x14ac:dyDescent="0.25">
      <c r="B2380" s="79"/>
      <c r="C2380" s="119"/>
      <c r="G2380">
        <v>2376</v>
      </c>
      <c r="H2380" s="246">
        <f t="shared" ca="1" si="49"/>
        <v>5.7447749850574091E-4</v>
      </c>
    </row>
    <row r="2381" spans="2:8" x14ac:dyDescent="0.25">
      <c r="B2381" s="79"/>
      <c r="C2381" s="119"/>
      <c r="G2381">
        <v>2377</v>
      </c>
      <c r="H2381" s="246">
        <f t="shared" ca="1" si="49"/>
        <v>3.2863496722871234E-4</v>
      </c>
    </row>
    <row r="2382" spans="2:8" x14ac:dyDescent="0.25">
      <c r="B2382" s="79"/>
      <c r="C2382" s="119"/>
      <c r="G2382">
        <v>2378</v>
      </c>
      <c r="H2382" s="246">
        <f t="shared" ca="1" si="49"/>
        <v>9.7072608845502235E-3</v>
      </c>
    </row>
    <row r="2383" spans="2:8" x14ac:dyDescent="0.25">
      <c r="B2383" s="79"/>
      <c r="C2383" s="119"/>
      <c r="G2383">
        <v>2379</v>
      </c>
      <c r="H2383" s="246">
        <f t="shared" ca="1" si="49"/>
        <v>1.9112304921743359E-2</v>
      </c>
    </row>
    <row r="2384" spans="2:8" x14ac:dyDescent="0.25">
      <c r="B2384" s="79"/>
      <c r="C2384" s="119"/>
      <c r="G2384">
        <v>2380</v>
      </c>
      <c r="H2384" s="246">
        <f t="shared" ca="1" si="49"/>
        <v>7.8127069780822376E-3</v>
      </c>
    </row>
    <row r="2385" spans="2:8" x14ac:dyDescent="0.25">
      <c r="B2385" s="79"/>
      <c r="C2385" s="119"/>
      <c r="G2385">
        <v>2381</v>
      </c>
      <c r="H2385" s="246">
        <f t="shared" ca="1" si="49"/>
        <v>-6.1768751275513133E-3</v>
      </c>
    </row>
    <row r="2386" spans="2:8" x14ac:dyDescent="0.25">
      <c r="B2386" s="79"/>
      <c r="C2386" s="119"/>
      <c r="G2386">
        <v>2382</v>
      </c>
      <c r="H2386" s="246">
        <f t="shared" ca="1" si="49"/>
        <v>-1.849223623148722E-2</v>
      </c>
    </row>
    <row r="2387" spans="2:8" x14ac:dyDescent="0.25">
      <c r="B2387" s="79"/>
      <c r="C2387" s="119"/>
      <c r="G2387">
        <v>2383</v>
      </c>
      <c r="H2387" s="246">
        <f t="shared" ca="1" si="49"/>
        <v>7.0773465704941901E-3</v>
      </c>
    </row>
    <row r="2388" spans="2:8" x14ac:dyDescent="0.25">
      <c r="B2388" s="79"/>
      <c r="C2388" s="119"/>
      <c r="G2388">
        <v>2384</v>
      </c>
      <c r="H2388" s="246">
        <f t="shared" ca="1" si="49"/>
        <v>-1.1955568003548018E-2</v>
      </c>
    </row>
    <row r="2389" spans="2:8" x14ac:dyDescent="0.25">
      <c r="B2389" s="79"/>
      <c r="C2389" s="119"/>
      <c r="G2389">
        <v>2385</v>
      </c>
      <c r="H2389" s="246">
        <f t="shared" ca="1" si="49"/>
        <v>1.0628303702840576E-2</v>
      </c>
    </row>
    <row r="2390" spans="2:8" x14ac:dyDescent="0.25">
      <c r="B2390" s="79"/>
      <c r="C2390" s="119"/>
      <c r="G2390">
        <v>2386</v>
      </c>
      <c r="H2390" s="246">
        <f t="shared" ca="1" si="49"/>
        <v>-8.6531570103916319E-3</v>
      </c>
    </row>
    <row r="2391" spans="2:8" x14ac:dyDescent="0.25">
      <c r="B2391" s="79"/>
      <c r="C2391" s="119"/>
      <c r="G2391">
        <v>2387</v>
      </c>
      <c r="H2391" s="246">
        <f t="shared" ca="1" si="49"/>
        <v>1.1067698414086911E-3</v>
      </c>
    </row>
    <row r="2392" spans="2:8" x14ac:dyDescent="0.25">
      <c r="B2392" s="79"/>
      <c r="C2392" s="119"/>
      <c r="G2392">
        <v>2388</v>
      </c>
      <c r="H2392" s="246">
        <f t="shared" ca="1" si="49"/>
        <v>-5.1259221486415043E-3</v>
      </c>
    </row>
    <row r="2393" spans="2:8" x14ac:dyDescent="0.25">
      <c r="B2393" s="79"/>
      <c r="C2393" s="119"/>
      <c r="G2393">
        <v>2389</v>
      </c>
      <c r="H2393" s="246">
        <f t="shared" ca="1" si="49"/>
        <v>-1.1817343114285816E-2</v>
      </c>
    </row>
    <row r="2394" spans="2:8" x14ac:dyDescent="0.25">
      <c r="B2394" s="79"/>
      <c r="C2394" s="119"/>
      <c r="G2394">
        <v>2390</v>
      </c>
      <c r="H2394" s="246">
        <f t="shared" ca="1" si="49"/>
        <v>-7.4256132396608869E-5</v>
      </c>
    </row>
    <row r="2395" spans="2:8" x14ac:dyDescent="0.25">
      <c r="B2395" s="79"/>
      <c r="C2395" s="119"/>
      <c r="G2395">
        <v>2391</v>
      </c>
      <c r="H2395" s="246">
        <f t="shared" ca="1" si="49"/>
        <v>2.2784533627396943E-2</v>
      </c>
    </row>
    <row r="2396" spans="2:8" x14ac:dyDescent="0.25">
      <c r="B2396" s="79"/>
      <c r="C2396" s="119"/>
      <c r="G2396">
        <v>2392</v>
      </c>
      <c r="H2396" s="246">
        <f t="shared" ca="1" si="49"/>
        <v>6.7894334847970889E-3</v>
      </c>
    </row>
    <row r="2397" spans="2:8" x14ac:dyDescent="0.25">
      <c r="B2397" s="79"/>
      <c r="C2397" s="119"/>
      <c r="G2397">
        <v>2393</v>
      </c>
      <c r="H2397" s="246">
        <f t="shared" ca="1" si="49"/>
        <v>-1.0267407542916541E-2</v>
      </c>
    </row>
    <row r="2398" spans="2:8" x14ac:dyDescent="0.25">
      <c r="B2398" s="79"/>
      <c r="C2398" s="119"/>
      <c r="G2398">
        <v>2394</v>
      </c>
      <c r="H2398" s="246">
        <f t="shared" ca="1" si="49"/>
        <v>-3.1857862957325881E-3</v>
      </c>
    </row>
    <row r="2399" spans="2:8" x14ac:dyDescent="0.25">
      <c r="B2399" s="79"/>
      <c r="C2399" s="119"/>
      <c r="G2399">
        <v>2395</v>
      </c>
      <c r="H2399" s="246">
        <f t="shared" ca="1" si="49"/>
        <v>-1.3770277748710045E-2</v>
      </c>
    </row>
    <row r="2400" spans="2:8" x14ac:dyDescent="0.25">
      <c r="B2400" s="79"/>
      <c r="C2400" s="119"/>
      <c r="G2400">
        <v>2396</v>
      </c>
      <c r="H2400" s="246">
        <f t="shared" ca="1" si="49"/>
        <v>-1.3236061667205489E-2</v>
      </c>
    </row>
    <row r="2401" spans="2:8" x14ac:dyDescent="0.25">
      <c r="B2401" s="79"/>
      <c r="C2401" s="119"/>
      <c r="G2401">
        <v>2397</v>
      </c>
      <c r="H2401" s="246">
        <f t="shared" ca="1" si="49"/>
        <v>-7.2185082177283113E-3</v>
      </c>
    </row>
    <row r="2402" spans="2:8" x14ac:dyDescent="0.25">
      <c r="B2402" s="79"/>
      <c r="C2402" s="119"/>
      <c r="G2402">
        <v>2398</v>
      </c>
      <c r="H2402" s="246">
        <f t="shared" ca="1" si="49"/>
        <v>-1.8998904946346571E-2</v>
      </c>
    </row>
    <row r="2403" spans="2:8" x14ac:dyDescent="0.25">
      <c r="B2403" s="79"/>
      <c r="C2403" s="119"/>
      <c r="G2403">
        <v>2399</v>
      </c>
      <c r="H2403" s="246">
        <f t="shared" ca="1" si="49"/>
        <v>1.8487213095984677E-2</v>
      </c>
    </row>
    <row r="2404" spans="2:8" x14ac:dyDescent="0.25">
      <c r="B2404" s="79"/>
      <c r="C2404" s="119"/>
      <c r="G2404">
        <v>2400</v>
      </c>
      <c r="H2404" s="246">
        <f t="shared" ca="1" si="49"/>
        <v>-3.1783343713309787E-3</v>
      </c>
    </row>
    <row r="2405" spans="2:8" x14ac:dyDescent="0.25">
      <c r="B2405" s="79"/>
      <c r="C2405" s="119"/>
      <c r="G2405">
        <v>2401</v>
      </c>
      <c r="H2405" s="246">
        <f t="shared" ca="1" si="49"/>
        <v>3.7719747440914295E-3</v>
      </c>
    </row>
    <row r="2406" spans="2:8" x14ac:dyDescent="0.25">
      <c r="B2406" s="79"/>
      <c r="C2406" s="119"/>
      <c r="G2406">
        <v>2402</v>
      </c>
      <c r="H2406" s="246">
        <f t="shared" ca="1" si="49"/>
        <v>1.5397351802207528E-2</v>
      </c>
    </row>
    <row r="2407" spans="2:8" x14ac:dyDescent="0.25">
      <c r="B2407" s="79"/>
      <c r="C2407" s="119"/>
      <c r="G2407">
        <v>2403</v>
      </c>
      <c r="H2407" s="246">
        <f t="shared" ca="1" si="49"/>
        <v>-2.2121536710766644E-2</v>
      </c>
    </row>
    <row r="2408" spans="2:8" x14ac:dyDescent="0.25">
      <c r="B2408" s="79"/>
      <c r="C2408" s="119"/>
      <c r="G2408">
        <v>2404</v>
      </c>
      <c r="H2408" s="246">
        <f t="shared" ca="1" si="49"/>
        <v>-2.4787261792537686E-2</v>
      </c>
    </row>
    <row r="2409" spans="2:8" x14ac:dyDescent="0.25">
      <c r="B2409" s="79"/>
      <c r="C2409" s="119"/>
      <c r="G2409">
        <v>2405</v>
      </c>
      <c r="H2409" s="246">
        <f t="shared" ca="1" si="49"/>
        <v>-1.6805157374027754E-2</v>
      </c>
    </row>
    <row r="2410" spans="2:8" x14ac:dyDescent="0.25">
      <c r="B2410" s="79"/>
      <c r="C2410" s="119"/>
      <c r="G2410">
        <v>2406</v>
      </c>
      <c r="H2410" s="246">
        <f t="shared" ca="1" si="49"/>
        <v>1.5198278654403802E-3</v>
      </c>
    </row>
    <row r="2411" spans="2:8" x14ac:dyDescent="0.25">
      <c r="B2411" s="79"/>
      <c r="C2411" s="119"/>
      <c r="G2411">
        <v>2407</v>
      </c>
      <c r="H2411" s="246">
        <f t="shared" ca="1" si="49"/>
        <v>-1.4174473583012518E-2</v>
      </c>
    </row>
    <row r="2412" spans="2:8" x14ac:dyDescent="0.25">
      <c r="B2412" s="79"/>
      <c r="C2412" s="119"/>
      <c r="G2412">
        <v>2408</v>
      </c>
      <c r="H2412" s="246">
        <f t="shared" ca="1" si="49"/>
        <v>-3.7644795366082117E-3</v>
      </c>
    </row>
    <row r="2413" spans="2:8" x14ac:dyDescent="0.25">
      <c r="B2413" s="79"/>
      <c r="C2413" s="119"/>
      <c r="G2413">
        <v>2409</v>
      </c>
      <c r="H2413" s="246">
        <f t="shared" ca="1" si="49"/>
        <v>6.4565155348127439E-3</v>
      </c>
    </row>
    <row r="2414" spans="2:8" x14ac:dyDescent="0.25">
      <c r="B2414" s="79"/>
      <c r="C2414" s="119"/>
      <c r="G2414">
        <v>2410</v>
      </c>
      <c r="H2414" s="246">
        <f t="shared" ca="1" si="49"/>
        <v>1.9499624282342663E-2</v>
      </c>
    </row>
    <row r="2415" spans="2:8" x14ac:dyDescent="0.25">
      <c r="B2415" s="79"/>
      <c r="C2415" s="119"/>
      <c r="G2415">
        <v>2411</v>
      </c>
      <c r="H2415" s="246">
        <f t="shared" ca="1" si="49"/>
        <v>-1.0327607454382529E-2</v>
      </c>
    </row>
    <row r="2416" spans="2:8" x14ac:dyDescent="0.25">
      <c r="B2416" s="79"/>
      <c r="C2416" s="119"/>
      <c r="G2416">
        <v>2412</v>
      </c>
      <c r="H2416" s="246">
        <f t="shared" ca="1" si="49"/>
        <v>1.2848796369321196E-2</v>
      </c>
    </row>
    <row r="2417" spans="2:8" x14ac:dyDescent="0.25">
      <c r="B2417" s="79"/>
      <c r="C2417" s="119"/>
      <c r="G2417">
        <v>2413</v>
      </c>
      <c r="H2417" s="246">
        <f t="shared" ca="1" si="49"/>
        <v>-2.6938326586227095E-3</v>
      </c>
    </row>
    <row r="2418" spans="2:8" x14ac:dyDescent="0.25">
      <c r="B2418" s="79"/>
      <c r="C2418" s="119"/>
      <c r="G2418">
        <v>2414</v>
      </c>
      <c r="H2418" s="246">
        <f t="shared" ca="1" si="49"/>
        <v>1.352530161940641E-2</v>
      </c>
    </row>
    <row r="2419" spans="2:8" x14ac:dyDescent="0.25">
      <c r="B2419" s="79"/>
      <c r="C2419" s="119"/>
      <c r="G2419">
        <v>2415</v>
      </c>
      <c r="H2419" s="246">
        <f t="shared" ca="1" si="49"/>
        <v>-3.6325646420192451E-3</v>
      </c>
    </row>
    <row r="2420" spans="2:8" x14ac:dyDescent="0.25">
      <c r="B2420" s="79"/>
      <c r="C2420" s="119"/>
      <c r="G2420">
        <v>2416</v>
      </c>
      <c r="H2420" s="246">
        <f t="shared" ca="1" si="49"/>
        <v>-2.100914826399122E-2</v>
      </c>
    </row>
    <row r="2421" spans="2:8" x14ac:dyDescent="0.25">
      <c r="B2421" s="79"/>
      <c r="C2421" s="119"/>
      <c r="G2421">
        <v>2417</v>
      </c>
      <c r="H2421" s="246">
        <f t="shared" ca="1" si="49"/>
        <v>-1.3532041184236787E-2</v>
      </c>
    </row>
    <row r="2422" spans="2:8" x14ac:dyDescent="0.25">
      <c r="B2422" s="79"/>
      <c r="C2422" s="119"/>
      <c r="G2422">
        <v>2418</v>
      </c>
      <c r="H2422" s="246">
        <f t="shared" ca="1" si="49"/>
        <v>-2.6311041805896055E-2</v>
      </c>
    </row>
    <row r="2423" spans="2:8" x14ac:dyDescent="0.25">
      <c r="B2423" s="79"/>
      <c r="C2423" s="119"/>
      <c r="G2423">
        <v>2419</v>
      </c>
      <c r="H2423" s="246">
        <f t="shared" ca="1" si="49"/>
        <v>1.445155279436755E-2</v>
      </c>
    </row>
    <row r="2424" spans="2:8" x14ac:dyDescent="0.25">
      <c r="B2424" s="79"/>
      <c r="C2424" s="119"/>
      <c r="G2424">
        <v>2420</v>
      </c>
      <c r="H2424" s="246">
        <f t="shared" ca="1" si="49"/>
        <v>-9.0205106841780604E-3</v>
      </c>
    </row>
    <row r="2425" spans="2:8" x14ac:dyDescent="0.25">
      <c r="B2425" s="79"/>
      <c r="C2425" s="119"/>
      <c r="G2425">
        <v>2421</v>
      </c>
      <c r="H2425" s="246">
        <f t="shared" ca="1" si="49"/>
        <v>-1.825249571823543E-2</v>
      </c>
    </row>
    <row r="2426" spans="2:8" x14ac:dyDescent="0.25">
      <c r="B2426" s="79"/>
      <c r="C2426" s="119"/>
      <c r="G2426">
        <v>2422</v>
      </c>
      <c r="H2426" s="246">
        <f t="shared" ca="1" si="49"/>
        <v>-6.6515788444824466E-3</v>
      </c>
    </row>
    <row r="2427" spans="2:8" x14ac:dyDescent="0.25">
      <c r="B2427" s="79"/>
      <c r="C2427" s="119"/>
      <c r="G2427">
        <v>2423</v>
      </c>
      <c r="H2427" s="246">
        <f t="shared" ca="1" si="49"/>
        <v>6.3265062212901971E-3</v>
      </c>
    </row>
    <row r="2428" spans="2:8" x14ac:dyDescent="0.25">
      <c r="B2428" s="79"/>
      <c r="C2428" s="119"/>
      <c r="G2428">
        <v>2424</v>
      </c>
      <c r="H2428" s="246">
        <f t="shared" ca="1" si="49"/>
        <v>1.9864869377747237E-3</v>
      </c>
    </row>
    <row r="2429" spans="2:8" x14ac:dyDescent="0.25">
      <c r="B2429" s="79"/>
      <c r="C2429" s="119"/>
      <c r="G2429">
        <v>2425</v>
      </c>
      <c r="H2429" s="246">
        <f t="shared" ca="1" si="49"/>
        <v>-3.4897747051896313E-3</v>
      </c>
    </row>
    <row r="2430" spans="2:8" x14ac:dyDescent="0.25">
      <c r="B2430" s="79"/>
      <c r="C2430" s="119"/>
      <c r="G2430">
        <v>2426</v>
      </c>
      <c r="H2430" s="246">
        <f t="shared" ca="1" si="49"/>
        <v>1.8895778951416183E-3</v>
      </c>
    </row>
    <row r="2431" spans="2:8" x14ac:dyDescent="0.25">
      <c r="B2431" s="79"/>
      <c r="C2431" s="119"/>
      <c r="G2431">
        <v>2427</v>
      </c>
      <c r="H2431" s="246">
        <f t="shared" ca="1" si="49"/>
        <v>3.6168564799732863E-3</v>
      </c>
    </row>
    <row r="2432" spans="2:8" x14ac:dyDescent="0.25">
      <c r="B2432" s="79"/>
      <c r="C2432" s="119"/>
      <c r="G2432">
        <v>2428</v>
      </c>
      <c r="H2432" s="246">
        <f t="shared" ca="1" si="49"/>
        <v>3.2926238617604548E-3</v>
      </c>
    </row>
    <row r="2433" spans="2:8" x14ac:dyDescent="0.25">
      <c r="B2433" s="79"/>
      <c r="C2433" s="119"/>
      <c r="G2433">
        <v>2429</v>
      </c>
      <c r="H2433" s="246">
        <f t="shared" ca="1" si="49"/>
        <v>1.1074269182133641E-2</v>
      </c>
    </row>
    <row r="2434" spans="2:8" x14ac:dyDescent="0.25">
      <c r="B2434" s="79"/>
      <c r="C2434" s="119"/>
      <c r="G2434">
        <v>2430</v>
      </c>
      <c r="H2434" s="246">
        <f t="shared" ca="1" si="49"/>
        <v>-8.2988527219250985E-3</v>
      </c>
    </row>
    <row r="2435" spans="2:8" x14ac:dyDescent="0.25">
      <c r="B2435" s="79"/>
      <c r="C2435" s="119"/>
      <c r="G2435">
        <v>2431</v>
      </c>
      <c r="H2435" s="246">
        <f t="shared" ca="1" si="49"/>
        <v>1.7638711043161746E-3</v>
      </c>
    </row>
    <row r="2436" spans="2:8" x14ac:dyDescent="0.25">
      <c r="B2436" s="79"/>
      <c r="C2436" s="119"/>
      <c r="G2436">
        <v>2432</v>
      </c>
      <c r="H2436" s="246">
        <f t="shared" ca="1" si="49"/>
        <v>5.1583242821139795E-3</v>
      </c>
    </row>
    <row r="2437" spans="2:8" x14ac:dyDescent="0.25">
      <c r="B2437" s="79"/>
      <c r="C2437" s="119"/>
      <c r="G2437">
        <v>2433</v>
      </c>
      <c r="H2437" s="246">
        <f t="shared" ca="1" si="49"/>
        <v>5.735631524435977E-4</v>
      </c>
    </row>
    <row r="2438" spans="2:8" x14ac:dyDescent="0.25">
      <c r="B2438" s="79"/>
      <c r="C2438" s="119"/>
      <c r="G2438">
        <v>2434</v>
      </c>
      <c r="H2438" s="246">
        <f t="shared" ref="H2438:H2501" ca="1" si="50">_xlfn.NORM.INV(RAND(),$N$7,$N$8)</f>
        <v>1.0445512447947393E-2</v>
      </c>
    </row>
    <row r="2439" spans="2:8" x14ac:dyDescent="0.25">
      <c r="B2439" s="79"/>
      <c r="C2439" s="119"/>
      <c r="G2439">
        <v>2435</v>
      </c>
      <c r="H2439" s="246">
        <f t="shared" ca="1" si="50"/>
        <v>3.472003190136685E-3</v>
      </c>
    </row>
    <row r="2440" spans="2:8" x14ac:dyDescent="0.25">
      <c r="B2440" s="79"/>
      <c r="C2440" s="119"/>
      <c r="G2440">
        <v>2436</v>
      </c>
      <c r="H2440" s="246">
        <f t="shared" ca="1" si="50"/>
        <v>1.7821594531880015E-2</v>
      </c>
    </row>
    <row r="2441" spans="2:8" x14ac:dyDescent="0.25">
      <c r="B2441" s="79"/>
      <c r="C2441" s="119"/>
      <c r="G2441">
        <v>2437</v>
      </c>
      <c r="H2441" s="246">
        <f t="shared" ca="1" si="50"/>
        <v>-1.9834211996459113E-3</v>
      </c>
    </row>
    <row r="2442" spans="2:8" x14ac:dyDescent="0.25">
      <c r="B2442" s="79"/>
      <c r="C2442" s="119"/>
      <c r="G2442">
        <v>2438</v>
      </c>
      <c r="H2442" s="246">
        <f t="shared" ca="1" si="50"/>
        <v>1.1781914982042048E-2</v>
      </c>
    </row>
    <row r="2443" spans="2:8" x14ac:dyDescent="0.25">
      <c r="B2443" s="79"/>
      <c r="C2443" s="119"/>
      <c r="G2443">
        <v>2439</v>
      </c>
      <c r="H2443" s="246">
        <f t="shared" ca="1" si="50"/>
        <v>5.8670901563329606E-3</v>
      </c>
    </row>
    <row r="2444" spans="2:8" x14ac:dyDescent="0.25">
      <c r="B2444" s="79"/>
      <c r="C2444" s="119"/>
      <c r="G2444">
        <v>2440</v>
      </c>
      <c r="H2444" s="246">
        <f t="shared" ca="1" si="50"/>
        <v>-7.3648276550861286E-3</v>
      </c>
    </row>
    <row r="2445" spans="2:8" x14ac:dyDescent="0.25">
      <c r="B2445" s="79"/>
      <c r="C2445" s="119"/>
      <c r="G2445">
        <v>2441</v>
      </c>
      <c r="H2445" s="246">
        <f t="shared" ca="1" si="50"/>
        <v>8.0536633185291744E-3</v>
      </c>
    </row>
    <row r="2446" spans="2:8" x14ac:dyDescent="0.25">
      <c r="B2446" s="79"/>
      <c r="C2446" s="119"/>
      <c r="G2446">
        <v>2442</v>
      </c>
      <c r="H2446" s="246">
        <f t="shared" ca="1" si="50"/>
        <v>-5.639405258826561E-3</v>
      </c>
    </row>
    <row r="2447" spans="2:8" x14ac:dyDescent="0.25">
      <c r="B2447" s="79"/>
      <c r="C2447" s="119"/>
      <c r="G2447">
        <v>2443</v>
      </c>
      <c r="H2447" s="246">
        <f t="shared" ca="1" si="50"/>
        <v>1.2162365343816577E-2</v>
      </c>
    </row>
    <row r="2448" spans="2:8" x14ac:dyDescent="0.25">
      <c r="B2448" s="79"/>
      <c r="C2448" s="119"/>
      <c r="G2448">
        <v>2444</v>
      </c>
      <c r="H2448" s="246">
        <f t="shared" ca="1" si="50"/>
        <v>-8.6440918781493323E-3</v>
      </c>
    </row>
    <row r="2449" spans="2:8" x14ac:dyDescent="0.25">
      <c r="B2449" s="79"/>
      <c r="C2449" s="119"/>
      <c r="G2449">
        <v>2445</v>
      </c>
      <c r="H2449" s="246">
        <f t="shared" ca="1" si="50"/>
        <v>1.1593654412803821E-3</v>
      </c>
    </row>
    <row r="2450" spans="2:8" x14ac:dyDescent="0.25">
      <c r="B2450" s="79"/>
      <c r="C2450" s="119"/>
      <c r="G2450">
        <v>2446</v>
      </c>
      <c r="H2450" s="246">
        <f t="shared" ca="1" si="50"/>
        <v>-2.8530152224861571E-3</v>
      </c>
    </row>
    <row r="2451" spans="2:8" x14ac:dyDescent="0.25">
      <c r="B2451" s="79"/>
      <c r="C2451" s="119"/>
      <c r="G2451">
        <v>2447</v>
      </c>
      <c r="H2451" s="246">
        <f t="shared" ca="1" si="50"/>
        <v>-3.7366218012062475E-3</v>
      </c>
    </row>
    <row r="2452" spans="2:8" x14ac:dyDescent="0.25">
      <c r="B2452" s="79"/>
      <c r="C2452" s="119"/>
      <c r="G2452">
        <v>2448</v>
      </c>
      <c r="H2452" s="246">
        <f t="shared" ca="1" si="50"/>
        <v>5.0834689280368946E-3</v>
      </c>
    </row>
    <row r="2453" spans="2:8" x14ac:dyDescent="0.25">
      <c r="B2453" s="79"/>
      <c r="C2453" s="119"/>
      <c r="G2453">
        <v>2449</v>
      </c>
      <c r="H2453" s="246">
        <f t="shared" ca="1" si="50"/>
        <v>1.2943616041416812E-2</v>
      </c>
    </row>
    <row r="2454" spans="2:8" x14ac:dyDescent="0.25">
      <c r="B2454" s="79"/>
      <c r="C2454" s="119"/>
      <c r="G2454">
        <v>2450</v>
      </c>
      <c r="H2454" s="246">
        <f t="shared" ca="1" si="50"/>
        <v>-8.6378700193610772E-4</v>
      </c>
    </row>
    <row r="2455" spans="2:8" x14ac:dyDescent="0.25">
      <c r="B2455" s="79"/>
      <c r="C2455" s="119"/>
      <c r="G2455">
        <v>2451</v>
      </c>
      <c r="H2455" s="246">
        <f t="shared" ca="1" si="50"/>
        <v>1.096039428014888E-2</v>
      </c>
    </row>
    <row r="2456" spans="2:8" x14ac:dyDescent="0.25">
      <c r="B2456" s="79"/>
      <c r="C2456" s="119"/>
      <c r="G2456">
        <v>2452</v>
      </c>
      <c r="H2456" s="246">
        <f t="shared" ca="1" si="50"/>
        <v>-1.1728188640009568E-2</v>
      </c>
    </row>
    <row r="2457" spans="2:8" x14ac:dyDescent="0.25">
      <c r="B2457" s="79"/>
      <c r="C2457" s="119"/>
      <c r="G2457">
        <v>2453</v>
      </c>
      <c r="H2457" s="246">
        <f t="shared" ca="1" si="50"/>
        <v>-6.6584231615739497E-3</v>
      </c>
    </row>
    <row r="2458" spans="2:8" x14ac:dyDescent="0.25">
      <c r="B2458" s="79"/>
      <c r="C2458" s="119"/>
      <c r="G2458">
        <v>2454</v>
      </c>
      <c r="H2458" s="246">
        <f t="shared" ca="1" si="50"/>
        <v>-8.9018918486438517E-3</v>
      </c>
    </row>
    <row r="2459" spans="2:8" x14ac:dyDescent="0.25">
      <c r="B2459" s="79"/>
      <c r="C2459" s="119"/>
      <c r="G2459">
        <v>2455</v>
      </c>
      <c r="H2459" s="246">
        <f t="shared" ca="1" si="50"/>
        <v>3.6225104206951773E-3</v>
      </c>
    </row>
    <row r="2460" spans="2:8" x14ac:dyDescent="0.25">
      <c r="B2460" s="79"/>
      <c r="C2460" s="119"/>
      <c r="G2460">
        <v>2456</v>
      </c>
      <c r="H2460" s="246">
        <f t="shared" ca="1" si="50"/>
        <v>-2.1933623001673401E-3</v>
      </c>
    </row>
    <row r="2461" spans="2:8" x14ac:dyDescent="0.25">
      <c r="B2461" s="79"/>
      <c r="C2461" s="119"/>
      <c r="G2461">
        <v>2457</v>
      </c>
      <c r="H2461" s="246">
        <f t="shared" ca="1" si="50"/>
        <v>-1.5218388390837048E-3</v>
      </c>
    </row>
    <row r="2462" spans="2:8" x14ac:dyDescent="0.25">
      <c r="B2462" s="79"/>
      <c r="C2462" s="119"/>
      <c r="G2462">
        <v>2458</v>
      </c>
      <c r="H2462" s="246">
        <f t="shared" ca="1" si="50"/>
        <v>5.8257780259550074E-3</v>
      </c>
    </row>
    <row r="2463" spans="2:8" x14ac:dyDescent="0.25">
      <c r="B2463" s="79"/>
      <c r="C2463" s="119"/>
      <c r="G2463">
        <v>2459</v>
      </c>
      <c r="H2463" s="246">
        <f t="shared" ca="1" si="50"/>
        <v>-4.7580230928299526E-4</v>
      </c>
    </row>
    <row r="2464" spans="2:8" x14ac:dyDescent="0.25">
      <c r="B2464" s="79"/>
      <c r="C2464" s="119"/>
      <c r="G2464">
        <v>2460</v>
      </c>
      <c r="H2464" s="246">
        <f t="shared" ca="1" si="50"/>
        <v>-4.9380410310345948E-3</v>
      </c>
    </row>
    <row r="2465" spans="2:8" x14ac:dyDescent="0.25">
      <c r="B2465" s="79"/>
      <c r="C2465" s="119"/>
      <c r="G2465">
        <v>2461</v>
      </c>
      <c r="H2465" s="246">
        <f t="shared" ca="1" si="50"/>
        <v>1.625416078789637E-2</v>
      </c>
    </row>
    <row r="2466" spans="2:8" x14ac:dyDescent="0.25">
      <c r="B2466" s="79"/>
      <c r="C2466" s="119"/>
      <c r="G2466">
        <v>2462</v>
      </c>
      <c r="H2466" s="246">
        <f t="shared" ca="1" si="50"/>
        <v>3.7046113029451429E-3</v>
      </c>
    </row>
    <row r="2467" spans="2:8" x14ac:dyDescent="0.25">
      <c r="B2467" s="79"/>
      <c r="C2467" s="119"/>
      <c r="G2467">
        <v>2463</v>
      </c>
      <c r="H2467" s="246">
        <f t="shared" ca="1" si="50"/>
        <v>-1.0444019940486573E-2</v>
      </c>
    </row>
    <row r="2468" spans="2:8" x14ac:dyDescent="0.25">
      <c r="B2468" s="79"/>
      <c r="C2468" s="119"/>
      <c r="G2468">
        <v>2464</v>
      </c>
      <c r="H2468" s="246">
        <f t="shared" ca="1" si="50"/>
        <v>-3.2396066886455801E-3</v>
      </c>
    </row>
    <row r="2469" spans="2:8" x14ac:dyDescent="0.25">
      <c r="B2469" s="79"/>
      <c r="C2469" s="119"/>
      <c r="G2469">
        <v>2465</v>
      </c>
      <c r="H2469" s="246">
        <f t="shared" ca="1" si="50"/>
        <v>-5.485585694494006E-3</v>
      </c>
    </row>
    <row r="2470" spans="2:8" x14ac:dyDescent="0.25">
      <c r="B2470" s="79"/>
      <c r="C2470" s="119"/>
      <c r="G2470">
        <v>2466</v>
      </c>
      <c r="H2470" s="246">
        <f t="shared" ca="1" si="50"/>
        <v>-1.2813790090001055E-2</v>
      </c>
    </row>
    <row r="2471" spans="2:8" x14ac:dyDescent="0.25">
      <c r="B2471" s="79"/>
      <c r="C2471" s="119"/>
      <c r="G2471">
        <v>2467</v>
      </c>
      <c r="H2471" s="246">
        <f t="shared" ca="1" si="50"/>
        <v>-2.6749216777018591E-2</v>
      </c>
    </row>
    <row r="2472" spans="2:8" x14ac:dyDescent="0.25">
      <c r="B2472" s="79"/>
      <c r="C2472" s="119"/>
      <c r="G2472">
        <v>2468</v>
      </c>
      <c r="H2472" s="246">
        <f t="shared" ca="1" si="50"/>
        <v>1.1051368954110892E-2</v>
      </c>
    </row>
    <row r="2473" spans="2:8" x14ac:dyDescent="0.25">
      <c r="B2473" s="79"/>
      <c r="C2473" s="119"/>
      <c r="G2473">
        <v>2469</v>
      </c>
      <c r="H2473" s="246">
        <f t="shared" ca="1" si="50"/>
        <v>-2.8736948107751584E-3</v>
      </c>
    </row>
    <row r="2474" spans="2:8" x14ac:dyDescent="0.25">
      <c r="B2474" s="79"/>
      <c r="C2474" s="119"/>
      <c r="G2474">
        <v>2470</v>
      </c>
      <c r="H2474" s="246">
        <f t="shared" ca="1" si="50"/>
        <v>1.2251257688442532E-2</v>
      </c>
    </row>
    <row r="2475" spans="2:8" x14ac:dyDescent="0.25">
      <c r="B2475" s="79"/>
      <c r="C2475" s="119"/>
      <c r="G2475">
        <v>2471</v>
      </c>
      <c r="H2475" s="246">
        <f t="shared" ca="1" si="50"/>
        <v>6.9220796713806276E-3</v>
      </c>
    </row>
    <row r="2476" spans="2:8" x14ac:dyDescent="0.25">
      <c r="B2476" s="79"/>
      <c r="C2476" s="119"/>
      <c r="G2476">
        <v>2472</v>
      </c>
      <c r="H2476" s="246">
        <f t="shared" ca="1" si="50"/>
        <v>-1.2677646961444198E-2</v>
      </c>
    </row>
    <row r="2477" spans="2:8" x14ac:dyDescent="0.25">
      <c r="B2477" s="79"/>
      <c r="C2477" s="119"/>
      <c r="G2477">
        <v>2473</v>
      </c>
      <c r="H2477" s="246">
        <f t="shared" ca="1" si="50"/>
        <v>-1.5205635861231291E-2</v>
      </c>
    </row>
    <row r="2478" spans="2:8" x14ac:dyDescent="0.25">
      <c r="B2478" s="79"/>
      <c r="C2478" s="119"/>
      <c r="G2478">
        <v>2474</v>
      </c>
      <c r="H2478" s="246">
        <f t="shared" ca="1" si="50"/>
        <v>-2.2380484087274059E-2</v>
      </c>
    </row>
    <row r="2479" spans="2:8" x14ac:dyDescent="0.25">
      <c r="B2479" s="79"/>
      <c r="C2479" s="119"/>
      <c r="G2479">
        <v>2475</v>
      </c>
      <c r="H2479" s="246">
        <f t="shared" ca="1" si="50"/>
        <v>-3.6504502420715208E-3</v>
      </c>
    </row>
    <row r="2480" spans="2:8" x14ac:dyDescent="0.25">
      <c r="B2480" s="79"/>
      <c r="C2480" s="119"/>
      <c r="G2480">
        <v>2476</v>
      </c>
      <c r="H2480" s="246">
        <f t="shared" ca="1" si="50"/>
        <v>-9.8279645645940016E-3</v>
      </c>
    </row>
    <row r="2481" spans="2:8" x14ac:dyDescent="0.25">
      <c r="B2481" s="79"/>
      <c r="C2481" s="119"/>
      <c r="G2481">
        <v>2477</v>
      </c>
      <c r="H2481" s="246">
        <f t="shared" ca="1" si="50"/>
        <v>1.204728417846423E-2</v>
      </c>
    </row>
    <row r="2482" spans="2:8" x14ac:dyDescent="0.25">
      <c r="B2482" s="79"/>
      <c r="C2482" s="119"/>
      <c r="G2482">
        <v>2478</v>
      </c>
      <c r="H2482" s="246">
        <f t="shared" ca="1" si="50"/>
        <v>-6.2953339900422766E-3</v>
      </c>
    </row>
    <row r="2483" spans="2:8" x14ac:dyDescent="0.25">
      <c r="B2483" s="79"/>
      <c r="C2483" s="119"/>
      <c r="G2483">
        <v>2479</v>
      </c>
      <c r="H2483" s="246">
        <f t="shared" ca="1" si="50"/>
        <v>1.4516154101300423E-2</v>
      </c>
    </row>
    <row r="2484" spans="2:8" x14ac:dyDescent="0.25">
      <c r="B2484" s="79"/>
      <c r="C2484" s="119"/>
      <c r="G2484">
        <v>2480</v>
      </c>
      <c r="H2484" s="246">
        <f t="shared" ca="1" si="50"/>
        <v>-7.0692521077924189E-4</v>
      </c>
    </row>
    <row r="2485" spans="2:8" x14ac:dyDescent="0.25">
      <c r="B2485" s="79"/>
      <c r="C2485" s="119"/>
      <c r="G2485">
        <v>2481</v>
      </c>
      <c r="H2485" s="246">
        <f t="shared" ca="1" si="50"/>
        <v>-8.6464317077061944E-5</v>
      </c>
    </row>
    <row r="2486" spans="2:8" x14ac:dyDescent="0.25">
      <c r="B2486" s="79"/>
      <c r="C2486" s="119"/>
      <c r="G2486">
        <v>2482</v>
      </c>
      <c r="H2486" s="246">
        <f t="shared" ca="1" si="50"/>
        <v>3.443446134728917E-3</v>
      </c>
    </row>
    <row r="2487" spans="2:8" x14ac:dyDescent="0.25">
      <c r="B2487" s="79"/>
      <c r="C2487" s="119"/>
      <c r="G2487">
        <v>2483</v>
      </c>
      <c r="H2487" s="246">
        <f t="shared" ca="1" si="50"/>
        <v>-4.6170085003552812E-3</v>
      </c>
    </row>
    <row r="2488" spans="2:8" x14ac:dyDescent="0.25">
      <c r="B2488" s="79"/>
      <c r="C2488" s="119"/>
      <c r="G2488">
        <v>2484</v>
      </c>
      <c r="H2488" s="246">
        <f t="shared" ca="1" si="50"/>
        <v>-7.2048076096450685E-3</v>
      </c>
    </row>
    <row r="2489" spans="2:8" x14ac:dyDescent="0.25">
      <c r="B2489" s="79"/>
      <c r="C2489" s="119"/>
      <c r="G2489">
        <v>2485</v>
      </c>
      <c r="H2489" s="246">
        <f t="shared" ca="1" si="50"/>
        <v>2.179233186875166E-3</v>
      </c>
    </row>
    <row r="2490" spans="2:8" x14ac:dyDescent="0.25">
      <c r="B2490" s="79"/>
      <c r="C2490" s="119"/>
      <c r="G2490">
        <v>2486</v>
      </c>
      <c r="H2490" s="246">
        <f t="shared" ca="1" si="50"/>
        <v>-4.054767853602248E-2</v>
      </c>
    </row>
    <row r="2491" spans="2:8" x14ac:dyDescent="0.25">
      <c r="B2491" s="79"/>
      <c r="C2491" s="119"/>
      <c r="G2491">
        <v>2487</v>
      </c>
      <c r="H2491" s="246">
        <f t="shared" ca="1" si="50"/>
        <v>-2.9797097991932916E-2</v>
      </c>
    </row>
    <row r="2492" spans="2:8" x14ac:dyDescent="0.25">
      <c r="B2492" s="79"/>
      <c r="C2492" s="119"/>
      <c r="G2492">
        <v>2488</v>
      </c>
      <c r="H2492" s="246">
        <f t="shared" ca="1" si="50"/>
        <v>-3.0126512404764026E-3</v>
      </c>
    </row>
    <row r="2493" spans="2:8" x14ac:dyDescent="0.25">
      <c r="B2493" s="79"/>
      <c r="C2493" s="119"/>
      <c r="G2493">
        <v>2489</v>
      </c>
      <c r="H2493" s="246">
        <f t="shared" ca="1" si="50"/>
        <v>-4.5794895259566272E-3</v>
      </c>
    </row>
    <row r="2494" spans="2:8" x14ac:dyDescent="0.25">
      <c r="B2494" s="79"/>
      <c r="C2494" s="119"/>
      <c r="G2494">
        <v>2490</v>
      </c>
      <c r="H2494" s="246">
        <f t="shared" ca="1" si="50"/>
        <v>-3.1332003983557967E-4</v>
      </c>
    </row>
    <row r="2495" spans="2:8" x14ac:dyDescent="0.25">
      <c r="B2495" s="79"/>
      <c r="C2495" s="119"/>
      <c r="G2495">
        <v>2491</v>
      </c>
      <c r="H2495" s="246">
        <f t="shared" ca="1" si="50"/>
        <v>1.161749133543508E-2</v>
      </c>
    </row>
    <row r="2496" spans="2:8" x14ac:dyDescent="0.25">
      <c r="B2496" s="79"/>
      <c r="C2496" s="119"/>
      <c r="G2496">
        <v>2492</v>
      </c>
      <c r="H2496" s="246">
        <f t="shared" ca="1" si="50"/>
        <v>-1.189415331614803E-3</v>
      </c>
    </row>
    <row r="2497" spans="2:8" x14ac:dyDescent="0.25">
      <c r="B2497" s="79"/>
      <c r="C2497" s="119"/>
      <c r="G2497">
        <v>2493</v>
      </c>
      <c r="H2497" s="246">
        <f t="shared" ca="1" si="50"/>
        <v>-1.3950210297409841E-2</v>
      </c>
    </row>
    <row r="2498" spans="2:8" x14ac:dyDescent="0.25">
      <c r="B2498" s="79"/>
      <c r="C2498" s="119"/>
      <c r="G2498">
        <v>2494</v>
      </c>
      <c r="H2498" s="246">
        <f t="shared" ca="1" si="50"/>
        <v>-1.2436876489639613E-2</v>
      </c>
    </row>
    <row r="2499" spans="2:8" x14ac:dyDescent="0.25">
      <c r="B2499" s="79"/>
      <c r="C2499" s="119"/>
      <c r="G2499">
        <v>2495</v>
      </c>
      <c r="H2499" s="246">
        <f t="shared" ca="1" si="50"/>
        <v>-1.4531127104787328E-2</v>
      </c>
    </row>
    <row r="2500" spans="2:8" x14ac:dyDescent="0.25">
      <c r="B2500" s="79"/>
      <c r="C2500" s="119"/>
      <c r="G2500">
        <v>2496</v>
      </c>
      <c r="H2500" s="246">
        <f t="shared" ca="1" si="50"/>
        <v>9.3332449738665554E-4</v>
      </c>
    </row>
    <row r="2501" spans="2:8" x14ac:dyDescent="0.25">
      <c r="B2501" s="79"/>
      <c r="C2501" s="119"/>
      <c r="G2501">
        <v>2497</v>
      </c>
      <c r="H2501" s="246">
        <f t="shared" ca="1" si="50"/>
        <v>2.0552165856387403E-2</v>
      </c>
    </row>
    <row r="2502" spans="2:8" x14ac:dyDescent="0.25">
      <c r="B2502" s="79"/>
      <c r="C2502" s="119"/>
      <c r="G2502">
        <v>2498</v>
      </c>
      <c r="H2502" s="246">
        <f t="shared" ref="H2502:H2565" ca="1" si="51">_xlfn.NORM.INV(RAND(),$N$7,$N$8)</f>
        <v>-1.4116567598374333E-2</v>
      </c>
    </row>
    <row r="2503" spans="2:8" x14ac:dyDescent="0.25">
      <c r="B2503" s="79"/>
      <c r="C2503" s="119"/>
      <c r="G2503">
        <v>2499</v>
      </c>
      <c r="H2503" s="246">
        <f t="shared" ca="1" si="51"/>
        <v>-8.7652972170900183E-4</v>
      </c>
    </row>
    <row r="2504" spans="2:8" x14ac:dyDescent="0.25">
      <c r="B2504" s="79"/>
      <c r="C2504" s="119"/>
      <c r="G2504">
        <v>2500</v>
      </c>
      <c r="H2504" s="246">
        <f t="shared" ca="1" si="51"/>
        <v>3.113527697321854E-3</v>
      </c>
    </row>
    <row r="2505" spans="2:8" x14ac:dyDescent="0.25">
      <c r="B2505" s="79"/>
      <c r="C2505" s="119"/>
      <c r="G2505">
        <v>2501</v>
      </c>
      <c r="H2505" s="246">
        <f t="shared" ca="1" si="51"/>
        <v>9.2093387124866904E-3</v>
      </c>
    </row>
    <row r="2506" spans="2:8" x14ac:dyDescent="0.25">
      <c r="B2506" s="79"/>
      <c r="C2506" s="119"/>
      <c r="G2506">
        <v>2502</v>
      </c>
      <c r="H2506" s="246">
        <f t="shared" ca="1" si="51"/>
        <v>1.2581598955353915E-2</v>
      </c>
    </row>
    <row r="2507" spans="2:8" x14ac:dyDescent="0.25">
      <c r="B2507" s="79"/>
      <c r="C2507" s="119"/>
      <c r="G2507">
        <v>2503</v>
      </c>
      <c r="H2507" s="246">
        <f t="shared" ca="1" si="51"/>
        <v>3.0778866094504508E-3</v>
      </c>
    </row>
    <row r="2508" spans="2:8" x14ac:dyDescent="0.25">
      <c r="B2508" s="79"/>
      <c r="C2508" s="119"/>
      <c r="G2508">
        <v>2504</v>
      </c>
      <c r="H2508" s="246">
        <f t="shared" ca="1" si="51"/>
        <v>4.5882559055994013E-3</v>
      </c>
    </row>
    <row r="2509" spans="2:8" x14ac:dyDescent="0.25">
      <c r="B2509" s="79"/>
      <c r="C2509" s="119"/>
      <c r="G2509">
        <v>2505</v>
      </c>
      <c r="H2509" s="246">
        <f t="shared" ca="1" si="51"/>
        <v>-1.6494785175236521E-2</v>
      </c>
    </row>
    <row r="2510" spans="2:8" x14ac:dyDescent="0.25">
      <c r="B2510" s="79"/>
      <c r="C2510" s="119"/>
      <c r="G2510">
        <v>2506</v>
      </c>
      <c r="H2510" s="246">
        <f t="shared" ca="1" si="51"/>
        <v>-6.0943191417630509E-4</v>
      </c>
    </row>
    <row r="2511" spans="2:8" x14ac:dyDescent="0.25">
      <c r="B2511" s="79"/>
      <c r="C2511" s="119"/>
      <c r="G2511">
        <v>2507</v>
      </c>
      <c r="H2511" s="246">
        <f t="shared" ca="1" si="51"/>
        <v>9.6764458460137943E-3</v>
      </c>
    </row>
    <row r="2512" spans="2:8" x14ac:dyDescent="0.25">
      <c r="B2512" s="79"/>
      <c r="C2512" s="119"/>
      <c r="G2512">
        <v>2508</v>
      </c>
      <c r="H2512" s="246">
        <f t="shared" ca="1" si="51"/>
        <v>-1.0029596192749346E-3</v>
      </c>
    </row>
    <row r="2513" spans="2:8" x14ac:dyDescent="0.25">
      <c r="B2513" s="79"/>
      <c r="C2513" s="119"/>
      <c r="G2513">
        <v>2509</v>
      </c>
      <c r="H2513" s="246">
        <f t="shared" ca="1" si="51"/>
        <v>2.2204459579680286E-2</v>
      </c>
    </row>
    <row r="2514" spans="2:8" x14ac:dyDescent="0.25">
      <c r="B2514" s="79"/>
      <c r="C2514" s="119"/>
      <c r="G2514">
        <v>2510</v>
      </c>
      <c r="H2514" s="246">
        <f t="shared" ca="1" si="51"/>
        <v>-1.2137557968653311E-2</v>
      </c>
    </row>
    <row r="2515" spans="2:8" x14ac:dyDescent="0.25">
      <c r="B2515" s="79"/>
      <c r="C2515" s="119"/>
      <c r="G2515">
        <v>2511</v>
      </c>
      <c r="H2515" s="246">
        <f t="shared" ca="1" si="51"/>
        <v>1.7616441015498704E-3</v>
      </c>
    </row>
    <row r="2516" spans="2:8" x14ac:dyDescent="0.25">
      <c r="B2516" s="79"/>
      <c r="C2516" s="119"/>
      <c r="G2516">
        <v>2512</v>
      </c>
      <c r="H2516" s="246">
        <f t="shared" ca="1" si="51"/>
        <v>-7.1175653701547889E-3</v>
      </c>
    </row>
    <row r="2517" spans="2:8" x14ac:dyDescent="0.25">
      <c r="B2517" s="79"/>
      <c r="C2517" s="119"/>
      <c r="G2517">
        <v>2513</v>
      </c>
      <c r="H2517" s="246">
        <f t="shared" ca="1" si="51"/>
        <v>8.854606835867888E-3</v>
      </c>
    </row>
    <row r="2518" spans="2:8" x14ac:dyDescent="0.25">
      <c r="B2518" s="79"/>
      <c r="C2518" s="119"/>
      <c r="G2518">
        <v>2514</v>
      </c>
      <c r="H2518" s="246">
        <f t="shared" ca="1" si="51"/>
        <v>3.2860884015843868E-3</v>
      </c>
    </row>
    <row r="2519" spans="2:8" x14ac:dyDescent="0.25">
      <c r="B2519" s="79"/>
      <c r="C2519" s="119"/>
      <c r="G2519">
        <v>2515</v>
      </c>
      <c r="H2519" s="246">
        <f t="shared" ca="1" si="51"/>
        <v>7.9363755542590526E-3</v>
      </c>
    </row>
    <row r="2520" spans="2:8" x14ac:dyDescent="0.25">
      <c r="B2520" s="79"/>
      <c r="C2520" s="119"/>
      <c r="G2520">
        <v>2516</v>
      </c>
      <c r="H2520" s="246">
        <f t="shared" ca="1" si="51"/>
        <v>1.5224908985872343E-2</v>
      </c>
    </row>
    <row r="2521" spans="2:8" x14ac:dyDescent="0.25">
      <c r="B2521" s="79"/>
      <c r="C2521" s="119"/>
      <c r="G2521">
        <v>2517</v>
      </c>
      <c r="H2521" s="246">
        <f t="shared" ca="1" si="51"/>
        <v>1.5161184200403072E-2</v>
      </c>
    </row>
    <row r="2522" spans="2:8" x14ac:dyDescent="0.25">
      <c r="B2522" s="79"/>
      <c r="C2522" s="119"/>
      <c r="G2522">
        <v>2518</v>
      </c>
      <c r="H2522" s="246">
        <f t="shared" ca="1" si="51"/>
        <v>-8.9419124647713844E-3</v>
      </c>
    </row>
    <row r="2523" spans="2:8" x14ac:dyDescent="0.25">
      <c r="B2523" s="79"/>
      <c r="C2523" s="119"/>
      <c r="G2523">
        <v>2519</v>
      </c>
      <c r="H2523" s="246">
        <f t="shared" ca="1" si="51"/>
        <v>6.224965699944171E-3</v>
      </c>
    </row>
    <row r="2524" spans="2:8" x14ac:dyDescent="0.25">
      <c r="B2524" s="79"/>
      <c r="C2524" s="119"/>
      <c r="G2524">
        <v>2520</v>
      </c>
      <c r="H2524" s="246">
        <f t="shared" ca="1" si="51"/>
        <v>-6.9114655082657449E-3</v>
      </c>
    </row>
    <row r="2525" spans="2:8" x14ac:dyDescent="0.25">
      <c r="B2525" s="79"/>
      <c r="C2525" s="119"/>
      <c r="G2525">
        <v>2521</v>
      </c>
      <c r="H2525" s="246">
        <f t="shared" ca="1" si="51"/>
        <v>1.7058749064777002E-3</v>
      </c>
    </row>
    <row r="2526" spans="2:8" x14ac:dyDescent="0.25">
      <c r="B2526" s="79"/>
      <c r="C2526" s="119"/>
      <c r="G2526">
        <v>2522</v>
      </c>
      <c r="H2526" s="246">
        <f t="shared" ca="1" si="51"/>
        <v>-1.9811309139062108E-2</v>
      </c>
    </row>
    <row r="2527" spans="2:8" x14ac:dyDescent="0.25">
      <c r="B2527" s="79"/>
      <c r="C2527" s="119"/>
      <c r="G2527">
        <v>2523</v>
      </c>
      <c r="H2527" s="246">
        <f t="shared" ca="1" si="51"/>
        <v>-1.8948112874345259E-2</v>
      </c>
    </row>
    <row r="2528" spans="2:8" x14ac:dyDescent="0.25">
      <c r="B2528" s="79"/>
      <c r="C2528" s="119"/>
      <c r="G2528">
        <v>2524</v>
      </c>
      <c r="H2528" s="246">
        <f t="shared" ca="1" si="51"/>
        <v>-4.1862412416789731E-3</v>
      </c>
    </row>
    <row r="2529" spans="2:8" x14ac:dyDescent="0.25">
      <c r="B2529" s="79"/>
      <c r="C2529" s="119"/>
      <c r="G2529">
        <v>2525</v>
      </c>
      <c r="H2529" s="246">
        <f t="shared" ca="1" si="51"/>
        <v>-2.3787422435620632E-2</v>
      </c>
    </row>
    <row r="2530" spans="2:8" x14ac:dyDescent="0.25">
      <c r="B2530" s="79"/>
      <c r="C2530" s="119"/>
      <c r="G2530">
        <v>2526</v>
      </c>
      <c r="H2530" s="246">
        <f t="shared" ca="1" si="51"/>
        <v>1.3717304508381205E-2</v>
      </c>
    </row>
    <row r="2531" spans="2:8" x14ac:dyDescent="0.25">
      <c r="B2531" s="79"/>
      <c r="C2531" s="119"/>
      <c r="G2531">
        <v>2527</v>
      </c>
      <c r="H2531" s="246">
        <f t="shared" ca="1" si="51"/>
        <v>4.2687468932906258E-3</v>
      </c>
    </row>
    <row r="2532" spans="2:8" x14ac:dyDescent="0.25">
      <c r="B2532" s="79"/>
      <c r="C2532" s="119"/>
      <c r="G2532">
        <v>2528</v>
      </c>
      <c r="H2532" s="246">
        <f t="shared" ca="1" si="51"/>
        <v>7.744555837860728E-3</v>
      </c>
    </row>
    <row r="2533" spans="2:8" x14ac:dyDescent="0.25">
      <c r="B2533" s="79"/>
      <c r="C2533" s="119"/>
      <c r="G2533">
        <v>2529</v>
      </c>
      <c r="H2533" s="246">
        <f t="shared" ca="1" si="51"/>
        <v>-1.7153450654374223E-3</v>
      </c>
    </row>
    <row r="2534" spans="2:8" x14ac:dyDescent="0.25">
      <c r="B2534" s="79"/>
      <c r="C2534" s="119"/>
      <c r="G2534">
        <v>2530</v>
      </c>
      <c r="H2534" s="246">
        <f t="shared" ca="1" si="51"/>
        <v>-1.5881345670582248E-2</v>
      </c>
    </row>
    <row r="2535" spans="2:8" x14ac:dyDescent="0.25">
      <c r="B2535" s="79"/>
      <c r="C2535" s="119"/>
      <c r="G2535">
        <v>2531</v>
      </c>
      <c r="H2535" s="246">
        <f t="shared" ca="1" si="51"/>
        <v>5.1323552572863093E-3</v>
      </c>
    </row>
    <row r="2536" spans="2:8" x14ac:dyDescent="0.25">
      <c r="B2536" s="79"/>
      <c r="C2536" s="119"/>
      <c r="G2536">
        <v>2532</v>
      </c>
      <c r="H2536" s="246">
        <f t="shared" ca="1" si="51"/>
        <v>1.7281563447145959E-2</v>
      </c>
    </row>
    <row r="2537" spans="2:8" x14ac:dyDescent="0.25">
      <c r="B2537" s="79"/>
      <c r="C2537" s="119"/>
      <c r="G2537">
        <v>2533</v>
      </c>
      <c r="H2537" s="246">
        <f t="shared" ca="1" si="51"/>
        <v>-8.5201249422519418E-3</v>
      </c>
    </row>
    <row r="2538" spans="2:8" x14ac:dyDescent="0.25">
      <c r="B2538" s="79"/>
      <c r="C2538" s="119"/>
      <c r="G2538">
        <v>2534</v>
      </c>
      <c r="H2538" s="246">
        <f t="shared" ca="1" si="51"/>
        <v>8.7370825287016209E-3</v>
      </c>
    </row>
    <row r="2539" spans="2:8" x14ac:dyDescent="0.25">
      <c r="B2539" s="79"/>
      <c r="C2539" s="119"/>
      <c r="G2539">
        <v>2535</v>
      </c>
      <c r="H2539" s="246">
        <f t="shared" ca="1" si="51"/>
        <v>-3.7346997004162092E-3</v>
      </c>
    </row>
    <row r="2540" spans="2:8" x14ac:dyDescent="0.25">
      <c r="B2540" s="79"/>
      <c r="C2540" s="119"/>
      <c r="G2540">
        <v>2536</v>
      </c>
      <c r="H2540" s="246">
        <f t="shared" ca="1" si="51"/>
        <v>9.3796619312860648E-3</v>
      </c>
    </row>
    <row r="2541" spans="2:8" x14ac:dyDescent="0.25">
      <c r="B2541" s="79"/>
      <c r="C2541" s="119"/>
      <c r="G2541">
        <v>2537</v>
      </c>
      <c r="H2541" s="246">
        <f t="shared" ca="1" si="51"/>
        <v>5.0377453431149069E-3</v>
      </c>
    </row>
    <row r="2542" spans="2:8" x14ac:dyDescent="0.25">
      <c r="B2542" s="79"/>
      <c r="C2542" s="119"/>
      <c r="G2542">
        <v>2538</v>
      </c>
      <c r="H2542" s="246">
        <f t="shared" ca="1" si="51"/>
        <v>-2.5122352871274303E-2</v>
      </c>
    </row>
    <row r="2543" spans="2:8" x14ac:dyDescent="0.25">
      <c r="B2543" s="79"/>
      <c r="C2543" s="119"/>
      <c r="G2543">
        <v>2539</v>
      </c>
      <c r="H2543" s="246">
        <f t="shared" ca="1" si="51"/>
        <v>8.2127403214853137E-3</v>
      </c>
    </row>
    <row r="2544" spans="2:8" x14ac:dyDescent="0.25">
      <c r="B2544" s="79"/>
      <c r="C2544" s="119"/>
      <c r="G2544">
        <v>2540</v>
      </c>
      <c r="H2544" s="246">
        <f t="shared" ca="1" si="51"/>
        <v>-1.4945171368016295E-2</v>
      </c>
    </row>
    <row r="2545" spans="2:8" x14ac:dyDescent="0.25">
      <c r="B2545" s="79"/>
      <c r="C2545" s="119"/>
      <c r="G2545">
        <v>2541</v>
      </c>
      <c r="H2545" s="246">
        <f t="shared" ca="1" si="51"/>
        <v>1.2254028076499812E-2</v>
      </c>
    </row>
    <row r="2546" spans="2:8" x14ac:dyDescent="0.25">
      <c r="B2546" s="79"/>
      <c r="C2546" s="119"/>
      <c r="G2546">
        <v>2542</v>
      </c>
      <c r="H2546" s="246">
        <f t="shared" ca="1" si="51"/>
        <v>-2.2110798020963562E-2</v>
      </c>
    </row>
    <row r="2547" spans="2:8" x14ac:dyDescent="0.25">
      <c r="B2547" s="79"/>
      <c r="C2547" s="119"/>
      <c r="G2547">
        <v>2543</v>
      </c>
      <c r="H2547" s="246">
        <f t="shared" ca="1" si="51"/>
        <v>-1.6795931346000527E-2</v>
      </c>
    </row>
    <row r="2548" spans="2:8" x14ac:dyDescent="0.25">
      <c r="B2548" s="79"/>
      <c r="C2548" s="119"/>
      <c r="G2548">
        <v>2544</v>
      </c>
      <c r="H2548" s="246">
        <f t="shared" ca="1" si="51"/>
        <v>4.7348778479494522E-3</v>
      </c>
    </row>
    <row r="2549" spans="2:8" x14ac:dyDescent="0.25">
      <c r="B2549" s="79"/>
      <c r="C2549" s="119"/>
      <c r="G2549">
        <v>2545</v>
      </c>
      <c r="H2549" s="246">
        <f t="shared" ca="1" si="51"/>
        <v>5.8701664529332434E-3</v>
      </c>
    </row>
    <row r="2550" spans="2:8" x14ac:dyDescent="0.25">
      <c r="B2550" s="79"/>
      <c r="C2550" s="119"/>
      <c r="G2550">
        <v>2546</v>
      </c>
      <c r="H2550" s="246">
        <f t="shared" ca="1" si="51"/>
        <v>4.8510050723243967E-3</v>
      </c>
    </row>
    <row r="2551" spans="2:8" x14ac:dyDescent="0.25">
      <c r="B2551" s="79"/>
      <c r="C2551" s="119"/>
      <c r="G2551">
        <v>2547</v>
      </c>
      <c r="H2551" s="246">
        <f t="shared" ca="1" si="51"/>
        <v>-3.1633788151369875E-3</v>
      </c>
    </row>
    <row r="2552" spans="2:8" x14ac:dyDescent="0.25">
      <c r="B2552" s="79"/>
      <c r="C2552" s="119"/>
      <c r="G2552">
        <v>2548</v>
      </c>
      <c r="H2552" s="246">
        <f t="shared" ca="1" si="51"/>
        <v>1.1379117795238671E-2</v>
      </c>
    </row>
    <row r="2553" spans="2:8" x14ac:dyDescent="0.25">
      <c r="B2553" s="79"/>
      <c r="C2553" s="119"/>
      <c r="G2553">
        <v>2549</v>
      </c>
      <c r="H2553" s="246">
        <f t="shared" ca="1" si="51"/>
        <v>9.9097031094969347E-3</v>
      </c>
    </row>
    <row r="2554" spans="2:8" x14ac:dyDescent="0.25">
      <c r="B2554" s="79"/>
      <c r="C2554" s="119"/>
      <c r="G2554">
        <v>2550</v>
      </c>
      <c r="H2554" s="246">
        <f t="shared" ca="1" si="51"/>
        <v>-2.4999889464524193E-3</v>
      </c>
    </row>
    <row r="2555" spans="2:8" x14ac:dyDescent="0.25">
      <c r="B2555" s="79"/>
      <c r="C2555" s="119"/>
      <c r="G2555">
        <v>2551</v>
      </c>
      <c r="H2555" s="246">
        <f t="shared" ca="1" si="51"/>
        <v>-7.2763222319219174E-3</v>
      </c>
    </row>
    <row r="2556" spans="2:8" x14ac:dyDescent="0.25">
      <c r="B2556" s="79"/>
      <c r="C2556" s="119"/>
      <c r="G2556">
        <v>2552</v>
      </c>
      <c r="H2556" s="246">
        <f t="shared" ca="1" si="51"/>
        <v>-1.7101679242335441E-3</v>
      </c>
    </row>
    <row r="2557" spans="2:8" x14ac:dyDescent="0.25">
      <c r="B2557" s="79"/>
      <c r="C2557" s="119"/>
      <c r="G2557">
        <v>2553</v>
      </c>
      <c r="H2557" s="246">
        <f t="shared" ca="1" si="51"/>
        <v>-1.2689990540974545E-2</v>
      </c>
    </row>
    <row r="2558" spans="2:8" x14ac:dyDescent="0.25">
      <c r="B2558" s="79"/>
      <c r="C2558" s="119"/>
      <c r="G2558">
        <v>2554</v>
      </c>
      <c r="H2558" s="246">
        <f t="shared" ca="1" si="51"/>
        <v>5.2863730121299997E-3</v>
      </c>
    </row>
    <row r="2559" spans="2:8" x14ac:dyDescent="0.25">
      <c r="B2559" s="79"/>
      <c r="C2559" s="119"/>
      <c r="G2559">
        <v>2555</v>
      </c>
      <c r="H2559" s="246">
        <f t="shared" ca="1" si="51"/>
        <v>-4.2873377498869117E-3</v>
      </c>
    </row>
    <row r="2560" spans="2:8" x14ac:dyDescent="0.25">
      <c r="B2560" s="79"/>
      <c r="C2560" s="119"/>
      <c r="G2560">
        <v>2556</v>
      </c>
      <c r="H2560" s="246">
        <f t="shared" ca="1" si="51"/>
        <v>-1.8281776477044251E-2</v>
      </c>
    </row>
    <row r="2561" spans="2:8" x14ac:dyDescent="0.25">
      <c r="B2561" s="79"/>
      <c r="C2561" s="119"/>
      <c r="G2561">
        <v>2557</v>
      </c>
      <c r="H2561" s="246">
        <f t="shared" ca="1" si="51"/>
        <v>-9.580041621066791E-3</v>
      </c>
    </row>
    <row r="2562" spans="2:8" x14ac:dyDescent="0.25">
      <c r="B2562" s="79"/>
      <c r="C2562" s="119"/>
      <c r="G2562">
        <v>2558</v>
      </c>
      <c r="H2562" s="246">
        <f t="shared" ca="1" si="51"/>
        <v>8.5804741882447612E-3</v>
      </c>
    </row>
    <row r="2563" spans="2:8" x14ac:dyDescent="0.25">
      <c r="B2563" s="79"/>
      <c r="C2563" s="119"/>
      <c r="G2563">
        <v>2559</v>
      </c>
      <c r="H2563" s="246">
        <f t="shared" ca="1" si="51"/>
        <v>2.4803773811146591E-3</v>
      </c>
    </row>
    <row r="2564" spans="2:8" x14ac:dyDescent="0.25">
      <c r="B2564" s="79"/>
      <c r="C2564" s="119"/>
      <c r="G2564">
        <v>2560</v>
      </c>
      <c r="H2564" s="246">
        <f t="shared" ca="1" si="51"/>
        <v>-1.8381021079235094E-3</v>
      </c>
    </row>
    <row r="2565" spans="2:8" x14ac:dyDescent="0.25">
      <c r="B2565" s="79"/>
      <c r="C2565" s="119"/>
      <c r="G2565">
        <v>2561</v>
      </c>
      <c r="H2565" s="246">
        <f t="shared" ca="1" si="51"/>
        <v>-2.1584611510042474E-2</v>
      </c>
    </row>
    <row r="2566" spans="2:8" x14ac:dyDescent="0.25">
      <c r="B2566" s="79"/>
      <c r="C2566" s="119"/>
      <c r="G2566">
        <v>2562</v>
      </c>
      <c r="H2566" s="246">
        <f t="shared" ref="H2566:H2629" ca="1" si="52">_xlfn.NORM.INV(RAND(),$N$7,$N$8)</f>
        <v>2.0477711927049005E-3</v>
      </c>
    </row>
    <row r="2567" spans="2:8" x14ac:dyDescent="0.25">
      <c r="B2567" s="79"/>
      <c r="C2567" s="119"/>
      <c r="G2567">
        <v>2563</v>
      </c>
      <c r="H2567" s="246">
        <f t="shared" ca="1" si="52"/>
        <v>6.0515682992538442E-3</v>
      </c>
    </row>
    <row r="2568" spans="2:8" x14ac:dyDescent="0.25">
      <c r="B2568" s="79"/>
      <c r="C2568" s="119"/>
      <c r="G2568">
        <v>2564</v>
      </c>
      <c r="H2568" s="246">
        <f t="shared" ca="1" si="52"/>
        <v>1.8901285212780637E-2</v>
      </c>
    </row>
    <row r="2569" spans="2:8" x14ac:dyDescent="0.25">
      <c r="B2569" s="79"/>
      <c r="C2569" s="119"/>
      <c r="G2569">
        <v>2565</v>
      </c>
      <c r="H2569" s="246">
        <f t="shared" ca="1" si="52"/>
        <v>-1.2972347645480846E-2</v>
      </c>
    </row>
    <row r="2570" spans="2:8" x14ac:dyDescent="0.25">
      <c r="B2570" s="79"/>
      <c r="C2570" s="119"/>
      <c r="G2570">
        <v>2566</v>
      </c>
      <c r="H2570" s="246">
        <f t="shared" ca="1" si="52"/>
        <v>1.0198870310291307E-2</v>
      </c>
    </row>
    <row r="2571" spans="2:8" x14ac:dyDescent="0.25">
      <c r="B2571" s="79"/>
      <c r="C2571" s="119"/>
      <c r="G2571">
        <v>2567</v>
      </c>
      <c r="H2571" s="246">
        <f t="shared" ca="1" si="52"/>
        <v>6.7313781352160854E-3</v>
      </c>
    </row>
    <row r="2572" spans="2:8" x14ac:dyDescent="0.25">
      <c r="B2572" s="79"/>
      <c r="C2572" s="119"/>
      <c r="G2572">
        <v>2568</v>
      </c>
      <c r="H2572" s="246">
        <f t="shared" ca="1" si="52"/>
        <v>4.2491302072364756E-3</v>
      </c>
    </row>
    <row r="2573" spans="2:8" x14ac:dyDescent="0.25">
      <c r="B2573" s="79"/>
      <c r="C2573" s="119"/>
      <c r="G2573">
        <v>2569</v>
      </c>
      <c r="H2573" s="246">
        <f t="shared" ca="1" si="52"/>
        <v>3.7739247101179199E-3</v>
      </c>
    </row>
    <row r="2574" spans="2:8" x14ac:dyDescent="0.25">
      <c r="B2574" s="79"/>
      <c r="C2574" s="119"/>
      <c r="G2574">
        <v>2570</v>
      </c>
      <c r="H2574" s="246">
        <f t="shared" ca="1" si="52"/>
        <v>9.9978315830646942E-3</v>
      </c>
    </row>
    <row r="2575" spans="2:8" x14ac:dyDescent="0.25">
      <c r="B2575" s="79"/>
      <c r="C2575" s="119"/>
      <c r="G2575">
        <v>2571</v>
      </c>
      <c r="H2575" s="246">
        <f t="shared" ca="1" si="52"/>
        <v>1.1789722002920926E-2</v>
      </c>
    </row>
    <row r="2576" spans="2:8" x14ac:dyDescent="0.25">
      <c r="B2576" s="79"/>
      <c r="C2576" s="119"/>
      <c r="G2576">
        <v>2572</v>
      </c>
      <c r="H2576" s="246">
        <f t="shared" ca="1" si="52"/>
        <v>-2.0199912835507799E-2</v>
      </c>
    </row>
    <row r="2577" spans="2:8" x14ac:dyDescent="0.25">
      <c r="B2577" s="79"/>
      <c r="C2577" s="119"/>
      <c r="G2577">
        <v>2573</v>
      </c>
      <c r="H2577" s="246">
        <f t="shared" ca="1" si="52"/>
        <v>8.9324448388672061E-3</v>
      </c>
    </row>
    <row r="2578" spans="2:8" x14ac:dyDescent="0.25">
      <c r="B2578" s="79"/>
      <c r="C2578" s="119"/>
      <c r="G2578">
        <v>2574</v>
      </c>
      <c r="H2578" s="246">
        <f t="shared" ca="1" si="52"/>
        <v>-1.9472715151493986E-2</v>
      </c>
    </row>
    <row r="2579" spans="2:8" x14ac:dyDescent="0.25">
      <c r="B2579" s="79"/>
      <c r="C2579" s="119"/>
      <c r="G2579">
        <v>2575</v>
      </c>
      <c r="H2579" s="246">
        <f t="shared" ca="1" si="52"/>
        <v>7.6545139755056181E-3</v>
      </c>
    </row>
    <row r="2580" spans="2:8" x14ac:dyDescent="0.25">
      <c r="B2580" s="79"/>
      <c r="C2580" s="119"/>
      <c r="G2580">
        <v>2576</v>
      </c>
      <c r="H2580" s="246">
        <f t="shared" ca="1" si="52"/>
        <v>-5.3687001939797547E-3</v>
      </c>
    </row>
    <row r="2581" spans="2:8" x14ac:dyDescent="0.25">
      <c r="B2581" s="79"/>
      <c r="C2581" s="119"/>
      <c r="G2581">
        <v>2577</v>
      </c>
      <c r="H2581" s="246">
        <f t="shared" ca="1" si="52"/>
        <v>1.2781587492303914E-3</v>
      </c>
    </row>
    <row r="2582" spans="2:8" x14ac:dyDescent="0.25">
      <c r="B2582" s="79"/>
      <c r="C2582" s="119"/>
      <c r="G2582">
        <v>2578</v>
      </c>
      <c r="H2582" s="246">
        <f t="shared" ca="1" si="52"/>
        <v>-1.4677727833430406E-2</v>
      </c>
    </row>
    <row r="2583" spans="2:8" x14ac:dyDescent="0.25">
      <c r="B2583" s="79"/>
      <c r="C2583" s="119"/>
      <c r="G2583">
        <v>2579</v>
      </c>
      <c r="H2583" s="246">
        <f t="shared" ca="1" si="52"/>
        <v>-1.6702265566838727E-3</v>
      </c>
    </row>
    <row r="2584" spans="2:8" x14ac:dyDescent="0.25">
      <c r="B2584" s="79"/>
      <c r="C2584" s="119"/>
      <c r="G2584">
        <v>2580</v>
      </c>
      <c r="H2584" s="246">
        <f t="shared" ca="1" si="52"/>
        <v>-2.8576688632892869E-2</v>
      </c>
    </row>
    <row r="2585" spans="2:8" x14ac:dyDescent="0.25">
      <c r="B2585" s="79"/>
      <c r="C2585" s="119"/>
      <c r="G2585">
        <v>2581</v>
      </c>
      <c r="H2585" s="246">
        <f t="shared" ca="1" si="52"/>
        <v>5.9789354943742884E-3</v>
      </c>
    </row>
    <row r="2586" spans="2:8" x14ac:dyDescent="0.25">
      <c r="B2586" s="79"/>
      <c r="C2586" s="119"/>
      <c r="G2586">
        <v>2582</v>
      </c>
      <c r="H2586" s="246">
        <f t="shared" ca="1" si="52"/>
        <v>-3.210518743404841E-3</v>
      </c>
    </row>
    <row r="2587" spans="2:8" x14ac:dyDescent="0.25">
      <c r="B2587" s="79"/>
      <c r="C2587" s="119"/>
      <c r="G2587">
        <v>2583</v>
      </c>
      <c r="H2587" s="246">
        <f t="shared" ca="1" si="52"/>
        <v>-2.6582742432575525E-3</v>
      </c>
    </row>
    <row r="2588" spans="2:8" x14ac:dyDescent="0.25">
      <c r="B2588" s="79"/>
      <c r="C2588" s="119"/>
      <c r="G2588">
        <v>2584</v>
      </c>
      <c r="H2588" s="246">
        <f t="shared" ca="1" si="52"/>
        <v>6.7496548146282597E-3</v>
      </c>
    </row>
    <row r="2589" spans="2:8" x14ac:dyDescent="0.25">
      <c r="B2589" s="79"/>
      <c r="C2589" s="119"/>
      <c r="G2589">
        <v>2585</v>
      </c>
      <c r="H2589" s="246">
        <f t="shared" ca="1" si="52"/>
        <v>-1.3817546243636548E-2</v>
      </c>
    </row>
    <row r="2590" spans="2:8" x14ac:dyDescent="0.25">
      <c r="B2590" s="79"/>
      <c r="C2590" s="119"/>
      <c r="G2590">
        <v>2586</v>
      </c>
      <c r="H2590" s="246">
        <f t="shared" ca="1" si="52"/>
        <v>2.2213492857768215E-3</v>
      </c>
    </row>
    <row r="2591" spans="2:8" x14ac:dyDescent="0.25">
      <c r="B2591" s="79"/>
      <c r="C2591" s="119"/>
      <c r="G2591">
        <v>2587</v>
      </c>
      <c r="H2591" s="246">
        <f t="shared" ca="1" si="52"/>
        <v>-9.5091663842127982E-3</v>
      </c>
    </row>
    <row r="2592" spans="2:8" x14ac:dyDescent="0.25">
      <c r="B2592" s="79"/>
      <c r="C2592" s="119"/>
      <c r="G2592">
        <v>2588</v>
      </c>
      <c r="H2592" s="246">
        <f t="shared" ca="1" si="52"/>
        <v>1.1344746474851617E-2</v>
      </c>
    </row>
    <row r="2593" spans="2:8" x14ac:dyDescent="0.25">
      <c r="B2593" s="79"/>
      <c r="C2593" s="119"/>
      <c r="G2593">
        <v>2589</v>
      </c>
      <c r="H2593" s="246">
        <f t="shared" ca="1" si="52"/>
        <v>-9.7026128186941413E-3</v>
      </c>
    </row>
    <row r="2594" spans="2:8" x14ac:dyDescent="0.25">
      <c r="B2594" s="79"/>
      <c r="C2594" s="119"/>
      <c r="G2594">
        <v>2590</v>
      </c>
      <c r="H2594" s="246">
        <f t="shared" ca="1" si="52"/>
        <v>-1.1292220967644973E-2</v>
      </c>
    </row>
    <row r="2595" spans="2:8" x14ac:dyDescent="0.25">
      <c r="B2595" s="79"/>
      <c r="C2595" s="119"/>
      <c r="G2595">
        <v>2591</v>
      </c>
      <c r="H2595" s="246">
        <f t="shared" ca="1" si="52"/>
        <v>1.2543804853341322E-2</v>
      </c>
    </row>
    <row r="2596" spans="2:8" x14ac:dyDescent="0.25">
      <c r="B2596" s="79"/>
      <c r="C2596" s="119"/>
      <c r="G2596">
        <v>2592</v>
      </c>
      <c r="H2596" s="246">
        <f t="shared" ca="1" si="52"/>
        <v>-5.6597901688184328E-3</v>
      </c>
    </row>
    <row r="2597" spans="2:8" x14ac:dyDescent="0.25">
      <c r="B2597" s="79"/>
      <c r="C2597" s="119"/>
      <c r="G2597">
        <v>2593</v>
      </c>
      <c r="H2597" s="246">
        <f t="shared" ca="1" si="52"/>
        <v>1.284664281098946E-3</v>
      </c>
    </row>
    <row r="2598" spans="2:8" x14ac:dyDescent="0.25">
      <c r="B2598" s="79"/>
      <c r="C2598" s="119"/>
      <c r="G2598">
        <v>2594</v>
      </c>
      <c r="H2598" s="246">
        <f t="shared" ca="1" si="52"/>
        <v>2.3715087426208659E-3</v>
      </c>
    </row>
    <row r="2599" spans="2:8" x14ac:dyDescent="0.25">
      <c r="B2599" s="79"/>
      <c r="C2599" s="119"/>
      <c r="G2599">
        <v>2595</v>
      </c>
      <c r="H2599" s="246">
        <f t="shared" ca="1" si="52"/>
        <v>-4.5632371944036021E-3</v>
      </c>
    </row>
    <row r="2600" spans="2:8" x14ac:dyDescent="0.25">
      <c r="B2600" s="79"/>
      <c r="C2600" s="119"/>
      <c r="G2600">
        <v>2596</v>
      </c>
      <c r="H2600" s="246">
        <f t="shared" ca="1" si="52"/>
        <v>6.7772985777579484E-3</v>
      </c>
    </row>
    <row r="2601" spans="2:8" x14ac:dyDescent="0.25">
      <c r="B2601" s="79"/>
      <c r="C2601" s="119"/>
      <c r="G2601">
        <v>2597</v>
      </c>
      <c r="H2601" s="246">
        <f t="shared" ca="1" si="52"/>
        <v>-1.5960031447325423E-3</v>
      </c>
    </row>
    <row r="2602" spans="2:8" x14ac:dyDescent="0.25">
      <c r="B2602" s="79"/>
      <c r="C2602" s="119"/>
      <c r="G2602">
        <v>2598</v>
      </c>
      <c r="H2602" s="246">
        <f t="shared" ca="1" si="52"/>
        <v>1.5043226725346753E-2</v>
      </c>
    </row>
    <row r="2603" spans="2:8" x14ac:dyDescent="0.25">
      <c r="B2603" s="79"/>
      <c r="C2603" s="119"/>
      <c r="G2603">
        <v>2599</v>
      </c>
      <c r="H2603" s="246">
        <f t="shared" ca="1" si="52"/>
        <v>-1.4097043551098578E-2</v>
      </c>
    </row>
    <row r="2604" spans="2:8" x14ac:dyDescent="0.25">
      <c r="B2604" s="79"/>
      <c r="C2604" s="119"/>
      <c r="G2604">
        <v>2600</v>
      </c>
      <c r="H2604" s="246">
        <f t="shared" ca="1" si="52"/>
        <v>5.4889708324437209E-3</v>
      </c>
    </row>
    <row r="2605" spans="2:8" x14ac:dyDescent="0.25">
      <c r="B2605" s="79"/>
      <c r="C2605" s="119"/>
      <c r="G2605">
        <v>2601</v>
      </c>
      <c r="H2605" s="246">
        <f t="shared" ca="1" si="52"/>
        <v>-8.5331365715465516E-3</v>
      </c>
    </row>
    <row r="2606" spans="2:8" x14ac:dyDescent="0.25">
      <c r="B2606" s="79"/>
      <c r="C2606" s="119"/>
      <c r="G2606">
        <v>2602</v>
      </c>
      <c r="H2606" s="246">
        <f t="shared" ca="1" si="52"/>
        <v>1.6006117628778457E-2</v>
      </c>
    </row>
    <row r="2607" spans="2:8" x14ac:dyDescent="0.25">
      <c r="B2607" s="79"/>
      <c r="C2607" s="119"/>
      <c r="G2607">
        <v>2603</v>
      </c>
      <c r="H2607" s="246">
        <f t="shared" ca="1" si="52"/>
        <v>1.1430458829856584E-2</v>
      </c>
    </row>
    <row r="2608" spans="2:8" x14ac:dyDescent="0.25">
      <c r="B2608" s="79"/>
      <c r="C2608" s="119"/>
      <c r="G2608">
        <v>2604</v>
      </c>
      <c r="H2608" s="246">
        <f t="shared" ca="1" si="52"/>
        <v>-2.5695131945183646E-2</v>
      </c>
    </row>
    <row r="2609" spans="2:8" x14ac:dyDescent="0.25">
      <c r="B2609" s="79"/>
      <c r="C2609" s="119"/>
      <c r="G2609">
        <v>2605</v>
      </c>
      <c r="H2609" s="246">
        <f t="shared" ca="1" si="52"/>
        <v>-1.0991504644117448E-2</v>
      </c>
    </row>
    <row r="2610" spans="2:8" x14ac:dyDescent="0.25">
      <c r="B2610" s="79"/>
      <c r="C2610" s="119"/>
      <c r="G2610">
        <v>2606</v>
      </c>
      <c r="H2610" s="246">
        <f t="shared" ca="1" si="52"/>
        <v>4.3386244624810206E-3</v>
      </c>
    </row>
    <row r="2611" spans="2:8" x14ac:dyDescent="0.25">
      <c r="B2611" s="79"/>
      <c r="C2611" s="119"/>
      <c r="G2611">
        <v>2607</v>
      </c>
      <c r="H2611" s="246">
        <f t="shared" ca="1" si="52"/>
        <v>-1.4733287363859001E-2</v>
      </c>
    </row>
    <row r="2612" spans="2:8" x14ac:dyDescent="0.25">
      <c r="B2612" s="79"/>
      <c r="C2612" s="119"/>
      <c r="G2612">
        <v>2608</v>
      </c>
      <c r="H2612" s="246">
        <f t="shared" ca="1" si="52"/>
        <v>-7.6010398537252498E-3</v>
      </c>
    </row>
    <row r="2613" spans="2:8" x14ac:dyDescent="0.25">
      <c r="B2613" s="79"/>
      <c r="C2613" s="119"/>
      <c r="G2613">
        <v>2609</v>
      </c>
      <c r="H2613" s="246">
        <f t="shared" ca="1" si="52"/>
        <v>-2.3388207384194282E-2</v>
      </c>
    </row>
    <row r="2614" spans="2:8" x14ac:dyDescent="0.25">
      <c r="B2614" s="79"/>
      <c r="C2614" s="119"/>
      <c r="G2614">
        <v>2610</v>
      </c>
      <c r="H2614" s="246">
        <f t="shared" ca="1" si="52"/>
        <v>-2.3664394662905652E-2</v>
      </c>
    </row>
    <row r="2615" spans="2:8" x14ac:dyDescent="0.25">
      <c r="B2615" s="79"/>
      <c r="C2615" s="119"/>
      <c r="G2615">
        <v>2611</v>
      </c>
      <c r="H2615" s="246">
        <f t="shared" ca="1" si="52"/>
        <v>-4.6116716013486396E-3</v>
      </c>
    </row>
    <row r="2616" spans="2:8" x14ac:dyDescent="0.25">
      <c r="B2616" s="79"/>
      <c r="C2616" s="119"/>
      <c r="G2616">
        <v>2612</v>
      </c>
      <c r="H2616" s="246">
        <f t="shared" ca="1" si="52"/>
        <v>-2.6186067724941271E-2</v>
      </c>
    </row>
    <row r="2617" spans="2:8" x14ac:dyDescent="0.25">
      <c r="B2617" s="79"/>
      <c r="C2617" s="119"/>
      <c r="G2617">
        <v>2613</v>
      </c>
      <c r="H2617" s="246">
        <f t="shared" ca="1" si="52"/>
        <v>3.798632925228025E-3</v>
      </c>
    </row>
    <row r="2618" spans="2:8" x14ac:dyDescent="0.25">
      <c r="B2618" s="79"/>
      <c r="C2618" s="119"/>
      <c r="G2618">
        <v>2614</v>
      </c>
      <c r="H2618" s="246">
        <f t="shared" ca="1" si="52"/>
        <v>8.488506546134417E-3</v>
      </c>
    </row>
    <row r="2619" spans="2:8" x14ac:dyDescent="0.25">
      <c r="B2619" s="79"/>
      <c r="C2619" s="119"/>
      <c r="G2619">
        <v>2615</v>
      </c>
      <c r="H2619" s="246">
        <f t="shared" ca="1" si="52"/>
        <v>-2.8757745568751387E-3</v>
      </c>
    </row>
    <row r="2620" spans="2:8" x14ac:dyDescent="0.25">
      <c r="B2620" s="79"/>
      <c r="C2620" s="119"/>
      <c r="G2620">
        <v>2616</v>
      </c>
      <c r="H2620" s="246">
        <f t="shared" ca="1" si="52"/>
        <v>-2.0819625926241977E-3</v>
      </c>
    </row>
    <row r="2621" spans="2:8" x14ac:dyDescent="0.25">
      <c r="B2621" s="79"/>
      <c r="C2621" s="119"/>
      <c r="G2621">
        <v>2617</v>
      </c>
      <c r="H2621" s="246">
        <f t="shared" ca="1" si="52"/>
        <v>4.1180482591404947E-3</v>
      </c>
    </row>
    <row r="2622" spans="2:8" x14ac:dyDescent="0.25">
      <c r="B2622" s="79"/>
      <c r="C2622" s="119"/>
      <c r="G2622">
        <v>2618</v>
      </c>
      <c r="H2622" s="246">
        <f t="shared" ca="1" si="52"/>
        <v>-3.5245399249294554E-2</v>
      </c>
    </row>
    <row r="2623" spans="2:8" x14ac:dyDescent="0.25">
      <c r="B2623" s="79"/>
      <c r="C2623" s="119"/>
      <c r="G2623">
        <v>2619</v>
      </c>
      <c r="H2623" s="246">
        <f t="shared" ca="1" si="52"/>
        <v>3.6907565310645377E-3</v>
      </c>
    </row>
    <row r="2624" spans="2:8" x14ac:dyDescent="0.25">
      <c r="B2624" s="79"/>
      <c r="C2624" s="119"/>
      <c r="G2624">
        <v>2620</v>
      </c>
      <c r="H2624" s="246">
        <f t="shared" ca="1" si="52"/>
        <v>6.158437702496372E-3</v>
      </c>
    </row>
    <row r="2625" spans="2:8" x14ac:dyDescent="0.25">
      <c r="B2625" s="79"/>
      <c r="C2625" s="119"/>
      <c r="G2625">
        <v>2621</v>
      </c>
      <c r="H2625" s="246">
        <f t="shared" ca="1" si="52"/>
        <v>2.1699111016854986E-3</v>
      </c>
    </row>
    <row r="2626" spans="2:8" x14ac:dyDescent="0.25">
      <c r="B2626" s="79"/>
      <c r="C2626" s="119"/>
      <c r="G2626">
        <v>2622</v>
      </c>
      <c r="H2626" s="246">
        <f t="shared" ca="1" si="52"/>
        <v>-4.9073614275770689E-4</v>
      </c>
    </row>
    <row r="2627" spans="2:8" x14ac:dyDescent="0.25">
      <c r="B2627" s="79"/>
      <c r="C2627" s="119"/>
      <c r="G2627">
        <v>2623</v>
      </c>
      <c r="H2627" s="246">
        <f t="shared" ca="1" si="52"/>
        <v>5.3021461271313269E-3</v>
      </c>
    </row>
    <row r="2628" spans="2:8" x14ac:dyDescent="0.25">
      <c r="B2628" s="79"/>
      <c r="C2628" s="119"/>
      <c r="G2628">
        <v>2624</v>
      </c>
      <c r="H2628" s="246">
        <f t="shared" ca="1" si="52"/>
        <v>2.5748690664750503E-3</v>
      </c>
    </row>
    <row r="2629" spans="2:8" x14ac:dyDescent="0.25">
      <c r="B2629" s="79"/>
      <c r="C2629" s="119"/>
      <c r="G2629">
        <v>2625</v>
      </c>
      <c r="H2629" s="246">
        <f t="shared" ca="1" si="52"/>
        <v>8.0271054327630241E-4</v>
      </c>
    </row>
    <row r="2630" spans="2:8" x14ac:dyDescent="0.25">
      <c r="B2630" s="79"/>
      <c r="C2630" s="119"/>
      <c r="G2630">
        <v>2626</v>
      </c>
      <c r="H2630" s="246">
        <f t="shared" ref="H2630:H2693" ca="1" si="53">_xlfn.NORM.INV(RAND(),$N$7,$N$8)</f>
        <v>7.6166201850538778E-3</v>
      </c>
    </row>
    <row r="2631" spans="2:8" x14ac:dyDescent="0.25">
      <c r="B2631" s="79"/>
      <c r="C2631" s="119"/>
      <c r="G2631">
        <v>2627</v>
      </c>
      <c r="H2631" s="246">
        <f t="shared" ca="1" si="53"/>
        <v>-1.2533395631120518E-2</v>
      </c>
    </row>
    <row r="2632" spans="2:8" x14ac:dyDescent="0.25">
      <c r="B2632" s="79"/>
      <c r="C2632" s="119"/>
      <c r="G2632">
        <v>2628</v>
      </c>
      <c r="H2632" s="246">
        <f t="shared" ca="1" si="53"/>
        <v>-2.5831227956400376E-3</v>
      </c>
    </row>
    <row r="2633" spans="2:8" x14ac:dyDescent="0.25">
      <c r="B2633" s="79"/>
      <c r="C2633" s="119"/>
      <c r="G2633">
        <v>2629</v>
      </c>
      <c r="H2633" s="246">
        <f t="shared" ca="1" si="53"/>
        <v>-6.0319186032297707E-3</v>
      </c>
    </row>
    <row r="2634" spans="2:8" x14ac:dyDescent="0.25">
      <c r="B2634" s="79"/>
      <c r="C2634" s="119"/>
      <c r="G2634">
        <v>2630</v>
      </c>
      <c r="H2634" s="246">
        <f t="shared" ca="1" si="53"/>
        <v>9.6532911469157101E-3</v>
      </c>
    </row>
    <row r="2635" spans="2:8" x14ac:dyDescent="0.25">
      <c r="B2635" s="79"/>
      <c r="C2635" s="119"/>
      <c r="G2635">
        <v>2631</v>
      </c>
      <c r="H2635" s="246">
        <f t="shared" ca="1" si="53"/>
        <v>9.7138438413257985E-5</v>
      </c>
    </row>
    <row r="2636" spans="2:8" x14ac:dyDescent="0.25">
      <c r="B2636" s="79"/>
      <c r="C2636" s="119"/>
      <c r="G2636">
        <v>2632</v>
      </c>
      <c r="H2636" s="246">
        <f t="shared" ca="1" si="53"/>
        <v>3.5985784412174791E-3</v>
      </c>
    </row>
    <row r="2637" spans="2:8" x14ac:dyDescent="0.25">
      <c r="B2637" s="79"/>
      <c r="C2637" s="119"/>
      <c r="G2637">
        <v>2633</v>
      </c>
      <c r="H2637" s="246">
        <f t="shared" ca="1" si="53"/>
        <v>-2.0898297835107448E-2</v>
      </c>
    </row>
    <row r="2638" spans="2:8" x14ac:dyDescent="0.25">
      <c r="B2638" s="79"/>
      <c r="C2638" s="119"/>
      <c r="G2638">
        <v>2634</v>
      </c>
      <c r="H2638" s="246">
        <f t="shared" ca="1" si="53"/>
        <v>-2.9482431420151264E-4</v>
      </c>
    </row>
    <row r="2639" spans="2:8" x14ac:dyDescent="0.25">
      <c r="B2639" s="79"/>
      <c r="C2639" s="119"/>
      <c r="G2639">
        <v>2635</v>
      </c>
      <c r="H2639" s="246">
        <f t="shared" ca="1" si="53"/>
        <v>-1.1528945689518833E-2</v>
      </c>
    </row>
    <row r="2640" spans="2:8" x14ac:dyDescent="0.25">
      <c r="B2640" s="79"/>
      <c r="C2640" s="119"/>
      <c r="G2640">
        <v>2636</v>
      </c>
      <c r="H2640" s="246">
        <f t="shared" ca="1" si="53"/>
        <v>-1.1846398875241845E-2</v>
      </c>
    </row>
    <row r="2641" spans="2:8" x14ac:dyDescent="0.25">
      <c r="B2641" s="79"/>
      <c r="C2641" s="119"/>
      <c r="G2641">
        <v>2637</v>
      </c>
      <c r="H2641" s="246">
        <f t="shared" ca="1" si="53"/>
        <v>-1.3623765381176177E-2</v>
      </c>
    </row>
    <row r="2642" spans="2:8" x14ac:dyDescent="0.25">
      <c r="B2642" s="79"/>
      <c r="C2642" s="119"/>
      <c r="G2642">
        <v>2638</v>
      </c>
      <c r="H2642" s="246">
        <f t="shared" ca="1" si="53"/>
        <v>-2.1986399902320656E-2</v>
      </c>
    </row>
    <row r="2643" spans="2:8" x14ac:dyDescent="0.25">
      <c r="B2643" s="79"/>
      <c r="C2643" s="119"/>
      <c r="G2643">
        <v>2639</v>
      </c>
      <c r="H2643" s="246">
        <f t="shared" ca="1" si="53"/>
        <v>7.9461337184034957E-3</v>
      </c>
    </row>
    <row r="2644" spans="2:8" x14ac:dyDescent="0.25">
      <c r="B2644" s="79"/>
      <c r="C2644" s="119"/>
      <c r="G2644">
        <v>2640</v>
      </c>
      <c r="H2644" s="246">
        <f t="shared" ca="1" si="53"/>
        <v>-1.9795306649462642E-2</v>
      </c>
    </row>
    <row r="2645" spans="2:8" x14ac:dyDescent="0.25">
      <c r="B2645" s="79"/>
      <c r="C2645" s="119"/>
      <c r="G2645">
        <v>2641</v>
      </c>
      <c r="H2645" s="246">
        <f t="shared" ca="1" si="53"/>
        <v>7.3644262494412468E-4</v>
      </c>
    </row>
    <row r="2646" spans="2:8" x14ac:dyDescent="0.25">
      <c r="B2646" s="79"/>
      <c r="C2646" s="119"/>
      <c r="G2646">
        <v>2642</v>
      </c>
      <c r="H2646" s="246">
        <f t="shared" ca="1" si="53"/>
        <v>1.6413357305855473E-2</v>
      </c>
    </row>
    <row r="2647" spans="2:8" x14ac:dyDescent="0.25">
      <c r="B2647" s="79"/>
      <c r="C2647" s="119"/>
      <c r="G2647">
        <v>2643</v>
      </c>
      <c r="H2647" s="246">
        <f t="shared" ca="1" si="53"/>
        <v>1.1672586825151394E-2</v>
      </c>
    </row>
    <row r="2648" spans="2:8" x14ac:dyDescent="0.25">
      <c r="B2648" s="79"/>
      <c r="C2648" s="119"/>
      <c r="G2648">
        <v>2644</v>
      </c>
      <c r="H2648" s="246">
        <f t="shared" ca="1" si="53"/>
        <v>-6.8936991467262766E-3</v>
      </c>
    </row>
    <row r="2649" spans="2:8" x14ac:dyDescent="0.25">
      <c r="B2649" s="79"/>
      <c r="C2649" s="119"/>
      <c r="G2649">
        <v>2645</v>
      </c>
      <c r="H2649" s="246">
        <f t="shared" ca="1" si="53"/>
        <v>6.8467931381011289E-3</v>
      </c>
    </row>
    <row r="2650" spans="2:8" x14ac:dyDescent="0.25">
      <c r="B2650" s="79"/>
      <c r="C2650" s="119"/>
      <c r="G2650">
        <v>2646</v>
      </c>
      <c r="H2650" s="246">
        <f t="shared" ca="1" si="53"/>
        <v>3.5922274614062599E-3</v>
      </c>
    </row>
    <row r="2651" spans="2:8" x14ac:dyDescent="0.25">
      <c r="B2651" s="79"/>
      <c r="C2651" s="119"/>
      <c r="G2651">
        <v>2647</v>
      </c>
      <c r="H2651" s="246">
        <f t="shared" ca="1" si="53"/>
        <v>1.3375873104981168E-2</v>
      </c>
    </row>
    <row r="2652" spans="2:8" x14ac:dyDescent="0.25">
      <c r="B2652" s="79"/>
      <c r="C2652" s="119"/>
      <c r="G2652">
        <v>2648</v>
      </c>
      <c r="H2652" s="246">
        <f t="shared" ca="1" si="53"/>
        <v>-1.4587066065894256E-2</v>
      </c>
    </row>
    <row r="2653" spans="2:8" x14ac:dyDescent="0.25">
      <c r="B2653" s="79"/>
      <c r="C2653" s="119"/>
      <c r="G2653">
        <v>2649</v>
      </c>
      <c r="H2653" s="246">
        <f t="shared" ca="1" si="53"/>
        <v>1.6797350708164193E-2</v>
      </c>
    </row>
    <row r="2654" spans="2:8" x14ac:dyDescent="0.25">
      <c r="B2654" s="79"/>
      <c r="C2654" s="119"/>
      <c r="G2654">
        <v>2650</v>
      </c>
      <c r="H2654" s="246">
        <f t="shared" ca="1" si="53"/>
        <v>-1.7143022088854182E-2</v>
      </c>
    </row>
    <row r="2655" spans="2:8" x14ac:dyDescent="0.25">
      <c r="B2655" s="79"/>
      <c r="C2655" s="119"/>
      <c r="G2655">
        <v>2651</v>
      </c>
      <c r="H2655" s="246">
        <f t="shared" ca="1" si="53"/>
        <v>4.1699165537476268E-3</v>
      </c>
    </row>
    <row r="2656" spans="2:8" x14ac:dyDescent="0.25">
      <c r="B2656" s="79"/>
      <c r="C2656" s="119"/>
      <c r="G2656">
        <v>2652</v>
      </c>
      <c r="H2656" s="246">
        <f t="shared" ca="1" si="53"/>
        <v>-7.2733855136117844E-3</v>
      </c>
    </row>
    <row r="2657" spans="2:8" x14ac:dyDescent="0.25">
      <c r="B2657" s="79"/>
      <c r="C2657" s="119"/>
      <c r="G2657">
        <v>2653</v>
      </c>
      <c r="H2657" s="246">
        <f t="shared" ca="1" si="53"/>
        <v>-1.9141218881000813E-3</v>
      </c>
    </row>
    <row r="2658" spans="2:8" x14ac:dyDescent="0.25">
      <c r="B2658" s="79"/>
      <c r="C2658" s="119"/>
      <c r="G2658">
        <v>2654</v>
      </c>
      <c r="H2658" s="246">
        <f t="shared" ca="1" si="53"/>
        <v>-6.3216616644419727E-4</v>
      </c>
    </row>
    <row r="2659" spans="2:8" x14ac:dyDescent="0.25">
      <c r="B2659" s="79"/>
      <c r="C2659" s="119"/>
      <c r="G2659">
        <v>2655</v>
      </c>
      <c r="H2659" s="246">
        <f t="shared" ca="1" si="53"/>
        <v>-1.0314590140777659E-2</v>
      </c>
    </row>
    <row r="2660" spans="2:8" x14ac:dyDescent="0.25">
      <c r="B2660" s="79"/>
      <c r="C2660" s="119"/>
      <c r="G2660">
        <v>2656</v>
      </c>
      <c r="H2660" s="246">
        <f t="shared" ca="1" si="53"/>
        <v>5.0237482756325651E-3</v>
      </c>
    </row>
    <row r="2661" spans="2:8" x14ac:dyDescent="0.25">
      <c r="B2661" s="79"/>
      <c r="C2661" s="119"/>
      <c r="G2661">
        <v>2657</v>
      </c>
      <c r="H2661" s="246">
        <f t="shared" ca="1" si="53"/>
        <v>-4.2717994489952001E-3</v>
      </c>
    </row>
    <row r="2662" spans="2:8" x14ac:dyDescent="0.25">
      <c r="B2662" s="79"/>
      <c r="C2662" s="119"/>
      <c r="G2662">
        <v>2658</v>
      </c>
      <c r="H2662" s="246">
        <f t="shared" ca="1" si="53"/>
        <v>-1.228610931326474E-2</v>
      </c>
    </row>
    <row r="2663" spans="2:8" x14ac:dyDescent="0.25">
      <c r="B2663" s="79"/>
      <c r="C2663" s="119"/>
      <c r="G2663">
        <v>2659</v>
      </c>
      <c r="H2663" s="246">
        <f t="shared" ca="1" si="53"/>
        <v>-4.8909249089909806E-4</v>
      </c>
    </row>
    <row r="2664" spans="2:8" x14ac:dyDescent="0.25">
      <c r="B2664" s="79"/>
      <c r="C2664" s="119"/>
      <c r="G2664">
        <v>2660</v>
      </c>
      <c r="H2664" s="246">
        <f t="shared" ca="1" si="53"/>
        <v>9.0049294206177161E-3</v>
      </c>
    </row>
    <row r="2665" spans="2:8" x14ac:dyDescent="0.25">
      <c r="B2665" s="79"/>
      <c r="C2665" s="119"/>
      <c r="G2665">
        <v>2661</v>
      </c>
      <c r="H2665" s="246">
        <f t="shared" ca="1" si="53"/>
        <v>-1.7999697383901888E-2</v>
      </c>
    </row>
    <row r="2666" spans="2:8" x14ac:dyDescent="0.25">
      <c r="B2666" s="79"/>
      <c r="C2666" s="119"/>
      <c r="G2666">
        <v>2662</v>
      </c>
      <c r="H2666" s="246">
        <f t="shared" ca="1" si="53"/>
        <v>8.822620694725513E-3</v>
      </c>
    </row>
    <row r="2667" spans="2:8" x14ac:dyDescent="0.25">
      <c r="B2667" s="79"/>
      <c r="C2667" s="119"/>
      <c r="G2667">
        <v>2663</v>
      </c>
      <c r="H2667" s="246">
        <f t="shared" ca="1" si="53"/>
        <v>-6.5771344834232592E-4</v>
      </c>
    </row>
    <row r="2668" spans="2:8" x14ac:dyDescent="0.25">
      <c r="B2668" s="79"/>
      <c r="C2668" s="119"/>
      <c r="G2668">
        <v>2664</v>
      </c>
      <c r="H2668" s="246">
        <f t="shared" ca="1" si="53"/>
        <v>1.0920699235439878E-4</v>
      </c>
    </row>
    <row r="2669" spans="2:8" x14ac:dyDescent="0.25">
      <c r="B2669" s="79"/>
      <c r="C2669" s="119"/>
      <c r="G2669">
        <v>2665</v>
      </c>
      <c r="H2669" s="246">
        <f t="shared" ca="1" si="53"/>
        <v>7.4726794927859009E-3</v>
      </c>
    </row>
    <row r="2670" spans="2:8" x14ac:dyDescent="0.25">
      <c r="B2670" s="79"/>
      <c r="C2670" s="119"/>
      <c r="G2670">
        <v>2666</v>
      </c>
      <c r="H2670" s="246">
        <f t="shared" ca="1" si="53"/>
        <v>3.1439375929481358E-3</v>
      </c>
    </row>
    <row r="2671" spans="2:8" x14ac:dyDescent="0.25">
      <c r="B2671" s="79"/>
      <c r="C2671" s="119"/>
      <c r="G2671">
        <v>2667</v>
      </c>
      <c r="H2671" s="246">
        <f t="shared" ca="1" si="53"/>
        <v>7.5772869463522283E-3</v>
      </c>
    </row>
    <row r="2672" spans="2:8" x14ac:dyDescent="0.25">
      <c r="B2672" s="79"/>
      <c r="C2672" s="119"/>
      <c r="G2672">
        <v>2668</v>
      </c>
      <c r="H2672" s="246">
        <f t="shared" ca="1" si="53"/>
        <v>-5.6873582706997903E-4</v>
      </c>
    </row>
    <row r="2673" spans="2:8" x14ac:dyDescent="0.25">
      <c r="B2673" s="79"/>
      <c r="C2673" s="119"/>
      <c r="G2673">
        <v>2669</v>
      </c>
      <c r="H2673" s="246">
        <f t="shared" ca="1" si="53"/>
        <v>-1.2822518093562005E-2</v>
      </c>
    </row>
    <row r="2674" spans="2:8" x14ac:dyDescent="0.25">
      <c r="B2674" s="79"/>
      <c r="C2674" s="119"/>
      <c r="G2674">
        <v>2670</v>
      </c>
      <c r="H2674" s="246">
        <f t="shared" ca="1" si="53"/>
        <v>1.2405023185525685E-3</v>
      </c>
    </row>
    <row r="2675" spans="2:8" x14ac:dyDescent="0.25">
      <c r="B2675" s="79"/>
      <c r="C2675" s="119"/>
      <c r="G2675">
        <v>2671</v>
      </c>
      <c r="H2675" s="246">
        <f t="shared" ca="1" si="53"/>
        <v>7.8344088314687473E-3</v>
      </c>
    </row>
    <row r="2676" spans="2:8" x14ac:dyDescent="0.25">
      <c r="B2676" s="79"/>
      <c r="C2676" s="119"/>
      <c r="G2676">
        <v>2672</v>
      </c>
      <c r="H2676" s="246">
        <f t="shared" ca="1" si="53"/>
        <v>1.4892750466188896E-2</v>
      </c>
    </row>
    <row r="2677" spans="2:8" x14ac:dyDescent="0.25">
      <c r="B2677" s="79"/>
      <c r="C2677" s="119"/>
      <c r="G2677">
        <v>2673</v>
      </c>
      <c r="H2677" s="246">
        <f t="shared" ca="1" si="53"/>
        <v>-7.9416672709627482E-3</v>
      </c>
    </row>
    <row r="2678" spans="2:8" x14ac:dyDescent="0.25">
      <c r="B2678" s="79"/>
      <c r="C2678" s="119"/>
      <c r="G2678">
        <v>2674</v>
      </c>
      <c r="H2678" s="246">
        <f t="shared" ca="1" si="53"/>
        <v>3.8090731625717703E-3</v>
      </c>
    </row>
    <row r="2679" spans="2:8" x14ac:dyDescent="0.25">
      <c r="B2679" s="79"/>
      <c r="C2679" s="119"/>
      <c r="G2679">
        <v>2675</v>
      </c>
      <c r="H2679" s="246">
        <f t="shared" ca="1" si="53"/>
        <v>-1.4060651201791452E-2</v>
      </c>
    </row>
    <row r="2680" spans="2:8" x14ac:dyDescent="0.25">
      <c r="B2680" s="79"/>
      <c r="C2680" s="119"/>
      <c r="G2680">
        <v>2676</v>
      </c>
      <c r="H2680" s="246">
        <f t="shared" ca="1" si="53"/>
        <v>-9.3940584151479215E-3</v>
      </c>
    </row>
    <row r="2681" spans="2:8" x14ac:dyDescent="0.25">
      <c r="B2681" s="79"/>
      <c r="C2681" s="119"/>
      <c r="G2681">
        <v>2677</v>
      </c>
      <c r="H2681" s="246">
        <f t="shared" ca="1" si="53"/>
        <v>7.9893530383982215E-3</v>
      </c>
    </row>
    <row r="2682" spans="2:8" x14ac:dyDescent="0.25">
      <c r="B2682" s="79"/>
      <c r="C2682" s="119"/>
      <c r="G2682">
        <v>2678</v>
      </c>
      <c r="H2682" s="246">
        <f t="shared" ca="1" si="53"/>
        <v>8.8808427949847845E-3</v>
      </c>
    </row>
    <row r="2683" spans="2:8" x14ac:dyDescent="0.25">
      <c r="B2683" s="79"/>
      <c r="C2683" s="119"/>
      <c r="G2683">
        <v>2679</v>
      </c>
      <c r="H2683" s="246">
        <f t="shared" ca="1" si="53"/>
        <v>-4.5037922270115436E-3</v>
      </c>
    </row>
    <row r="2684" spans="2:8" x14ac:dyDescent="0.25">
      <c r="B2684" s="79"/>
      <c r="C2684" s="119"/>
      <c r="G2684">
        <v>2680</v>
      </c>
      <c r="H2684" s="246">
        <f t="shared" ca="1" si="53"/>
        <v>1.356717567486887E-2</v>
      </c>
    </row>
    <row r="2685" spans="2:8" x14ac:dyDescent="0.25">
      <c r="B2685" s="79"/>
      <c r="C2685" s="119"/>
      <c r="G2685">
        <v>2681</v>
      </c>
      <c r="H2685" s="246">
        <f t="shared" ca="1" si="53"/>
        <v>-2.334047690476386E-2</v>
      </c>
    </row>
    <row r="2686" spans="2:8" x14ac:dyDescent="0.25">
      <c r="B2686" s="79"/>
      <c r="C2686" s="119"/>
      <c r="G2686">
        <v>2682</v>
      </c>
      <c r="H2686" s="246">
        <f t="shared" ca="1" si="53"/>
        <v>1.0962339778680764E-2</v>
      </c>
    </row>
    <row r="2687" spans="2:8" x14ac:dyDescent="0.25">
      <c r="B2687" s="79"/>
      <c r="C2687" s="119"/>
      <c r="G2687">
        <v>2683</v>
      </c>
      <c r="H2687" s="246">
        <f t="shared" ca="1" si="53"/>
        <v>-8.4193770481130175E-3</v>
      </c>
    </row>
    <row r="2688" spans="2:8" x14ac:dyDescent="0.25">
      <c r="B2688" s="79"/>
      <c r="C2688" s="119"/>
      <c r="G2688">
        <v>2684</v>
      </c>
      <c r="H2688" s="246">
        <f t="shared" ca="1" si="53"/>
        <v>-2.2096636465806624E-3</v>
      </c>
    </row>
    <row r="2689" spans="2:8" x14ac:dyDescent="0.25">
      <c r="B2689" s="79"/>
      <c r="C2689" s="119"/>
      <c r="G2689">
        <v>2685</v>
      </c>
      <c r="H2689" s="246">
        <f t="shared" ca="1" si="53"/>
        <v>-1.5783683243607623E-2</v>
      </c>
    </row>
    <row r="2690" spans="2:8" x14ac:dyDescent="0.25">
      <c r="B2690" s="79"/>
      <c r="C2690" s="119"/>
      <c r="G2690">
        <v>2686</v>
      </c>
      <c r="H2690" s="246">
        <f t="shared" ca="1" si="53"/>
        <v>1.0850550051448062E-2</v>
      </c>
    </row>
    <row r="2691" spans="2:8" x14ac:dyDescent="0.25">
      <c r="B2691" s="79"/>
      <c r="C2691" s="119"/>
      <c r="G2691">
        <v>2687</v>
      </c>
      <c r="H2691" s="246">
        <f t="shared" ca="1" si="53"/>
        <v>4.0069030688836063E-2</v>
      </c>
    </row>
    <row r="2692" spans="2:8" x14ac:dyDescent="0.25">
      <c r="B2692" s="79"/>
      <c r="C2692" s="119"/>
      <c r="G2692">
        <v>2688</v>
      </c>
      <c r="H2692" s="246">
        <f t="shared" ca="1" si="53"/>
        <v>2.5831056123068512E-2</v>
      </c>
    </row>
    <row r="2693" spans="2:8" x14ac:dyDescent="0.25">
      <c r="B2693" s="79"/>
      <c r="C2693" s="119"/>
      <c r="G2693">
        <v>2689</v>
      </c>
      <c r="H2693" s="246">
        <f t="shared" ca="1" si="53"/>
        <v>-3.9061613496174188E-3</v>
      </c>
    </row>
    <row r="2694" spans="2:8" x14ac:dyDescent="0.25">
      <c r="B2694" s="79"/>
      <c r="C2694" s="119"/>
      <c r="G2694">
        <v>2690</v>
      </c>
      <c r="H2694" s="246">
        <f t="shared" ref="H2694:H2757" ca="1" si="54">_xlfn.NORM.INV(RAND(),$N$7,$N$8)</f>
        <v>-3.875676567711039E-3</v>
      </c>
    </row>
    <row r="2695" spans="2:8" x14ac:dyDescent="0.25">
      <c r="B2695" s="79"/>
      <c r="C2695" s="119"/>
      <c r="G2695">
        <v>2691</v>
      </c>
      <c r="H2695" s="246">
        <f t="shared" ca="1" si="54"/>
        <v>-5.7571493191117774E-3</v>
      </c>
    </row>
    <row r="2696" spans="2:8" x14ac:dyDescent="0.25">
      <c r="B2696" s="79"/>
      <c r="C2696" s="119"/>
      <c r="G2696">
        <v>2692</v>
      </c>
      <c r="H2696" s="246">
        <f t="shared" ca="1" si="54"/>
        <v>6.4456040164817168E-3</v>
      </c>
    </row>
    <row r="2697" spans="2:8" x14ac:dyDescent="0.25">
      <c r="B2697" s="79"/>
      <c r="C2697" s="119"/>
      <c r="G2697">
        <v>2693</v>
      </c>
      <c r="H2697" s="246">
        <f t="shared" ca="1" si="54"/>
        <v>-3.0495478729899725E-3</v>
      </c>
    </row>
    <row r="2698" spans="2:8" x14ac:dyDescent="0.25">
      <c r="B2698" s="79"/>
      <c r="C2698" s="119"/>
      <c r="G2698">
        <v>2694</v>
      </c>
      <c r="H2698" s="246">
        <f t="shared" ca="1" si="54"/>
        <v>8.5923914793409901E-3</v>
      </c>
    </row>
    <row r="2699" spans="2:8" x14ac:dyDescent="0.25">
      <c r="B2699" s="79"/>
      <c r="C2699" s="119"/>
      <c r="G2699">
        <v>2695</v>
      </c>
      <c r="H2699" s="246">
        <f t="shared" ca="1" si="54"/>
        <v>7.6659973497341053E-3</v>
      </c>
    </row>
    <row r="2700" spans="2:8" x14ac:dyDescent="0.25">
      <c r="B2700" s="79"/>
      <c r="C2700" s="119"/>
      <c r="G2700">
        <v>2696</v>
      </c>
      <c r="H2700" s="246">
        <f t="shared" ca="1" si="54"/>
        <v>2.3688646252334807E-2</v>
      </c>
    </row>
    <row r="2701" spans="2:8" x14ac:dyDescent="0.25">
      <c r="B2701" s="79"/>
      <c r="C2701" s="119"/>
      <c r="G2701">
        <v>2697</v>
      </c>
      <c r="H2701" s="246">
        <f t="shared" ca="1" si="54"/>
        <v>-1.1577942876816806E-2</v>
      </c>
    </row>
    <row r="2702" spans="2:8" x14ac:dyDescent="0.25">
      <c r="B2702" s="79"/>
      <c r="C2702" s="119"/>
      <c r="G2702">
        <v>2698</v>
      </c>
      <c r="H2702" s="246">
        <f t="shared" ca="1" si="54"/>
        <v>1.4232528675568495E-2</v>
      </c>
    </row>
    <row r="2703" spans="2:8" x14ac:dyDescent="0.25">
      <c r="B2703" s="79"/>
      <c r="C2703" s="119"/>
      <c r="G2703">
        <v>2699</v>
      </c>
      <c r="H2703" s="246">
        <f t="shared" ca="1" si="54"/>
        <v>1.3778125082080392E-3</v>
      </c>
    </row>
    <row r="2704" spans="2:8" x14ac:dyDescent="0.25">
      <c r="B2704" s="79"/>
      <c r="C2704" s="119"/>
      <c r="G2704">
        <v>2700</v>
      </c>
      <c r="H2704" s="246">
        <f t="shared" ca="1" si="54"/>
        <v>1.0631892617708236E-2</v>
      </c>
    </row>
    <row r="2705" spans="2:8" x14ac:dyDescent="0.25">
      <c r="B2705" s="79"/>
      <c r="C2705" s="119"/>
      <c r="G2705">
        <v>2701</v>
      </c>
      <c r="H2705" s="246">
        <f t="shared" ca="1" si="54"/>
        <v>8.6259463515343214E-3</v>
      </c>
    </row>
    <row r="2706" spans="2:8" x14ac:dyDescent="0.25">
      <c r="B2706" s="79"/>
      <c r="C2706" s="119"/>
      <c r="G2706">
        <v>2702</v>
      </c>
      <c r="H2706" s="246">
        <f t="shared" ca="1" si="54"/>
        <v>1.5001219984184591E-2</v>
      </c>
    </row>
    <row r="2707" spans="2:8" x14ac:dyDescent="0.25">
      <c r="B2707" s="79"/>
      <c r="C2707" s="119"/>
      <c r="G2707">
        <v>2703</v>
      </c>
      <c r="H2707" s="246">
        <f t="shared" ca="1" si="54"/>
        <v>4.5236333939677263E-4</v>
      </c>
    </row>
    <row r="2708" spans="2:8" x14ac:dyDescent="0.25">
      <c r="B2708" s="79"/>
      <c r="C2708" s="119"/>
      <c r="G2708">
        <v>2704</v>
      </c>
      <c r="H2708" s="246">
        <f t="shared" ca="1" si="54"/>
        <v>2.9169282788464219E-2</v>
      </c>
    </row>
    <row r="2709" spans="2:8" x14ac:dyDescent="0.25">
      <c r="B2709" s="79"/>
      <c r="C2709" s="119"/>
      <c r="G2709">
        <v>2705</v>
      </c>
      <c r="H2709" s="246">
        <f t="shared" ca="1" si="54"/>
        <v>1.2502899143020815E-2</v>
      </c>
    </row>
    <row r="2710" spans="2:8" x14ac:dyDescent="0.25">
      <c r="B2710" s="79"/>
      <c r="C2710" s="119"/>
      <c r="G2710">
        <v>2706</v>
      </c>
      <c r="H2710" s="246">
        <f t="shared" ca="1" si="54"/>
        <v>-1.0518858259105378E-2</v>
      </c>
    </row>
    <row r="2711" spans="2:8" x14ac:dyDescent="0.25">
      <c r="B2711" s="79"/>
      <c r="C2711" s="119"/>
      <c r="G2711">
        <v>2707</v>
      </c>
      <c r="H2711" s="246">
        <f t="shared" ca="1" si="54"/>
        <v>3.3898904383364717E-3</v>
      </c>
    </row>
    <row r="2712" spans="2:8" x14ac:dyDescent="0.25">
      <c r="B2712" s="79"/>
      <c r="C2712" s="119"/>
      <c r="G2712">
        <v>2708</v>
      </c>
      <c r="H2712" s="246">
        <f t="shared" ca="1" si="54"/>
        <v>-9.6558449574179095E-4</v>
      </c>
    </row>
    <row r="2713" spans="2:8" x14ac:dyDescent="0.25">
      <c r="B2713" s="79"/>
      <c r="C2713" s="119"/>
      <c r="G2713">
        <v>2709</v>
      </c>
      <c r="H2713" s="246">
        <f t="shared" ca="1" si="54"/>
        <v>-4.1143243643728573E-3</v>
      </c>
    </row>
    <row r="2714" spans="2:8" x14ac:dyDescent="0.25">
      <c r="B2714" s="79"/>
      <c r="C2714" s="119"/>
      <c r="G2714">
        <v>2710</v>
      </c>
      <c r="H2714" s="246">
        <f t="shared" ca="1" si="54"/>
        <v>1.178905286461452E-2</v>
      </c>
    </row>
    <row r="2715" spans="2:8" x14ac:dyDescent="0.25">
      <c r="B2715" s="79"/>
      <c r="C2715" s="119"/>
      <c r="G2715">
        <v>2711</v>
      </c>
      <c r="H2715" s="246">
        <f t="shared" ca="1" si="54"/>
        <v>5.2900190023865822E-3</v>
      </c>
    </row>
    <row r="2716" spans="2:8" x14ac:dyDescent="0.25">
      <c r="B2716" s="79"/>
      <c r="C2716" s="119"/>
      <c r="G2716">
        <v>2712</v>
      </c>
      <c r="H2716" s="246">
        <f t="shared" ca="1" si="54"/>
        <v>-8.111276279441703E-3</v>
      </c>
    </row>
    <row r="2717" spans="2:8" x14ac:dyDescent="0.25">
      <c r="B2717" s="79"/>
      <c r="C2717" s="119"/>
      <c r="G2717">
        <v>2713</v>
      </c>
      <c r="H2717" s="246">
        <f t="shared" ca="1" si="54"/>
        <v>9.0563678690582204E-3</v>
      </c>
    </row>
    <row r="2718" spans="2:8" x14ac:dyDescent="0.25">
      <c r="B2718" s="79"/>
      <c r="C2718" s="119"/>
      <c r="G2718">
        <v>2714</v>
      </c>
      <c r="H2718" s="246">
        <f t="shared" ca="1" si="54"/>
        <v>2.5254730612241719E-3</v>
      </c>
    </row>
    <row r="2719" spans="2:8" x14ac:dyDescent="0.25">
      <c r="B2719" s="79"/>
      <c r="C2719" s="119"/>
      <c r="G2719">
        <v>2715</v>
      </c>
      <c r="H2719" s="246">
        <f t="shared" ca="1" si="54"/>
        <v>-7.9032478905158056E-3</v>
      </c>
    </row>
    <row r="2720" spans="2:8" x14ac:dyDescent="0.25">
      <c r="B2720" s="79"/>
      <c r="C2720" s="119"/>
      <c r="G2720">
        <v>2716</v>
      </c>
      <c r="H2720" s="246">
        <f t="shared" ca="1" si="54"/>
        <v>-1.3379760900901287E-2</v>
      </c>
    </row>
    <row r="2721" spans="2:8" x14ac:dyDescent="0.25">
      <c r="B2721" s="79"/>
      <c r="C2721" s="119"/>
      <c r="G2721">
        <v>2717</v>
      </c>
      <c r="H2721" s="246">
        <f t="shared" ca="1" si="54"/>
        <v>1.9934759662829166E-2</v>
      </c>
    </row>
    <row r="2722" spans="2:8" x14ac:dyDescent="0.25">
      <c r="B2722" s="79"/>
      <c r="C2722" s="119"/>
      <c r="G2722">
        <v>2718</v>
      </c>
      <c r="H2722" s="246">
        <f t="shared" ca="1" si="54"/>
        <v>-1.0896721670170747E-2</v>
      </c>
    </row>
    <row r="2723" spans="2:8" x14ac:dyDescent="0.25">
      <c r="B2723" s="79"/>
      <c r="C2723" s="119"/>
      <c r="G2723">
        <v>2719</v>
      </c>
      <c r="H2723" s="246">
        <f t="shared" ca="1" si="54"/>
        <v>-1.9716286196873729E-2</v>
      </c>
    </row>
    <row r="2724" spans="2:8" x14ac:dyDescent="0.25">
      <c r="B2724" s="79"/>
      <c r="C2724" s="119"/>
      <c r="G2724">
        <v>2720</v>
      </c>
      <c r="H2724" s="246">
        <f t="shared" ca="1" si="54"/>
        <v>-8.1875484195076593E-4</v>
      </c>
    </row>
    <row r="2725" spans="2:8" x14ac:dyDescent="0.25">
      <c r="B2725" s="79"/>
      <c r="C2725" s="119"/>
      <c r="G2725">
        <v>2721</v>
      </c>
      <c r="H2725" s="246">
        <f t="shared" ca="1" si="54"/>
        <v>1.6774263350023858E-2</v>
      </c>
    </row>
    <row r="2726" spans="2:8" x14ac:dyDescent="0.25">
      <c r="B2726" s="79"/>
      <c r="C2726" s="119"/>
      <c r="G2726">
        <v>2722</v>
      </c>
      <c r="H2726" s="246">
        <f t="shared" ca="1" si="54"/>
        <v>1.2350495336378298E-2</v>
      </c>
    </row>
    <row r="2727" spans="2:8" x14ac:dyDescent="0.25">
      <c r="B2727" s="79"/>
      <c r="C2727" s="119"/>
      <c r="G2727">
        <v>2723</v>
      </c>
      <c r="H2727" s="246">
        <f t="shared" ca="1" si="54"/>
        <v>-1.2416561085270634E-2</v>
      </c>
    </row>
    <row r="2728" spans="2:8" x14ac:dyDescent="0.25">
      <c r="B2728" s="79"/>
      <c r="C2728" s="119"/>
      <c r="G2728">
        <v>2724</v>
      </c>
      <c r="H2728" s="246">
        <f t="shared" ca="1" si="54"/>
        <v>1.1284184422506527E-3</v>
      </c>
    </row>
    <row r="2729" spans="2:8" x14ac:dyDescent="0.25">
      <c r="B2729" s="79"/>
      <c r="C2729" s="119"/>
      <c r="G2729">
        <v>2725</v>
      </c>
      <c r="H2729" s="246">
        <f t="shared" ca="1" si="54"/>
        <v>-4.2214103731320332E-3</v>
      </c>
    </row>
    <row r="2730" spans="2:8" x14ac:dyDescent="0.25">
      <c r="B2730" s="79"/>
      <c r="C2730" s="119"/>
      <c r="G2730">
        <v>2726</v>
      </c>
      <c r="H2730" s="246">
        <f t="shared" ca="1" si="54"/>
        <v>1.3291618121858426E-3</v>
      </c>
    </row>
    <row r="2731" spans="2:8" x14ac:dyDescent="0.25">
      <c r="B2731" s="79"/>
      <c r="C2731" s="119"/>
      <c r="G2731">
        <v>2727</v>
      </c>
      <c r="H2731" s="246">
        <f t="shared" ca="1" si="54"/>
        <v>-1.1762169058032759E-2</v>
      </c>
    </row>
    <row r="2732" spans="2:8" x14ac:dyDescent="0.25">
      <c r="B2732" s="79"/>
      <c r="C2732" s="119"/>
      <c r="G2732">
        <v>2728</v>
      </c>
      <c r="H2732" s="246">
        <f t="shared" ca="1" si="54"/>
        <v>7.2148205079354943E-3</v>
      </c>
    </row>
    <row r="2733" spans="2:8" x14ac:dyDescent="0.25">
      <c r="B2733" s="79"/>
      <c r="C2733" s="119"/>
      <c r="G2733">
        <v>2729</v>
      </c>
      <c r="H2733" s="246">
        <f t="shared" ca="1" si="54"/>
        <v>6.4395573618314488E-3</v>
      </c>
    </row>
    <row r="2734" spans="2:8" x14ac:dyDescent="0.25">
      <c r="B2734" s="79"/>
      <c r="C2734" s="119"/>
      <c r="G2734">
        <v>2730</v>
      </c>
      <c r="H2734" s="246">
        <f t="shared" ca="1" si="54"/>
        <v>2.7948986756332866E-2</v>
      </c>
    </row>
    <row r="2735" spans="2:8" x14ac:dyDescent="0.25">
      <c r="B2735" s="79"/>
      <c r="C2735" s="119"/>
      <c r="G2735">
        <v>2731</v>
      </c>
      <c r="H2735" s="246">
        <f t="shared" ca="1" si="54"/>
        <v>1.5609104705440148E-2</v>
      </c>
    </row>
    <row r="2736" spans="2:8" x14ac:dyDescent="0.25">
      <c r="B2736" s="79"/>
      <c r="C2736" s="119"/>
      <c r="G2736">
        <v>2732</v>
      </c>
      <c r="H2736" s="246">
        <f t="shared" ca="1" si="54"/>
        <v>1.2916447010039838E-2</v>
      </c>
    </row>
    <row r="2737" spans="2:8" x14ac:dyDescent="0.25">
      <c r="B2737" s="79"/>
      <c r="C2737" s="119"/>
      <c r="G2737">
        <v>2733</v>
      </c>
      <c r="H2737" s="246">
        <f t="shared" ca="1" si="54"/>
        <v>-2.0327291059809852E-2</v>
      </c>
    </row>
    <row r="2738" spans="2:8" x14ac:dyDescent="0.25">
      <c r="B2738" s="79"/>
      <c r="C2738" s="119"/>
      <c r="G2738">
        <v>2734</v>
      </c>
      <c r="H2738" s="246">
        <f t="shared" ca="1" si="54"/>
        <v>1.3234673704459613E-2</v>
      </c>
    </row>
    <row r="2739" spans="2:8" x14ac:dyDescent="0.25">
      <c r="B2739" s="79"/>
      <c r="C2739" s="119"/>
      <c r="G2739">
        <v>2735</v>
      </c>
      <c r="H2739" s="246">
        <f t="shared" ca="1" si="54"/>
        <v>-1.3038044725153615E-2</v>
      </c>
    </row>
    <row r="2740" spans="2:8" x14ac:dyDescent="0.25">
      <c r="B2740" s="79"/>
      <c r="C2740" s="119"/>
      <c r="G2740">
        <v>2736</v>
      </c>
      <c r="H2740" s="246">
        <f t="shared" ca="1" si="54"/>
        <v>3.9145753810504169E-3</v>
      </c>
    </row>
    <row r="2741" spans="2:8" x14ac:dyDescent="0.25">
      <c r="B2741" s="79"/>
      <c r="C2741" s="119"/>
      <c r="G2741">
        <v>2737</v>
      </c>
      <c r="H2741" s="246">
        <f t="shared" ca="1" si="54"/>
        <v>-1.6372608809820356E-3</v>
      </c>
    </row>
    <row r="2742" spans="2:8" x14ac:dyDescent="0.25">
      <c r="B2742" s="79"/>
      <c r="C2742" s="119"/>
      <c r="G2742">
        <v>2738</v>
      </c>
      <c r="H2742" s="246">
        <f t="shared" ca="1" si="54"/>
        <v>9.0335579924401277E-3</v>
      </c>
    </row>
    <row r="2743" spans="2:8" x14ac:dyDescent="0.25">
      <c r="B2743" s="79"/>
      <c r="C2743" s="119"/>
      <c r="G2743">
        <v>2739</v>
      </c>
      <c r="H2743" s="246">
        <f t="shared" ca="1" si="54"/>
        <v>9.9811580874987881E-3</v>
      </c>
    </row>
    <row r="2744" spans="2:8" x14ac:dyDescent="0.25">
      <c r="B2744" s="79"/>
      <c r="C2744" s="119"/>
      <c r="G2744">
        <v>2740</v>
      </c>
      <c r="H2744" s="246">
        <f t="shared" ca="1" si="54"/>
        <v>1.631089803329833E-2</v>
      </c>
    </row>
    <row r="2745" spans="2:8" x14ac:dyDescent="0.25">
      <c r="B2745" s="79"/>
      <c r="C2745" s="119"/>
      <c r="G2745">
        <v>2741</v>
      </c>
      <c r="H2745" s="246">
        <f t="shared" ca="1" si="54"/>
        <v>6.6536413576816222E-3</v>
      </c>
    </row>
    <row r="2746" spans="2:8" x14ac:dyDescent="0.25">
      <c r="B2746" s="79"/>
      <c r="C2746" s="119"/>
      <c r="G2746">
        <v>2742</v>
      </c>
      <c r="H2746" s="246">
        <f t="shared" ca="1" si="54"/>
        <v>-1.2241737211265901E-2</v>
      </c>
    </row>
    <row r="2747" spans="2:8" x14ac:dyDescent="0.25">
      <c r="B2747" s="79"/>
      <c r="C2747" s="119"/>
      <c r="G2747">
        <v>2743</v>
      </c>
      <c r="H2747" s="246">
        <f t="shared" ca="1" si="54"/>
        <v>-8.141367855992768E-3</v>
      </c>
    </row>
    <row r="2748" spans="2:8" x14ac:dyDescent="0.25">
      <c r="B2748" s="79"/>
      <c r="C2748" s="119"/>
      <c r="G2748">
        <v>2744</v>
      </c>
      <c r="H2748" s="246">
        <f t="shared" ca="1" si="54"/>
        <v>9.471182719953869E-3</v>
      </c>
    </row>
    <row r="2749" spans="2:8" x14ac:dyDescent="0.25">
      <c r="B2749" s="79"/>
      <c r="C2749" s="119"/>
      <c r="G2749">
        <v>2745</v>
      </c>
      <c r="H2749" s="246">
        <f t="shared" ca="1" si="54"/>
        <v>8.1636234146239654E-3</v>
      </c>
    </row>
    <row r="2750" spans="2:8" x14ac:dyDescent="0.25">
      <c r="B2750" s="79"/>
      <c r="C2750" s="119"/>
      <c r="G2750">
        <v>2746</v>
      </c>
      <c r="H2750" s="246">
        <f t="shared" ca="1" si="54"/>
        <v>-4.7781235291320138E-3</v>
      </c>
    </row>
    <row r="2751" spans="2:8" x14ac:dyDescent="0.25">
      <c r="B2751" s="79"/>
      <c r="C2751" s="119"/>
      <c r="G2751">
        <v>2747</v>
      </c>
      <c r="H2751" s="246">
        <f t="shared" ca="1" si="54"/>
        <v>-1.6704894653082905E-2</v>
      </c>
    </row>
    <row r="2752" spans="2:8" x14ac:dyDescent="0.25">
      <c r="B2752" s="79"/>
      <c r="C2752" s="119"/>
      <c r="G2752">
        <v>2748</v>
      </c>
      <c r="H2752" s="246">
        <f t="shared" ca="1" si="54"/>
        <v>1.1524087822098669E-2</v>
      </c>
    </row>
    <row r="2753" spans="2:8" x14ac:dyDescent="0.25">
      <c r="B2753" s="79"/>
      <c r="C2753" s="119"/>
      <c r="G2753">
        <v>2749</v>
      </c>
      <c r="H2753" s="246">
        <f t="shared" ca="1" si="54"/>
        <v>2.1153273322763715E-2</v>
      </c>
    </row>
    <row r="2754" spans="2:8" x14ac:dyDescent="0.25">
      <c r="B2754" s="79"/>
      <c r="C2754" s="119"/>
      <c r="G2754">
        <v>2750</v>
      </c>
      <c r="H2754" s="246">
        <f t="shared" ca="1" si="54"/>
        <v>1.4482058713991478E-2</v>
      </c>
    </row>
    <row r="2755" spans="2:8" x14ac:dyDescent="0.25">
      <c r="B2755" s="79"/>
      <c r="C2755" s="119"/>
      <c r="G2755">
        <v>2751</v>
      </c>
      <c r="H2755" s="246">
        <f t="shared" ca="1" si="54"/>
        <v>-6.2961117788350512E-3</v>
      </c>
    </row>
    <row r="2756" spans="2:8" x14ac:dyDescent="0.25">
      <c r="B2756" s="79"/>
      <c r="C2756" s="119"/>
      <c r="G2756">
        <v>2752</v>
      </c>
      <c r="H2756" s="246">
        <f t="shared" ca="1" si="54"/>
        <v>1.8069568608158126E-2</v>
      </c>
    </row>
    <row r="2757" spans="2:8" x14ac:dyDescent="0.25">
      <c r="B2757" s="79"/>
      <c r="C2757" s="119"/>
      <c r="G2757">
        <v>2753</v>
      </c>
      <c r="H2757" s="246">
        <f t="shared" ca="1" si="54"/>
        <v>-1.3452374246588718E-2</v>
      </c>
    </row>
    <row r="2758" spans="2:8" x14ac:dyDescent="0.25">
      <c r="B2758" s="79"/>
      <c r="C2758" s="119"/>
      <c r="G2758">
        <v>2754</v>
      </c>
      <c r="H2758" s="246">
        <f t="shared" ref="H2758:H2821" ca="1" si="55">_xlfn.NORM.INV(RAND(),$N$7,$N$8)</f>
        <v>8.8850102398665472E-3</v>
      </c>
    </row>
    <row r="2759" spans="2:8" x14ac:dyDescent="0.25">
      <c r="B2759" s="79"/>
      <c r="C2759" s="119"/>
      <c r="G2759">
        <v>2755</v>
      </c>
      <c r="H2759" s="246">
        <f t="shared" ca="1" si="55"/>
        <v>1.0655145532355449E-2</v>
      </c>
    </row>
    <row r="2760" spans="2:8" x14ac:dyDescent="0.25">
      <c r="B2760" s="79"/>
      <c r="C2760" s="119"/>
      <c r="G2760">
        <v>2756</v>
      </c>
      <c r="H2760" s="246">
        <f t="shared" ca="1" si="55"/>
        <v>-1.7575721823321244E-3</v>
      </c>
    </row>
    <row r="2761" spans="2:8" x14ac:dyDescent="0.25">
      <c r="B2761" s="79"/>
      <c r="C2761" s="119"/>
      <c r="G2761">
        <v>2757</v>
      </c>
      <c r="H2761" s="246">
        <f t="shared" ca="1" si="55"/>
        <v>-1.0743461430382364E-2</v>
      </c>
    </row>
    <row r="2762" spans="2:8" x14ac:dyDescent="0.25">
      <c r="B2762" s="79"/>
      <c r="C2762" s="119"/>
      <c r="G2762">
        <v>2758</v>
      </c>
      <c r="H2762" s="246">
        <f t="shared" ca="1" si="55"/>
        <v>1.493348891104981E-2</v>
      </c>
    </row>
    <row r="2763" spans="2:8" x14ac:dyDescent="0.25">
      <c r="B2763" s="79"/>
      <c r="C2763" s="119"/>
      <c r="G2763">
        <v>2759</v>
      </c>
      <c r="H2763" s="246">
        <f t="shared" ca="1" si="55"/>
        <v>-8.5204177200076323E-3</v>
      </c>
    </row>
    <row r="2764" spans="2:8" x14ac:dyDescent="0.25">
      <c r="B2764" s="79"/>
      <c r="C2764" s="119"/>
      <c r="G2764">
        <v>2760</v>
      </c>
      <c r="H2764" s="246">
        <f t="shared" ca="1" si="55"/>
        <v>-1.5679674273843065E-3</v>
      </c>
    </row>
    <row r="2765" spans="2:8" x14ac:dyDescent="0.25">
      <c r="B2765" s="79"/>
      <c r="C2765" s="119"/>
      <c r="G2765">
        <v>2761</v>
      </c>
      <c r="H2765" s="246">
        <f t="shared" ca="1" si="55"/>
        <v>1.0670426362065277E-2</v>
      </c>
    </row>
    <row r="2766" spans="2:8" x14ac:dyDescent="0.25">
      <c r="B2766" s="79"/>
      <c r="C2766" s="119"/>
      <c r="G2766">
        <v>2762</v>
      </c>
      <c r="H2766" s="246">
        <f t="shared" ca="1" si="55"/>
        <v>1.0039345849873059E-2</v>
      </c>
    </row>
    <row r="2767" spans="2:8" x14ac:dyDescent="0.25">
      <c r="B2767" s="79"/>
      <c r="C2767" s="119"/>
      <c r="G2767">
        <v>2763</v>
      </c>
      <c r="H2767" s="246">
        <f t="shared" ca="1" si="55"/>
        <v>-4.3307684575255561E-3</v>
      </c>
    </row>
    <row r="2768" spans="2:8" x14ac:dyDescent="0.25">
      <c r="B2768" s="79"/>
      <c r="C2768" s="119"/>
      <c r="G2768">
        <v>2764</v>
      </c>
      <c r="H2768" s="246">
        <f t="shared" ca="1" si="55"/>
        <v>5.5829565159433115E-3</v>
      </c>
    </row>
    <row r="2769" spans="2:8" x14ac:dyDescent="0.25">
      <c r="B2769" s="79"/>
      <c r="C2769" s="119"/>
      <c r="G2769">
        <v>2765</v>
      </c>
      <c r="H2769" s="246">
        <f t="shared" ca="1" si="55"/>
        <v>-7.541504939050564E-3</v>
      </c>
    </row>
    <row r="2770" spans="2:8" x14ac:dyDescent="0.25">
      <c r="B2770" s="79"/>
      <c r="C2770" s="119"/>
      <c r="G2770">
        <v>2766</v>
      </c>
      <c r="H2770" s="246">
        <f t="shared" ca="1" si="55"/>
        <v>-1.2370096734453884E-2</v>
      </c>
    </row>
    <row r="2771" spans="2:8" x14ac:dyDescent="0.25">
      <c r="B2771" s="79"/>
      <c r="C2771" s="119"/>
      <c r="G2771">
        <v>2767</v>
      </c>
      <c r="H2771" s="246">
        <f t="shared" ca="1" si="55"/>
        <v>-6.5018570920830692E-3</v>
      </c>
    </row>
    <row r="2772" spans="2:8" x14ac:dyDescent="0.25">
      <c r="B2772" s="79"/>
      <c r="C2772" s="119"/>
      <c r="G2772">
        <v>2768</v>
      </c>
      <c r="H2772" s="246">
        <f t="shared" ca="1" si="55"/>
        <v>5.5505490449955595E-3</v>
      </c>
    </row>
    <row r="2773" spans="2:8" x14ac:dyDescent="0.25">
      <c r="B2773" s="79"/>
      <c r="C2773" s="119"/>
      <c r="G2773">
        <v>2769</v>
      </c>
      <c r="H2773" s="246">
        <f t="shared" ca="1" si="55"/>
        <v>2.2038733149363731E-2</v>
      </c>
    </row>
    <row r="2774" spans="2:8" x14ac:dyDescent="0.25">
      <c r="B2774" s="79"/>
      <c r="C2774" s="119"/>
      <c r="G2774">
        <v>2770</v>
      </c>
      <c r="H2774" s="246">
        <f t="shared" ca="1" si="55"/>
        <v>-5.5867676343590534E-3</v>
      </c>
    </row>
    <row r="2775" spans="2:8" x14ac:dyDescent="0.25">
      <c r="B2775" s="79"/>
      <c r="C2775" s="119"/>
      <c r="G2775">
        <v>2771</v>
      </c>
      <c r="H2775" s="246">
        <f t="shared" ca="1" si="55"/>
        <v>-4.0661676123016225E-3</v>
      </c>
    </row>
    <row r="2776" spans="2:8" x14ac:dyDescent="0.25">
      <c r="B2776" s="79"/>
      <c r="C2776" s="119"/>
      <c r="G2776">
        <v>2772</v>
      </c>
      <c r="H2776" s="246">
        <f t="shared" ca="1" si="55"/>
        <v>-7.4962942301756387E-3</v>
      </c>
    </row>
    <row r="2777" spans="2:8" x14ac:dyDescent="0.25">
      <c r="B2777" s="79"/>
      <c r="C2777" s="119"/>
      <c r="G2777">
        <v>2773</v>
      </c>
      <c r="H2777" s="246">
        <f t="shared" ca="1" si="55"/>
        <v>1.7249652259783487E-2</v>
      </c>
    </row>
    <row r="2778" spans="2:8" x14ac:dyDescent="0.25">
      <c r="B2778" s="79"/>
      <c r="C2778" s="119"/>
      <c r="G2778">
        <v>2774</v>
      </c>
      <c r="H2778" s="246">
        <f t="shared" ca="1" si="55"/>
        <v>1.0935683040343269E-2</v>
      </c>
    </row>
    <row r="2779" spans="2:8" x14ac:dyDescent="0.25">
      <c r="B2779" s="79"/>
      <c r="C2779" s="119"/>
      <c r="G2779">
        <v>2775</v>
      </c>
      <c r="H2779" s="246">
        <f t="shared" ca="1" si="55"/>
        <v>1.002584219646232E-2</v>
      </c>
    </row>
    <row r="2780" spans="2:8" x14ac:dyDescent="0.25">
      <c r="B2780" s="79"/>
      <c r="C2780" s="119"/>
      <c r="G2780">
        <v>2776</v>
      </c>
      <c r="H2780" s="246">
        <f t="shared" ca="1" si="55"/>
        <v>-9.0461623691692992E-3</v>
      </c>
    </row>
    <row r="2781" spans="2:8" x14ac:dyDescent="0.25">
      <c r="B2781" s="79"/>
      <c r="C2781" s="119"/>
      <c r="G2781">
        <v>2777</v>
      </c>
      <c r="H2781" s="246">
        <f t="shared" ca="1" si="55"/>
        <v>1.0426698250941128E-3</v>
      </c>
    </row>
    <row r="2782" spans="2:8" x14ac:dyDescent="0.25">
      <c r="B2782" s="79"/>
      <c r="C2782" s="119"/>
      <c r="G2782">
        <v>2778</v>
      </c>
      <c r="H2782" s="246">
        <f t="shared" ca="1" si="55"/>
        <v>6.5718375336593542E-3</v>
      </c>
    </row>
    <row r="2783" spans="2:8" x14ac:dyDescent="0.25">
      <c r="B2783" s="79"/>
      <c r="C2783" s="119"/>
      <c r="G2783">
        <v>2779</v>
      </c>
      <c r="H2783" s="246">
        <f t="shared" ca="1" si="55"/>
        <v>3.103475011894237E-2</v>
      </c>
    </row>
    <row r="2784" spans="2:8" x14ac:dyDescent="0.25">
      <c r="B2784" s="79"/>
      <c r="C2784" s="119"/>
      <c r="G2784">
        <v>2780</v>
      </c>
      <c r="H2784" s="246">
        <f t="shared" ca="1" si="55"/>
        <v>7.2978818745463667E-3</v>
      </c>
    </row>
    <row r="2785" spans="2:8" x14ac:dyDescent="0.25">
      <c r="B2785" s="79"/>
      <c r="C2785" s="119"/>
      <c r="G2785">
        <v>2781</v>
      </c>
      <c r="H2785" s="246">
        <f t="shared" ca="1" si="55"/>
        <v>5.8350611032008774E-3</v>
      </c>
    </row>
    <row r="2786" spans="2:8" x14ac:dyDescent="0.25">
      <c r="B2786" s="79"/>
      <c r="C2786" s="119"/>
      <c r="G2786">
        <v>2782</v>
      </c>
      <c r="H2786" s="246">
        <f t="shared" ca="1" si="55"/>
        <v>-2.1886046280200932E-3</v>
      </c>
    </row>
    <row r="2787" spans="2:8" x14ac:dyDescent="0.25">
      <c r="B2787" s="79"/>
      <c r="C2787" s="119"/>
      <c r="G2787">
        <v>2783</v>
      </c>
      <c r="H2787" s="246">
        <f t="shared" ca="1" si="55"/>
        <v>-1.0329769737853224E-2</v>
      </c>
    </row>
    <row r="2788" spans="2:8" x14ac:dyDescent="0.25">
      <c r="B2788" s="79"/>
      <c r="C2788" s="119"/>
      <c r="G2788">
        <v>2784</v>
      </c>
      <c r="H2788" s="246">
        <f t="shared" ca="1" si="55"/>
        <v>2.8627952961453903E-3</v>
      </c>
    </row>
    <row r="2789" spans="2:8" x14ac:dyDescent="0.25">
      <c r="B2789" s="79"/>
      <c r="C2789" s="119"/>
      <c r="G2789">
        <v>2785</v>
      </c>
      <c r="H2789" s="246">
        <f t="shared" ca="1" si="55"/>
        <v>5.5946645817941702E-3</v>
      </c>
    </row>
    <row r="2790" spans="2:8" x14ac:dyDescent="0.25">
      <c r="B2790" s="79"/>
      <c r="C2790" s="119"/>
      <c r="G2790">
        <v>2786</v>
      </c>
      <c r="H2790" s="246">
        <f t="shared" ca="1" si="55"/>
        <v>-1.8661748184697784E-2</v>
      </c>
    </row>
    <row r="2791" spans="2:8" x14ac:dyDescent="0.25">
      <c r="B2791" s="79"/>
      <c r="C2791" s="119"/>
      <c r="G2791">
        <v>2787</v>
      </c>
      <c r="H2791" s="246">
        <f t="shared" ca="1" si="55"/>
        <v>2.4486919500901171E-2</v>
      </c>
    </row>
    <row r="2792" spans="2:8" x14ac:dyDescent="0.25">
      <c r="B2792" s="79"/>
      <c r="C2792" s="119"/>
      <c r="G2792">
        <v>2788</v>
      </c>
      <c r="H2792" s="246">
        <f t="shared" ca="1" si="55"/>
        <v>-7.9653770323122354E-3</v>
      </c>
    </row>
    <row r="2793" spans="2:8" x14ac:dyDescent="0.25">
      <c r="B2793" s="79"/>
      <c r="C2793" s="119"/>
      <c r="G2793">
        <v>2789</v>
      </c>
      <c r="H2793" s="246">
        <f t="shared" ca="1" si="55"/>
        <v>5.1582466467187194E-3</v>
      </c>
    </row>
    <row r="2794" spans="2:8" x14ac:dyDescent="0.25">
      <c r="B2794" s="79"/>
      <c r="C2794" s="119"/>
      <c r="G2794">
        <v>2790</v>
      </c>
      <c r="H2794" s="246">
        <f t="shared" ca="1" si="55"/>
        <v>2.277460339776545E-2</v>
      </c>
    </row>
    <row r="2795" spans="2:8" x14ac:dyDescent="0.25">
      <c r="B2795" s="79"/>
      <c r="C2795" s="119"/>
      <c r="G2795">
        <v>2791</v>
      </c>
      <c r="H2795" s="246">
        <f t="shared" ca="1" si="55"/>
        <v>-1.8326236300440203E-2</v>
      </c>
    </row>
    <row r="2796" spans="2:8" x14ac:dyDescent="0.25">
      <c r="B2796" s="79"/>
      <c r="C2796" s="119"/>
      <c r="G2796">
        <v>2792</v>
      </c>
      <c r="H2796" s="246">
        <f t="shared" ca="1" si="55"/>
        <v>1.8952807030771842E-3</v>
      </c>
    </row>
    <row r="2797" spans="2:8" x14ac:dyDescent="0.25">
      <c r="B2797" s="79"/>
      <c r="C2797" s="119"/>
      <c r="G2797">
        <v>2793</v>
      </c>
      <c r="H2797" s="246">
        <f t="shared" ca="1" si="55"/>
        <v>-2.8530935868375306E-2</v>
      </c>
    </row>
    <row r="2798" spans="2:8" x14ac:dyDescent="0.25">
      <c r="B2798" s="79"/>
      <c r="C2798" s="119"/>
      <c r="G2798">
        <v>2794</v>
      </c>
      <c r="H2798" s="246">
        <f t="shared" ca="1" si="55"/>
        <v>-4.3463667907580961E-3</v>
      </c>
    </row>
    <row r="2799" spans="2:8" x14ac:dyDescent="0.25">
      <c r="B2799" s="79"/>
      <c r="C2799" s="119"/>
      <c r="G2799">
        <v>2795</v>
      </c>
      <c r="H2799" s="246">
        <f t="shared" ca="1" si="55"/>
        <v>1.2184182059131415E-2</v>
      </c>
    </row>
    <row r="2800" spans="2:8" x14ac:dyDescent="0.25">
      <c r="B2800" s="79"/>
      <c r="C2800" s="119"/>
      <c r="G2800">
        <v>2796</v>
      </c>
      <c r="H2800" s="246">
        <f t="shared" ca="1" si="55"/>
        <v>4.145363561029734E-3</v>
      </c>
    </row>
    <row r="2801" spans="2:8" x14ac:dyDescent="0.25">
      <c r="B2801" s="79"/>
      <c r="C2801" s="119"/>
      <c r="G2801">
        <v>2797</v>
      </c>
      <c r="H2801" s="246">
        <f t="shared" ca="1" si="55"/>
        <v>-5.1271324904539946E-3</v>
      </c>
    </row>
    <row r="2802" spans="2:8" x14ac:dyDescent="0.25">
      <c r="B2802" s="79"/>
      <c r="C2802" s="119"/>
      <c r="G2802">
        <v>2798</v>
      </c>
      <c r="H2802" s="246">
        <f t="shared" ca="1" si="55"/>
        <v>1.1939360400366607E-2</v>
      </c>
    </row>
    <row r="2803" spans="2:8" x14ac:dyDescent="0.25">
      <c r="B2803" s="79"/>
      <c r="C2803" s="119"/>
      <c r="G2803">
        <v>2799</v>
      </c>
      <c r="H2803" s="246">
        <f t="shared" ca="1" si="55"/>
        <v>2.575860126023231E-3</v>
      </c>
    </row>
    <row r="2804" spans="2:8" x14ac:dyDescent="0.25">
      <c r="B2804" s="79"/>
      <c r="C2804" s="119"/>
      <c r="G2804">
        <v>2800</v>
      </c>
      <c r="H2804" s="246">
        <f t="shared" ca="1" si="55"/>
        <v>8.4704713163321222E-3</v>
      </c>
    </row>
    <row r="2805" spans="2:8" x14ac:dyDescent="0.25">
      <c r="B2805" s="79"/>
      <c r="C2805" s="119"/>
      <c r="G2805">
        <v>2801</v>
      </c>
      <c r="H2805" s="246">
        <f t="shared" ca="1" si="55"/>
        <v>8.8427684720029306E-3</v>
      </c>
    </row>
    <row r="2806" spans="2:8" x14ac:dyDescent="0.25">
      <c r="B2806" s="79"/>
      <c r="C2806" s="119"/>
      <c r="G2806">
        <v>2802</v>
      </c>
      <c r="H2806" s="246">
        <f t="shared" ca="1" si="55"/>
        <v>-4.3724695868297041E-3</v>
      </c>
    </row>
    <row r="2807" spans="2:8" x14ac:dyDescent="0.25">
      <c r="B2807" s="79"/>
      <c r="C2807" s="119"/>
      <c r="G2807">
        <v>2803</v>
      </c>
      <c r="H2807" s="246">
        <f t="shared" ca="1" si="55"/>
        <v>-2.9340435708825152E-3</v>
      </c>
    </row>
    <row r="2808" spans="2:8" x14ac:dyDescent="0.25">
      <c r="B2808" s="79"/>
      <c r="C2808" s="119"/>
      <c r="G2808">
        <v>2804</v>
      </c>
      <c r="H2808" s="246">
        <f t="shared" ca="1" si="55"/>
        <v>4.4203008769782351E-3</v>
      </c>
    </row>
    <row r="2809" spans="2:8" x14ac:dyDescent="0.25">
      <c r="B2809" s="79"/>
      <c r="C2809" s="119"/>
      <c r="G2809">
        <v>2805</v>
      </c>
      <c r="H2809" s="246">
        <f t="shared" ca="1" si="55"/>
        <v>-7.8776471028381683E-3</v>
      </c>
    </row>
    <row r="2810" spans="2:8" x14ac:dyDescent="0.25">
      <c r="B2810" s="79"/>
      <c r="C2810" s="119"/>
      <c r="G2810">
        <v>2806</v>
      </c>
      <c r="H2810" s="246">
        <f t="shared" ca="1" si="55"/>
        <v>5.5893222662957475E-3</v>
      </c>
    </row>
    <row r="2811" spans="2:8" x14ac:dyDescent="0.25">
      <c r="B2811" s="79"/>
      <c r="C2811" s="119"/>
      <c r="G2811">
        <v>2807</v>
      </c>
      <c r="H2811" s="246">
        <f t="shared" ca="1" si="55"/>
        <v>1.4295909565296428E-2</v>
      </c>
    </row>
    <row r="2812" spans="2:8" x14ac:dyDescent="0.25">
      <c r="B2812" s="79"/>
      <c r="C2812" s="119"/>
      <c r="G2812">
        <v>2808</v>
      </c>
      <c r="H2812" s="246">
        <f t="shared" ca="1" si="55"/>
        <v>5.3039616215549111E-3</v>
      </c>
    </row>
    <row r="2813" spans="2:8" x14ac:dyDescent="0.25">
      <c r="B2813" s="79"/>
      <c r="C2813" s="119"/>
      <c r="G2813">
        <v>2809</v>
      </c>
      <c r="H2813" s="246">
        <f t="shared" ca="1" si="55"/>
        <v>7.9389528294759176E-3</v>
      </c>
    </row>
    <row r="2814" spans="2:8" x14ac:dyDescent="0.25">
      <c r="B2814" s="79"/>
      <c r="C2814" s="119"/>
      <c r="G2814">
        <v>2810</v>
      </c>
      <c r="H2814" s="246">
        <f t="shared" ca="1" si="55"/>
        <v>-2.3061229118687895E-3</v>
      </c>
    </row>
    <row r="2815" spans="2:8" x14ac:dyDescent="0.25">
      <c r="B2815" s="79"/>
      <c r="C2815" s="119"/>
      <c r="G2815">
        <v>2811</v>
      </c>
      <c r="H2815" s="246">
        <f t="shared" ca="1" si="55"/>
        <v>1.9787715322531884E-2</v>
      </c>
    </row>
    <row r="2816" spans="2:8" x14ac:dyDescent="0.25">
      <c r="B2816" s="79"/>
      <c r="C2816" s="119"/>
      <c r="G2816">
        <v>2812</v>
      </c>
      <c r="H2816" s="246">
        <f t="shared" ca="1" si="55"/>
        <v>9.8353885483384983E-3</v>
      </c>
    </row>
    <row r="2817" spans="2:8" x14ac:dyDescent="0.25">
      <c r="B2817" s="79"/>
      <c r="C2817" s="119"/>
      <c r="G2817">
        <v>2813</v>
      </c>
      <c r="H2817" s="246">
        <f t="shared" ca="1" si="55"/>
        <v>1.806516995339499E-2</v>
      </c>
    </row>
    <row r="2818" spans="2:8" x14ac:dyDescent="0.25">
      <c r="B2818" s="79"/>
      <c r="C2818" s="119"/>
      <c r="G2818">
        <v>2814</v>
      </c>
      <c r="H2818" s="246">
        <f t="shared" ca="1" si="55"/>
        <v>1.312519628035836E-2</v>
      </c>
    </row>
    <row r="2819" spans="2:8" x14ac:dyDescent="0.25">
      <c r="B2819" s="79"/>
      <c r="C2819" s="119"/>
      <c r="G2819">
        <v>2815</v>
      </c>
      <c r="H2819" s="246">
        <f t="shared" ca="1" si="55"/>
        <v>-2.7829168792148126E-2</v>
      </c>
    </row>
    <row r="2820" spans="2:8" x14ac:dyDescent="0.25">
      <c r="B2820" s="79"/>
      <c r="C2820" s="119"/>
      <c r="G2820">
        <v>2816</v>
      </c>
      <c r="H2820" s="246">
        <f t="shared" ca="1" si="55"/>
        <v>1.2975678497177016E-2</v>
      </c>
    </row>
    <row r="2821" spans="2:8" x14ac:dyDescent="0.25">
      <c r="B2821" s="79"/>
      <c r="C2821" s="119"/>
      <c r="G2821">
        <v>2817</v>
      </c>
      <c r="H2821" s="246">
        <f t="shared" ca="1" si="55"/>
        <v>-6.3205440974739152E-3</v>
      </c>
    </row>
    <row r="2822" spans="2:8" x14ac:dyDescent="0.25">
      <c r="B2822" s="79"/>
      <c r="C2822" s="119"/>
      <c r="G2822">
        <v>2818</v>
      </c>
      <c r="H2822" s="246">
        <f t="shared" ref="H2822:H2885" ca="1" si="56">_xlfn.NORM.INV(RAND(),$N$7,$N$8)</f>
        <v>2.3592487020013082E-3</v>
      </c>
    </row>
    <row r="2823" spans="2:8" x14ac:dyDescent="0.25">
      <c r="B2823" s="79"/>
      <c r="C2823" s="119"/>
      <c r="G2823">
        <v>2819</v>
      </c>
      <c r="H2823" s="246">
        <f t="shared" ca="1" si="56"/>
        <v>-2.7909209026978641E-3</v>
      </c>
    </row>
    <row r="2824" spans="2:8" x14ac:dyDescent="0.25">
      <c r="B2824" s="79"/>
      <c r="C2824" s="119"/>
      <c r="G2824">
        <v>2820</v>
      </c>
      <c r="H2824" s="246">
        <f t="shared" ca="1" si="56"/>
        <v>-1.9530307397128575E-3</v>
      </c>
    </row>
    <row r="2825" spans="2:8" x14ac:dyDescent="0.25">
      <c r="B2825" s="79"/>
      <c r="C2825" s="119"/>
      <c r="G2825">
        <v>2821</v>
      </c>
      <c r="H2825" s="246">
        <f t="shared" ca="1" si="56"/>
        <v>-8.3636012415111644E-4</v>
      </c>
    </row>
    <row r="2826" spans="2:8" x14ac:dyDescent="0.25">
      <c r="B2826" s="79"/>
      <c r="C2826" s="119"/>
      <c r="G2826">
        <v>2822</v>
      </c>
      <c r="H2826" s="246">
        <f t="shared" ca="1" si="56"/>
        <v>1.6401286312433126E-3</v>
      </c>
    </row>
    <row r="2827" spans="2:8" x14ac:dyDescent="0.25">
      <c r="B2827" s="79"/>
      <c r="C2827" s="119"/>
      <c r="G2827">
        <v>2823</v>
      </c>
      <c r="H2827" s="246">
        <f t="shared" ca="1" si="56"/>
        <v>-1.0029926531792287E-2</v>
      </c>
    </row>
    <row r="2828" spans="2:8" x14ac:dyDescent="0.25">
      <c r="B2828" s="79"/>
      <c r="C2828" s="119"/>
      <c r="G2828">
        <v>2824</v>
      </c>
      <c r="H2828" s="246">
        <f t="shared" ca="1" si="56"/>
        <v>7.2596476107792901E-5</v>
      </c>
    </row>
    <row r="2829" spans="2:8" x14ac:dyDescent="0.25">
      <c r="B2829" s="79"/>
      <c r="C2829" s="119"/>
      <c r="G2829">
        <v>2825</v>
      </c>
      <c r="H2829" s="246">
        <f t="shared" ca="1" si="56"/>
        <v>-5.9334495410141479E-3</v>
      </c>
    </row>
    <row r="2830" spans="2:8" x14ac:dyDescent="0.25">
      <c r="B2830" s="79"/>
      <c r="C2830" s="119"/>
      <c r="G2830">
        <v>2826</v>
      </c>
      <c r="H2830" s="246">
        <f t="shared" ca="1" si="56"/>
        <v>1.2151715964875943E-2</v>
      </c>
    </row>
    <row r="2831" spans="2:8" x14ac:dyDescent="0.25">
      <c r="B2831" s="79"/>
      <c r="C2831" s="119"/>
      <c r="G2831">
        <v>2827</v>
      </c>
      <c r="H2831" s="246">
        <f t="shared" ca="1" si="56"/>
        <v>-1.0262556267789656E-2</v>
      </c>
    </row>
    <row r="2832" spans="2:8" x14ac:dyDescent="0.25">
      <c r="B2832" s="79"/>
      <c r="C2832" s="119"/>
      <c r="G2832">
        <v>2828</v>
      </c>
      <c r="H2832" s="246">
        <f t="shared" ca="1" si="56"/>
        <v>-1.8861637077501613E-2</v>
      </c>
    </row>
    <row r="2833" spans="2:8" x14ac:dyDescent="0.25">
      <c r="B2833" s="79"/>
      <c r="C2833" s="119"/>
      <c r="G2833">
        <v>2829</v>
      </c>
      <c r="H2833" s="246">
        <f t="shared" ca="1" si="56"/>
        <v>1.9718593626501186E-3</v>
      </c>
    </row>
    <row r="2834" spans="2:8" x14ac:dyDescent="0.25">
      <c r="B2834" s="79"/>
      <c r="C2834" s="119"/>
      <c r="G2834">
        <v>2830</v>
      </c>
      <c r="H2834" s="246">
        <f t="shared" ca="1" si="56"/>
        <v>3.1381671579274142E-2</v>
      </c>
    </row>
    <row r="2835" spans="2:8" x14ac:dyDescent="0.25">
      <c r="B2835" s="79"/>
      <c r="C2835" s="119"/>
      <c r="G2835">
        <v>2831</v>
      </c>
      <c r="H2835" s="246">
        <f t="shared" ca="1" si="56"/>
        <v>-1.6262274314464673E-2</v>
      </c>
    </row>
    <row r="2836" spans="2:8" x14ac:dyDescent="0.25">
      <c r="B2836" s="79"/>
      <c r="C2836" s="119"/>
      <c r="G2836">
        <v>2832</v>
      </c>
      <c r="H2836" s="246">
        <f t="shared" ca="1" si="56"/>
        <v>6.0303090209394969E-3</v>
      </c>
    </row>
    <row r="2837" spans="2:8" x14ac:dyDescent="0.25">
      <c r="B2837" s="79"/>
      <c r="C2837" s="119"/>
      <c r="G2837">
        <v>2833</v>
      </c>
      <c r="H2837" s="246">
        <f t="shared" ca="1" si="56"/>
        <v>2.5153505372474676E-2</v>
      </c>
    </row>
    <row r="2838" spans="2:8" x14ac:dyDescent="0.25">
      <c r="B2838" s="79"/>
      <c r="C2838" s="119"/>
      <c r="G2838">
        <v>2834</v>
      </c>
      <c r="H2838" s="246">
        <f t="shared" ca="1" si="56"/>
        <v>-2.5545830941434602E-2</v>
      </c>
    </row>
    <row r="2839" spans="2:8" x14ac:dyDescent="0.25">
      <c r="B2839" s="79"/>
      <c r="C2839" s="119"/>
      <c r="G2839">
        <v>2835</v>
      </c>
      <c r="H2839" s="246">
        <f t="shared" ca="1" si="56"/>
        <v>7.7191309947842856E-3</v>
      </c>
    </row>
    <row r="2840" spans="2:8" x14ac:dyDescent="0.25">
      <c r="B2840" s="79"/>
      <c r="C2840" s="119"/>
      <c r="G2840">
        <v>2836</v>
      </c>
      <c r="H2840" s="246">
        <f t="shared" ca="1" si="56"/>
        <v>-9.3557479392583302E-3</v>
      </c>
    </row>
    <row r="2841" spans="2:8" x14ac:dyDescent="0.25">
      <c r="B2841" s="79"/>
      <c r="C2841" s="119"/>
      <c r="G2841">
        <v>2837</v>
      </c>
      <c r="H2841" s="246">
        <f t="shared" ca="1" si="56"/>
        <v>-1.3257584984609074E-2</v>
      </c>
    </row>
    <row r="2842" spans="2:8" x14ac:dyDescent="0.25">
      <c r="B2842" s="79"/>
      <c r="C2842" s="119"/>
      <c r="G2842">
        <v>2838</v>
      </c>
      <c r="H2842" s="246">
        <f t="shared" ca="1" si="56"/>
        <v>9.7906214512963486E-3</v>
      </c>
    </row>
    <row r="2843" spans="2:8" x14ac:dyDescent="0.25">
      <c r="B2843" s="79"/>
      <c r="C2843" s="119"/>
      <c r="G2843">
        <v>2839</v>
      </c>
      <c r="H2843" s="246">
        <f t="shared" ca="1" si="56"/>
        <v>-7.7812369490371219E-3</v>
      </c>
    </row>
    <row r="2844" spans="2:8" x14ac:dyDescent="0.25">
      <c r="B2844" s="79"/>
      <c r="C2844" s="119"/>
      <c r="G2844">
        <v>2840</v>
      </c>
      <c r="H2844" s="246">
        <f t="shared" ca="1" si="56"/>
        <v>8.8422132274698032E-3</v>
      </c>
    </row>
    <row r="2845" spans="2:8" x14ac:dyDescent="0.25">
      <c r="B2845" s="79"/>
      <c r="C2845" s="119"/>
      <c r="G2845">
        <v>2841</v>
      </c>
      <c r="H2845" s="246">
        <f t="shared" ca="1" si="56"/>
        <v>1.4316435533679327E-2</v>
      </c>
    </row>
    <row r="2846" spans="2:8" x14ac:dyDescent="0.25">
      <c r="B2846" s="79"/>
      <c r="C2846" s="119"/>
      <c r="G2846">
        <v>2842</v>
      </c>
      <c r="H2846" s="246">
        <f t="shared" ca="1" si="56"/>
        <v>2.7261479422779657E-2</v>
      </c>
    </row>
    <row r="2847" spans="2:8" x14ac:dyDescent="0.25">
      <c r="B2847" s="79"/>
      <c r="C2847" s="119"/>
      <c r="G2847">
        <v>2843</v>
      </c>
      <c r="H2847" s="246">
        <f t="shared" ca="1" si="56"/>
        <v>-1.6552029778229695E-2</v>
      </c>
    </row>
    <row r="2848" spans="2:8" x14ac:dyDescent="0.25">
      <c r="B2848" s="79"/>
      <c r="C2848" s="119"/>
      <c r="G2848">
        <v>2844</v>
      </c>
      <c r="H2848" s="246">
        <f t="shared" ca="1" si="56"/>
        <v>-4.4987871108576405E-3</v>
      </c>
    </row>
    <row r="2849" spans="2:8" x14ac:dyDescent="0.25">
      <c r="B2849" s="79"/>
      <c r="C2849" s="119"/>
      <c r="G2849">
        <v>2845</v>
      </c>
      <c r="H2849" s="246">
        <f t="shared" ca="1" si="56"/>
        <v>-3.5991185381678021E-3</v>
      </c>
    </row>
    <row r="2850" spans="2:8" x14ac:dyDescent="0.25">
      <c r="B2850" s="79"/>
      <c r="C2850" s="119"/>
      <c r="G2850">
        <v>2846</v>
      </c>
      <c r="H2850" s="246">
        <f t="shared" ca="1" si="56"/>
        <v>9.1379296930361557E-3</v>
      </c>
    </row>
    <row r="2851" spans="2:8" x14ac:dyDescent="0.25">
      <c r="B2851" s="79"/>
      <c r="C2851" s="119"/>
      <c r="G2851">
        <v>2847</v>
      </c>
      <c r="H2851" s="246">
        <f t="shared" ca="1" si="56"/>
        <v>-1.1038486064887418E-2</v>
      </c>
    </row>
    <row r="2852" spans="2:8" x14ac:dyDescent="0.25">
      <c r="B2852" s="79"/>
      <c r="C2852" s="119"/>
      <c r="G2852">
        <v>2848</v>
      </c>
      <c r="H2852" s="246">
        <f t="shared" ca="1" si="56"/>
        <v>-2.4537491322933211E-3</v>
      </c>
    </row>
    <row r="2853" spans="2:8" x14ac:dyDescent="0.25">
      <c r="B2853" s="79"/>
      <c r="C2853" s="119"/>
      <c r="G2853">
        <v>2849</v>
      </c>
      <c r="H2853" s="246">
        <f t="shared" ca="1" si="56"/>
        <v>3.7010056396135733E-3</v>
      </c>
    </row>
    <row r="2854" spans="2:8" x14ac:dyDescent="0.25">
      <c r="B2854" s="79"/>
      <c r="C2854" s="119"/>
      <c r="G2854">
        <v>2850</v>
      </c>
      <c r="H2854" s="246">
        <f t="shared" ca="1" si="56"/>
        <v>-2.3105997876725769E-3</v>
      </c>
    </row>
    <row r="2855" spans="2:8" x14ac:dyDescent="0.25">
      <c r="B2855" s="79"/>
      <c r="C2855" s="119"/>
      <c r="G2855">
        <v>2851</v>
      </c>
      <c r="H2855" s="246">
        <f t="shared" ca="1" si="56"/>
        <v>-1.7370518168889789E-2</v>
      </c>
    </row>
    <row r="2856" spans="2:8" x14ac:dyDescent="0.25">
      <c r="B2856" s="79"/>
      <c r="C2856" s="119"/>
      <c r="G2856">
        <v>2852</v>
      </c>
      <c r="H2856" s="246">
        <f t="shared" ca="1" si="56"/>
        <v>2.8667211955368303E-2</v>
      </c>
    </row>
    <row r="2857" spans="2:8" x14ac:dyDescent="0.25">
      <c r="B2857" s="79"/>
      <c r="C2857" s="119"/>
      <c r="G2857">
        <v>2853</v>
      </c>
      <c r="H2857" s="246">
        <f t="shared" ca="1" si="56"/>
        <v>1.2461405366043325E-3</v>
      </c>
    </row>
    <row r="2858" spans="2:8" x14ac:dyDescent="0.25">
      <c r="B2858" s="79"/>
      <c r="C2858" s="119"/>
      <c r="G2858">
        <v>2854</v>
      </c>
      <c r="H2858" s="246">
        <f t="shared" ca="1" si="56"/>
        <v>-1.494494784584198E-2</v>
      </c>
    </row>
    <row r="2859" spans="2:8" x14ac:dyDescent="0.25">
      <c r="B2859" s="79"/>
      <c r="C2859" s="119"/>
      <c r="G2859">
        <v>2855</v>
      </c>
      <c r="H2859" s="246">
        <f t="shared" ca="1" si="56"/>
        <v>8.4240974672468577E-3</v>
      </c>
    </row>
    <row r="2860" spans="2:8" x14ac:dyDescent="0.25">
      <c r="B2860" s="79"/>
      <c r="C2860" s="119"/>
      <c r="G2860">
        <v>2856</v>
      </c>
      <c r="H2860" s="246">
        <f t="shared" ca="1" si="56"/>
        <v>2.3392873179101843E-2</v>
      </c>
    </row>
    <row r="2861" spans="2:8" x14ac:dyDescent="0.25">
      <c r="B2861" s="79"/>
      <c r="C2861" s="119"/>
      <c r="G2861">
        <v>2857</v>
      </c>
      <c r="H2861" s="246">
        <f t="shared" ca="1" si="56"/>
        <v>-1.5954282275616738E-2</v>
      </c>
    </row>
    <row r="2862" spans="2:8" x14ac:dyDescent="0.25">
      <c r="B2862" s="79"/>
      <c r="C2862" s="119"/>
      <c r="G2862">
        <v>2858</v>
      </c>
      <c r="H2862" s="246">
        <f t="shared" ca="1" si="56"/>
        <v>-1.1287187188855883E-2</v>
      </c>
    </row>
    <row r="2863" spans="2:8" x14ac:dyDescent="0.25">
      <c r="B2863" s="79"/>
      <c r="C2863" s="119"/>
      <c r="G2863">
        <v>2859</v>
      </c>
      <c r="H2863" s="246">
        <f t="shared" ca="1" si="56"/>
        <v>-2.0332859955121438E-4</v>
      </c>
    </row>
    <row r="2864" spans="2:8" x14ac:dyDescent="0.25">
      <c r="B2864" s="79"/>
      <c r="C2864" s="119"/>
      <c r="G2864">
        <v>2860</v>
      </c>
      <c r="H2864" s="246">
        <f t="shared" ca="1" si="56"/>
        <v>-1.1956215375255728E-2</v>
      </c>
    </row>
    <row r="2865" spans="2:8" x14ac:dyDescent="0.25">
      <c r="B2865" s="79"/>
      <c r="C2865" s="119"/>
      <c r="G2865">
        <v>2861</v>
      </c>
      <c r="H2865" s="246">
        <f t="shared" ca="1" si="56"/>
        <v>8.3260999858017267E-3</v>
      </c>
    </row>
    <row r="2866" spans="2:8" x14ac:dyDescent="0.25">
      <c r="B2866" s="79"/>
      <c r="C2866" s="119"/>
      <c r="G2866">
        <v>2862</v>
      </c>
      <c r="H2866" s="246">
        <f t="shared" ca="1" si="56"/>
        <v>1.2462496102150661E-2</v>
      </c>
    </row>
    <row r="2867" spans="2:8" x14ac:dyDescent="0.25">
      <c r="B2867" s="79"/>
      <c r="C2867" s="119"/>
      <c r="G2867">
        <v>2863</v>
      </c>
      <c r="H2867" s="246">
        <f t="shared" ca="1" si="56"/>
        <v>7.2185083765311658E-3</v>
      </c>
    </row>
    <row r="2868" spans="2:8" x14ac:dyDescent="0.25">
      <c r="B2868" s="79"/>
      <c r="C2868" s="119"/>
      <c r="G2868">
        <v>2864</v>
      </c>
      <c r="H2868" s="246">
        <f t="shared" ca="1" si="56"/>
        <v>1.7969409649005997E-2</v>
      </c>
    </row>
    <row r="2869" spans="2:8" x14ac:dyDescent="0.25">
      <c r="B2869" s="79"/>
      <c r="C2869" s="119"/>
      <c r="G2869">
        <v>2865</v>
      </c>
      <c r="H2869" s="246">
        <f t="shared" ca="1" si="56"/>
        <v>-6.1507623168911016E-4</v>
      </c>
    </row>
    <row r="2870" spans="2:8" x14ac:dyDescent="0.25">
      <c r="B2870" s="79"/>
      <c r="C2870" s="119"/>
      <c r="G2870">
        <v>2866</v>
      </c>
      <c r="H2870" s="246">
        <f t="shared" ca="1" si="56"/>
        <v>1.0819076202522201E-2</v>
      </c>
    </row>
    <row r="2871" spans="2:8" x14ac:dyDescent="0.25">
      <c r="B2871" s="79"/>
      <c r="C2871" s="119"/>
      <c r="G2871">
        <v>2867</v>
      </c>
      <c r="H2871" s="246">
        <f t="shared" ca="1" si="56"/>
        <v>6.284315495079411E-3</v>
      </c>
    </row>
    <row r="2872" spans="2:8" x14ac:dyDescent="0.25">
      <c r="B2872" s="79"/>
      <c r="C2872" s="119"/>
      <c r="G2872">
        <v>2868</v>
      </c>
      <c r="H2872" s="246">
        <f t="shared" ca="1" si="56"/>
        <v>6.3523110961990672E-3</v>
      </c>
    </row>
    <row r="2873" spans="2:8" x14ac:dyDescent="0.25">
      <c r="B2873" s="79"/>
      <c r="C2873" s="119"/>
      <c r="G2873">
        <v>2869</v>
      </c>
      <c r="H2873" s="246">
        <f t="shared" ca="1" si="56"/>
        <v>8.6177350679332108E-3</v>
      </c>
    </row>
    <row r="2874" spans="2:8" x14ac:dyDescent="0.25">
      <c r="B2874" s="79"/>
      <c r="C2874" s="119"/>
      <c r="G2874">
        <v>2870</v>
      </c>
      <c r="H2874" s="246">
        <f t="shared" ca="1" si="56"/>
        <v>-3.2535129798635827E-3</v>
      </c>
    </row>
    <row r="2875" spans="2:8" x14ac:dyDescent="0.25">
      <c r="B2875" s="79"/>
      <c r="C2875" s="119"/>
      <c r="G2875">
        <v>2871</v>
      </c>
      <c r="H2875" s="246">
        <f t="shared" ca="1" si="56"/>
        <v>8.8076475907083139E-3</v>
      </c>
    </row>
    <row r="2876" spans="2:8" x14ac:dyDescent="0.25">
      <c r="B2876" s="79"/>
      <c r="C2876" s="119"/>
      <c r="G2876">
        <v>2872</v>
      </c>
      <c r="H2876" s="246">
        <f t="shared" ca="1" si="56"/>
        <v>9.9594998841363441E-3</v>
      </c>
    </row>
    <row r="2877" spans="2:8" x14ac:dyDescent="0.25">
      <c r="B2877" s="79"/>
      <c r="C2877" s="119"/>
      <c r="G2877">
        <v>2873</v>
      </c>
      <c r="H2877" s="246">
        <f t="shared" ca="1" si="56"/>
        <v>1.8558871801487343E-2</v>
      </c>
    </row>
    <row r="2878" spans="2:8" x14ac:dyDescent="0.25">
      <c r="B2878" s="79"/>
      <c r="C2878" s="119"/>
      <c r="G2878">
        <v>2874</v>
      </c>
      <c r="H2878" s="246">
        <f t="shared" ca="1" si="56"/>
        <v>3.1207089324824751E-2</v>
      </c>
    </row>
    <row r="2879" spans="2:8" x14ac:dyDescent="0.25">
      <c r="B2879" s="79"/>
      <c r="C2879" s="119"/>
      <c r="G2879">
        <v>2875</v>
      </c>
      <c r="H2879" s="246">
        <f t="shared" ca="1" si="56"/>
        <v>4.3979600673945416E-4</v>
      </c>
    </row>
    <row r="2880" spans="2:8" x14ac:dyDescent="0.25">
      <c r="B2880" s="79"/>
      <c r="C2880" s="119"/>
      <c r="G2880">
        <v>2876</v>
      </c>
      <c r="H2880" s="246">
        <f t="shared" ca="1" si="56"/>
        <v>-9.2397648488769593E-3</v>
      </c>
    </row>
    <row r="2881" spans="2:8" x14ac:dyDescent="0.25">
      <c r="B2881" s="79"/>
      <c r="C2881" s="119"/>
      <c r="G2881">
        <v>2877</v>
      </c>
      <c r="H2881" s="246">
        <f t="shared" ca="1" si="56"/>
        <v>-1.1390235655817574E-2</v>
      </c>
    </row>
    <row r="2882" spans="2:8" x14ac:dyDescent="0.25">
      <c r="B2882" s="79"/>
      <c r="C2882" s="119"/>
      <c r="G2882">
        <v>2878</v>
      </c>
      <c r="H2882" s="246">
        <f t="shared" ca="1" si="56"/>
        <v>6.6549859361836085E-3</v>
      </c>
    </row>
    <row r="2883" spans="2:8" x14ac:dyDescent="0.25">
      <c r="B2883" s="79"/>
      <c r="C2883" s="119"/>
      <c r="G2883">
        <v>2879</v>
      </c>
      <c r="H2883" s="246">
        <f t="shared" ca="1" si="56"/>
        <v>4.6939291425854126E-3</v>
      </c>
    </row>
    <row r="2884" spans="2:8" x14ac:dyDescent="0.25">
      <c r="B2884" s="79"/>
      <c r="C2884" s="119"/>
      <c r="G2884">
        <v>2880</v>
      </c>
      <c r="H2884" s="246">
        <f t="shared" ca="1" si="56"/>
        <v>-5.4915150364515421E-3</v>
      </c>
    </row>
    <row r="2885" spans="2:8" x14ac:dyDescent="0.25">
      <c r="B2885" s="79"/>
      <c r="C2885" s="119"/>
      <c r="G2885">
        <v>2881</v>
      </c>
      <c r="H2885" s="246">
        <f t="shared" ca="1" si="56"/>
        <v>-1.6289054293436737E-2</v>
      </c>
    </row>
    <row r="2886" spans="2:8" x14ac:dyDescent="0.25">
      <c r="B2886" s="79"/>
      <c r="C2886" s="119"/>
      <c r="G2886">
        <v>2882</v>
      </c>
      <c r="H2886" s="246">
        <f t="shared" ref="H2886:H2949" ca="1" si="57">_xlfn.NORM.INV(RAND(),$N$7,$N$8)</f>
        <v>1.0376157462363427E-2</v>
      </c>
    </row>
    <row r="2887" spans="2:8" x14ac:dyDescent="0.25">
      <c r="B2887" s="79"/>
      <c r="C2887" s="119"/>
      <c r="G2887">
        <v>2883</v>
      </c>
      <c r="H2887" s="246">
        <f t="shared" ca="1" si="57"/>
        <v>-2.9561591859545893E-3</v>
      </c>
    </row>
    <row r="2888" spans="2:8" x14ac:dyDescent="0.25">
      <c r="B2888" s="79"/>
      <c r="C2888" s="119"/>
      <c r="G2888">
        <v>2884</v>
      </c>
      <c r="H2888" s="246">
        <f t="shared" ca="1" si="57"/>
        <v>3.5189230460907208E-3</v>
      </c>
    </row>
    <row r="2889" spans="2:8" x14ac:dyDescent="0.25">
      <c r="B2889" s="79"/>
      <c r="C2889" s="119"/>
      <c r="G2889">
        <v>2885</v>
      </c>
      <c r="H2889" s="246">
        <f t="shared" ca="1" si="57"/>
        <v>9.8468664680429509E-3</v>
      </c>
    </row>
    <row r="2890" spans="2:8" x14ac:dyDescent="0.25">
      <c r="B2890" s="79"/>
      <c r="C2890" s="119"/>
      <c r="G2890">
        <v>2886</v>
      </c>
      <c r="H2890" s="246">
        <f t="shared" ca="1" si="57"/>
        <v>3.4380612252510854E-4</v>
      </c>
    </row>
    <row r="2891" spans="2:8" x14ac:dyDescent="0.25">
      <c r="B2891" s="79"/>
      <c r="C2891" s="119"/>
      <c r="G2891">
        <v>2887</v>
      </c>
      <c r="H2891" s="246">
        <f t="shared" ca="1" si="57"/>
        <v>2.0806715052664359E-2</v>
      </c>
    </row>
    <row r="2892" spans="2:8" x14ac:dyDescent="0.25">
      <c r="B2892" s="79"/>
      <c r="C2892" s="119"/>
      <c r="G2892">
        <v>2888</v>
      </c>
      <c r="H2892" s="246">
        <f t="shared" ca="1" si="57"/>
        <v>4.5055368096141787E-3</v>
      </c>
    </row>
    <row r="2893" spans="2:8" x14ac:dyDescent="0.25">
      <c r="B2893" s="79"/>
      <c r="C2893" s="119"/>
      <c r="G2893">
        <v>2889</v>
      </c>
      <c r="H2893" s="246">
        <f t="shared" ca="1" si="57"/>
        <v>2.1323174457143308E-3</v>
      </c>
    </row>
    <row r="2894" spans="2:8" x14ac:dyDescent="0.25">
      <c r="B2894" s="79"/>
      <c r="C2894" s="119"/>
      <c r="G2894">
        <v>2890</v>
      </c>
      <c r="H2894" s="246">
        <f t="shared" ca="1" si="57"/>
        <v>1.7101180479483651E-2</v>
      </c>
    </row>
    <row r="2895" spans="2:8" x14ac:dyDescent="0.25">
      <c r="B2895" s="79"/>
      <c r="C2895" s="119"/>
      <c r="G2895">
        <v>2891</v>
      </c>
      <c r="H2895" s="246">
        <f t="shared" ca="1" si="57"/>
        <v>-1.6876978344086371E-2</v>
      </c>
    </row>
    <row r="2896" spans="2:8" x14ac:dyDescent="0.25">
      <c r="B2896" s="79"/>
      <c r="C2896" s="119"/>
      <c r="G2896">
        <v>2892</v>
      </c>
      <c r="H2896" s="246">
        <f t="shared" ca="1" si="57"/>
        <v>9.1571893458862186E-3</v>
      </c>
    </row>
    <row r="2897" spans="2:8" x14ac:dyDescent="0.25">
      <c r="B2897" s="79"/>
      <c r="C2897" s="119"/>
      <c r="G2897">
        <v>2893</v>
      </c>
      <c r="H2897" s="246">
        <f t="shared" ca="1" si="57"/>
        <v>-1.6131765258985214E-3</v>
      </c>
    </row>
    <row r="2898" spans="2:8" x14ac:dyDescent="0.25">
      <c r="B2898" s="79"/>
      <c r="C2898" s="119"/>
      <c r="G2898">
        <v>2894</v>
      </c>
      <c r="H2898" s="246">
        <f t="shared" ca="1" si="57"/>
        <v>-9.2380492530935738E-3</v>
      </c>
    </row>
    <row r="2899" spans="2:8" x14ac:dyDescent="0.25">
      <c r="B2899" s="79"/>
      <c r="C2899" s="119"/>
      <c r="G2899">
        <v>2895</v>
      </c>
      <c r="H2899" s="246">
        <f t="shared" ca="1" si="57"/>
        <v>5.7228788223850184E-3</v>
      </c>
    </row>
    <row r="2900" spans="2:8" x14ac:dyDescent="0.25">
      <c r="B2900" s="79"/>
      <c r="C2900" s="119"/>
      <c r="G2900">
        <v>2896</v>
      </c>
      <c r="H2900" s="246">
        <f t="shared" ca="1" si="57"/>
        <v>-5.1690645769849972E-3</v>
      </c>
    </row>
    <row r="2901" spans="2:8" x14ac:dyDescent="0.25">
      <c r="B2901" s="79"/>
      <c r="C2901" s="119"/>
      <c r="G2901">
        <v>2897</v>
      </c>
      <c r="H2901" s="246">
        <f t="shared" ca="1" si="57"/>
        <v>-1.6530215581867347E-2</v>
      </c>
    </row>
    <row r="2902" spans="2:8" x14ac:dyDescent="0.25">
      <c r="B2902" s="79"/>
      <c r="C2902" s="119"/>
      <c r="G2902">
        <v>2898</v>
      </c>
      <c r="H2902" s="246">
        <f t="shared" ca="1" si="57"/>
        <v>8.6064273855907501E-3</v>
      </c>
    </row>
    <row r="2903" spans="2:8" x14ac:dyDescent="0.25">
      <c r="B2903" s="79"/>
      <c r="C2903" s="119"/>
      <c r="G2903">
        <v>2899</v>
      </c>
      <c r="H2903" s="246">
        <f t="shared" ca="1" si="57"/>
        <v>9.1955338777702624E-5</v>
      </c>
    </row>
    <row r="2904" spans="2:8" x14ac:dyDescent="0.25">
      <c r="B2904" s="79"/>
      <c r="C2904" s="119"/>
      <c r="G2904">
        <v>2900</v>
      </c>
      <c r="H2904" s="246">
        <f t="shared" ca="1" si="57"/>
        <v>8.9118750189771927E-3</v>
      </c>
    </row>
    <row r="2905" spans="2:8" x14ac:dyDescent="0.25">
      <c r="B2905" s="79"/>
      <c r="C2905" s="119"/>
      <c r="G2905">
        <v>2901</v>
      </c>
      <c r="H2905" s="246">
        <f t="shared" ca="1" si="57"/>
        <v>-5.4772011069234364E-3</v>
      </c>
    </row>
    <row r="2906" spans="2:8" x14ac:dyDescent="0.25">
      <c r="B2906" s="79"/>
      <c r="C2906" s="119"/>
      <c r="G2906">
        <v>2902</v>
      </c>
      <c r="H2906" s="246">
        <f t="shared" ca="1" si="57"/>
        <v>-8.2918132033753568E-3</v>
      </c>
    </row>
    <row r="2907" spans="2:8" x14ac:dyDescent="0.25">
      <c r="B2907" s="79"/>
      <c r="C2907" s="119"/>
      <c r="G2907">
        <v>2903</v>
      </c>
      <c r="H2907" s="246">
        <f t="shared" ca="1" si="57"/>
        <v>6.629679675108724E-4</v>
      </c>
    </row>
    <row r="2908" spans="2:8" x14ac:dyDescent="0.25">
      <c r="B2908" s="79"/>
      <c r="C2908" s="119"/>
      <c r="G2908">
        <v>2904</v>
      </c>
      <c r="H2908" s="246">
        <f t="shared" ca="1" si="57"/>
        <v>1.0408081636174637E-2</v>
      </c>
    </row>
    <row r="2909" spans="2:8" x14ac:dyDescent="0.25">
      <c r="B2909" s="79"/>
      <c r="C2909" s="119"/>
      <c r="G2909">
        <v>2905</v>
      </c>
      <c r="H2909" s="246">
        <f t="shared" ca="1" si="57"/>
        <v>2.0481524941285117E-4</v>
      </c>
    </row>
    <row r="2910" spans="2:8" x14ac:dyDescent="0.25">
      <c r="B2910" s="79"/>
      <c r="C2910" s="119"/>
      <c r="G2910">
        <v>2906</v>
      </c>
      <c r="H2910" s="246">
        <f t="shared" ca="1" si="57"/>
        <v>4.0741475069035592E-3</v>
      </c>
    </row>
    <row r="2911" spans="2:8" x14ac:dyDescent="0.25">
      <c r="B2911" s="79"/>
      <c r="C2911" s="119"/>
      <c r="G2911">
        <v>2907</v>
      </c>
      <c r="H2911" s="246">
        <f t="shared" ca="1" si="57"/>
        <v>-2.8720577050520436E-3</v>
      </c>
    </row>
    <row r="2912" spans="2:8" x14ac:dyDescent="0.25">
      <c r="B2912" s="79"/>
      <c r="C2912" s="119"/>
      <c r="G2912">
        <v>2908</v>
      </c>
      <c r="H2912" s="246">
        <f t="shared" ca="1" si="57"/>
        <v>-3.0547167968074979E-3</v>
      </c>
    </row>
    <row r="2913" spans="2:8" x14ac:dyDescent="0.25">
      <c r="B2913" s="79"/>
      <c r="C2913" s="119"/>
      <c r="G2913">
        <v>2909</v>
      </c>
      <c r="H2913" s="246">
        <f t="shared" ca="1" si="57"/>
        <v>-1.8903591324117915E-3</v>
      </c>
    </row>
    <row r="2914" spans="2:8" x14ac:dyDescent="0.25">
      <c r="B2914" s="79"/>
      <c r="C2914" s="119"/>
      <c r="G2914">
        <v>2910</v>
      </c>
      <c r="H2914" s="246">
        <f t="shared" ca="1" si="57"/>
        <v>-2.2009140504130484E-2</v>
      </c>
    </row>
    <row r="2915" spans="2:8" x14ac:dyDescent="0.25">
      <c r="B2915" s="79"/>
      <c r="C2915" s="119"/>
      <c r="G2915">
        <v>2911</v>
      </c>
      <c r="H2915" s="246">
        <f t="shared" ca="1" si="57"/>
        <v>5.4066322198441201E-3</v>
      </c>
    </row>
    <row r="2916" spans="2:8" x14ac:dyDescent="0.25">
      <c r="B2916" s="79"/>
      <c r="C2916" s="119"/>
      <c r="G2916">
        <v>2912</v>
      </c>
      <c r="H2916" s="246">
        <f t="shared" ca="1" si="57"/>
        <v>1.7911567270819924E-3</v>
      </c>
    </row>
    <row r="2917" spans="2:8" x14ac:dyDescent="0.25">
      <c r="B2917" s="79"/>
      <c r="C2917" s="119"/>
      <c r="G2917">
        <v>2913</v>
      </c>
      <c r="H2917" s="246">
        <f t="shared" ca="1" si="57"/>
        <v>1.8421168958336724E-2</v>
      </c>
    </row>
    <row r="2918" spans="2:8" x14ac:dyDescent="0.25">
      <c r="B2918" s="79"/>
      <c r="C2918" s="119"/>
      <c r="G2918">
        <v>2914</v>
      </c>
      <c r="H2918" s="246">
        <f t="shared" ca="1" si="57"/>
        <v>1.8259154137848822E-2</v>
      </c>
    </row>
    <row r="2919" spans="2:8" x14ac:dyDescent="0.25">
      <c r="B2919" s="79"/>
      <c r="C2919" s="119"/>
      <c r="G2919">
        <v>2915</v>
      </c>
      <c r="H2919" s="246">
        <f t="shared" ca="1" si="57"/>
        <v>-1.8360139420950223E-3</v>
      </c>
    </row>
    <row r="2920" spans="2:8" x14ac:dyDescent="0.25">
      <c r="B2920" s="79"/>
      <c r="C2920" s="119"/>
      <c r="G2920">
        <v>2916</v>
      </c>
      <c r="H2920" s="246">
        <f t="shared" ca="1" si="57"/>
        <v>-1.2795585184400746E-2</v>
      </c>
    </row>
    <row r="2921" spans="2:8" x14ac:dyDescent="0.25">
      <c r="B2921" s="79"/>
      <c r="C2921" s="119"/>
      <c r="G2921">
        <v>2917</v>
      </c>
      <c r="H2921" s="246">
        <f t="shared" ca="1" si="57"/>
        <v>-4.1802978303489228E-3</v>
      </c>
    </row>
    <row r="2922" spans="2:8" x14ac:dyDescent="0.25">
      <c r="B2922" s="79"/>
      <c r="C2922" s="119"/>
      <c r="G2922">
        <v>2918</v>
      </c>
      <c r="H2922" s="246">
        <f t="shared" ca="1" si="57"/>
        <v>-9.4664505398023256E-3</v>
      </c>
    </row>
    <row r="2923" spans="2:8" x14ac:dyDescent="0.25">
      <c r="B2923" s="79"/>
      <c r="C2923" s="119"/>
      <c r="G2923">
        <v>2919</v>
      </c>
      <c r="H2923" s="246">
        <f t="shared" ca="1" si="57"/>
        <v>-7.6985667445264895E-3</v>
      </c>
    </row>
    <row r="2924" spans="2:8" x14ac:dyDescent="0.25">
      <c r="B2924" s="79"/>
      <c r="C2924" s="119"/>
      <c r="G2924">
        <v>2920</v>
      </c>
      <c r="H2924" s="246">
        <f t="shared" ca="1" si="57"/>
        <v>-2.4932186004649583E-3</v>
      </c>
    </row>
    <row r="2925" spans="2:8" x14ac:dyDescent="0.25">
      <c r="B2925" s="79"/>
      <c r="C2925" s="119"/>
      <c r="G2925">
        <v>2921</v>
      </c>
      <c r="H2925" s="246">
        <f t="shared" ca="1" si="57"/>
        <v>-1.6411241726959836E-2</v>
      </c>
    </row>
    <row r="2926" spans="2:8" x14ac:dyDescent="0.25">
      <c r="B2926" s="79"/>
      <c r="C2926" s="119"/>
      <c r="G2926">
        <v>2922</v>
      </c>
      <c r="H2926" s="246">
        <f t="shared" ca="1" si="57"/>
        <v>9.8852457391228263E-3</v>
      </c>
    </row>
    <row r="2927" spans="2:8" x14ac:dyDescent="0.25">
      <c r="B2927" s="79"/>
      <c r="C2927" s="119"/>
      <c r="G2927">
        <v>2923</v>
      </c>
      <c r="H2927" s="246">
        <f t="shared" ca="1" si="57"/>
        <v>4.0683061223451217E-3</v>
      </c>
    </row>
    <row r="2928" spans="2:8" x14ac:dyDescent="0.25">
      <c r="B2928" s="79"/>
      <c r="C2928" s="119"/>
      <c r="G2928">
        <v>2924</v>
      </c>
      <c r="H2928" s="246">
        <f t="shared" ca="1" si="57"/>
        <v>4.2937238183589519E-3</v>
      </c>
    </row>
    <row r="2929" spans="2:8" x14ac:dyDescent="0.25">
      <c r="B2929" s="79"/>
      <c r="C2929" s="119"/>
      <c r="G2929">
        <v>2925</v>
      </c>
      <c r="H2929" s="246">
        <f t="shared" ca="1" si="57"/>
        <v>2.7071805276196797E-3</v>
      </c>
    </row>
    <row r="2930" spans="2:8" x14ac:dyDescent="0.25">
      <c r="B2930" s="79"/>
      <c r="C2930" s="119"/>
      <c r="G2930">
        <v>2926</v>
      </c>
      <c r="H2930" s="246">
        <f t="shared" ca="1" si="57"/>
        <v>-1.3614745038556834E-2</v>
      </c>
    </row>
    <row r="2931" spans="2:8" x14ac:dyDescent="0.25">
      <c r="B2931" s="79"/>
      <c r="C2931" s="119"/>
      <c r="G2931">
        <v>2927</v>
      </c>
      <c r="H2931" s="246">
        <f t="shared" ca="1" si="57"/>
        <v>-1.1340388801558601E-2</v>
      </c>
    </row>
    <row r="2932" spans="2:8" x14ac:dyDescent="0.25">
      <c r="B2932" s="79"/>
      <c r="C2932" s="119"/>
      <c r="G2932">
        <v>2928</v>
      </c>
      <c r="H2932" s="246">
        <f t="shared" ca="1" si="57"/>
        <v>-1.5113972739912107E-2</v>
      </c>
    </row>
    <row r="2933" spans="2:8" x14ac:dyDescent="0.25">
      <c r="B2933" s="79"/>
      <c r="C2933" s="119"/>
      <c r="G2933">
        <v>2929</v>
      </c>
      <c r="H2933" s="246">
        <f t="shared" ca="1" si="57"/>
        <v>6.1333386696680557E-3</v>
      </c>
    </row>
    <row r="2934" spans="2:8" x14ac:dyDescent="0.25">
      <c r="B2934" s="79"/>
      <c r="C2934" s="119"/>
      <c r="G2934">
        <v>2930</v>
      </c>
      <c r="H2934" s="246">
        <f t="shared" ca="1" si="57"/>
        <v>1.0761473499512829E-2</v>
      </c>
    </row>
    <row r="2935" spans="2:8" x14ac:dyDescent="0.25">
      <c r="B2935" s="79"/>
      <c r="C2935" s="119"/>
      <c r="G2935">
        <v>2931</v>
      </c>
      <c r="H2935" s="246">
        <f t="shared" ca="1" si="57"/>
        <v>-9.9802642465410124E-3</v>
      </c>
    </row>
    <row r="2936" spans="2:8" x14ac:dyDescent="0.25">
      <c r="B2936" s="79"/>
      <c r="C2936" s="119"/>
      <c r="G2936">
        <v>2932</v>
      </c>
      <c r="H2936" s="246">
        <f t="shared" ca="1" si="57"/>
        <v>-9.0362401851755651E-3</v>
      </c>
    </row>
    <row r="2937" spans="2:8" x14ac:dyDescent="0.25">
      <c r="B2937" s="79"/>
      <c r="C2937" s="119"/>
      <c r="G2937">
        <v>2933</v>
      </c>
      <c r="H2937" s="246">
        <f t="shared" ca="1" si="57"/>
        <v>5.7426450412887365E-3</v>
      </c>
    </row>
    <row r="2938" spans="2:8" x14ac:dyDescent="0.25">
      <c r="B2938" s="79"/>
      <c r="C2938" s="119"/>
      <c r="G2938">
        <v>2934</v>
      </c>
      <c r="H2938" s="246">
        <f t="shared" ca="1" si="57"/>
        <v>-6.8119166753911418E-3</v>
      </c>
    </row>
    <row r="2939" spans="2:8" x14ac:dyDescent="0.25">
      <c r="B2939" s="79"/>
      <c r="C2939" s="119"/>
      <c r="G2939">
        <v>2935</v>
      </c>
      <c r="H2939" s="246">
        <f t="shared" ca="1" si="57"/>
        <v>1.425628218566914E-2</v>
      </c>
    </row>
    <row r="2940" spans="2:8" x14ac:dyDescent="0.25">
      <c r="B2940" s="79"/>
      <c r="C2940" s="119"/>
      <c r="G2940">
        <v>2936</v>
      </c>
      <c r="H2940" s="246">
        <f t="shared" ca="1" si="57"/>
        <v>-7.9998079369660881E-4</v>
      </c>
    </row>
    <row r="2941" spans="2:8" x14ac:dyDescent="0.25">
      <c r="B2941" s="79"/>
      <c r="C2941" s="119"/>
      <c r="G2941">
        <v>2937</v>
      </c>
      <c r="H2941" s="246">
        <f t="shared" ca="1" si="57"/>
        <v>-9.670126258227359E-3</v>
      </c>
    </row>
    <row r="2942" spans="2:8" x14ac:dyDescent="0.25">
      <c r="B2942" s="79"/>
      <c r="C2942" s="119"/>
      <c r="G2942">
        <v>2938</v>
      </c>
      <c r="H2942" s="246">
        <f t="shared" ca="1" si="57"/>
        <v>-6.9706290163046719E-3</v>
      </c>
    </row>
    <row r="2943" spans="2:8" x14ac:dyDescent="0.25">
      <c r="B2943" s="79"/>
      <c r="C2943" s="119"/>
      <c r="G2943">
        <v>2939</v>
      </c>
      <c r="H2943" s="246">
        <f t="shared" ca="1" si="57"/>
        <v>1.0334257687511046E-2</v>
      </c>
    </row>
    <row r="2944" spans="2:8" x14ac:dyDescent="0.25">
      <c r="B2944" s="79"/>
      <c r="C2944" s="119"/>
      <c r="G2944">
        <v>2940</v>
      </c>
      <c r="H2944" s="246">
        <f t="shared" ca="1" si="57"/>
        <v>1.2225527930729304E-2</v>
      </c>
    </row>
    <row r="2945" spans="2:8" x14ac:dyDescent="0.25">
      <c r="B2945" s="79"/>
      <c r="C2945" s="119"/>
      <c r="G2945">
        <v>2941</v>
      </c>
      <c r="H2945" s="246">
        <f t="shared" ca="1" si="57"/>
        <v>-7.2560477797484028E-3</v>
      </c>
    </row>
    <row r="2946" spans="2:8" x14ac:dyDescent="0.25">
      <c r="B2946" s="79"/>
      <c r="C2946" s="119"/>
      <c r="G2946">
        <v>2942</v>
      </c>
      <c r="H2946" s="246">
        <f t="shared" ca="1" si="57"/>
        <v>-6.3157919039646508E-3</v>
      </c>
    </row>
    <row r="2947" spans="2:8" x14ac:dyDescent="0.25">
      <c r="B2947" s="79"/>
      <c r="C2947" s="119"/>
      <c r="G2947">
        <v>2943</v>
      </c>
      <c r="H2947" s="246">
        <f t="shared" ca="1" si="57"/>
        <v>3.2188036081265033E-3</v>
      </c>
    </row>
    <row r="2948" spans="2:8" x14ac:dyDescent="0.25">
      <c r="B2948" s="79"/>
      <c r="C2948" s="119"/>
      <c r="G2948">
        <v>2944</v>
      </c>
      <c r="H2948" s="246">
        <f t="shared" ca="1" si="57"/>
        <v>-1.9558930403382369E-3</v>
      </c>
    </row>
    <row r="2949" spans="2:8" x14ac:dyDescent="0.25">
      <c r="B2949" s="79"/>
      <c r="C2949" s="119"/>
      <c r="G2949">
        <v>2945</v>
      </c>
      <c r="H2949" s="246">
        <f t="shared" ca="1" si="57"/>
        <v>-8.080084458796535E-3</v>
      </c>
    </row>
    <row r="2950" spans="2:8" x14ac:dyDescent="0.25">
      <c r="B2950" s="79"/>
      <c r="C2950" s="119"/>
      <c r="G2950">
        <v>2946</v>
      </c>
      <c r="H2950" s="246">
        <f t="shared" ref="H2950:H3013" ca="1" si="58">_xlfn.NORM.INV(RAND(),$N$7,$N$8)</f>
        <v>-7.0261208226678022E-3</v>
      </c>
    </row>
    <row r="2951" spans="2:8" x14ac:dyDescent="0.25">
      <c r="B2951" s="79"/>
      <c r="C2951" s="119"/>
      <c r="G2951">
        <v>2947</v>
      </c>
      <c r="H2951" s="246">
        <f t="shared" ca="1" si="58"/>
        <v>-7.7428375923669825E-3</v>
      </c>
    </row>
    <row r="2952" spans="2:8" x14ac:dyDescent="0.25">
      <c r="B2952" s="79"/>
      <c r="C2952" s="119"/>
      <c r="G2952">
        <v>2948</v>
      </c>
      <c r="H2952" s="246">
        <f t="shared" ca="1" si="58"/>
        <v>1.0842943074758565E-2</v>
      </c>
    </row>
    <row r="2953" spans="2:8" x14ac:dyDescent="0.25">
      <c r="B2953" s="79"/>
      <c r="C2953" s="119"/>
      <c r="G2953">
        <v>2949</v>
      </c>
      <c r="H2953" s="246">
        <f t="shared" ca="1" si="58"/>
        <v>6.1637339366262542E-3</v>
      </c>
    </row>
    <row r="2954" spans="2:8" x14ac:dyDescent="0.25">
      <c r="B2954" s="79"/>
      <c r="C2954" s="119"/>
      <c r="G2954">
        <v>2950</v>
      </c>
      <c r="H2954" s="246">
        <f t="shared" ca="1" si="58"/>
        <v>1.9688443878098016E-3</v>
      </c>
    </row>
    <row r="2955" spans="2:8" x14ac:dyDescent="0.25">
      <c r="B2955" s="79"/>
      <c r="C2955" s="119"/>
      <c r="G2955">
        <v>2951</v>
      </c>
      <c r="H2955" s="246">
        <f t="shared" ca="1" si="58"/>
        <v>1.7931749704250732E-4</v>
      </c>
    </row>
    <row r="2956" spans="2:8" x14ac:dyDescent="0.25">
      <c r="B2956" s="79"/>
      <c r="C2956" s="119"/>
      <c r="G2956">
        <v>2952</v>
      </c>
      <c r="H2956" s="246">
        <f t="shared" ca="1" si="58"/>
        <v>1.0528457270176771E-3</v>
      </c>
    </row>
    <row r="2957" spans="2:8" x14ac:dyDescent="0.25">
      <c r="B2957" s="79"/>
      <c r="C2957" s="119"/>
      <c r="G2957">
        <v>2953</v>
      </c>
      <c r="H2957" s="246">
        <f t="shared" ca="1" si="58"/>
        <v>-1.1943640889078505E-3</v>
      </c>
    </row>
    <row r="2958" spans="2:8" x14ac:dyDescent="0.25">
      <c r="B2958" s="79"/>
      <c r="C2958" s="119"/>
      <c r="G2958">
        <v>2954</v>
      </c>
      <c r="H2958" s="246">
        <f t="shared" ca="1" si="58"/>
        <v>-3.35452749457888E-3</v>
      </c>
    </row>
    <row r="2959" spans="2:8" x14ac:dyDescent="0.25">
      <c r="B2959" s="79"/>
      <c r="C2959" s="119"/>
      <c r="G2959">
        <v>2955</v>
      </c>
      <c r="H2959" s="246">
        <f t="shared" ca="1" si="58"/>
        <v>4.4925728578569021E-3</v>
      </c>
    </row>
    <row r="2960" spans="2:8" x14ac:dyDescent="0.25">
      <c r="B2960" s="79"/>
      <c r="C2960" s="119"/>
      <c r="G2960">
        <v>2956</v>
      </c>
      <c r="H2960" s="246">
        <f t="shared" ca="1" si="58"/>
        <v>1.9988361715887026E-2</v>
      </c>
    </row>
    <row r="2961" spans="2:8" x14ac:dyDescent="0.25">
      <c r="B2961" s="79"/>
      <c r="C2961" s="119"/>
      <c r="G2961">
        <v>2957</v>
      </c>
      <c r="H2961" s="246">
        <f t="shared" ca="1" si="58"/>
        <v>-1.996568514352994E-3</v>
      </c>
    </row>
    <row r="2962" spans="2:8" x14ac:dyDescent="0.25">
      <c r="B2962" s="79"/>
      <c r="C2962" s="119"/>
      <c r="G2962">
        <v>2958</v>
      </c>
      <c r="H2962" s="246">
        <f t="shared" ca="1" si="58"/>
        <v>7.6445067393874026E-3</v>
      </c>
    </row>
    <row r="2963" spans="2:8" x14ac:dyDescent="0.25">
      <c r="B2963" s="79"/>
      <c r="C2963" s="119"/>
      <c r="G2963">
        <v>2959</v>
      </c>
      <c r="H2963" s="246">
        <f t="shared" ca="1" si="58"/>
        <v>-1.319713257023577E-2</v>
      </c>
    </row>
    <row r="2964" spans="2:8" x14ac:dyDescent="0.25">
      <c r="B2964" s="79"/>
      <c r="C2964" s="119"/>
      <c r="G2964">
        <v>2960</v>
      </c>
      <c r="H2964" s="246">
        <f t="shared" ca="1" si="58"/>
        <v>2.0919069720935039E-2</v>
      </c>
    </row>
    <row r="2965" spans="2:8" x14ac:dyDescent="0.25">
      <c r="B2965" s="79"/>
      <c r="C2965" s="119"/>
      <c r="G2965">
        <v>2961</v>
      </c>
      <c r="H2965" s="246">
        <f t="shared" ca="1" si="58"/>
        <v>1.7779482009113582E-3</v>
      </c>
    </row>
    <row r="2966" spans="2:8" x14ac:dyDescent="0.25">
      <c r="B2966" s="79"/>
      <c r="C2966" s="119"/>
      <c r="G2966">
        <v>2962</v>
      </c>
      <c r="H2966" s="246">
        <f t="shared" ca="1" si="58"/>
        <v>-3.0324453108764079E-3</v>
      </c>
    </row>
    <row r="2967" spans="2:8" x14ac:dyDescent="0.25">
      <c r="B2967" s="79"/>
      <c r="C2967" s="119"/>
      <c r="G2967">
        <v>2963</v>
      </c>
      <c r="H2967" s="246">
        <f t="shared" ca="1" si="58"/>
        <v>2.0489571865386854E-2</v>
      </c>
    </row>
    <row r="2968" spans="2:8" x14ac:dyDescent="0.25">
      <c r="B2968" s="79"/>
      <c r="C2968" s="119"/>
      <c r="G2968">
        <v>2964</v>
      </c>
      <c r="H2968" s="246">
        <f t="shared" ca="1" si="58"/>
        <v>-1.7988456725086782E-2</v>
      </c>
    </row>
    <row r="2969" spans="2:8" x14ac:dyDescent="0.25">
      <c r="B2969" s="79"/>
      <c r="C2969" s="119"/>
      <c r="G2969">
        <v>2965</v>
      </c>
      <c r="H2969" s="246">
        <f t="shared" ca="1" si="58"/>
        <v>2.7632970735795234E-2</v>
      </c>
    </row>
    <row r="2970" spans="2:8" x14ac:dyDescent="0.25">
      <c r="B2970" s="79"/>
      <c r="C2970" s="119"/>
      <c r="G2970">
        <v>2966</v>
      </c>
      <c r="H2970" s="246">
        <f t="shared" ca="1" si="58"/>
        <v>8.9658105578889393E-3</v>
      </c>
    </row>
    <row r="2971" spans="2:8" x14ac:dyDescent="0.25">
      <c r="B2971" s="79"/>
      <c r="C2971" s="119"/>
      <c r="G2971">
        <v>2967</v>
      </c>
      <c r="H2971" s="246">
        <f t="shared" ca="1" si="58"/>
        <v>-1.9542459291930765E-3</v>
      </c>
    </row>
    <row r="2972" spans="2:8" x14ac:dyDescent="0.25">
      <c r="B2972" s="79"/>
      <c r="C2972" s="119"/>
      <c r="G2972">
        <v>2968</v>
      </c>
      <c r="H2972" s="246">
        <f t="shared" ca="1" si="58"/>
        <v>3.6195144876762435E-3</v>
      </c>
    </row>
    <row r="2973" spans="2:8" x14ac:dyDescent="0.25">
      <c r="B2973" s="79"/>
      <c r="C2973" s="119"/>
      <c r="G2973">
        <v>2969</v>
      </c>
      <c r="H2973" s="246">
        <f t="shared" ca="1" si="58"/>
        <v>-1.2213096202557953E-2</v>
      </c>
    </row>
    <row r="2974" spans="2:8" x14ac:dyDescent="0.25">
      <c r="B2974" s="79"/>
      <c r="C2974" s="119"/>
      <c r="G2974">
        <v>2970</v>
      </c>
      <c r="H2974" s="246">
        <f t="shared" ca="1" si="58"/>
        <v>-8.0934142551422235E-3</v>
      </c>
    </row>
    <row r="2975" spans="2:8" x14ac:dyDescent="0.25">
      <c r="B2975" s="79"/>
      <c r="C2975" s="119"/>
      <c r="G2975">
        <v>2971</v>
      </c>
      <c r="H2975" s="246">
        <f t="shared" ca="1" si="58"/>
        <v>4.7567096000562222E-3</v>
      </c>
    </row>
    <row r="2976" spans="2:8" x14ac:dyDescent="0.25">
      <c r="B2976" s="79"/>
      <c r="C2976" s="119"/>
      <c r="G2976">
        <v>2972</v>
      </c>
      <c r="H2976" s="246">
        <f t="shared" ca="1" si="58"/>
        <v>-7.134803034633065E-3</v>
      </c>
    </row>
    <row r="2977" spans="2:8" x14ac:dyDescent="0.25">
      <c r="B2977" s="79"/>
      <c r="C2977" s="119"/>
      <c r="G2977">
        <v>2973</v>
      </c>
      <c r="H2977" s="246">
        <f t="shared" ca="1" si="58"/>
        <v>-2.8711632467251593E-3</v>
      </c>
    </row>
    <row r="2978" spans="2:8" x14ac:dyDescent="0.25">
      <c r="B2978" s="79"/>
      <c r="C2978" s="119"/>
      <c r="G2978">
        <v>2974</v>
      </c>
      <c r="H2978" s="246">
        <f t="shared" ca="1" si="58"/>
        <v>-3.0950366202494192E-2</v>
      </c>
    </row>
    <row r="2979" spans="2:8" x14ac:dyDescent="0.25">
      <c r="B2979" s="79"/>
      <c r="C2979" s="119"/>
      <c r="G2979">
        <v>2975</v>
      </c>
      <c r="H2979" s="246">
        <f t="shared" ca="1" si="58"/>
        <v>-2.4772928237263305E-3</v>
      </c>
    </row>
    <row r="2980" spans="2:8" x14ac:dyDescent="0.25">
      <c r="B2980" s="79"/>
      <c r="C2980" s="119"/>
      <c r="G2980">
        <v>2976</v>
      </c>
      <c r="H2980" s="246">
        <f t="shared" ca="1" si="58"/>
        <v>-6.1467137629823872E-3</v>
      </c>
    </row>
    <row r="2981" spans="2:8" x14ac:dyDescent="0.25">
      <c r="B2981" s="79"/>
      <c r="C2981" s="119"/>
      <c r="G2981">
        <v>2977</v>
      </c>
      <c r="H2981" s="246">
        <f t="shared" ca="1" si="58"/>
        <v>-1.0731758245204399E-2</v>
      </c>
    </row>
    <row r="2982" spans="2:8" x14ac:dyDescent="0.25">
      <c r="B2982" s="79"/>
      <c r="C2982" s="119"/>
      <c r="G2982">
        <v>2978</v>
      </c>
      <c r="H2982" s="246">
        <f t="shared" ca="1" si="58"/>
        <v>-1.6532617392030471E-3</v>
      </c>
    </row>
    <row r="2983" spans="2:8" x14ac:dyDescent="0.25">
      <c r="B2983" s="79"/>
      <c r="C2983" s="119"/>
      <c r="G2983">
        <v>2979</v>
      </c>
      <c r="H2983" s="246">
        <f t="shared" ca="1" si="58"/>
        <v>-5.0257255283588141E-3</v>
      </c>
    </row>
    <row r="2984" spans="2:8" x14ac:dyDescent="0.25">
      <c r="B2984" s="79"/>
      <c r="C2984" s="119"/>
      <c r="G2984">
        <v>2980</v>
      </c>
      <c r="H2984" s="246">
        <f t="shared" ca="1" si="58"/>
        <v>4.1151254273026812E-4</v>
      </c>
    </row>
    <row r="2985" spans="2:8" x14ac:dyDescent="0.25">
      <c r="B2985" s="79"/>
      <c r="C2985" s="119"/>
      <c r="G2985">
        <v>2981</v>
      </c>
      <c r="H2985" s="246">
        <f t="shared" ca="1" si="58"/>
        <v>-1.3859005748516626E-2</v>
      </c>
    </row>
    <row r="2986" spans="2:8" x14ac:dyDescent="0.25">
      <c r="B2986" s="79"/>
      <c r="C2986" s="119"/>
      <c r="G2986">
        <v>2982</v>
      </c>
      <c r="H2986" s="246">
        <f t="shared" ca="1" si="58"/>
        <v>-1.1268268811947469E-2</v>
      </c>
    </row>
    <row r="2987" spans="2:8" x14ac:dyDescent="0.25">
      <c r="B2987" s="79"/>
      <c r="C2987" s="119"/>
      <c r="G2987">
        <v>2983</v>
      </c>
      <c r="H2987" s="246">
        <f t="shared" ca="1" si="58"/>
        <v>-8.8080211571608478E-3</v>
      </c>
    </row>
    <row r="2988" spans="2:8" x14ac:dyDescent="0.25">
      <c r="B2988" s="79"/>
      <c r="C2988" s="119"/>
      <c r="G2988">
        <v>2984</v>
      </c>
      <c r="H2988" s="246">
        <f t="shared" ca="1" si="58"/>
        <v>1.9141095630734805E-2</v>
      </c>
    </row>
    <row r="2989" spans="2:8" x14ac:dyDescent="0.25">
      <c r="B2989" s="79"/>
      <c r="C2989" s="119"/>
      <c r="G2989">
        <v>2985</v>
      </c>
      <c r="H2989" s="246">
        <f t="shared" ca="1" si="58"/>
        <v>1.6644295340578871E-3</v>
      </c>
    </row>
    <row r="2990" spans="2:8" x14ac:dyDescent="0.25">
      <c r="B2990" s="79"/>
      <c r="C2990" s="119"/>
      <c r="G2990">
        <v>2986</v>
      </c>
      <c r="H2990" s="246">
        <f t="shared" ca="1" si="58"/>
        <v>-3.0358950533982969E-3</v>
      </c>
    </row>
    <row r="2991" spans="2:8" x14ac:dyDescent="0.25">
      <c r="B2991" s="79"/>
      <c r="C2991" s="119"/>
      <c r="G2991">
        <v>2987</v>
      </c>
      <c r="H2991" s="246">
        <f t="shared" ca="1" si="58"/>
        <v>3.2184265234532954E-3</v>
      </c>
    </row>
    <row r="2992" spans="2:8" x14ac:dyDescent="0.25">
      <c r="B2992" s="79"/>
      <c r="C2992" s="119"/>
      <c r="G2992">
        <v>2988</v>
      </c>
      <c r="H2992" s="246">
        <f t="shared" ca="1" si="58"/>
        <v>-1.7533783858815929E-2</v>
      </c>
    </row>
    <row r="2993" spans="2:8" x14ac:dyDescent="0.25">
      <c r="B2993" s="79"/>
      <c r="C2993" s="119"/>
      <c r="G2993">
        <v>2989</v>
      </c>
      <c r="H2993" s="246">
        <f t="shared" ca="1" si="58"/>
        <v>-2.1993326195351298E-2</v>
      </c>
    </row>
    <row r="2994" spans="2:8" x14ac:dyDescent="0.25">
      <c r="B2994" s="79"/>
      <c r="C2994" s="119"/>
      <c r="G2994">
        <v>2990</v>
      </c>
      <c r="H2994" s="246">
        <f t="shared" ca="1" si="58"/>
        <v>6.3775047929697914E-3</v>
      </c>
    </row>
    <row r="2995" spans="2:8" x14ac:dyDescent="0.25">
      <c r="B2995" s="79"/>
      <c r="C2995" s="119"/>
      <c r="G2995">
        <v>2991</v>
      </c>
      <c r="H2995" s="246">
        <f t="shared" ca="1" si="58"/>
        <v>-1.7492616626541731E-2</v>
      </c>
    </row>
    <row r="2996" spans="2:8" x14ac:dyDescent="0.25">
      <c r="B2996" s="79"/>
      <c r="C2996" s="119"/>
      <c r="G2996">
        <v>2992</v>
      </c>
      <c r="H2996" s="246">
        <f t="shared" ca="1" si="58"/>
        <v>-3.4666849894777331E-3</v>
      </c>
    </row>
    <row r="2997" spans="2:8" x14ac:dyDescent="0.25">
      <c r="B2997" s="79"/>
      <c r="C2997" s="119"/>
      <c r="G2997">
        <v>2993</v>
      </c>
      <c r="H2997" s="246">
        <f t="shared" ca="1" si="58"/>
        <v>-1.4262419707261036E-2</v>
      </c>
    </row>
    <row r="2998" spans="2:8" x14ac:dyDescent="0.25">
      <c r="B2998" s="79"/>
      <c r="C2998" s="119"/>
      <c r="G2998">
        <v>2994</v>
      </c>
      <c r="H2998" s="246">
        <f t="shared" ca="1" si="58"/>
        <v>1.3336920852850674E-2</v>
      </c>
    </row>
    <row r="2999" spans="2:8" x14ac:dyDescent="0.25">
      <c r="B2999" s="79"/>
      <c r="C2999" s="119"/>
      <c r="G2999">
        <v>2995</v>
      </c>
      <c r="H2999" s="246">
        <f t="shared" ca="1" si="58"/>
        <v>-1.6683156721532248E-2</v>
      </c>
    </row>
    <row r="3000" spans="2:8" x14ac:dyDescent="0.25">
      <c r="B3000" s="79"/>
      <c r="C3000" s="119"/>
      <c r="G3000">
        <v>2996</v>
      </c>
      <c r="H3000" s="246">
        <f t="shared" ca="1" si="58"/>
        <v>5.1559917988373474E-3</v>
      </c>
    </row>
    <row r="3001" spans="2:8" x14ac:dyDescent="0.25">
      <c r="B3001" s="79"/>
      <c r="C3001" s="119"/>
      <c r="G3001">
        <v>2997</v>
      </c>
      <c r="H3001" s="246">
        <f t="shared" ca="1" si="58"/>
        <v>-6.8171235347502064E-3</v>
      </c>
    </row>
    <row r="3002" spans="2:8" x14ac:dyDescent="0.25">
      <c r="B3002" s="79"/>
      <c r="C3002" s="119"/>
      <c r="G3002">
        <v>2998</v>
      </c>
      <c r="H3002" s="246">
        <f t="shared" ca="1" si="58"/>
        <v>1.154535308009049E-3</v>
      </c>
    </row>
    <row r="3003" spans="2:8" x14ac:dyDescent="0.25">
      <c r="B3003" s="79"/>
      <c r="C3003" s="119"/>
      <c r="G3003">
        <v>2999</v>
      </c>
      <c r="H3003" s="246">
        <f t="shared" ca="1" si="58"/>
        <v>-1.757459634201727E-3</v>
      </c>
    </row>
    <row r="3004" spans="2:8" x14ac:dyDescent="0.25">
      <c r="B3004" s="79"/>
      <c r="C3004" s="119"/>
      <c r="G3004">
        <v>3000</v>
      </c>
      <c r="H3004" s="246">
        <f t="shared" ca="1" si="58"/>
        <v>-4.7753017644951877E-3</v>
      </c>
    </row>
    <row r="3005" spans="2:8" x14ac:dyDescent="0.25">
      <c r="B3005" s="79"/>
      <c r="C3005" s="119"/>
      <c r="G3005">
        <v>3001</v>
      </c>
      <c r="H3005" s="246">
        <f t="shared" ca="1" si="58"/>
        <v>-1.1126353112856214E-2</v>
      </c>
    </row>
    <row r="3006" spans="2:8" x14ac:dyDescent="0.25">
      <c r="B3006" s="79"/>
      <c r="C3006" s="119"/>
      <c r="G3006">
        <v>3002</v>
      </c>
      <c r="H3006" s="246">
        <f t="shared" ca="1" si="58"/>
        <v>-1.419995026940305E-2</v>
      </c>
    </row>
    <row r="3007" spans="2:8" x14ac:dyDescent="0.25">
      <c r="B3007" s="79"/>
      <c r="C3007" s="119"/>
      <c r="G3007">
        <v>3003</v>
      </c>
      <c r="H3007" s="246">
        <f t="shared" ca="1" si="58"/>
        <v>-1.4168992058856366E-2</v>
      </c>
    </row>
    <row r="3008" spans="2:8" x14ac:dyDescent="0.25">
      <c r="B3008" s="79"/>
      <c r="C3008" s="119"/>
      <c r="G3008">
        <v>3004</v>
      </c>
      <c r="H3008" s="246">
        <f t="shared" ca="1" si="58"/>
        <v>1.6174598622508737E-3</v>
      </c>
    </row>
    <row r="3009" spans="2:8" x14ac:dyDescent="0.25">
      <c r="B3009" s="79"/>
      <c r="C3009" s="119"/>
      <c r="G3009">
        <v>3005</v>
      </c>
      <c r="H3009" s="246">
        <f t="shared" ca="1" si="58"/>
        <v>-1.0026102458632002E-2</v>
      </c>
    </row>
    <row r="3010" spans="2:8" x14ac:dyDescent="0.25">
      <c r="B3010" s="79"/>
      <c r="C3010" s="119"/>
      <c r="G3010">
        <v>3006</v>
      </c>
      <c r="H3010" s="246">
        <f t="shared" ca="1" si="58"/>
        <v>2.9108816185350841E-2</v>
      </c>
    </row>
    <row r="3011" spans="2:8" x14ac:dyDescent="0.25">
      <c r="B3011" s="79"/>
      <c r="C3011" s="119"/>
      <c r="G3011">
        <v>3007</v>
      </c>
      <c r="H3011" s="246">
        <f t="shared" ca="1" si="58"/>
        <v>-1.2851362693874581E-2</v>
      </c>
    </row>
    <row r="3012" spans="2:8" x14ac:dyDescent="0.25">
      <c r="B3012" s="79"/>
      <c r="C3012" s="119"/>
      <c r="G3012">
        <v>3008</v>
      </c>
      <c r="H3012" s="246">
        <f t="shared" ca="1" si="58"/>
        <v>3.2305524176154211E-2</v>
      </c>
    </row>
    <row r="3013" spans="2:8" x14ac:dyDescent="0.25">
      <c r="B3013" s="79"/>
      <c r="C3013" s="119"/>
      <c r="G3013">
        <v>3009</v>
      </c>
      <c r="H3013" s="246">
        <f t="shared" ca="1" si="58"/>
        <v>1.0902281562985054E-2</v>
      </c>
    </row>
    <row r="3014" spans="2:8" x14ac:dyDescent="0.25">
      <c r="B3014" s="79"/>
      <c r="C3014" s="119"/>
      <c r="G3014">
        <v>3010</v>
      </c>
      <c r="H3014" s="246">
        <f t="shared" ref="H3014:H3077" ca="1" si="59">_xlfn.NORM.INV(RAND(),$N$7,$N$8)</f>
        <v>9.5913311801118298E-3</v>
      </c>
    </row>
    <row r="3015" spans="2:8" x14ac:dyDescent="0.25">
      <c r="B3015" s="79"/>
      <c r="C3015" s="119"/>
      <c r="G3015">
        <v>3011</v>
      </c>
      <c r="H3015" s="246">
        <f t="shared" ca="1" si="59"/>
        <v>-3.0660400659476795E-3</v>
      </c>
    </row>
    <row r="3016" spans="2:8" x14ac:dyDescent="0.25">
      <c r="B3016" s="79"/>
      <c r="C3016" s="119"/>
      <c r="G3016">
        <v>3012</v>
      </c>
      <c r="H3016" s="246">
        <f t="shared" ca="1" si="59"/>
        <v>5.4116604306996777E-3</v>
      </c>
    </row>
    <row r="3017" spans="2:8" x14ac:dyDescent="0.25">
      <c r="B3017" s="79"/>
      <c r="C3017" s="119"/>
      <c r="G3017">
        <v>3013</v>
      </c>
      <c r="H3017" s="246">
        <f t="shared" ca="1" si="59"/>
        <v>1.0872788774546753E-2</v>
      </c>
    </row>
    <row r="3018" spans="2:8" x14ac:dyDescent="0.25">
      <c r="B3018" s="79"/>
      <c r="C3018" s="119"/>
      <c r="G3018">
        <v>3014</v>
      </c>
      <c r="H3018" s="246">
        <f t="shared" ca="1" si="59"/>
        <v>-2.0205887672117239E-2</v>
      </c>
    </row>
    <row r="3019" spans="2:8" x14ac:dyDescent="0.25">
      <c r="B3019" s="79"/>
      <c r="C3019" s="119"/>
      <c r="G3019">
        <v>3015</v>
      </c>
      <c r="H3019" s="246">
        <f t="shared" ca="1" si="59"/>
        <v>4.7805434298590008E-3</v>
      </c>
    </row>
    <row r="3020" spans="2:8" x14ac:dyDescent="0.25">
      <c r="B3020" s="79"/>
      <c r="C3020" s="119"/>
      <c r="G3020">
        <v>3016</v>
      </c>
      <c r="H3020" s="246">
        <f t="shared" ca="1" si="59"/>
        <v>1.3033389186440742E-3</v>
      </c>
    </row>
    <row r="3021" spans="2:8" x14ac:dyDescent="0.25">
      <c r="B3021" s="79"/>
      <c r="C3021" s="119"/>
      <c r="G3021">
        <v>3017</v>
      </c>
      <c r="H3021" s="246">
        <f t="shared" ca="1" si="59"/>
        <v>6.6001692519310172E-3</v>
      </c>
    </row>
    <row r="3022" spans="2:8" x14ac:dyDescent="0.25">
      <c r="B3022" s="79"/>
      <c r="C3022" s="119"/>
      <c r="G3022">
        <v>3018</v>
      </c>
      <c r="H3022" s="246">
        <f t="shared" ca="1" si="59"/>
        <v>-5.2979526892146566E-3</v>
      </c>
    </row>
    <row r="3023" spans="2:8" x14ac:dyDescent="0.25">
      <c r="B3023" s="79"/>
      <c r="C3023" s="119"/>
      <c r="G3023">
        <v>3019</v>
      </c>
      <c r="H3023" s="246">
        <f t="shared" ca="1" si="59"/>
        <v>-1.2582439530492331E-2</v>
      </c>
    </row>
    <row r="3024" spans="2:8" x14ac:dyDescent="0.25">
      <c r="B3024" s="79"/>
      <c r="C3024" s="119"/>
      <c r="G3024">
        <v>3020</v>
      </c>
      <c r="H3024" s="246">
        <f t="shared" ca="1" si="59"/>
        <v>1.4554874866842466E-2</v>
      </c>
    </row>
    <row r="3025" spans="2:8" x14ac:dyDescent="0.25">
      <c r="B3025" s="79"/>
      <c r="C3025" s="119"/>
      <c r="G3025">
        <v>3021</v>
      </c>
      <c r="H3025" s="246">
        <f t="shared" ca="1" si="59"/>
        <v>-1.6896079163049246E-2</v>
      </c>
    </row>
    <row r="3026" spans="2:8" x14ac:dyDescent="0.25">
      <c r="B3026" s="79"/>
      <c r="C3026" s="119"/>
      <c r="G3026">
        <v>3022</v>
      </c>
      <c r="H3026" s="246">
        <f t="shared" ca="1" si="59"/>
        <v>1.6324220034060052E-3</v>
      </c>
    </row>
    <row r="3027" spans="2:8" x14ac:dyDescent="0.25">
      <c r="B3027" s="79"/>
      <c r="C3027" s="119"/>
      <c r="G3027">
        <v>3023</v>
      </c>
      <c r="H3027" s="246">
        <f t="shared" ca="1" si="59"/>
        <v>9.1521971967928675E-3</v>
      </c>
    </row>
    <row r="3028" spans="2:8" x14ac:dyDescent="0.25">
      <c r="B3028" s="79"/>
      <c r="C3028" s="119"/>
      <c r="G3028">
        <v>3024</v>
      </c>
      <c r="H3028" s="246">
        <f t="shared" ca="1" si="59"/>
        <v>1.9459242515753685E-3</v>
      </c>
    </row>
    <row r="3029" spans="2:8" x14ac:dyDescent="0.25">
      <c r="B3029" s="79"/>
      <c r="C3029" s="119"/>
      <c r="G3029">
        <v>3025</v>
      </c>
      <c r="H3029" s="246">
        <f t="shared" ca="1" si="59"/>
        <v>8.0145728345789816E-3</v>
      </c>
    </row>
    <row r="3030" spans="2:8" x14ac:dyDescent="0.25">
      <c r="B3030" s="79"/>
      <c r="C3030" s="119"/>
      <c r="G3030">
        <v>3026</v>
      </c>
      <c r="H3030" s="246">
        <f t="shared" ca="1" si="59"/>
        <v>2.8430961195991737E-3</v>
      </c>
    </row>
    <row r="3031" spans="2:8" x14ac:dyDescent="0.25">
      <c r="B3031" s="79"/>
      <c r="C3031" s="119"/>
      <c r="G3031">
        <v>3027</v>
      </c>
      <c r="H3031" s="246">
        <f t="shared" ca="1" si="59"/>
        <v>4.3912032732644863E-3</v>
      </c>
    </row>
    <row r="3032" spans="2:8" x14ac:dyDescent="0.25">
      <c r="B3032" s="79"/>
      <c r="C3032" s="119"/>
      <c r="G3032">
        <v>3028</v>
      </c>
      <c r="H3032" s="246">
        <f t="shared" ca="1" si="59"/>
        <v>1.731881831346661E-2</v>
      </c>
    </row>
    <row r="3033" spans="2:8" x14ac:dyDescent="0.25">
      <c r="B3033" s="79"/>
      <c r="C3033" s="119"/>
      <c r="G3033">
        <v>3029</v>
      </c>
      <c r="H3033" s="246">
        <f t="shared" ca="1" si="59"/>
        <v>-1.6050740904124644E-2</v>
      </c>
    </row>
    <row r="3034" spans="2:8" x14ac:dyDescent="0.25">
      <c r="B3034" s="79"/>
      <c r="C3034" s="119"/>
      <c r="G3034">
        <v>3030</v>
      </c>
      <c r="H3034" s="246">
        <f t="shared" ca="1" si="59"/>
        <v>1.9695904497406366E-2</v>
      </c>
    </row>
    <row r="3035" spans="2:8" x14ac:dyDescent="0.25">
      <c r="B3035" s="79"/>
      <c r="C3035" s="119"/>
      <c r="G3035">
        <v>3031</v>
      </c>
      <c r="H3035" s="246">
        <f t="shared" ca="1" si="59"/>
        <v>-2.092797947835064E-2</v>
      </c>
    </row>
    <row r="3036" spans="2:8" x14ac:dyDescent="0.25">
      <c r="B3036" s="79"/>
      <c r="C3036" s="119"/>
      <c r="G3036">
        <v>3032</v>
      </c>
      <c r="H3036" s="246">
        <f t="shared" ca="1" si="59"/>
        <v>1.9306701088853972E-2</v>
      </c>
    </row>
    <row r="3037" spans="2:8" x14ac:dyDescent="0.25">
      <c r="B3037" s="79"/>
      <c r="C3037" s="119"/>
      <c r="G3037">
        <v>3033</v>
      </c>
      <c r="H3037" s="246">
        <f t="shared" ca="1" si="59"/>
        <v>-4.4362501042640385E-3</v>
      </c>
    </row>
    <row r="3038" spans="2:8" x14ac:dyDescent="0.25">
      <c r="B3038" s="79"/>
      <c r="C3038" s="119"/>
      <c r="G3038">
        <v>3034</v>
      </c>
      <c r="H3038" s="246">
        <f t="shared" ca="1" si="59"/>
        <v>1.3593317532884868E-3</v>
      </c>
    </row>
    <row r="3039" spans="2:8" x14ac:dyDescent="0.25">
      <c r="B3039" s="79"/>
      <c r="C3039" s="119"/>
      <c r="G3039">
        <v>3035</v>
      </c>
      <c r="H3039" s="246">
        <f t="shared" ca="1" si="59"/>
        <v>-1.0211500108102201E-2</v>
      </c>
    </row>
    <row r="3040" spans="2:8" x14ac:dyDescent="0.25">
      <c r="B3040" s="79"/>
      <c r="C3040" s="119"/>
      <c r="G3040">
        <v>3036</v>
      </c>
      <c r="H3040" s="246">
        <f t="shared" ca="1" si="59"/>
        <v>2.4572507233951387E-3</v>
      </c>
    </row>
    <row r="3041" spans="2:8" x14ac:dyDescent="0.25">
      <c r="B3041" s="79"/>
      <c r="C3041" s="119"/>
      <c r="G3041">
        <v>3037</v>
      </c>
      <c r="H3041" s="246">
        <f t="shared" ca="1" si="59"/>
        <v>-9.5384392335494221E-3</v>
      </c>
    </row>
    <row r="3042" spans="2:8" x14ac:dyDescent="0.25">
      <c r="B3042" s="79"/>
      <c r="C3042" s="119"/>
      <c r="G3042">
        <v>3038</v>
      </c>
      <c r="H3042" s="246">
        <f t="shared" ca="1" si="59"/>
        <v>-3.9877259531951106E-3</v>
      </c>
    </row>
    <row r="3043" spans="2:8" x14ac:dyDescent="0.25">
      <c r="B3043" s="79"/>
      <c r="C3043" s="119"/>
      <c r="G3043">
        <v>3039</v>
      </c>
      <c r="H3043" s="246">
        <f t="shared" ca="1" si="59"/>
        <v>-1.0652072282853779E-2</v>
      </c>
    </row>
    <row r="3044" spans="2:8" x14ac:dyDescent="0.25">
      <c r="B3044" s="79"/>
      <c r="C3044" s="119"/>
      <c r="G3044">
        <v>3040</v>
      </c>
      <c r="H3044" s="246">
        <f t="shared" ca="1" si="59"/>
        <v>9.6695116688702339E-3</v>
      </c>
    </row>
    <row r="3045" spans="2:8" x14ac:dyDescent="0.25">
      <c r="B3045" s="79"/>
      <c r="C3045" s="119"/>
      <c r="G3045">
        <v>3041</v>
      </c>
      <c r="H3045" s="246">
        <f t="shared" ca="1" si="59"/>
        <v>-5.9561674861957825E-3</v>
      </c>
    </row>
    <row r="3046" spans="2:8" x14ac:dyDescent="0.25">
      <c r="B3046" s="79"/>
      <c r="C3046" s="119"/>
      <c r="G3046">
        <v>3042</v>
      </c>
      <c r="H3046" s="246">
        <f t="shared" ca="1" si="59"/>
        <v>1.2493897371371266E-2</v>
      </c>
    </row>
    <row r="3047" spans="2:8" x14ac:dyDescent="0.25">
      <c r="B3047" s="79"/>
      <c r="C3047" s="119"/>
      <c r="G3047">
        <v>3043</v>
      </c>
      <c r="H3047" s="246">
        <f t="shared" ca="1" si="59"/>
        <v>8.4618772311093587E-3</v>
      </c>
    </row>
    <row r="3048" spans="2:8" x14ac:dyDescent="0.25">
      <c r="B3048" s="79"/>
      <c r="C3048" s="119"/>
      <c r="G3048">
        <v>3044</v>
      </c>
      <c r="H3048" s="246">
        <f t="shared" ca="1" si="59"/>
        <v>-2.0179508735986259E-3</v>
      </c>
    </row>
    <row r="3049" spans="2:8" x14ac:dyDescent="0.25">
      <c r="B3049" s="79"/>
      <c r="C3049" s="119"/>
      <c r="G3049">
        <v>3045</v>
      </c>
      <c r="H3049" s="246">
        <f t="shared" ca="1" si="59"/>
        <v>-1.7101293859996453E-2</v>
      </c>
    </row>
    <row r="3050" spans="2:8" x14ac:dyDescent="0.25">
      <c r="B3050" s="79"/>
      <c r="C3050" s="119"/>
      <c r="G3050">
        <v>3046</v>
      </c>
      <c r="H3050" s="246">
        <f t="shared" ca="1" si="59"/>
        <v>-6.9735580914675171E-3</v>
      </c>
    </row>
    <row r="3051" spans="2:8" x14ac:dyDescent="0.25">
      <c r="B3051" s="79"/>
      <c r="C3051" s="119"/>
      <c r="G3051">
        <v>3047</v>
      </c>
      <c r="H3051" s="246">
        <f t="shared" ca="1" si="59"/>
        <v>-1.226576998996866E-2</v>
      </c>
    </row>
    <row r="3052" spans="2:8" x14ac:dyDescent="0.25">
      <c r="B3052" s="79"/>
      <c r="C3052" s="119"/>
      <c r="G3052">
        <v>3048</v>
      </c>
      <c r="H3052" s="246">
        <f t="shared" ca="1" si="59"/>
        <v>-1.0824890425974598E-2</v>
      </c>
    </row>
    <row r="3053" spans="2:8" x14ac:dyDescent="0.25">
      <c r="B3053" s="79"/>
      <c r="C3053" s="119"/>
      <c r="G3053">
        <v>3049</v>
      </c>
      <c r="H3053" s="246">
        <f t="shared" ca="1" si="59"/>
        <v>-4.751907171126618E-4</v>
      </c>
    </row>
    <row r="3054" spans="2:8" x14ac:dyDescent="0.25">
      <c r="B3054" s="79"/>
      <c r="C3054" s="119"/>
      <c r="G3054">
        <v>3050</v>
      </c>
      <c r="H3054" s="246">
        <f t="shared" ca="1" si="59"/>
        <v>-9.3346570270553611E-3</v>
      </c>
    </row>
    <row r="3055" spans="2:8" x14ac:dyDescent="0.25">
      <c r="B3055" s="79"/>
      <c r="C3055" s="119"/>
      <c r="G3055">
        <v>3051</v>
      </c>
      <c r="H3055" s="246">
        <f t="shared" ca="1" si="59"/>
        <v>6.2942672402469362E-3</v>
      </c>
    </row>
    <row r="3056" spans="2:8" x14ac:dyDescent="0.25">
      <c r="B3056" s="79"/>
      <c r="C3056" s="119"/>
      <c r="G3056">
        <v>3052</v>
      </c>
      <c r="H3056" s="246">
        <f t="shared" ca="1" si="59"/>
        <v>-5.6379346657993408E-3</v>
      </c>
    </row>
    <row r="3057" spans="2:8" x14ac:dyDescent="0.25">
      <c r="B3057" s="79"/>
      <c r="C3057" s="119"/>
      <c r="G3057">
        <v>3053</v>
      </c>
      <c r="H3057" s="246">
        <f t="shared" ca="1" si="59"/>
        <v>-2.2853096526899491E-3</v>
      </c>
    </row>
    <row r="3058" spans="2:8" x14ac:dyDescent="0.25">
      <c r="B3058" s="79"/>
      <c r="C3058" s="119"/>
      <c r="G3058">
        <v>3054</v>
      </c>
      <c r="H3058" s="246">
        <f t="shared" ca="1" si="59"/>
        <v>-1.1466632155945306E-2</v>
      </c>
    </row>
    <row r="3059" spans="2:8" x14ac:dyDescent="0.25">
      <c r="B3059" s="79"/>
      <c r="C3059" s="119"/>
      <c r="G3059">
        <v>3055</v>
      </c>
      <c r="H3059" s="246">
        <f t="shared" ca="1" si="59"/>
        <v>-2.6245437102316435E-3</v>
      </c>
    </row>
    <row r="3060" spans="2:8" x14ac:dyDescent="0.25">
      <c r="B3060" s="79"/>
      <c r="C3060" s="119"/>
      <c r="G3060">
        <v>3056</v>
      </c>
      <c r="H3060" s="246">
        <f t="shared" ca="1" si="59"/>
        <v>2.3342506612073991E-2</v>
      </c>
    </row>
    <row r="3061" spans="2:8" x14ac:dyDescent="0.25">
      <c r="B3061" s="79"/>
      <c r="C3061" s="119"/>
      <c r="G3061">
        <v>3057</v>
      </c>
      <c r="H3061" s="246">
        <f t="shared" ca="1" si="59"/>
        <v>-1.7951016815764262E-2</v>
      </c>
    </row>
    <row r="3062" spans="2:8" x14ac:dyDescent="0.25">
      <c r="B3062" s="79"/>
      <c r="C3062" s="119"/>
      <c r="G3062">
        <v>3058</v>
      </c>
      <c r="H3062" s="246">
        <f t="shared" ca="1" si="59"/>
        <v>-2.3839271913413964E-3</v>
      </c>
    </row>
    <row r="3063" spans="2:8" x14ac:dyDescent="0.25">
      <c r="B3063" s="79"/>
      <c r="C3063" s="119"/>
      <c r="G3063">
        <v>3059</v>
      </c>
      <c r="H3063" s="246">
        <f t="shared" ca="1" si="59"/>
        <v>9.3752269259602013E-3</v>
      </c>
    </row>
    <row r="3064" spans="2:8" x14ac:dyDescent="0.25">
      <c r="B3064" s="79"/>
      <c r="C3064" s="119"/>
      <c r="G3064">
        <v>3060</v>
      </c>
      <c r="H3064" s="246">
        <f t="shared" ca="1" si="59"/>
        <v>-1.0811015846786743E-2</v>
      </c>
    </row>
    <row r="3065" spans="2:8" x14ac:dyDescent="0.25">
      <c r="B3065" s="79"/>
      <c r="C3065" s="119"/>
      <c r="G3065">
        <v>3061</v>
      </c>
      <c r="H3065" s="246">
        <f t="shared" ca="1" si="59"/>
        <v>-4.4998764951149368E-3</v>
      </c>
    </row>
    <row r="3066" spans="2:8" x14ac:dyDescent="0.25">
      <c r="B3066" s="79"/>
      <c r="C3066" s="119"/>
      <c r="G3066">
        <v>3062</v>
      </c>
      <c r="H3066" s="246">
        <f t="shared" ca="1" si="59"/>
        <v>-1.6239335564899555E-2</v>
      </c>
    </row>
    <row r="3067" spans="2:8" x14ac:dyDescent="0.25">
      <c r="B3067" s="79"/>
      <c r="C3067" s="119"/>
      <c r="G3067">
        <v>3063</v>
      </c>
      <c r="H3067" s="246">
        <f t="shared" ca="1" si="59"/>
        <v>1.9538502224579566E-2</v>
      </c>
    </row>
    <row r="3068" spans="2:8" x14ac:dyDescent="0.25">
      <c r="B3068" s="79"/>
      <c r="C3068" s="119"/>
      <c r="G3068">
        <v>3064</v>
      </c>
      <c r="H3068" s="246">
        <f t="shared" ca="1" si="59"/>
        <v>8.6801338168691101E-3</v>
      </c>
    </row>
    <row r="3069" spans="2:8" x14ac:dyDescent="0.25">
      <c r="B3069" s="79"/>
      <c r="C3069" s="119"/>
      <c r="G3069">
        <v>3065</v>
      </c>
      <c r="H3069" s="246">
        <f t="shared" ca="1" si="59"/>
        <v>7.1152115797870211E-3</v>
      </c>
    </row>
    <row r="3070" spans="2:8" x14ac:dyDescent="0.25">
      <c r="B3070" s="79"/>
      <c r="C3070" s="119"/>
      <c r="G3070">
        <v>3066</v>
      </c>
      <c r="H3070" s="246">
        <f t="shared" ca="1" si="59"/>
        <v>-3.7649290457806395E-3</v>
      </c>
    </row>
    <row r="3071" spans="2:8" x14ac:dyDescent="0.25">
      <c r="B3071" s="79"/>
      <c r="C3071" s="119"/>
      <c r="G3071">
        <v>3067</v>
      </c>
      <c r="H3071" s="246">
        <f t="shared" ca="1" si="59"/>
        <v>-5.0810082852666928E-3</v>
      </c>
    </row>
    <row r="3072" spans="2:8" x14ac:dyDescent="0.25">
      <c r="B3072" s="79"/>
      <c r="C3072" s="119"/>
      <c r="G3072">
        <v>3068</v>
      </c>
      <c r="H3072" s="246">
        <f t="shared" ca="1" si="59"/>
        <v>-1.6004743041687787E-2</v>
      </c>
    </row>
    <row r="3073" spans="2:8" x14ac:dyDescent="0.25">
      <c r="B3073" s="79"/>
      <c r="C3073" s="119"/>
      <c r="G3073">
        <v>3069</v>
      </c>
      <c r="H3073" s="246">
        <f t="shared" ca="1" si="59"/>
        <v>5.9866283941088482E-5</v>
      </c>
    </row>
    <row r="3074" spans="2:8" x14ac:dyDescent="0.25">
      <c r="B3074" s="79"/>
      <c r="C3074" s="119"/>
      <c r="G3074">
        <v>3070</v>
      </c>
      <c r="H3074" s="246">
        <f t="shared" ca="1" si="59"/>
        <v>-1.1493917386037899E-2</v>
      </c>
    </row>
    <row r="3075" spans="2:8" x14ac:dyDescent="0.25">
      <c r="B3075" s="79"/>
      <c r="C3075" s="119"/>
      <c r="G3075">
        <v>3071</v>
      </c>
      <c r="H3075" s="246">
        <f t="shared" ca="1" si="59"/>
        <v>1.0544119968692972E-2</v>
      </c>
    </row>
    <row r="3076" spans="2:8" x14ac:dyDescent="0.25">
      <c r="B3076" s="79"/>
      <c r="C3076" s="119"/>
      <c r="G3076">
        <v>3072</v>
      </c>
      <c r="H3076" s="246">
        <f t="shared" ca="1" si="59"/>
        <v>-9.8029485141217718E-3</v>
      </c>
    </row>
    <row r="3077" spans="2:8" x14ac:dyDescent="0.25">
      <c r="B3077" s="79"/>
      <c r="C3077" s="119"/>
      <c r="G3077">
        <v>3073</v>
      </c>
      <c r="H3077" s="246">
        <f t="shared" ca="1" si="59"/>
        <v>-3.2557020806538903E-3</v>
      </c>
    </row>
    <row r="3078" spans="2:8" x14ac:dyDescent="0.25">
      <c r="B3078" s="79"/>
      <c r="C3078" s="119"/>
      <c r="G3078">
        <v>3074</v>
      </c>
      <c r="H3078" s="246">
        <f t="shared" ref="H3078:H3141" ca="1" si="60">_xlfn.NORM.INV(RAND(),$N$7,$N$8)</f>
        <v>6.0041518886125942E-3</v>
      </c>
    </row>
    <row r="3079" spans="2:8" x14ac:dyDescent="0.25">
      <c r="B3079" s="79"/>
      <c r="C3079" s="119"/>
      <c r="G3079">
        <v>3075</v>
      </c>
      <c r="H3079" s="246">
        <f t="shared" ca="1" si="60"/>
        <v>9.8290494032796365E-3</v>
      </c>
    </row>
    <row r="3080" spans="2:8" x14ac:dyDescent="0.25">
      <c r="B3080" s="79"/>
      <c r="C3080" s="119"/>
      <c r="G3080">
        <v>3076</v>
      </c>
      <c r="H3080" s="246">
        <f t="shared" ca="1" si="60"/>
        <v>-1.2962043348928387E-2</v>
      </c>
    </row>
    <row r="3081" spans="2:8" x14ac:dyDescent="0.25">
      <c r="B3081" s="79"/>
      <c r="C3081" s="119"/>
      <c r="G3081">
        <v>3077</v>
      </c>
      <c r="H3081" s="246">
        <f t="shared" ca="1" si="60"/>
        <v>5.4147297464015344E-3</v>
      </c>
    </row>
    <row r="3082" spans="2:8" x14ac:dyDescent="0.25">
      <c r="B3082" s="79"/>
      <c r="C3082" s="119"/>
      <c r="G3082">
        <v>3078</v>
      </c>
      <c r="H3082" s="246">
        <f t="shared" ca="1" si="60"/>
        <v>-4.1575630573622594E-3</v>
      </c>
    </row>
    <row r="3083" spans="2:8" x14ac:dyDescent="0.25">
      <c r="B3083" s="79"/>
      <c r="C3083" s="119"/>
      <c r="G3083">
        <v>3079</v>
      </c>
      <c r="H3083" s="246">
        <f t="shared" ca="1" si="60"/>
        <v>-1.7923228653872861E-2</v>
      </c>
    </row>
    <row r="3084" spans="2:8" x14ac:dyDescent="0.25">
      <c r="B3084" s="79"/>
      <c r="C3084" s="119"/>
      <c r="G3084">
        <v>3080</v>
      </c>
      <c r="H3084" s="246">
        <f t="shared" ca="1" si="60"/>
        <v>5.282527839439141E-3</v>
      </c>
    </row>
    <row r="3085" spans="2:8" x14ac:dyDescent="0.25">
      <c r="B3085" s="79"/>
      <c r="C3085" s="119"/>
      <c r="G3085">
        <v>3081</v>
      </c>
      <c r="H3085" s="246">
        <f t="shared" ca="1" si="60"/>
        <v>-3.7980595530311364E-3</v>
      </c>
    </row>
    <row r="3086" spans="2:8" x14ac:dyDescent="0.25">
      <c r="B3086" s="79"/>
      <c r="C3086" s="119"/>
      <c r="G3086">
        <v>3082</v>
      </c>
      <c r="H3086" s="246">
        <f t="shared" ca="1" si="60"/>
        <v>5.6091797013105727E-4</v>
      </c>
    </row>
    <row r="3087" spans="2:8" x14ac:dyDescent="0.25">
      <c r="B3087" s="79"/>
      <c r="C3087" s="119"/>
      <c r="G3087">
        <v>3083</v>
      </c>
      <c r="H3087" s="246">
        <f t="shared" ca="1" si="60"/>
        <v>1.2666643282857964E-2</v>
      </c>
    </row>
    <row r="3088" spans="2:8" x14ac:dyDescent="0.25">
      <c r="B3088" s="79"/>
      <c r="C3088" s="119"/>
      <c r="G3088">
        <v>3084</v>
      </c>
      <c r="H3088" s="246">
        <f t="shared" ca="1" si="60"/>
        <v>-3.2220399778059943E-4</v>
      </c>
    </row>
    <row r="3089" spans="2:8" x14ac:dyDescent="0.25">
      <c r="B3089" s="79"/>
      <c r="C3089" s="119"/>
      <c r="G3089">
        <v>3085</v>
      </c>
      <c r="H3089" s="246">
        <f t="shared" ca="1" si="60"/>
        <v>1.0695906244453412E-2</v>
      </c>
    </row>
    <row r="3090" spans="2:8" x14ac:dyDescent="0.25">
      <c r="B3090" s="79"/>
      <c r="C3090" s="119"/>
      <c r="G3090">
        <v>3086</v>
      </c>
      <c r="H3090" s="246">
        <f t="shared" ca="1" si="60"/>
        <v>1.0985967111563133E-2</v>
      </c>
    </row>
    <row r="3091" spans="2:8" x14ac:dyDescent="0.25">
      <c r="B3091" s="79"/>
      <c r="C3091" s="119"/>
      <c r="G3091">
        <v>3087</v>
      </c>
      <c r="H3091" s="246">
        <f t="shared" ca="1" si="60"/>
        <v>-6.2492392953544234E-3</v>
      </c>
    </row>
    <row r="3092" spans="2:8" x14ac:dyDescent="0.25">
      <c r="B3092" s="79"/>
      <c r="C3092" s="119"/>
      <c r="G3092">
        <v>3088</v>
      </c>
      <c r="H3092" s="246">
        <f t="shared" ca="1" si="60"/>
        <v>7.6227658107748441E-4</v>
      </c>
    </row>
    <row r="3093" spans="2:8" x14ac:dyDescent="0.25">
      <c r="B3093" s="79"/>
      <c r="C3093" s="119"/>
      <c r="G3093">
        <v>3089</v>
      </c>
      <c r="H3093" s="246">
        <f t="shared" ca="1" si="60"/>
        <v>1.0039764822676829E-2</v>
      </c>
    </row>
    <row r="3094" spans="2:8" x14ac:dyDescent="0.25">
      <c r="B3094" s="79"/>
      <c r="C3094" s="119"/>
      <c r="G3094">
        <v>3090</v>
      </c>
      <c r="H3094" s="246">
        <f t="shared" ca="1" si="60"/>
        <v>-2.1170090938105346E-2</v>
      </c>
    </row>
    <row r="3095" spans="2:8" x14ac:dyDescent="0.25">
      <c r="B3095" s="79"/>
      <c r="C3095" s="119"/>
      <c r="G3095">
        <v>3091</v>
      </c>
      <c r="H3095" s="246">
        <f t="shared" ca="1" si="60"/>
        <v>-1.6327494667799172E-2</v>
      </c>
    </row>
    <row r="3096" spans="2:8" x14ac:dyDescent="0.25">
      <c r="B3096" s="79"/>
      <c r="C3096" s="119"/>
      <c r="G3096">
        <v>3092</v>
      </c>
      <c r="H3096" s="246">
        <f t="shared" ca="1" si="60"/>
        <v>-6.0285324272115358E-3</v>
      </c>
    </row>
    <row r="3097" spans="2:8" x14ac:dyDescent="0.25">
      <c r="B3097" s="79"/>
      <c r="C3097" s="119"/>
      <c r="G3097">
        <v>3093</v>
      </c>
      <c r="H3097" s="246">
        <f t="shared" ca="1" si="60"/>
        <v>1.2169063182404953E-2</v>
      </c>
    </row>
    <row r="3098" spans="2:8" x14ac:dyDescent="0.25">
      <c r="B3098" s="79"/>
      <c r="C3098" s="119"/>
      <c r="G3098">
        <v>3094</v>
      </c>
      <c r="H3098" s="246">
        <f t="shared" ca="1" si="60"/>
        <v>4.6901276346927928E-3</v>
      </c>
    </row>
    <row r="3099" spans="2:8" x14ac:dyDescent="0.25">
      <c r="B3099" s="79"/>
      <c r="C3099" s="119"/>
      <c r="G3099">
        <v>3095</v>
      </c>
      <c r="H3099" s="246">
        <f t="shared" ca="1" si="60"/>
        <v>-8.2963995601192577E-3</v>
      </c>
    </row>
    <row r="3100" spans="2:8" x14ac:dyDescent="0.25">
      <c r="B3100" s="79"/>
      <c r="C3100" s="119"/>
      <c r="G3100">
        <v>3096</v>
      </c>
      <c r="H3100" s="246">
        <f t="shared" ca="1" si="60"/>
        <v>-2.0615040065882161E-3</v>
      </c>
    </row>
    <row r="3101" spans="2:8" x14ac:dyDescent="0.25">
      <c r="B3101" s="79"/>
      <c r="C3101" s="119"/>
      <c r="G3101">
        <v>3097</v>
      </c>
      <c r="H3101" s="246">
        <f t="shared" ca="1" si="60"/>
        <v>-1.9981511274695621E-2</v>
      </c>
    </row>
    <row r="3102" spans="2:8" x14ac:dyDescent="0.25">
      <c r="B3102" s="79"/>
      <c r="C3102" s="119"/>
      <c r="G3102">
        <v>3098</v>
      </c>
      <c r="H3102" s="246">
        <f t="shared" ca="1" si="60"/>
        <v>7.5380959667376178E-3</v>
      </c>
    </row>
    <row r="3103" spans="2:8" x14ac:dyDescent="0.25">
      <c r="B3103" s="79"/>
      <c r="C3103" s="119"/>
      <c r="G3103">
        <v>3099</v>
      </c>
      <c r="H3103" s="246">
        <f t="shared" ca="1" si="60"/>
        <v>-2.1681733044922442E-2</v>
      </c>
    </row>
    <row r="3104" spans="2:8" x14ac:dyDescent="0.25">
      <c r="B3104" s="79"/>
      <c r="C3104" s="119"/>
      <c r="G3104">
        <v>3100</v>
      </c>
      <c r="H3104" s="246">
        <f t="shared" ca="1" si="60"/>
        <v>-2.0430022260539679E-2</v>
      </c>
    </row>
    <row r="3105" spans="2:8" x14ac:dyDescent="0.25">
      <c r="B3105" s="79"/>
      <c r="C3105" s="119"/>
      <c r="G3105">
        <v>3101</v>
      </c>
      <c r="H3105" s="246">
        <f t="shared" ca="1" si="60"/>
        <v>-7.5835670330361528E-4</v>
      </c>
    </row>
    <row r="3106" spans="2:8" x14ac:dyDescent="0.25">
      <c r="B3106" s="79"/>
      <c r="C3106" s="119"/>
      <c r="G3106">
        <v>3102</v>
      </c>
      <c r="H3106" s="246">
        <f t="shared" ca="1" si="60"/>
        <v>2.6085363645452393E-3</v>
      </c>
    </row>
    <row r="3107" spans="2:8" x14ac:dyDescent="0.25">
      <c r="B3107" s="79"/>
      <c r="C3107" s="119"/>
      <c r="G3107">
        <v>3103</v>
      </c>
      <c r="H3107" s="246">
        <f t="shared" ca="1" si="60"/>
        <v>1.6583230503275145E-2</v>
      </c>
    </row>
    <row r="3108" spans="2:8" x14ac:dyDescent="0.25">
      <c r="B3108" s="79"/>
      <c r="C3108" s="119"/>
      <c r="G3108">
        <v>3104</v>
      </c>
      <c r="H3108" s="246">
        <f t="shared" ca="1" si="60"/>
        <v>-3.8791691236897854E-3</v>
      </c>
    </row>
    <row r="3109" spans="2:8" x14ac:dyDescent="0.25">
      <c r="B3109" s="79"/>
      <c r="C3109" s="119"/>
      <c r="G3109">
        <v>3105</v>
      </c>
      <c r="H3109" s="246">
        <f t="shared" ca="1" si="60"/>
        <v>1.0788796383448878E-4</v>
      </c>
    </row>
    <row r="3110" spans="2:8" x14ac:dyDescent="0.25">
      <c r="B3110" s="79"/>
      <c r="C3110" s="119"/>
      <c r="G3110">
        <v>3106</v>
      </c>
      <c r="H3110" s="246">
        <f t="shared" ca="1" si="60"/>
        <v>-8.9659475758135706E-3</v>
      </c>
    </row>
    <row r="3111" spans="2:8" x14ac:dyDescent="0.25">
      <c r="B3111" s="79"/>
      <c r="C3111" s="119"/>
      <c r="G3111">
        <v>3107</v>
      </c>
      <c r="H3111" s="246">
        <f t="shared" ca="1" si="60"/>
        <v>7.5424752781921142E-3</v>
      </c>
    </row>
    <row r="3112" spans="2:8" x14ac:dyDescent="0.25">
      <c r="B3112" s="79"/>
      <c r="C3112" s="119"/>
      <c r="G3112">
        <v>3108</v>
      </c>
      <c r="H3112" s="246">
        <f t="shared" ca="1" si="60"/>
        <v>-1.8703786180593884E-2</v>
      </c>
    </row>
    <row r="3113" spans="2:8" x14ac:dyDescent="0.25">
      <c r="B3113" s="79"/>
      <c r="C3113" s="119"/>
      <c r="G3113">
        <v>3109</v>
      </c>
      <c r="H3113" s="246">
        <f t="shared" ca="1" si="60"/>
        <v>-1.5849464267996625E-2</v>
      </c>
    </row>
    <row r="3114" spans="2:8" x14ac:dyDescent="0.25">
      <c r="B3114" s="79"/>
      <c r="C3114" s="119"/>
      <c r="G3114">
        <v>3110</v>
      </c>
      <c r="H3114" s="246">
        <f t="shared" ca="1" si="60"/>
        <v>-1.8546005251096349E-2</v>
      </c>
    </row>
    <row r="3115" spans="2:8" x14ac:dyDescent="0.25">
      <c r="B3115" s="79"/>
      <c r="C3115" s="119"/>
      <c r="G3115">
        <v>3111</v>
      </c>
      <c r="H3115" s="246">
        <f t="shared" ca="1" si="60"/>
        <v>1.4479871024045769E-2</v>
      </c>
    </row>
    <row r="3116" spans="2:8" x14ac:dyDescent="0.25">
      <c r="B3116" s="79"/>
      <c r="C3116" s="119"/>
      <c r="G3116">
        <v>3112</v>
      </c>
      <c r="H3116" s="246">
        <f t="shared" ca="1" si="60"/>
        <v>1.1534391263597768E-2</v>
      </c>
    </row>
    <row r="3117" spans="2:8" x14ac:dyDescent="0.25">
      <c r="B3117" s="79"/>
      <c r="C3117" s="119"/>
      <c r="G3117">
        <v>3113</v>
      </c>
      <c r="H3117" s="246">
        <f t="shared" ca="1" si="60"/>
        <v>-1.1519251885969207E-3</v>
      </c>
    </row>
    <row r="3118" spans="2:8" x14ac:dyDescent="0.25">
      <c r="B3118" s="79"/>
      <c r="C3118" s="119"/>
      <c r="G3118">
        <v>3114</v>
      </c>
      <c r="H3118" s="246">
        <f t="shared" ca="1" si="60"/>
        <v>2.0877037995634083E-3</v>
      </c>
    </row>
    <row r="3119" spans="2:8" x14ac:dyDescent="0.25">
      <c r="B3119" s="79"/>
      <c r="C3119" s="119"/>
      <c r="G3119">
        <v>3115</v>
      </c>
      <c r="H3119" s="246">
        <f t="shared" ca="1" si="60"/>
        <v>-1.1182708916706099E-2</v>
      </c>
    </row>
    <row r="3120" spans="2:8" x14ac:dyDescent="0.25">
      <c r="B3120" s="79"/>
      <c r="C3120" s="119"/>
      <c r="G3120">
        <v>3116</v>
      </c>
      <c r="H3120" s="246">
        <f t="shared" ca="1" si="60"/>
        <v>-2.9863376617529757E-3</v>
      </c>
    </row>
    <row r="3121" spans="2:8" x14ac:dyDescent="0.25">
      <c r="B3121" s="79"/>
      <c r="C3121" s="119"/>
      <c r="G3121">
        <v>3117</v>
      </c>
      <c r="H3121" s="246">
        <f t="shared" ca="1" si="60"/>
        <v>2.6828385947256474E-2</v>
      </c>
    </row>
    <row r="3122" spans="2:8" x14ac:dyDescent="0.25">
      <c r="B3122" s="79"/>
      <c r="C3122" s="119"/>
      <c r="G3122">
        <v>3118</v>
      </c>
      <c r="H3122" s="246">
        <f t="shared" ca="1" si="60"/>
        <v>-1.9129728890494176E-3</v>
      </c>
    </row>
    <row r="3123" spans="2:8" x14ac:dyDescent="0.25">
      <c r="B3123" s="79"/>
      <c r="C3123" s="119"/>
      <c r="G3123">
        <v>3119</v>
      </c>
      <c r="H3123" s="246">
        <f t="shared" ca="1" si="60"/>
        <v>-5.6635610236770197E-3</v>
      </c>
    </row>
    <row r="3124" spans="2:8" x14ac:dyDescent="0.25">
      <c r="B3124" s="79"/>
      <c r="C3124" s="119"/>
      <c r="G3124">
        <v>3120</v>
      </c>
      <c r="H3124" s="246">
        <f t="shared" ca="1" si="60"/>
        <v>2.7104741824481543E-3</v>
      </c>
    </row>
    <row r="3125" spans="2:8" x14ac:dyDescent="0.25">
      <c r="B3125" s="79"/>
      <c r="C3125" s="119"/>
      <c r="G3125">
        <v>3121</v>
      </c>
      <c r="H3125" s="246">
        <f t="shared" ca="1" si="60"/>
        <v>1.5953064722168078E-2</v>
      </c>
    </row>
    <row r="3126" spans="2:8" x14ac:dyDescent="0.25">
      <c r="B3126" s="79"/>
      <c r="C3126" s="119"/>
      <c r="G3126">
        <v>3122</v>
      </c>
      <c r="H3126" s="246">
        <f t="shared" ca="1" si="60"/>
        <v>2.0540584981942989E-2</v>
      </c>
    </row>
    <row r="3127" spans="2:8" x14ac:dyDescent="0.25">
      <c r="B3127" s="79"/>
      <c r="C3127" s="119"/>
      <c r="G3127">
        <v>3123</v>
      </c>
      <c r="H3127" s="246">
        <f t="shared" ca="1" si="60"/>
        <v>-4.7634619052186228E-4</v>
      </c>
    </row>
    <row r="3128" spans="2:8" x14ac:dyDescent="0.25">
      <c r="B3128" s="79"/>
      <c r="C3128" s="119"/>
      <c r="G3128">
        <v>3124</v>
      </c>
      <c r="H3128" s="246">
        <f t="shared" ca="1" si="60"/>
        <v>-1.3473982582450911E-2</v>
      </c>
    </row>
    <row r="3129" spans="2:8" x14ac:dyDescent="0.25">
      <c r="B3129" s="79"/>
      <c r="C3129" s="119"/>
      <c r="G3129">
        <v>3125</v>
      </c>
      <c r="H3129" s="246">
        <f t="shared" ca="1" si="60"/>
        <v>6.0052563153388723E-4</v>
      </c>
    </row>
    <row r="3130" spans="2:8" x14ac:dyDescent="0.25">
      <c r="B3130" s="79"/>
      <c r="C3130" s="119"/>
      <c r="G3130">
        <v>3126</v>
      </c>
      <c r="H3130" s="246">
        <f t="shared" ca="1" si="60"/>
        <v>1.0630795751640158E-2</v>
      </c>
    </row>
    <row r="3131" spans="2:8" x14ac:dyDescent="0.25">
      <c r="B3131" s="79"/>
      <c r="C3131" s="119"/>
      <c r="G3131">
        <v>3127</v>
      </c>
      <c r="H3131" s="246">
        <f t="shared" ca="1" si="60"/>
        <v>1.8493375104427241E-2</v>
      </c>
    </row>
    <row r="3132" spans="2:8" x14ac:dyDescent="0.25">
      <c r="B3132" s="79"/>
      <c r="C3132" s="119"/>
      <c r="G3132">
        <v>3128</v>
      </c>
      <c r="H3132" s="246">
        <f t="shared" ca="1" si="60"/>
        <v>-1.9971916225667049E-3</v>
      </c>
    </row>
    <row r="3133" spans="2:8" x14ac:dyDescent="0.25">
      <c r="B3133" s="79"/>
      <c r="C3133" s="119"/>
      <c r="G3133">
        <v>3129</v>
      </c>
      <c r="H3133" s="246">
        <f t="shared" ca="1" si="60"/>
        <v>1.1227692972792979E-2</v>
      </c>
    </row>
    <row r="3134" spans="2:8" x14ac:dyDescent="0.25">
      <c r="B3134" s="79"/>
      <c r="C3134" s="119"/>
      <c r="G3134">
        <v>3130</v>
      </c>
      <c r="H3134" s="246">
        <f t="shared" ca="1" si="60"/>
        <v>2.0716869257939485E-2</v>
      </c>
    </row>
    <row r="3135" spans="2:8" x14ac:dyDescent="0.25">
      <c r="B3135" s="79"/>
      <c r="C3135" s="119"/>
      <c r="G3135">
        <v>3131</v>
      </c>
      <c r="H3135" s="246">
        <f t="shared" ca="1" si="60"/>
        <v>9.6553369032133657E-3</v>
      </c>
    </row>
    <row r="3136" spans="2:8" x14ac:dyDescent="0.25">
      <c r="B3136" s="79"/>
      <c r="C3136" s="119"/>
      <c r="G3136">
        <v>3132</v>
      </c>
      <c r="H3136" s="246">
        <f t="shared" ca="1" si="60"/>
        <v>1.9636735076796936E-2</v>
      </c>
    </row>
    <row r="3137" spans="2:8" x14ac:dyDescent="0.25">
      <c r="B3137" s="79"/>
      <c r="C3137" s="119"/>
      <c r="G3137">
        <v>3133</v>
      </c>
      <c r="H3137" s="246">
        <f t="shared" ca="1" si="60"/>
        <v>4.945667113846924E-3</v>
      </c>
    </row>
    <row r="3138" spans="2:8" x14ac:dyDescent="0.25">
      <c r="B3138" s="79"/>
      <c r="C3138" s="119"/>
      <c r="G3138">
        <v>3134</v>
      </c>
      <c r="H3138" s="246">
        <f t="shared" ca="1" si="60"/>
        <v>1.4717352837876752E-2</v>
      </c>
    </row>
    <row r="3139" spans="2:8" x14ac:dyDescent="0.25">
      <c r="B3139" s="79"/>
      <c r="C3139" s="119"/>
      <c r="G3139">
        <v>3135</v>
      </c>
      <c r="H3139" s="246">
        <f t="shared" ca="1" si="60"/>
        <v>-1.3055979410856379E-2</v>
      </c>
    </row>
    <row r="3140" spans="2:8" x14ac:dyDescent="0.25">
      <c r="B3140" s="79"/>
      <c r="C3140" s="119"/>
      <c r="G3140">
        <v>3136</v>
      </c>
      <c r="H3140" s="246">
        <f t="shared" ca="1" si="60"/>
        <v>-2.4454141020482738E-3</v>
      </c>
    </row>
    <row r="3141" spans="2:8" x14ac:dyDescent="0.25">
      <c r="B3141" s="79"/>
      <c r="C3141" s="119"/>
      <c r="G3141">
        <v>3137</v>
      </c>
      <c r="H3141" s="246">
        <f t="shared" ca="1" si="60"/>
        <v>2.052094780027441E-2</v>
      </c>
    </row>
    <row r="3142" spans="2:8" x14ac:dyDescent="0.25">
      <c r="B3142" s="79"/>
      <c r="C3142" s="119"/>
      <c r="G3142">
        <v>3138</v>
      </c>
      <c r="H3142" s="246">
        <f t="shared" ref="H3142:H3205" ca="1" si="61">_xlfn.NORM.INV(RAND(),$N$7,$N$8)</f>
        <v>-1.2033858625765479E-3</v>
      </c>
    </row>
    <row r="3143" spans="2:8" x14ac:dyDescent="0.25">
      <c r="B3143" s="79"/>
      <c r="C3143" s="119"/>
      <c r="G3143">
        <v>3139</v>
      </c>
      <c r="H3143" s="246">
        <f t="shared" ca="1" si="61"/>
        <v>5.6126493702442441E-3</v>
      </c>
    </row>
    <row r="3144" spans="2:8" x14ac:dyDescent="0.25">
      <c r="B3144" s="79"/>
      <c r="C3144" s="119"/>
      <c r="G3144">
        <v>3140</v>
      </c>
      <c r="H3144" s="246">
        <f t="shared" ca="1" si="61"/>
        <v>-9.8965539674022007E-3</v>
      </c>
    </row>
    <row r="3145" spans="2:8" x14ac:dyDescent="0.25">
      <c r="B3145" s="79"/>
      <c r="C3145" s="119"/>
      <c r="G3145">
        <v>3141</v>
      </c>
      <c r="H3145" s="246">
        <f t="shared" ca="1" si="61"/>
        <v>-2.8560717360699771E-3</v>
      </c>
    </row>
    <row r="3146" spans="2:8" x14ac:dyDescent="0.25">
      <c r="B3146" s="79"/>
      <c r="C3146" s="119"/>
      <c r="G3146">
        <v>3142</v>
      </c>
      <c r="H3146" s="246">
        <f t="shared" ca="1" si="61"/>
        <v>-3.8683012072078938E-3</v>
      </c>
    </row>
    <row r="3147" spans="2:8" x14ac:dyDescent="0.25">
      <c r="B3147" s="79"/>
      <c r="C3147" s="119"/>
      <c r="G3147">
        <v>3143</v>
      </c>
      <c r="H3147" s="246">
        <f t="shared" ca="1" si="61"/>
        <v>1.7692725113886476E-2</v>
      </c>
    </row>
    <row r="3148" spans="2:8" x14ac:dyDescent="0.25">
      <c r="B3148" s="79"/>
      <c r="C3148" s="119"/>
      <c r="G3148">
        <v>3144</v>
      </c>
      <c r="H3148" s="246">
        <f t="shared" ca="1" si="61"/>
        <v>5.535058850042851E-3</v>
      </c>
    </row>
    <row r="3149" spans="2:8" x14ac:dyDescent="0.25">
      <c r="B3149" s="79"/>
      <c r="C3149" s="119"/>
      <c r="G3149">
        <v>3145</v>
      </c>
      <c r="H3149" s="246">
        <f t="shared" ca="1" si="61"/>
        <v>7.0737941492809379E-3</v>
      </c>
    </row>
    <row r="3150" spans="2:8" x14ac:dyDescent="0.25">
      <c r="B3150" s="79"/>
      <c r="C3150" s="119"/>
      <c r="G3150">
        <v>3146</v>
      </c>
      <c r="H3150" s="246">
        <f t="shared" ca="1" si="61"/>
        <v>7.8217056287489765E-3</v>
      </c>
    </row>
    <row r="3151" spans="2:8" x14ac:dyDescent="0.25">
      <c r="B3151" s="79"/>
      <c r="C3151" s="119"/>
      <c r="G3151">
        <v>3147</v>
      </c>
      <c r="H3151" s="246">
        <f t="shared" ca="1" si="61"/>
        <v>7.7470778088820896E-3</v>
      </c>
    </row>
    <row r="3152" spans="2:8" x14ac:dyDescent="0.25">
      <c r="B3152" s="79"/>
      <c r="C3152" s="119"/>
      <c r="G3152">
        <v>3148</v>
      </c>
      <c r="H3152" s="246">
        <f t="shared" ca="1" si="61"/>
        <v>-5.5889579071306435E-3</v>
      </c>
    </row>
    <row r="3153" spans="2:8" x14ac:dyDescent="0.25">
      <c r="B3153" s="79"/>
      <c r="C3153" s="119"/>
      <c r="G3153">
        <v>3149</v>
      </c>
      <c r="H3153" s="246">
        <f t="shared" ca="1" si="61"/>
        <v>3.5167266550131132E-4</v>
      </c>
    </row>
    <row r="3154" spans="2:8" x14ac:dyDescent="0.25">
      <c r="B3154" s="79"/>
      <c r="C3154" s="119"/>
      <c r="G3154">
        <v>3150</v>
      </c>
      <c r="H3154" s="246">
        <f t="shared" ca="1" si="61"/>
        <v>4.9007440960191313E-3</v>
      </c>
    </row>
    <row r="3155" spans="2:8" x14ac:dyDescent="0.25">
      <c r="B3155" s="79"/>
      <c r="C3155" s="119"/>
      <c r="G3155">
        <v>3151</v>
      </c>
      <c r="H3155" s="246">
        <f t="shared" ca="1" si="61"/>
        <v>-6.9141553872037916E-3</v>
      </c>
    </row>
    <row r="3156" spans="2:8" x14ac:dyDescent="0.25">
      <c r="B3156" s="79"/>
      <c r="C3156" s="119"/>
      <c r="G3156">
        <v>3152</v>
      </c>
      <c r="H3156" s="246">
        <f t="shared" ca="1" si="61"/>
        <v>-1.0770980783387117E-2</v>
      </c>
    </row>
    <row r="3157" spans="2:8" x14ac:dyDescent="0.25">
      <c r="B3157" s="79"/>
      <c r="C3157" s="119"/>
      <c r="G3157">
        <v>3153</v>
      </c>
      <c r="H3157" s="246">
        <f t="shared" ca="1" si="61"/>
        <v>-6.1065689276729943E-4</v>
      </c>
    </row>
    <row r="3158" spans="2:8" x14ac:dyDescent="0.25">
      <c r="B3158" s="79"/>
      <c r="C3158" s="119"/>
      <c r="G3158">
        <v>3154</v>
      </c>
      <c r="H3158" s="246">
        <f t="shared" ca="1" si="61"/>
        <v>2.1390258495616238E-2</v>
      </c>
    </row>
    <row r="3159" spans="2:8" x14ac:dyDescent="0.25">
      <c r="B3159" s="79"/>
      <c r="C3159" s="119"/>
      <c r="G3159">
        <v>3155</v>
      </c>
      <c r="H3159" s="246">
        <f t="shared" ca="1" si="61"/>
        <v>-1.568091289778397E-2</v>
      </c>
    </row>
    <row r="3160" spans="2:8" x14ac:dyDescent="0.25">
      <c r="B3160" s="79"/>
      <c r="C3160" s="119"/>
      <c r="G3160">
        <v>3156</v>
      </c>
      <c r="H3160" s="246">
        <f t="shared" ca="1" si="61"/>
        <v>-7.7809866320429511E-3</v>
      </c>
    </row>
    <row r="3161" spans="2:8" x14ac:dyDescent="0.25">
      <c r="B3161" s="79"/>
      <c r="C3161" s="119"/>
      <c r="G3161">
        <v>3157</v>
      </c>
      <c r="H3161" s="246">
        <f t="shared" ca="1" si="61"/>
        <v>-3.8908681194999334E-3</v>
      </c>
    </row>
    <row r="3162" spans="2:8" x14ac:dyDescent="0.25">
      <c r="B3162" s="79"/>
      <c r="C3162" s="119"/>
      <c r="G3162">
        <v>3158</v>
      </c>
      <c r="H3162" s="246">
        <f t="shared" ca="1" si="61"/>
        <v>-1.5199581334052146E-2</v>
      </c>
    </row>
    <row r="3163" spans="2:8" x14ac:dyDescent="0.25">
      <c r="B3163" s="79"/>
      <c r="C3163" s="119"/>
      <c r="G3163">
        <v>3159</v>
      </c>
      <c r="H3163" s="246">
        <f t="shared" ca="1" si="61"/>
        <v>1.6541325165479719E-2</v>
      </c>
    </row>
    <row r="3164" spans="2:8" x14ac:dyDescent="0.25">
      <c r="B3164" s="79"/>
      <c r="C3164" s="119"/>
      <c r="G3164">
        <v>3160</v>
      </c>
      <c r="H3164" s="246">
        <f t="shared" ca="1" si="61"/>
        <v>3.5570537017859329E-4</v>
      </c>
    </row>
    <row r="3165" spans="2:8" x14ac:dyDescent="0.25">
      <c r="B3165" s="79"/>
      <c r="C3165" s="119"/>
      <c r="G3165">
        <v>3161</v>
      </c>
      <c r="H3165" s="246">
        <f t="shared" ca="1" si="61"/>
        <v>-1.7246102136099672E-2</v>
      </c>
    </row>
    <row r="3166" spans="2:8" x14ac:dyDescent="0.25">
      <c r="B3166" s="79"/>
      <c r="C3166" s="119"/>
      <c r="G3166">
        <v>3162</v>
      </c>
      <c r="H3166" s="246">
        <f t="shared" ca="1" si="61"/>
        <v>1.3272395905163287E-2</v>
      </c>
    </row>
    <row r="3167" spans="2:8" x14ac:dyDescent="0.25">
      <c r="B3167" s="79"/>
      <c r="C3167" s="119"/>
      <c r="G3167">
        <v>3163</v>
      </c>
      <c r="H3167" s="246">
        <f t="shared" ca="1" si="61"/>
        <v>-2.328856061270989E-3</v>
      </c>
    </row>
    <row r="3168" spans="2:8" x14ac:dyDescent="0.25">
      <c r="B3168" s="79"/>
      <c r="C3168" s="119"/>
      <c r="G3168">
        <v>3164</v>
      </c>
      <c r="H3168" s="246">
        <f t="shared" ca="1" si="61"/>
        <v>7.019545993329635E-3</v>
      </c>
    </row>
    <row r="3169" spans="2:8" x14ac:dyDescent="0.25">
      <c r="B3169" s="79"/>
      <c r="C3169" s="119"/>
      <c r="G3169">
        <v>3165</v>
      </c>
      <c r="H3169" s="246">
        <f t="shared" ca="1" si="61"/>
        <v>-1.1041029613739713E-2</v>
      </c>
    </row>
    <row r="3170" spans="2:8" x14ac:dyDescent="0.25">
      <c r="B3170" s="79"/>
      <c r="C3170" s="119"/>
      <c r="G3170">
        <v>3166</v>
      </c>
      <c r="H3170" s="246">
        <f t="shared" ca="1" si="61"/>
        <v>1.0452895652551622E-2</v>
      </c>
    </row>
    <row r="3171" spans="2:8" x14ac:dyDescent="0.25">
      <c r="B3171" s="79"/>
      <c r="C3171" s="119"/>
      <c r="G3171">
        <v>3167</v>
      </c>
      <c r="H3171" s="246">
        <f t="shared" ca="1" si="61"/>
        <v>-8.6520587714775388E-3</v>
      </c>
    </row>
    <row r="3172" spans="2:8" x14ac:dyDescent="0.25">
      <c r="B3172" s="79"/>
      <c r="C3172" s="119"/>
      <c r="G3172">
        <v>3168</v>
      </c>
      <c r="H3172" s="246">
        <f t="shared" ca="1" si="61"/>
        <v>-1.0202339351437663E-2</v>
      </c>
    </row>
    <row r="3173" spans="2:8" x14ac:dyDescent="0.25">
      <c r="B3173" s="79"/>
      <c r="C3173" s="119"/>
      <c r="G3173">
        <v>3169</v>
      </c>
      <c r="H3173" s="246">
        <f t="shared" ca="1" si="61"/>
        <v>-4.4094401307450445E-4</v>
      </c>
    </row>
    <row r="3174" spans="2:8" x14ac:dyDescent="0.25">
      <c r="B3174" s="79"/>
      <c r="C3174" s="119"/>
      <c r="G3174">
        <v>3170</v>
      </c>
      <c r="H3174" s="246">
        <f t="shared" ca="1" si="61"/>
        <v>-1.1281678286837958E-2</v>
      </c>
    </row>
    <row r="3175" spans="2:8" x14ac:dyDescent="0.25">
      <c r="B3175" s="79"/>
      <c r="C3175" s="119"/>
      <c r="G3175">
        <v>3171</v>
      </c>
      <c r="H3175" s="246">
        <f t="shared" ca="1" si="61"/>
        <v>-1.1412245732601143E-2</v>
      </c>
    </row>
    <row r="3176" spans="2:8" x14ac:dyDescent="0.25">
      <c r="B3176" s="79"/>
      <c r="C3176" s="119"/>
      <c r="G3176">
        <v>3172</v>
      </c>
      <c r="H3176" s="246">
        <f t="shared" ca="1" si="61"/>
        <v>-5.8829689889296106E-3</v>
      </c>
    </row>
    <row r="3177" spans="2:8" x14ac:dyDescent="0.25">
      <c r="B3177" s="79"/>
      <c r="C3177" s="119"/>
      <c r="G3177">
        <v>3173</v>
      </c>
      <c r="H3177" s="246">
        <f t="shared" ca="1" si="61"/>
        <v>-1.6923523841585895E-3</v>
      </c>
    </row>
    <row r="3178" spans="2:8" x14ac:dyDescent="0.25">
      <c r="B3178" s="79"/>
      <c r="C3178" s="119"/>
      <c r="G3178">
        <v>3174</v>
      </c>
      <c r="H3178" s="246">
        <f t="shared" ca="1" si="61"/>
        <v>-7.8786795280612939E-3</v>
      </c>
    </row>
    <row r="3179" spans="2:8" x14ac:dyDescent="0.25">
      <c r="B3179" s="79"/>
      <c r="C3179" s="119"/>
      <c r="G3179">
        <v>3175</v>
      </c>
      <c r="H3179" s="246">
        <f t="shared" ca="1" si="61"/>
        <v>3.4967266393621677E-3</v>
      </c>
    </row>
    <row r="3180" spans="2:8" x14ac:dyDescent="0.25">
      <c r="B3180" s="79"/>
      <c r="C3180" s="119"/>
      <c r="G3180">
        <v>3176</v>
      </c>
      <c r="H3180" s="246">
        <f t="shared" ca="1" si="61"/>
        <v>-1.2366728360471214E-2</v>
      </c>
    </row>
    <row r="3181" spans="2:8" x14ac:dyDescent="0.25">
      <c r="B3181" s="79"/>
      <c r="C3181" s="119"/>
      <c r="G3181">
        <v>3177</v>
      </c>
      <c r="H3181" s="246">
        <f t="shared" ca="1" si="61"/>
        <v>3.2533083722013916E-3</v>
      </c>
    </row>
    <row r="3182" spans="2:8" x14ac:dyDescent="0.25">
      <c r="B3182" s="79"/>
      <c r="C3182" s="119"/>
      <c r="G3182">
        <v>3178</v>
      </c>
      <c r="H3182" s="246">
        <f t="shared" ca="1" si="61"/>
        <v>1.6405177423186802E-2</v>
      </c>
    </row>
    <row r="3183" spans="2:8" x14ac:dyDescent="0.25">
      <c r="B3183" s="79"/>
      <c r="C3183" s="119"/>
      <c r="G3183">
        <v>3179</v>
      </c>
      <c r="H3183" s="246">
        <f t="shared" ca="1" si="61"/>
        <v>-8.8058924917100304E-4</v>
      </c>
    </row>
    <row r="3184" spans="2:8" x14ac:dyDescent="0.25">
      <c r="B3184" s="79"/>
      <c r="C3184" s="119"/>
      <c r="G3184">
        <v>3180</v>
      </c>
      <c r="H3184" s="246">
        <f t="shared" ca="1" si="61"/>
        <v>-7.6795776719757996E-3</v>
      </c>
    </row>
    <row r="3185" spans="2:8" x14ac:dyDescent="0.25">
      <c r="B3185" s="79"/>
      <c r="C3185" s="119"/>
      <c r="G3185">
        <v>3181</v>
      </c>
      <c r="H3185" s="246">
        <f t="shared" ca="1" si="61"/>
        <v>-1.4091424218967375E-2</v>
      </c>
    </row>
    <row r="3186" spans="2:8" x14ac:dyDescent="0.25">
      <c r="B3186" s="79"/>
      <c r="C3186" s="119"/>
      <c r="G3186">
        <v>3182</v>
      </c>
      <c r="H3186" s="246">
        <f t="shared" ca="1" si="61"/>
        <v>-6.3542768778918962E-3</v>
      </c>
    </row>
    <row r="3187" spans="2:8" x14ac:dyDescent="0.25">
      <c r="B3187" s="79"/>
      <c r="C3187" s="119"/>
      <c r="G3187">
        <v>3183</v>
      </c>
      <c r="H3187" s="246">
        <f t="shared" ca="1" si="61"/>
        <v>-6.7436051721004222E-3</v>
      </c>
    </row>
    <row r="3188" spans="2:8" x14ac:dyDescent="0.25">
      <c r="B3188" s="79"/>
      <c r="C3188" s="119"/>
      <c r="G3188">
        <v>3184</v>
      </c>
      <c r="H3188" s="246">
        <f t="shared" ca="1" si="61"/>
        <v>7.6818590886691147E-3</v>
      </c>
    </row>
    <row r="3189" spans="2:8" x14ac:dyDescent="0.25">
      <c r="B3189" s="79"/>
      <c r="C3189" s="119"/>
      <c r="G3189">
        <v>3185</v>
      </c>
      <c r="H3189" s="246">
        <f t="shared" ca="1" si="61"/>
        <v>8.7757900142479972E-3</v>
      </c>
    </row>
    <row r="3190" spans="2:8" x14ac:dyDescent="0.25">
      <c r="B3190" s="79"/>
      <c r="C3190" s="119"/>
      <c r="G3190">
        <v>3186</v>
      </c>
      <c r="H3190" s="246">
        <f t="shared" ca="1" si="61"/>
        <v>1.11531161242053E-2</v>
      </c>
    </row>
    <row r="3191" spans="2:8" x14ac:dyDescent="0.25">
      <c r="B3191" s="79"/>
      <c r="C3191" s="119"/>
      <c r="G3191">
        <v>3187</v>
      </c>
      <c r="H3191" s="246">
        <f t="shared" ca="1" si="61"/>
        <v>-2.0203984141992028E-3</v>
      </c>
    </row>
    <row r="3192" spans="2:8" x14ac:dyDescent="0.25">
      <c r="B3192" s="79"/>
      <c r="C3192" s="119"/>
      <c r="G3192">
        <v>3188</v>
      </c>
      <c r="H3192" s="246">
        <f t="shared" ca="1" si="61"/>
        <v>-2.8496112285685401E-3</v>
      </c>
    </row>
    <row r="3193" spans="2:8" x14ac:dyDescent="0.25">
      <c r="B3193" s="79"/>
      <c r="C3193" s="119"/>
      <c r="G3193">
        <v>3189</v>
      </c>
      <c r="H3193" s="246">
        <f t="shared" ca="1" si="61"/>
        <v>1.1978759735012638E-2</v>
      </c>
    </row>
    <row r="3194" spans="2:8" x14ac:dyDescent="0.25">
      <c r="B3194" s="79"/>
      <c r="C3194" s="119"/>
      <c r="G3194">
        <v>3190</v>
      </c>
      <c r="H3194" s="246">
        <f t="shared" ca="1" si="61"/>
        <v>8.5336809036944284E-3</v>
      </c>
    </row>
    <row r="3195" spans="2:8" x14ac:dyDescent="0.25">
      <c r="B3195" s="79"/>
      <c r="C3195" s="119"/>
      <c r="G3195">
        <v>3191</v>
      </c>
      <c r="H3195" s="246">
        <f t="shared" ca="1" si="61"/>
        <v>2.7205054188938799E-3</v>
      </c>
    </row>
    <row r="3196" spans="2:8" x14ac:dyDescent="0.25">
      <c r="B3196" s="79"/>
      <c r="C3196" s="119"/>
      <c r="G3196">
        <v>3192</v>
      </c>
      <c r="H3196" s="246">
        <f t="shared" ca="1" si="61"/>
        <v>-6.3793228833409713E-3</v>
      </c>
    </row>
    <row r="3197" spans="2:8" x14ac:dyDescent="0.25">
      <c r="B3197" s="79"/>
      <c r="C3197" s="119"/>
      <c r="G3197">
        <v>3193</v>
      </c>
      <c r="H3197" s="246">
        <f t="shared" ca="1" si="61"/>
        <v>9.9203118888135725E-3</v>
      </c>
    </row>
    <row r="3198" spans="2:8" x14ac:dyDescent="0.25">
      <c r="B3198" s="79"/>
      <c r="C3198" s="119"/>
      <c r="G3198">
        <v>3194</v>
      </c>
      <c r="H3198" s="246">
        <f t="shared" ca="1" si="61"/>
        <v>-6.9951082539751698E-3</v>
      </c>
    </row>
    <row r="3199" spans="2:8" x14ac:dyDescent="0.25">
      <c r="B3199" s="79"/>
      <c r="C3199" s="119"/>
      <c r="G3199">
        <v>3195</v>
      </c>
      <c r="H3199" s="246">
        <f t="shared" ca="1" si="61"/>
        <v>1.2847390486563703E-2</v>
      </c>
    </row>
    <row r="3200" spans="2:8" x14ac:dyDescent="0.25">
      <c r="B3200" s="79"/>
      <c r="C3200" s="119"/>
      <c r="G3200">
        <v>3196</v>
      </c>
      <c r="H3200" s="246">
        <f t="shared" ca="1" si="61"/>
        <v>2.6305913501415614E-3</v>
      </c>
    </row>
    <row r="3201" spans="2:8" x14ac:dyDescent="0.25">
      <c r="B3201" s="79"/>
      <c r="C3201" s="119"/>
      <c r="G3201">
        <v>3197</v>
      </c>
      <c r="H3201" s="246">
        <f t="shared" ca="1" si="61"/>
        <v>9.3018004293694383E-3</v>
      </c>
    </row>
    <row r="3202" spans="2:8" x14ac:dyDescent="0.25">
      <c r="B3202" s="79"/>
      <c r="C3202" s="119"/>
      <c r="G3202">
        <v>3198</v>
      </c>
      <c r="H3202" s="246">
        <f t="shared" ca="1" si="61"/>
        <v>7.749982111148729E-3</v>
      </c>
    </row>
    <row r="3203" spans="2:8" x14ac:dyDescent="0.25">
      <c r="B3203" s="79"/>
      <c r="C3203" s="119"/>
      <c r="G3203">
        <v>3199</v>
      </c>
      <c r="H3203" s="246">
        <f t="shared" ca="1" si="61"/>
        <v>-7.6615912287417943E-3</v>
      </c>
    </row>
    <row r="3204" spans="2:8" x14ac:dyDescent="0.25">
      <c r="B3204" s="79"/>
      <c r="C3204" s="119"/>
      <c r="G3204">
        <v>3200</v>
      </c>
      <c r="H3204" s="246">
        <f t="shared" ca="1" si="61"/>
        <v>1.9822494535144172E-2</v>
      </c>
    </row>
    <row r="3205" spans="2:8" x14ac:dyDescent="0.25">
      <c r="B3205" s="79"/>
      <c r="C3205" s="119"/>
      <c r="G3205">
        <v>3201</v>
      </c>
      <c r="H3205" s="246">
        <f t="shared" ca="1" si="61"/>
        <v>-5.7664571329277591E-3</v>
      </c>
    </row>
    <row r="3206" spans="2:8" x14ac:dyDescent="0.25">
      <c r="B3206" s="79"/>
      <c r="C3206" s="119"/>
      <c r="G3206">
        <v>3202</v>
      </c>
      <c r="H3206" s="246">
        <f t="shared" ref="H3206:H3269" ca="1" si="62">_xlfn.NORM.INV(RAND(),$N$7,$N$8)</f>
        <v>-4.3462028602903793E-3</v>
      </c>
    </row>
    <row r="3207" spans="2:8" x14ac:dyDescent="0.25">
      <c r="B3207" s="79"/>
      <c r="C3207" s="119"/>
      <c r="G3207">
        <v>3203</v>
      </c>
      <c r="H3207" s="246">
        <f t="shared" ca="1" si="62"/>
        <v>2.6908517514050552E-2</v>
      </c>
    </row>
    <row r="3208" spans="2:8" x14ac:dyDescent="0.25">
      <c r="B3208" s="79"/>
      <c r="C3208" s="119"/>
      <c r="G3208">
        <v>3204</v>
      </c>
      <c r="H3208" s="246">
        <f t="shared" ca="1" si="62"/>
        <v>3.222045223912378E-3</v>
      </c>
    </row>
    <row r="3209" spans="2:8" x14ac:dyDescent="0.25">
      <c r="B3209" s="79"/>
      <c r="C3209" s="119"/>
      <c r="G3209">
        <v>3205</v>
      </c>
      <c r="H3209" s="246">
        <f t="shared" ca="1" si="62"/>
        <v>-2.2470036652603598E-2</v>
      </c>
    </row>
    <row r="3210" spans="2:8" x14ac:dyDescent="0.25">
      <c r="B3210" s="79"/>
      <c r="C3210" s="119"/>
      <c r="G3210">
        <v>3206</v>
      </c>
      <c r="H3210" s="246">
        <f t="shared" ca="1" si="62"/>
        <v>9.6695192469913316E-3</v>
      </c>
    </row>
    <row r="3211" spans="2:8" x14ac:dyDescent="0.25">
      <c r="B3211" s="79"/>
      <c r="C3211" s="119"/>
      <c r="G3211">
        <v>3207</v>
      </c>
      <c r="H3211" s="246">
        <f t="shared" ca="1" si="62"/>
        <v>5.6531328447487232E-3</v>
      </c>
    </row>
    <row r="3212" spans="2:8" x14ac:dyDescent="0.25">
      <c r="B3212" s="79"/>
      <c r="C3212" s="119"/>
      <c r="G3212">
        <v>3208</v>
      </c>
      <c r="H3212" s="246">
        <f t="shared" ca="1" si="62"/>
        <v>-1.5436233061415505E-2</v>
      </c>
    </row>
    <row r="3213" spans="2:8" x14ac:dyDescent="0.25">
      <c r="B3213" s="79"/>
      <c r="C3213" s="119"/>
      <c r="G3213">
        <v>3209</v>
      </c>
      <c r="H3213" s="246">
        <f t="shared" ca="1" si="62"/>
        <v>1.6706023077174753E-2</v>
      </c>
    </row>
    <row r="3214" spans="2:8" x14ac:dyDescent="0.25">
      <c r="B3214" s="79"/>
      <c r="C3214" s="119"/>
      <c r="G3214">
        <v>3210</v>
      </c>
      <c r="H3214" s="246">
        <f t="shared" ca="1" si="62"/>
        <v>3.7794781916632263E-3</v>
      </c>
    </row>
    <row r="3215" spans="2:8" x14ac:dyDescent="0.25">
      <c r="B3215" s="79"/>
      <c r="C3215" s="119"/>
      <c r="G3215">
        <v>3211</v>
      </c>
      <c r="H3215" s="246">
        <f t="shared" ca="1" si="62"/>
        <v>2.0632107895708983E-2</v>
      </c>
    </row>
    <row r="3216" spans="2:8" x14ac:dyDescent="0.25">
      <c r="B3216" s="79"/>
      <c r="C3216" s="119"/>
      <c r="G3216">
        <v>3212</v>
      </c>
      <c r="H3216" s="246">
        <f t="shared" ca="1" si="62"/>
        <v>1.52476075160479E-2</v>
      </c>
    </row>
    <row r="3217" spans="2:8" x14ac:dyDescent="0.25">
      <c r="B3217" s="79"/>
      <c r="C3217" s="119"/>
      <c r="G3217">
        <v>3213</v>
      </c>
      <c r="H3217" s="246">
        <f t="shared" ca="1" si="62"/>
        <v>-2.5728470387436603E-2</v>
      </c>
    </row>
    <row r="3218" spans="2:8" x14ac:dyDescent="0.25">
      <c r="B3218" s="79"/>
      <c r="C3218" s="119"/>
      <c r="G3218">
        <v>3214</v>
      </c>
      <c r="H3218" s="246">
        <f t="shared" ca="1" si="62"/>
        <v>-2.46218417785984E-2</v>
      </c>
    </row>
    <row r="3219" spans="2:8" x14ac:dyDescent="0.25">
      <c r="B3219" s="79"/>
      <c r="C3219" s="119"/>
      <c r="G3219">
        <v>3215</v>
      </c>
      <c r="H3219" s="246">
        <f t="shared" ca="1" si="62"/>
        <v>2.3660191073374814E-3</v>
      </c>
    </row>
    <row r="3220" spans="2:8" x14ac:dyDescent="0.25">
      <c r="B3220" s="79"/>
      <c r="C3220" s="119"/>
      <c r="G3220">
        <v>3216</v>
      </c>
      <c r="H3220" s="246">
        <f t="shared" ca="1" si="62"/>
        <v>-1.4031150390108016E-2</v>
      </c>
    </row>
    <row r="3221" spans="2:8" x14ac:dyDescent="0.25">
      <c r="B3221" s="79"/>
      <c r="C3221" s="119"/>
      <c r="G3221">
        <v>3217</v>
      </c>
      <c r="H3221" s="246">
        <f t="shared" ca="1" si="62"/>
        <v>4.9027136336653729E-4</v>
      </c>
    </row>
    <row r="3222" spans="2:8" x14ac:dyDescent="0.25">
      <c r="B3222" s="79"/>
      <c r="C3222" s="119"/>
      <c r="G3222">
        <v>3218</v>
      </c>
      <c r="H3222" s="246">
        <f t="shared" ca="1" si="62"/>
        <v>-1.5347815952228436E-2</v>
      </c>
    </row>
    <row r="3223" spans="2:8" x14ac:dyDescent="0.25">
      <c r="B3223" s="79"/>
      <c r="C3223" s="119"/>
      <c r="G3223">
        <v>3219</v>
      </c>
      <c r="H3223" s="246">
        <f t="shared" ca="1" si="62"/>
        <v>-3.953338926400163E-3</v>
      </c>
    </row>
    <row r="3224" spans="2:8" x14ac:dyDescent="0.25">
      <c r="B3224" s="79"/>
      <c r="C3224" s="119"/>
      <c r="G3224">
        <v>3220</v>
      </c>
      <c r="H3224" s="246">
        <f t="shared" ca="1" si="62"/>
        <v>-1.1477736872249721E-2</v>
      </c>
    </row>
    <row r="3225" spans="2:8" x14ac:dyDescent="0.25">
      <c r="B3225" s="79"/>
      <c r="C3225" s="119"/>
      <c r="G3225">
        <v>3221</v>
      </c>
      <c r="H3225" s="246">
        <f t="shared" ca="1" si="62"/>
        <v>2.1161398039403798E-2</v>
      </c>
    </row>
    <row r="3226" spans="2:8" x14ac:dyDescent="0.25">
      <c r="B3226" s="79"/>
      <c r="C3226" s="119"/>
      <c r="G3226">
        <v>3222</v>
      </c>
      <c r="H3226" s="246">
        <f t="shared" ca="1" si="62"/>
        <v>-4.7564071909863941E-3</v>
      </c>
    </row>
    <row r="3227" spans="2:8" x14ac:dyDescent="0.25">
      <c r="B3227" s="79"/>
      <c r="C3227" s="119"/>
      <c r="G3227">
        <v>3223</v>
      </c>
      <c r="H3227" s="246">
        <f t="shared" ca="1" si="62"/>
        <v>6.0112400833449205E-3</v>
      </c>
    </row>
    <row r="3228" spans="2:8" x14ac:dyDescent="0.25">
      <c r="B3228" s="79"/>
      <c r="C3228" s="119"/>
      <c r="G3228">
        <v>3224</v>
      </c>
      <c r="H3228" s="246">
        <f t="shared" ca="1" si="62"/>
        <v>-3.3996706854744238E-3</v>
      </c>
    </row>
    <row r="3229" spans="2:8" x14ac:dyDescent="0.25">
      <c r="B3229" s="79"/>
      <c r="C3229" s="119"/>
      <c r="G3229">
        <v>3225</v>
      </c>
      <c r="H3229" s="246">
        <f t="shared" ca="1" si="62"/>
        <v>1.8966234791021502E-3</v>
      </c>
    </row>
    <row r="3230" spans="2:8" x14ac:dyDescent="0.25">
      <c r="B3230" s="79"/>
      <c r="C3230" s="119"/>
      <c r="G3230">
        <v>3226</v>
      </c>
      <c r="H3230" s="246">
        <f t="shared" ca="1" si="62"/>
        <v>-1.1608100990322456E-2</v>
      </c>
    </row>
    <row r="3231" spans="2:8" x14ac:dyDescent="0.25">
      <c r="B3231" s="79"/>
      <c r="C3231" s="119"/>
      <c r="G3231">
        <v>3227</v>
      </c>
      <c r="H3231" s="246">
        <f t="shared" ca="1" si="62"/>
        <v>1.0059812452122868E-2</v>
      </c>
    </row>
    <row r="3232" spans="2:8" x14ac:dyDescent="0.25">
      <c r="B3232" s="79"/>
      <c r="C3232" s="119"/>
      <c r="G3232">
        <v>3228</v>
      </c>
      <c r="H3232" s="246">
        <f t="shared" ca="1" si="62"/>
        <v>-6.8365292903585662E-3</v>
      </c>
    </row>
    <row r="3233" spans="2:8" x14ac:dyDescent="0.25">
      <c r="B3233" s="79"/>
      <c r="C3233" s="119"/>
      <c r="G3233">
        <v>3229</v>
      </c>
      <c r="H3233" s="246">
        <f t="shared" ca="1" si="62"/>
        <v>-4.8321064712726521E-3</v>
      </c>
    </row>
    <row r="3234" spans="2:8" x14ac:dyDescent="0.25">
      <c r="B3234" s="79"/>
      <c r="C3234" s="119"/>
      <c r="G3234">
        <v>3230</v>
      </c>
      <c r="H3234" s="246">
        <f t="shared" ca="1" si="62"/>
        <v>1.1858163657727539E-2</v>
      </c>
    </row>
    <row r="3235" spans="2:8" x14ac:dyDescent="0.25">
      <c r="B3235" s="79"/>
      <c r="C3235" s="119"/>
      <c r="G3235">
        <v>3231</v>
      </c>
      <c r="H3235" s="246">
        <f t="shared" ca="1" si="62"/>
        <v>6.0701321532932451E-3</v>
      </c>
    </row>
    <row r="3236" spans="2:8" x14ac:dyDescent="0.25">
      <c r="B3236" s="79"/>
      <c r="C3236" s="119"/>
      <c r="G3236">
        <v>3232</v>
      </c>
      <c r="H3236" s="246">
        <f t="shared" ca="1" si="62"/>
        <v>9.893710356617862E-3</v>
      </c>
    </row>
    <row r="3237" spans="2:8" x14ac:dyDescent="0.25">
      <c r="B3237" s="79"/>
      <c r="C3237" s="119"/>
      <c r="G3237">
        <v>3233</v>
      </c>
      <c r="H3237" s="246">
        <f t="shared" ca="1" si="62"/>
        <v>-8.2036304945201644E-3</v>
      </c>
    </row>
    <row r="3238" spans="2:8" x14ac:dyDescent="0.25">
      <c r="B3238" s="79"/>
      <c r="C3238" s="119"/>
      <c r="G3238">
        <v>3234</v>
      </c>
      <c r="H3238" s="246">
        <f t="shared" ca="1" si="62"/>
        <v>8.0857367072093879E-3</v>
      </c>
    </row>
    <row r="3239" spans="2:8" x14ac:dyDescent="0.25">
      <c r="B3239" s="79"/>
      <c r="C3239" s="119"/>
      <c r="G3239">
        <v>3235</v>
      </c>
      <c r="H3239" s="246">
        <f t="shared" ca="1" si="62"/>
        <v>9.2829457073816696E-3</v>
      </c>
    </row>
    <row r="3240" spans="2:8" x14ac:dyDescent="0.25">
      <c r="B3240" s="79"/>
      <c r="C3240" s="119"/>
      <c r="G3240">
        <v>3236</v>
      </c>
      <c r="H3240" s="246">
        <f t="shared" ca="1" si="62"/>
        <v>-7.992296685412471E-3</v>
      </c>
    </row>
    <row r="3241" spans="2:8" x14ac:dyDescent="0.25">
      <c r="B3241" s="79"/>
      <c r="C3241" s="119"/>
      <c r="G3241">
        <v>3237</v>
      </c>
      <c r="H3241" s="246">
        <f t="shared" ca="1" si="62"/>
        <v>-1.3335286665196212E-2</v>
      </c>
    </row>
    <row r="3242" spans="2:8" x14ac:dyDescent="0.25">
      <c r="B3242" s="79"/>
      <c r="C3242" s="119"/>
      <c r="G3242">
        <v>3238</v>
      </c>
      <c r="H3242" s="246">
        <f t="shared" ca="1" si="62"/>
        <v>1.4709565980427931E-2</v>
      </c>
    </row>
    <row r="3243" spans="2:8" x14ac:dyDescent="0.25">
      <c r="B3243" s="79"/>
      <c r="C3243" s="119"/>
      <c r="G3243">
        <v>3239</v>
      </c>
      <c r="H3243" s="246">
        <f t="shared" ca="1" si="62"/>
        <v>1.817982981900013E-3</v>
      </c>
    </row>
    <row r="3244" spans="2:8" x14ac:dyDescent="0.25">
      <c r="B3244" s="79"/>
      <c r="C3244" s="119"/>
      <c r="G3244">
        <v>3240</v>
      </c>
      <c r="H3244" s="246">
        <f t="shared" ca="1" si="62"/>
        <v>6.6656772720070133E-3</v>
      </c>
    </row>
    <row r="3245" spans="2:8" x14ac:dyDescent="0.25">
      <c r="B3245" s="79"/>
      <c r="C3245" s="119"/>
      <c r="G3245">
        <v>3241</v>
      </c>
      <c r="H3245" s="246">
        <f t="shared" ca="1" si="62"/>
        <v>-5.1586588175513686E-3</v>
      </c>
    </row>
    <row r="3246" spans="2:8" x14ac:dyDescent="0.25">
      <c r="B3246" s="79"/>
      <c r="C3246" s="119"/>
      <c r="G3246">
        <v>3242</v>
      </c>
      <c r="H3246" s="246">
        <f t="shared" ca="1" si="62"/>
        <v>-9.5616151183405031E-3</v>
      </c>
    </row>
    <row r="3247" spans="2:8" x14ac:dyDescent="0.25">
      <c r="B3247" s="79"/>
      <c r="C3247" s="119"/>
      <c r="G3247">
        <v>3243</v>
      </c>
      <c r="H3247" s="246">
        <f t="shared" ca="1" si="62"/>
        <v>-4.3773834534482905E-3</v>
      </c>
    </row>
    <row r="3248" spans="2:8" x14ac:dyDescent="0.25">
      <c r="B3248" s="79"/>
      <c r="C3248" s="119"/>
      <c r="G3248">
        <v>3244</v>
      </c>
      <c r="H3248" s="246">
        <f t="shared" ca="1" si="62"/>
        <v>-9.8380952754396531E-4</v>
      </c>
    </row>
    <row r="3249" spans="2:8" x14ac:dyDescent="0.25">
      <c r="B3249" s="79"/>
      <c r="C3249" s="119"/>
      <c r="G3249">
        <v>3245</v>
      </c>
      <c r="H3249" s="246">
        <f t="shared" ca="1" si="62"/>
        <v>-1.0913622236963847E-2</v>
      </c>
    </row>
    <row r="3250" spans="2:8" x14ac:dyDescent="0.25">
      <c r="B3250" s="79"/>
      <c r="C3250" s="119"/>
      <c r="G3250">
        <v>3246</v>
      </c>
      <c r="H3250" s="246">
        <f t="shared" ca="1" si="62"/>
        <v>9.6244306201722426E-4</v>
      </c>
    </row>
    <row r="3251" spans="2:8" x14ac:dyDescent="0.25">
      <c r="B3251" s="79"/>
      <c r="C3251" s="119"/>
      <c r="G3251">
        <v>3247</v>
      </c>
      <c r="H3251" s="246">
        <f t="shared" ca="1" si="62"/>
        <v>6.5639765935979989E-3</v>
      </c>
    </row>
    <row r="3252" spans="2:8" x14ac:dyDescent="0.25">
      <c r="B3252" s="79"/>
      <c r="C3252" s="119"/>
      <c r="G3252">
        <v>3248</v>
      </c>
      <c r="H3252" s="246">
        <f t="shared" ca="1" si="62"/>
        <v>-4.9833668084859487E-3</v>
      </c>
    </row>
    <row r="3253" spans="2:8" x14ac:dyDescent="0.25">
      <c r="B3253" s="79"/>
      <c r="C3253" s="119"/>
      <c r="G3253">
        <v>3249</v>
      </c>
      <c r="H3253" s="246">
        <f t="shared" ca="1" si="62"/>
        <v>-1.6860285325101757E-3</v>
      </c>
    </row>
    <row r="3254" spans="2:8" x14ac:dyDescent="0.25">
      <c r="B3254" s="79"/>
      <c r="C3254" s="119"/>
      <c r="G3254">
        <v>3250</v>
      </c>
      <c r="H3254" s="246">
        <f t="shared" ca="1" si="62"/>
        <v>-9.7609999806052179E-3</v>
      </c>
    </row>
    <row r="3255" spans="2:8" x14ac:dyDescent="0.25">
      <c r="B3255" s="79"/>
      <c r="C3255" s="119"/>
      <c r="G3255">
        <v>3251</v>
      </c>
      <c r="H3255" s="246">
        <f t="shared" ca="1" si="62"/>
        <v>-1.6270390473967031E-3</v>
      </c>
    </row>
    <row r="3256" spans="2:8" x14ac:dyDescent="0.25">
      <c r="B3256" s="79"/>
      <c r="C3256" s="119"/>
      <c r="G3256">
        <v>3252</v>
      </c>
      <c r="H3256" s="246">
        <f t="shared" ca="1" si="62"/>
        <v>1.1284061636220023E-2</v>
      </c>
    </row>
    <row r="3257" spans="2:8" x14ac:dyDescent="0.25">
      <c r="B3257" s="79"/>
      <c r="C3257" s="119"/>
      <c r="G3257">
        <v>3253</v>
      </c>
      <c r="H3257" s="246">
        <f t="shared" ca="1" si="62"/>
        <v>4.0507938812938812E-3</v>
      </c>
    </row>
    <row r="3258" spans="2:8" x14ac:dyDescent="0.25">
      <c r="B3258" s="79"/>
      <c r="C3258" s="119"/>
      <c r="G3258">
        <v>3254</v>
      </c>
      <c r="H3258" s="246">
        <f t="shared" ca="1" si="62"/>
        <v>1.64079257558866E-2</v>
      </c>
    </row>
    <row r="3259" spans="2:8" x14ac:dyDescent="0.25">
      <c r="B3259" s="79"/>
      <c r="C3259" s="119"/>
      <c r="G3259">
        <v>3255</v>
      </c>
      <c r="H3259" s="246">
        <f t="shared" ca="1" si="62"/>
        <v>-1.730902431603636E-2</v>
      </c>
    </row>
    <row r="3260" spans="2:8" x14ac:dyDescent="0.25">
      <c r="B3260" s="79"/>
      <c r="C3260" s="119"/>
      <c r="G3260">
        <v>3256</v>
      </c>
      <c r="H3260" s="246">
        <f t="shared" ca="1" si="62"/>
        <v>-7.3738189159181875E-3</v>
      </c>
    </row>
    <row r="3261" spans="2:8" x14ac:dyDescent="0.25">
      <c r="B3261" s="79"/>
      <c r="C3261" s="119"/>
      <c r="G3261">
        <v>3257</v>
      </c>
      <c r="H3261" s="246">
        <f t="shared" ca="1" si="62"/>
        <v>2.3333025075167893E-2</v>
      </c>
    </row>
    <row r="3262" spans="2:8" x14ac:dyDescent="0.25">
      <c r="B3262" s="79"/>
      <c r="C3262" s="119"/>
      <c r="G3262">
        <v>3258</v>
      </c>
      <c r="H3262" s="246">
        <f t="shared" ca="1" si="62"/>
        <v>1.567200735962131E-2</v>
      </c>
    </row>
    <row r="3263" spans="2:8" x14ac:dyDescent="0.25">
      <c r="B3263" s="79"/>
      <c r="C3263" s="119"/>
      <c r="G3263">
        <v>3259</v>
      </c>
      <c r="H3263" s="246">
        <f t="shared" ca="1" si="62"/>
        <v>-7.093935130671373E-3</v>
      </c>
    </row>
    <row r="3264" spans="2:8" x14ac:dyDescent="0.25">
      <c r="B3264" s="79"/>
      <c r="C3264" s="119"/>
      <c r="G3264">
        <v>3260</v>
      </c>
      <c r="H3264" s="246">
        <f t="shared" ca="1" si="62"/>
        <v>9.5272369765893282E-3</v>
      </c>
    </row>
    <row r="3265" spans="2:8" x14ac:dyDescent="0.25">
      <c r="B3265" s="79"/>
      <c r="C3265" s="119"/>
      <c r="G3265">
        <v>3261</v>
      </c>
      <c r="H3265" s="246">
        <f t="shared" ca="1" si="62"/>
        <v>8.8659095462968792E-3</v>
      </c>
    </row>
    <row r="3266" spans="2:8" x14ac:dyDescent="0.25">
      <c r="B3266" s="79"/>
      <c r="C3266" s="119"/>
      <c r="G3266">
        <v>3262</v>
      </c>
      <c r="H3266" s="246">
        <f t="shared" ca="1" si="62"/>
        <v>1.6901436623174726E-2</v>
      </c>
    </row>
    <row r="3267" spans="2:8" x14ac:dyDescent="0.25">
      <c r="B3267" s="79"/>
      <c r="C3267" s="119"/>
      <c r="G3267">
        <v>3263</v>
      </c>
      <c r="H3267" s="246">
        <f t="shared" ca="1" si="62"/>
        <v>1.4709260686078274E-2</v>
      </c>
    </row>
    <row r="3268" spans="2:8" x14ac:dyDescent="0.25">
      <c r="B3268" s="79"/>
      <c r="C3268" s="119"/>
      <c r="G3268">
        <v>3264</v>
      </c>
      <c r="H3268" s="246">
        <f t="shared" ca="1" si="62"/>
        <v>-1.4032641263062593E-2</v>
      </c>
    </row>
    <row r="3269" spans="2:8" x14ac:dyDescent="0.25">
      <c r="B3269" s="79"/>
      <c r="C3269" s="119"/>
      <c r="G3269">
        <v>3265</v>
      </c>
      <c r="H3269" s="246">
        <f t="shared" ca="1" si="62"/>
        <v>2.491351535097434E-3</v>
      </c>
    </row>
    <row r="3270" spans="2:8" x14ac:dyDescent="0.25">
      <c r="B3270" s="79"/>
      <c r="C3270" s="119"/>
      <c r="G3270">
        <v>3266</v>
      </c>
      <c r="H3270" s="246">
        <f t="shared" ref="H3270:H3333" ca="1" si="63">_xlfn.NORM.INV(RAND(),$N$7,$N$8)</f>
        <v>3.6165375039648564E-3</v>
      </c>
    </row>
    <row r="3271" spans="2:8" x14ac:dyDescent="0.25">
      <c r="B3271" s="79"/>
      <c r="C3271" s="119"/>
      <c r="G3271">
        <v>3267</v>
      </c>
      <c r="H3271" s="246">
        <f t="shared" ca="1" si="63"/>
        <v>1.411015382491697E-2</v>
      </c>
    </row>
    <row r="3272" spans="2:8" x14ac:dyDescent="0.25">
      <c r="B3272" s="79"/>
      <c r="C3272" s="119"/>
      <c r="G3272">
        <v>3268</v>
      </c>
      <c r="H3272" s="246">
        <f t="shared" ca="1" si="63"/>
        <v>-1.7517178845337635E-2</v>
      </c>
    </row>
    <row r="3273" spans="2:8" x14ac:dyDescent="0.25">
      <c r="B3273" s="79"/>
      <c r="C3273" s="119"/>
      <c r="G3273">
        <v>3269</v>
      </c>
      <c r="H3273" s="246">
        <f t="shared" ca="1" si="63"/>
        <v>7.8777886172885845E-4</v>
      </c>
    </row>
    <row r="3274" spans="2:8" x14ac:dyDescent="0.25">
      <c r="B3274" s="79"/>
      <c r="C3274" s="119"/>
      <c r="G3274">
        <v>3270</v>
      </c>
      <c r="H3274" s="246">
        <f t="shared" ca="1" si="63"/>
        <v>-1.4052113711144927E-2</v>
      </c>
    </row>
    <row r="3275" spans="2:8" x14ac:dyDescent="0.25">
      <c r="B3275" s="79"/>
      <c r="C3275" s="119"/>
      <c r="G3275">
        <v>3271</v>
      </c>
      <c r="H3275" s="246">
        <f t="shared" ca="1" si="63"/>
        <v>2.8556287083934494E-2</v>
      </c>
    </row>
    <row r="3276" spans="2:8" x14ac:dyDescent="0.25">
      <c r="B3276" s="79"/>
      <c r="C3276" s="119"/>
      <c r="G3276">
        <v>3272</v>
      </c>
      <c r="H3276" s="246">
        <f t="shared" ca="1" si="63"/>
        <v>-7.6202831220949768E-3</v>
      </c>
    </row>
    <row r="3277" spans="2:8" x14ac:dyDescent="0.25">
      <c r="B3277" s="79"/>
      <c r="C3277" s="119"/>
      <c r="G3277">
        <v>3273</v>
      </c>
      <c r="H3277" s="246">
        <f t="shared" ca="1" si="63"/>
        <v>-1.031582626317587E-2</v>
      </c>
    </row>
    <row r="3278" spans="2:8" x14ac:dyDescent="0.25">
      <c r="B3278" s="79"/>
      <c r="C3278" s="119"/>
      <c r="G3278">
        <v>3274</v>
      </c>
      <c r="H3278" s="246">
        <f t="shared" ca="1" si="63"/>
        <v>3.8796541737647224E-3</v>
      </c>
    </row>
    <row r="3279" spans="2:8" x14ac:dyDescent="0.25">
      <c r="B3279" s="79"/>
      <c r="C3279" s="119"/>
      <c r="G3279">
        <v>3275</v>
      </c>
      <c r="H3279" s="246">
        <f t="shared" ca="1" si="63"/>
        <v>1.8730138327494202E-2</v>
      </c>
    </row>
    <row r="3280" spans="2:8" x14ac:dyDescent="0.25">
      <c r="B3280" s="79"/>
      <c r="C3280" s="119"/>
      <c r="G3280">
        <v>3276</v>
      </c>
      <c r="H3280" s="246">
        <f t="shared" ca="1" si="63"/>
        <v>2.7619305896990031E-2</v>
      </c>
    </row>
    <row r="3281" spans="2:8" x14ac:dyDescent="0.25">
      <c r="B3281" s="79"/>
      <c r="C3281" s="119"/>
      <c r="G3281">
        <v>3277</v>
      </c>
      <c r="H3281" s="246">
        <f t="shared" ca="1" si="63"/>
        <v>8.2301123430038054E-3</v>
      </c>
    </row>
    <row r="3282" spans="2:8" x14ac:dyDescent="0.25">
      <c r="B3282" s="79"/>
      <c r="C3282" s="119"/>
      <c r="G3282">
        <v>3278</v>
      </c>
      <c r="H3282" s="246">
        <f t="shared" ca="1" si="63"/>
        <v>6.6762512090722383E-4</v>
      </c>
    </row>
    <row r="3283" spans="2:8" x14ac:dyDescent="0.25">
      <c r="B3283" s="79"/>
      <c r="C3283" s="119"/>
      <c r="G3283">
        <v>3279</v>
      </c>
      <c r="H3283" s="246">
        <f t="shared" ca="1" si="63"/>
        <v>7.1929481745360612E-3</v>
      </c>
    </row>
    <row r="3284" spans="2:8" x14ac:dyDescent="0.25">
      <c r="B3284" s="79"/>
      <c r="C3284" s="119"/>
      <c r="G3284">
        <v>3280</v>
      </c>
      <c r="H3284" s="246">
        <f t="shared" ca="1" si="63"/>
        <v>-5.7081190263390319E-3</v>
      </c>
    </row>
    <row r="3285" spans="2:8" x14ac:dyDescent="0.25">
      <c r="B3285" s="79"/>
      <c r="C3285" s="119"/>
      <c r="G3285">
        <v>3281</v>
      </c>
      <c r="H3285" s="246">
        <f t="shared" ca="1" si="63"/>
        <v>-5.188819559602759E-3</v>
      </c>
    </row>
    <row r="3286" spans="2:8" x14ac:dyDescent="0.25">
      <c r="B3286" s="79"/>
      <c r="C3286" s="119"/>
      <c r="G3286">
        <v>3282</v>
      </c>
      <c r="H3286" s="246">
        <f t="shared" ca="1" si="63"/>
        <v>4.7755470268202806E-4</v>
      </c>
    </row>
    <row r="3287" spans="2:8" x14ac:dyDescent="0.25">
      <c r="B3287" s="79"/>
      <c r="C3287" s="119"/>
      <c r="G3287">
        <v>3283</v>
      </c>
      <c r="H3287" s="246">
        <f t="shared" ca="1" si="63"/>
        <v>3.7573194058728118E-3</v>
      </c>
    </row>
    <row r="3288" spans="2:8" x14ac:dyDescent="0.25">
      <c r="B3288" s="79"/>
      <c r="C3288" s="119"/>
      <c r="G3288">
        <v>3284</v>
      </c>
      <c r="H3288" s="246">
        <f t="shared" ca="1" si="63"/>
        <v>2.4226983842646491E-2</v>
      </c>
    </row>
    <row r="3289" spans="2:8" x14ac:dyDescent="0.25">
      <c r="B3289" s="79"/>
      <c r="C3289" s="119"/>
      <c r="G3289">
        <v>3285</v>
      </c>
      <c r="H3289" s="246">
        <f t="shared" ca="1" si="63"/>
        <v>3.0847708275790558E-3</v>
      </c>
    </row>
    <row r="3290" spans="2:8" x14ac:dyDescent="0.25">
      <c r="B3290" s="79"/>
      <c r="C3290" s="119"/>
      <c r="G3290">
        <v>3286</v>
      </c>
      <c r="H3290" s="246">
        <f t="shared" ca="1" si="63"/>
        <v>-3.4948951457686871E-3</v>
      </c>
    </row>
    <row r="3291" spans="2:8" x14ac:dyDescent="0.25">
      <c r="B3291" s="79"/>
      <c r="C3291" s="119"/>
      <c r="G3291">
        <v>3287</v>
      </c>
      <c r="H3291" s="246">
        <f t="shared" ca="1" si="63"/>
        <v>1.3110846698706106E-2</v>
      </c>
    </row>
    <row r="3292" spans="2:8" x14ac:dyDescent="0.25">
      <c r="B3292" s="79"/>
      <c r="C3292" s="119"/>
      <c r="G3292">
        <v>3288</v>
      </c>
      <c r="H3292" s="246">
        <f t="shared" ca="1" si="63"/>
        <v>-1.6899253444351833E-2</v>
      </c>
    </row>
    <row r="3293" spans="2:8" x14ac:dyDescent="0.25">
      <c r="B3293" s="79"/>
      <c r="C3293" s="119"/>
      <c r="G3293">
        <v>3289</v>
      </c>
      <c r="H3293" s="246">
        <f t="shared" ca="1" si="63"/>
        <v>-8.7622858007582608E-4</v>
      </c>
    </row>
    <row r="3294" spans="2:8" x14ac:dyDescent="0.25">
      <c r="B3294" s="79"/>
      <c r="C3294" s="119"/>
      <c r="G3294">
        <v>3290</v>
      </c>
      <c r="H3294" s="246">
        <f t="shared" ca="1" si="63"/>
        <v>1.8932562852774622E-2</v>
      </c>
    </row>
    <row r="3295" spans="2:8" x14ac:dyDescent="0.25">
      <c r="B3295" s="79"/>
      <c r="C3295" s="119"/>
      <c r="G3295">
        <v>3291</v>
      </c>
      <c r="H3295" s="246">
        <f t="shared" ca="1" si="63"/>
        <v>8.393597043828355E-4</v>
      </c>
    </row>
    <row r="3296" spans="2:8" x14ac:dyDescent="0.25">
      <c r="B3296" s="79"/>
      <c r="C3296" s="119"/>
      <c r="G3296">
        <v>3292</v>
      </c>
      <c r="H3296" s="246">
        <f t="shared" ca="1" si="63"/>
        <v>-1.1915664293952591E-2</v>
      </c>
    </row>
    <row r="3297" spans="2:8" x14ac:dyDescent="0.25">
      <c r="B3297" s="79"/>
      <c r="C3297" s="119"/>
      <c r="G3297">
        <v>3293</v>
      </c>
      <c r="H3297" s="246">
        <f t="shared" ca="1" si="63"/>
        <v>-1.9096880999343261E-2</v>
      </c>
    </row>
    <row r="3298" spans="2:8" x14ac:dyDescent="0.25">
      <c r="B3298" s="79"/>
      <c r="C3298" s="119"/>
      <c r="G3298">
        <v>3294</v>
      </c>
      <c r="H3298" s="246">
        <f t="shared" ca="1" si="63"/>
        <v>4.3874303004192011E-3</v>
      </c>
    </row>
    <row r="3299" spans="2:8" x14ac:dyDescent="0.25">
      <c r="B3299" s="79"/>
      <c r="C3299" s="119"/>
      <c r="G3299">
        <v>3295</v>
      </c>
      <c r="H3299" s="246">
        <f t="shared" ca="1" si="63"/>
        <v>-8.8758457398077778E-3</v>
      </c>
    </row>
    <row r="3300" spans="2:8" x14ac:dyDescent="0.25">
      <c r="B3300" s="79"/>
      <c r="C3300" s="119"/>
      <c r="G3300">
        <v>3296</v>
      </c>
      <c r="H3300" s="246">
        <f t="shared" ca="1" si="63"/>
        <v>-4.0950174613437499E-3</v>
      </c>
    </row>
    <row r="3301" spans="2:8" x14ac:dyDescent="0.25">
      <c r="B3301" s="79"/>
      <c r="C3301" s="119"/>
      <c r="G3301">
        <v>3297</v>
      </c>
      <c r="H3301" s="246">
        <f t="shared" ca="1" si="63"/>
        <v>-9.0405331283719519E-3</v>
      </c>
    </row>
    <row r="3302" spans="2:8" x14ac:dyDescent="0.25">
      <c r="B3302" s="79"/>
      <c r="C3302" s="119"/>
      <c r="G3302">
        <v>3298</v>
      </c>
      <c r="H3302" s="246">
        <f t="shared" ca="1" si="63"/>
        <v>-1.4743274649369392E-2</v>
      </c>
    </row>
    <row r="3303" spans="2:8" x14ac:dyDescent="0.25">
      <c r="B3303" s="79"/>
      <c r="C3303" s="119"/>
      <c r="G3303">
        <v>3299</v>
      </c>
      <c r="H3303" s="246">
        <f t="shared" ca="1" si="63"/>
        <v>-3.1565012135589448E-3</v>
      </c>
    </row>
    <row r="3304" spans="2:8" x14ac:dyDescent="0.25">
      <c r="B3304" s="79"/>
      <c r="C3304" s="119"/>
      <c r="G3304">
        <v>3300</v>
      </c>
      <c r="H3304" s="246">
        <f t="shared" ca="1" si="63"/>
        <v>2.7027730054957396E-3</v>
      </c>
    </row>
    <row r="3305" spans="2:8" x14ac:dyDescent="0.25">
      <c r="B3305" s="79"/>
      <c r="C3305" s="119"/>
      <c r="G3305">
        <v>3301</v>
      </c>
      <c r="H3305" s="246">
        <f t="shared" ca="1" si="63"/>
        <v>5.0357231281087031E-3</v>
      </c>
    </row>
    <row r="3306" spans="2:8" x14ac:dyDescent="0.25">
      <c r="B3306" s="79"/>
      <c r="C3306" s="119"/>
      <c r="G3306">
        <v>3302</v>
      </c>
      <c r="H3306" s="246">
        <f t="shared" ca="1" si="63"/>
        <v>1.2845617902983575E-2</v>
      </c>
    </row>
    <row r="3307" spans="2:8" x14ac:dyDescent="0.25">
      <c r="B3307" s="79"/>
      <c r="C3307" s="119"/>
      <c r="G3307">
        <v>3303</v>
      </c>
      <c r="H3307" s="246">
        <f t="shared" ca="1" si="63"/>
        <v>-1.036656870989559E-4</v>
      </c>
    </row>
    <row r="3308" spans="2:8" x14ac:dyDescent="0.25">
      <c r="B3308" s="79"/>
      <c r="C3308" s="119"/>
      <c r="G3308">
        <v>3304</v>
      </c>
      <c r="H3308" s="246">
        <f t="shared" ca="1" si="63"/>
        <v>2.2951146527804889E-2</v>
      </c>
    </row>
    <row r="3309" spans="2:8" x14ac:dyDescent="0.25">
      <c r="B3309" s="79"/>
      <c r="C3309" s="119"/>
      <c r="G3309">
        <v>3305</v>
      </c>
      <c r="H3309" s="246">
        <f t="shared" ca="1" si="63"/>
        <v>-7.0144811949618378E-3</v>
      </c>
    </row>
    <row r="3310" spans="2:8" x14ac:dyDescent="0.25">
      <c r="B3310" s="79"/>
      <c r="C3310" s="119"/>
      <c r="G3310">
        <v>3306</v>
      </c>
      <c r="H3310" s="246">
        <f t="shared" ca="1" si="63"/>
        <v>-3.4823254702087557E-3</v>
      </c>
    </row>
    <row r="3311" spans="2:8" x14ac:dyDescent="0.25">
      <c r="B3311" s="79"/>
      <c r="C3311" s="119"/>
      <c r="G3311">
        <v>3307</v>
      </c>
      <c r="H3311" s="246">
        <f t="shared" ca="1" si="63"/>
        <v>-3.353303688286598E-3</v>
      </c>
    </row>
    <row r="3312" spans="2:8" x14ac:dyDescent="0.25">
      <c r="B3312" s="79"/>
      <c r="C3312" s="119"/>
      <c r="G3312">
        <v>3308</v>
      </c>
      <c r="H3312" s="246">
        <f t="shared" ca="1" si="63"/>
        <v>-7.5853246287664877E-3</v>
      </c>
    </row>
    <row r="3313" spans="2:8" x14ac:dyDescent="0.25">
      <c r="B3313" s="79"/>
      <c r="C3313" s="119"/>
      <c r="G3313">
        <v>3309</v>
      </c>
      <c r="H3313" s="246">
        <f t="shared" ca="1" si="63"/>
        <v>-1.5192844362809852E-2</v>
      </c>
    </row>
    <row r="3314" spans="2:8" x14ac:dyDescent="0.25">
      <c r="B3314" s="79"/>
      <c r="C3314" s="119"/>
      <c r="G3314">
        <v>3310</v>
      </c>
      <c r="H3314" s="246">
        <f t="shared" ca="1" si="63"/>
        <v>-3.1399601591779857E-3</v>
      </c>
    </row>
    <row r="3315" spans="2:8" x14ac:dyDescent="0.25">
      <c r="B3315" s="79"/>
      <c r="C3315" s="119"/>
      <c r="G3315">
        <v>3311</v>
      </c>
      <c r="H3315" s="246">
        <f t="shared" ca="1" si="63"/>
        <v>1.1214736691531873E-2</v>
      </c>
    </row>
    <row r="3316" spans="2:8" x14ac:dyDescent="0.25">
      <c r="B3316" s="79"/>
      <c r="C3316" s="119"/>
      <c r="G3316">
        <v>3312</v>
      </c>
      <c r="H3316" s="246">
        <f t="shared" ca="1" si="63"/>
        <v>1.0114128376804928E-2</v>
      </c>
    </row>
    <row r="3317" spans="2:8" x14ac:dyDescent="0.25">
      <c r="B3317" s="79"/>
      <c r="C3317" s="119"/>
      <c r="G3317">
        <v>3313</v>
      </c>
      <c r="H3317" s="246">
        <f t="shared" ca="1" si="63"/>
        <v>6.1987975689412169E-3</v>
      </c>
    </row>
    <row r="3318" spans="2:8" x14ac:dyDescent="0.25">
      <c r="B3318" s="79"/>
      <c r="C3318" s="119"/>
      <c r="G3318">
        <v>3314</v>
      </c>
      <c r="H3318" s="246">
        <f t="shared" ca="1" si="63"/>
        <v>1.2505154278434023E-2</v>
      </c>
    </row>
    <row r="3319" spans="2:8" x14ac:dyDescent="0.25">
      <c r="B3319" s="79"/>
      <c r="C3319" s="119"/>
      <c r="G3319">
        <v>3315</v>
      </c>
      <c r="H3319" s="246">
        <f t="shared" ca="1" si="63"/>
        <v>-1.0759837084696544E-2</v>
      </c>
    </row>
    <row r="3320" spans="2:8" x14ac:dyDescent="0.25">
      <c r="B3320" s="79"/>
      <c r="C3320" s="119"/>
      <c r="G3320">
        <v>3316</v>
      </c>
      <c r="H3320" s="246">
        <f t="shared" ca="1" si="63"/>
        <v>1.3660813230632085E-2</v>
      </c>
    </row>
    <row r="3321" spans="2:8" x14ac:dyDescent="0.25">
      <c r="B3321" s="79"/>
      <c r="C3321" s="119"/>
      <c r="G3321">
        <v>3317</v>
      </c>
      <c r="H3321" s="246">
        <f t="shared" ca="1" si="63"/>
        <v>5.8672598352517216E-3</v>
      </c>
    </row>
    <row r="3322" spans="2:8" x14ac:dyDescent="0.25">
      <c r="B3322" s="79"/>
      <c r="C3322" s="119"/>
      <c r="G3322">
        <v>3318</v>
      </c>
      <c r="H3322" s="246">
        <f t="shared" ca="1" si="63"/>
        <v>9.3641897106729235E-3</v>
      </c>
    </row>
    <row r="3323" spans="2:8" x14ac:dyDescent="0.25">
      <c r="B3323" s="79"/>
      <c r="C3323" s="119"/>
      <c r="G3323">
        <v>3319</v>
      </c>
      <c r="H3323" s="246">
        <f t="shared" ca="1" si="63"/>
        <v>-6.9552619653082829E-3</v>
      </c>
    </row>
    <row r="3324" spans="2:8" x14ac:dyDescent="0.25">
      <c r="B3324" s="79"/>
      <c r="C3324" s="119"/>
      <c r="G3324">
        <v>3320</v>
      </c>
      <c r="H3324" s="246">
        <f t="shared" ca="1" si="63"/>
        <v>-1.9571532002177865E-2</v>
      </c>
    </row>
    <row r="3325" spans="2:8" x14ac:dyDescent="0.25">
      <c r="B3325" s="79"/>
      <c r="C3325" s="119"/>
      <c r="G3325">
        <v>3321</v>
      </c>
      <c r="H3325" s="246">
        <f t="shared" ca="1" si="63"/>
        <v>-1.8886669678219659E-2</v>
      </c>
    </row>
    <row r="3326" spans="2:8" x14ac:dyDescent="0.25">
      <c r="B3326" s="79"/>
      <c r="C3326" s="119"/>
      <c r="G3326">
        <v>3322</v>
      </c>
      <c r="H3326" s="246">
        <f t="shared" ca="1" si="63"/>
        <v>2.3418110924602959E-2</v>
      </c>
    </row>
    <row r="3327" spans="2:8" x14ac:dyDescent="0.25">
      <c r="B3327" s="79"/>
      <c r="C3327" s="119"/>
      <c r="G3327">
        <v>3323</v>
      </c>
      <c r="H3327" s="246">
        <f t="shared" ca="1" si="63"/>
        <v>-7.4922913441375152E-3</v>
      </c>
    </row>
    <row r="3328" spans="2:8" x14ac:dyDescent="0.25">
      <c r="B3328" s="79"/>
      <c r="C3328" s="119"/>
      <c r="G3328">
        <v>3324</v>
      </c>
      <c r="H3328" s="246">
        <f t="shared" ca="1" si="63"/>
        <v>1.4100276045913403E-2</v>
      </c>
    </row>
    <row r="3329" spans="2:8" x14ac:dyDescent="0.25">
      <c r="B3329" s="79"/>
      <c r="C3329" s="119"/>
      <c r="G3329">
        <v>3325</v>
      </c>
      <c r="H3329" s="246">
        <f t="shared" ca="1" si="63"/>
        <v>-8.257234058325093E-4</v>
      </c>
    </row>
    <row r="3330" spans="2:8" x14ac:dyDescent="0.25">
      <c r="B3330" s="79"/>
      <c r="C3330" s="119"/>
      <c r="G3330">
        <v>3326</v>
      </c>
      <c r="H3330" s="246">
        <f t="shared" ca="1" si="63"/>
        <v>2.7895505520251305E-3</v>
      </c>
    </row>
    <row r="3331" spans="2:8" x14ac:dyDescent="0.25">
      <c r="B3331" s="79"/>
      <c r="C3331" s="119"/>
      <c r="G3331">
        <v>3327</v>
      </c>
      <c r="H3331" s="246">
        <f t="shared" ca="1" si="63"/>
        <v>-1.0049794767921666E-2</v>
      </c>
    </row>
    <row r="3332" spans="2:8" x14ac:dyDescent="0.25">
      <c r="B3332" s="79"/>
      <c r="C3332" s="119"/>
      <c r="G3332">
        <v>3328</v>
      </c>
      <c r="H3332" s="246">
        <f t="shared" ca="1" si="63"/>
        <v>7.0619815942452955E-3</v>
      </c>
    </row>
    <row r="3333" spans="2:8" x14ac:dyDescent="0.25">
      <c r="B3333" s="79"/>
      <c r="C3333" s="119"/>
      <c r="G3333">
        <v>3329</v>
      </c>
      <c r="H3333" s="246">
        <f t="shared" ca="1" si="63"/>
        <v>-4.886893463165478E-3</v>
      </c>
    </row>
    <row r="3334" spans="2:8" x14ac:dyDescent="0.25">
      <c r="B3334" s="79"/>
      <c r="C3334" s="119"/>
      <c r="G3334">
        <v>3330</v>
      </c>
      <c r="H3334" s="246">
        <f t="shared" ref="H3334:H3397" ca="1" si="64">_xlfn.NORM.INV(RAND(),$N$7,$N$8)</f>
        <v>-8.7374711170256376E-3</v>
      </c>
    </row>
    <row r="3335" spans="2:8" x14ac:dyDescent="0.25">
      <c r="B3335" s="79"/>
      <c r="C3335" s="119"/>
      <c r="G3335">
        <v>3331</v>
      </c>
      <c r="H3335" s="246">
        <f t="shared" ca="1" si="64"/>
        <v>-1.2038340158068945E-2</v>
      </c>
    </row>
    <row r="3336" spans="2:8" x14ac:dyDescent="0.25">
      <c r="B3336" s="79"/>
      <c r="C3336" s="119"/>
      <c r="G3336">
        <v>3332</v>
      </c>
      <c r="H3336" s="246">
        <f t="shared" ca="1" si="64"/>
        <v>-6.4046204599870161E-3</v>
      </c>
    </row>
    <row r="3337" spans="2:8" x14ac:dyDescent="0.25">
      <c r="B3337" s="79"/>
      <c r="C3337" s="119"/>
      <c r="G3337">
        <v>3333</v>
      </c>
      <c r="H3337" s="246">
        <f t="shared" ca="1" si="64"/>
        <v>1.9360146708540079E-2</v>
      </c>
    </row>
    <row r="3338" spans="2:8" x14ac:dyDescent="0.25">
      <c r="B3338" s="79"/>
      <c r="C3338" s="119"/>
      <c r="G3338">
        <v>3334</v>
      </c>
      <c r="H3338" s="246">
        <f t="shared" ca="1" si="64"/>
        <v>1.4148038785790841E-3</v>
      </c>
    </row>
    <row r="3339" spans="2:8" x14ac:dyDescent="0.25">
      <c r="B3339" s="79"/>
      <c r="C3339" s="119"/>
      <c r="G3339">
        <v>3335</v>
      </c>
      <c r="H3339" s="246">
        <f t="shared" ca="1" si="64"/>
        <v>1.1321592261231602E-2</v>
      </c>
    </row>
    <row r="3340" spans="2:8" x14ac:dyDescent="0.25">
      <c r="B3340" s="79"/>
      <c r="C3340" s="119"/>
      <c r="G3340">
        <v>3336</v>
      </c>
      <c r="H3340" s="246">
        <f t="shared" ca="1" si="64"/>
        <v>-6.921030698688534E-3</v>
      </c>
    </row>
    <row r="3341" spans="2:8" x14ac:dyDescent="0.25">
      <c r="B3341" s="79"/>
      <c r="C3341" s="119"/>
      <c r="G3341">
        <v>3337</v>
      </c>
      <c r="H3341" s="246">
        <f t="shared" ca="1" si="64"/>
        <v>-7.4787383289133221E-4</v>
      </c>
    </row>
    <row r="3342" spans="2:8" x14ac:dyDescent="0.25">
      <c r="B3342" s="79"/>
      <c r="C3342" s="119"/>
      <c r="G3342">
        <v>3338</v>
      </c>
      <c r="H3342" s="246">
        <f t="shared" ca="1" si="64"/>
        <v>9.8582144661599896E-3</v>
      </c>
    </row>
    <row r="3343" spans="2:8" x14ac:dyDescent="0.25">
      <c r="B3343" s="79"/>
      <c r="C3343" s="119"/>
      <c r="G3343">
        <v>3339</v>
      </c>
      <c r="H3343" s="246">
        <f t="shared" ca="1" si="64"/>
        <v>-1.1345572360597965E-2</v>
      </c>
    </row>
    <row r="3344" spans="2:8" x14ac:dyDescent="0.25">
      <c r="B3344" s="79"/>
      <c r="C3344" s="119"/>
      <c r="G3344">
        <v>3340</v>
      </c>
      <c r="H3344" s="246">
        <f t="shared" ca="1" si="64"/>
        <v>1.2872517942590424E-2</v>
      </c>
    </row>
    <row r="3345" spans="2:8" x14ac:dyDescent="0.25">
      <c r="B3345" s="79"/>
      <c r="C3345" s="119"/>
      <c r="G3345">
        <v>3341</v>
      </c>
      <c r="H3345" s="246">
        <f t="shared" ca="1" si="64"/>
        <v>-4.3288975253583141E-3</v>
      </c>
    </row>
    <row r="3346" spans="2:8" x14ac:dyDescent="0.25">
      <c r="B3346" s="79"/>
      <c r="C3346" s="119"/>
      <c r="G3346">
        <v>3342</v>
      </c>
      <c r="H3346" s="246">
        <f t="shared" ca="1" si="64"/>
        <v>-1.5386539523377363E-3</v>
      </c>
    </row>
    <row r="3347" spans="2:8" x14ac:dyDescent="0.25">
      <c r="B3347" s="79"/>
      <c r="C3347" s="119"/>
      <c r="G3347">
        <v>3343</v>
      </c>
      <c r="H3347" s="246">
        <f t="shared" ca="1" si="64"/>
        <v>1.7136439016918387E-2</v>
      </c>
    </row>
    <row r="3348" spans="2:8" x14ac:dyDescent="0.25">
      <c r="B3348" s="79"/>
      <c r="C3348" s="119"/>
      <c r="G3348">
        <v>3344</v>
      </c>
      <c r="H3348" s="246">
        <f t="shared" ca="1" si="64"/>
        <v>-1.5882074569834577E-3</v>
      </c>
    </row>
    <row r="3349" spans="2:8" x14ac:dyDescent="0.25">
      <c r="B3349" s="79"/>
      <c r="C3349" s="119"/>
      <c r="G3349">
        <v>3345</v>
      </c>
      <c r="H3349" s="246">
        <f t="shared" ca="1" si="64"/>
        <v>8.4157896771397331E-3</v>
      </c>
    </row>
    <row r="3350" spans="2:8" x14ac:dyDescent="0.25">
      <c r="B3350" s="79"/>
      <c r="C3350" s="119"/>
      <c r="G3350">
        <v>3346</v>
      </c>
      <c r="H3350" s="246">
        <f t="shared" ca="1" si="64"/>
        <v>-1.4763311181780149E-2</v>
      </c>
    </row>
    <row r="3351" spans="2:8" x14ac:dyDescent="0.25">
      <c r="B3351" s="79"/>
      <c r="C3351" s="119"/>
      <c r="G3351">
        <v>3347</v>
      </c>
      <c r="H3351" s="246">
        <f t="shared" ca="1" si="64"/>
        <v>4.045544696484024E-3</v>
      </c>
    </row>
    <row r="3352" spans="2:8" x14ac:dyDescent="0.25">
      <c r="B3352" s="79"/>
      <c r="C3352" s="119"/>
      <c r="G3352">
        <v>3348</v>
      </c>
      <c r="H3352" s="246">
        <f t="shared" ca="1" si="64"/>
        <v>1.3884461563786789E-3</v>
      </c>
    </row>
    <row r="3353" spans="2:8" x14ac:dyDescent="0.25">
      <c r="B3353" s="79"/>
      <c r="C3353" s="119"/>
      <c r="G3353">
        <v>3349</v>
      </c>
      <c r="H3353" s="246">
        <f t="shared" ca="1" si="64"/>
        <v>1.2527576117208159E-3</v>
      </c>
    </row>
    <row r="3354" spans="2:8" x14ac:dyDescent="0.25">
      <c r="B3354" s="79"/>
      <c r="C3354" s="119"/>
      <c r="G3354">
        <v>3350</v>
      </c>
      <c r="H3354" s="246">
        <f t="shared" ca="1" si="64"/>
        <v>-6.7668258736630139E-4</v>
      </c>
    </row>
    <row r="3355" spans="2:8" x14ac:dyDescent="0.25">
      <c r="B3355" s="79"/>
      <c r="C3355" s="119"/>
      <c r="G3355">
        <v>3351</v>
      </c>
      <c r="H3355" s="246">
        <f t="shared" ca="1" si="64"/>
        <v>2.0056282333604621E-2</v>
      </c>
    </row>
    <row r="3356" spans="2:8" x14ac:dyDescent="0.25">
      <c r="B3356" s="79"/>
      <c r="C3356" s="119"/>
      <c r="G3356">
        <v>3352</v>
      </c>
      <c r="H3356" s="246">
        <f t="shared" ca="1" si="64"/>
        <v>-1.4964730508759879E-2</v>
      </c>
    </row>
    <row r="3357" spans="2:8" x14ac:dyDescent="0.25">
      <c r="B3357" s="79"/>
      <c r="C3357" s="119"/>
      <c r="G3357">
        <v>3353</v>
      </c>
      <c r="H3357" s="246">
        <f t="shared" ca="1" si="64"/>
        <v>4.4722549206484578E-3</v>
      </c>
    </row>
    <row r="3358" spans="2:8" x14ac:dyDescent="0.25">
      <c r="B3358" s="79"/>
      <c r="C3358" s="119"/>
      <c r="G3358">
        <v>3354</v>
      </c>
      <c r="H3358" s="246">
        <f t="shared" ca="1" si="64"/>
        <v>1.9102697515531444E-3</v>
      </c>
    </row>
    <row r="3359" spans="2:8" x14ac:dyDescent="0.25">
      <c r="B3359" s="79"/>
      <c r="C3359" s="119"/>
      <c r="G3359">
        <v>3355</v>
      </c>
      <c r="H3359" s="246">
        <f t="shared" ca="1" si="64"/>
        <v>1.8108145515489345E-2</v>
      </c>
    </row>
    <row r="3360" spans="2:8" x14ac:dyDescent="0.25">
      <c r="B3360" s="79"/>
      <c r="C3360" s="119"/>
      <c r="G3360">
        <v>3356</v>
      </c>
      <c r="H3360" s="246">
        <f t="shared" ca="1" si="64"/>
        <v>-1.5336772232623024E-2</v>
      </c>
    </row>
    <row r="3361" spans="2:8" x14ac:dyDescent="0.25">
      <c r="B3361" s="79"/>
      <c r="C3361" s="119"/>
      <c r="G3361">
        <v>3357</v>
      </c>
      <c r="H3361" s="246">
        <f t="shared" ca="1" si="64"/>
        <v>1.5310884932792797E-3</v>
      </c>
    </row>
    <row r="3362" spans="2:8" x14ac:dyDescent="0.25">
      <c r="B3362" s="79"/>
      <c r="C3362" s="119"/>
      <c r="G3362">
        <v>3358</v>
      </c>
      <c r="H3362" s="246">
        <f t="shared" ca="1" si="64"/>
        <v>2.334570323782949E-3</v>
      </c>
    </row>
    <row r="3363" spans="2:8" x14ac:dyDescent="0.25">
      <c r="B3363" s="79"/>
      <c r="C3363" s="119"/>
      <c r="G3363">
        <v>3359</v>
      </c>
      <c r="H3363" s="246">
        <f t="shared" ca="1" si="64"/>
        <v>1.3156010913642996E-2</v>
      </c>
    </row>
    <row r="3364" spans="2:8" x14ac:dyDescent="0.25">
      <c r="B3364" s="79"/>
      <c r="C3364" s="119"/>
      <c r="G3364">
        <v>3360</v>
      </c>
      <c r="H3364" s="246">
        <f t="shared" ca="1" si="64"/>
        <v>1.2759505042289357E-2</v>
      </c>
    </row>
    <row r="3365" spans="2:8" x14ac:dyDescent="0.25">
      <c r="B3365" s="79"/>
      <c r="C3365" s="119"/>
      <c r="G3365">
        <v>3361</v>
      </c>
      <c r="H3365" s="246">
        <f t="shared" ca="1" si="64"/>
        <v>-4.3894795299546947E-3</v>
      </c>
    </row>
    <row r="3366" spans="2:8" x14ac:dyDescent="0.25">
      <c r="B3366" s="79"/>
      <c r="C3366" s="119"/>
      <c r="G3366">
        <v>3362</v>
      </c>
      <c r="H3366" s="246">
        <f t="shared" ca="1" si="64"/>
        <v>2.593915109247421E-3</v>
      </c>
    </row>
    <row r="3367" spans="2:8" x14ac:dyDescent="0.25">
      <c r="B3367" s="79"/>
      <c r="C3367" s="119"/>
      <c r="G3367">
        <v>3363</v>
      </c>
      <c r="H3367" s="246">
        <f t="shared" ca="1" si="64"/>
        <v>6.4851800933275255E-3</v>
      </c>
    </row>
    <row r="3368" spans="2:8" x14ac:dyDescent="0.25">
      <c r="B3368" s="79"/>
      <c r="C3368" s="119"/>
      <c r="G3368">
        <v>3364</v>
      </c>
      <c r="H3368" s="246">
        <f t="shared" ca="1" si="64"/>
        <v>1.5087979861166391E-2</v>
      </c>
    </row>
    <row r="3369" spans="2:8" x14ac:dyDescent="0.25">
      <c r="B3369" s="79"/>
      <c r="C3369" s="119"/>
      <c r="G3369">
        <v>3365</v>
      </c>
      <c r="H3369" s="246">
        <f t="shared" ca="1" si="64"/>
        <v>9.6763441974169456E-3</v>
      </c>
    </row>
    <row r="3370" spans="2:8" x14ac:dyDescent="0.25">
      <c r="B3370" s="79"/>
      <c r="C3370" s="119"/>
      <c r="G3370">
        <v>3366</v>
      </c>
      <c r="H3370" s="246">
        <f t="shared" ca="1" si="64"/>
        <v>2.1203522103061583E-2</v>
      </c>
    </row>
    <row r="3371" spans="2:8" x14ac:dyDescent="0.25">
      <c r="B3371" s="79"/>
      <c r="C3371" s="119"/>
      <c r="G3371">
        <v>3367</v>
      </c>
      <c r="H3371" s="246">
        <f t="shared" ca="1" si="64"/>
        <v>-1.2367383476306743E-3</v>
      </c>
    </row>
    <row r="3372" spans="2:8" x14ac:dyDescent="0.25">
      <c r="B3372" s="79"/>
      <c r="C3372" s="119"/>
      <c r="G3372">
        <v>3368</v>
      </c>
      <c r="H3372" s="246">
        <f t="shared" ca="1" si="64"/>
        <v>-7.0327166824806246E-3</v>
      </c>
    </row>
    <row r="3373" spans="2:8" x14ac:dyDescent="0.25">
      <c r="B3373" s="79"/>
      <c r="C3373" s="119"/>
      <c r="G3373">
        <v>3369</v>
      </c>
      <c r="H3373" s="246">
        <f t="shared" ca="1" si="64"/>
        <v>6.9947288449275702E-3</v>
      </c>
    </row>
    <row r="3374" spans="2:8" x14ac:dyDescent="0.25">
      <c r="B3374" s="79"/>
      <c r="C3374" s="119"/>
      <c r="G3374">
        <v>3370</v>
      </c>
      <c r="H3374" s="246">
        <f t="shared" ca="1" si="64"/>
        <v>1.7969183666558034E-2</v>
      </c>
    </row>
    <row r="3375" spans="2:8" x14ac:dyDescent="0.25">
      <c r="B3375" s="79"/>
      <c r="C3375" s="119"/>
      <c r="G3375">
        <v>3371</v>
      </c>
      <c r="H3375" s="246">
        <f t="shared" ca="1" si="64"/>
        <v>7.8989020200392734E-3</v>
      </c>
    </row>
    <row r="3376" spans="2:8" x14ac:dyDescent="0.25">
      <c r="B3376" s="79"/>
      <c r="C3376" s="119"/>
      <c r="G3376">
        <v>3372</v>
      </c>
      <c r="H3376" s="246">
        <f t="shared" ca="1" si="64"/>
        <v>5.0178697523253803E-3</v>
      </c>
    </row>
    <row r="3377" spans="2:8" x14ac:dyDescent="0.25">
      <c r="B3377" s="79"/>
      <c r="C3377" s="119"/>
      <c r="G3377">
        <v>3373</v>
      </c>
      <c r="H3377" s="246">
        <f t="shared" ca="1" si="64"/>
        <v>6.7874792711768769E-3</v>
      </c>
    </row>
    <row r="3378" spans="2:8" x14ac:dyDescent="0.25">
      <c r="B3378" s="79"/>
      <c r="C3378" s="119"/>
      <c r="G3378">
        <v>3374</v>
      </c>
      <c r="H3378" s="246">
        <f t="shared" ca="1" si="64"/>
        <v>-5.0325399570197646E-3</v>
      </c>
    </row>
    <row r="3379" spans="2:8" x14ac:dyDescent="0.25">
      <c r="B3379" s="79"/>
      <c r="C3379" s="119"/>
      <c r="G3379">
        <v>3375</v>
      </c>
      <c r="H3379" s="246">
        <f t="shared" ca="1" si="64"/>
        <v>-1.0189824116979334E-2</v>
      </c>
    </row>
    <row r="3380" spans="2:8" x14ac:dyDescent="0.25">
      <c r="B3380" s="79"/>
      <c r="C3380" s="119"/>
      <c r="G3380">
        <v>3376</v>
      </c>
      <c r="H3380" s="246">
        <f t="shared" ca="1" si="64"/>
        <v>-2.7487454720051168E-3</v>
      </c>
    </row>
    <row r="3381" spans="2:8" x14ac:dyDescent="0.25">
      <c r="B3381" s="79"/>
      <c r="C3381" s="119"/>
      <c r="G3381">
        <v>3377</v>
      </c>
      <c r="H3381" s="246">
        <f t="shared" ca="1" si="64"/>
        <v>-1.7609928795579013E-2</v>
      </c>
    </row>
    <row r="3382" spans="2:8" x14ac:dyDescent="0.25">
      <c r="B3382" s="79"/>
      <c r="C3382" s="119"/>
      <c r="G3382">
        <v>3378</v>
      </c>
      <c r="H3382" s="246">
        <f t="shared" ca="1" si="64"/>
        <v>1.606963049600842E-3</v>
      </c>
    </row>
    <row r="3383" spans="2:8" x14ac:dyDescent="0.25">
      <c r="B3383" s="79"/>
      <c r="C3383" s="119"/>
      <c r="G3383">
        <v>3379</v>
      </c>
      <c r="H3383" s="246">
        <f t="shared" ca="1" si="64"/>
        <v>1.224023368575841E-2</v>
      </c>
    </row>
    <row r="3384" spans="2:8" x14ac:dyDescent="0.25">
      <c r="B3384" s="79"/>
      <c r="C3384" s="119"/>
      <c r="G3384">
        <v>3380</v>
      </c>
      <c r="H3384" s="246">
        <f t="shared" ca="1" si="64"/>
        <v>2.2204521343886677E-2</v>
      </c>
    </row>
    <row r="3385" spans="2:8" x14ac:dyDescent="0.25">
      <c r="B3385" s="79"/>
      <c r="C3385" s="119"/>
      <c r="G3385">
        <v>3381</v>
      </c>
      <c r="H3385" s="246">
        <f t="shared" ca="1" si="64"/>
        <v>4.1895775286518114E-3</v>
      </c>
    </row>
    <row r="3386" spans="2:8" x14ac:dyDescent="0.25">
      <c r="B3386" s="79"/>
      <c r="C3386" s="119"/>
      <c r="G3386">
        <v>3382</v>
      </c>
      <c r="H3386" s="246">
        <f t="shared" ca="1" si="64"/>
        <v>-9.528132301476807E-3</v>
      </c>
    </row>
    <row r="3387" spans="2:8" x14ac:dyDescent="0.25">
      <c r="B3387" s="79"/>
      <c r="C3387" s="119"/>
      <c r="G3387">
        <v>3383</v>
      </c>
      <c r="H3387" s="246">
        <f t="shared" ca="1" si="64"/>
        <v>6.665785180160203E-4</v>
      </c>
    </row>
    <row r="3388" spans="2:8" x14ac:dyDescent="0.25">
      <c r="B3388" s="79"/>
      <c r="C3388" s="119"/>
      <c r="G3388">
        <v>3384</v>
      </c>
      <c r="H3388" s="246">
        <f t="shared" ca="1" si="64"/>
        <v>4.8729715373656982E-3</v>
      </c>
    </row>
    <row r="3389" spans="2:8" x14ac:dyDescent="0.25">
      <c r="B3389" s="79"/>
      <c r="C3389" s="119"/>
      <c r="G3389">
        <v>3385</v>
      </c>
      <c r="H3389" s="246">
        <f t="shared" ca="1" si="64"/>
        <v>-9.4648248162338584E-3</v>
      </c>
    </row>
    <row r="3390" spans="2:8" x14ac:dyDescent="0.25">
      <c r="B3390" s="79"/>
      <c r="C3390" s="119"/>
      <c r="G3390">
        <v>3386</v>
      </c>
      <c r="H3390" s="246">
        <f t="shared" ca="1" si="64"/>
        <v>-8.3935506572166557E-3</v>
      </c>
    </row>
    <row r="3391" spans="2:8" x14ac:dyDescent="0.25">
      <c r="B3391" s="79"/>
      <c r="C3391" s="119"/>
      <c r="G3391">
        <v>3387</v>
      </c>
      <c r="H3391" s="246">
        <f t="shared" ca="1" si="64"/>
        <v>1.1020453485457977E-2</v>
      </c>
    </row>
    <row r="3392" spans="2:8" x14ac:dyDescent="0.25">
      <c r="B3392" s="79"/>
      <c r="C3392" s="119"/>
      <c r="G3392">
        <v>3388</v>
      </c>
      <c r="H3392" s="246">
        <f t="shared" ca="1" si="64"/>
        <v>4.6254666396742103E-3</v>
      </c>
    </row>
    <row r="3393" spans="2:8" x14ac:dyDescent="0.25">
      <c r="B3393" s="79"/>
      <c r="C3393" s="119"/>
      <c r="G3393">
        <v>3389</v>
      </c>
      <c r="H3393" s="246">
        <f t="shared" ca="1" si="64"/>
        <v>-1.7393405982556277E-2</v>
      </c>
    </row>
    <row r="3394" spans="2:8" x14ac:dyDescent="0.25">
      <c r="B3394" s="79"/>
      <c r="C3394" s="119"/>
      <c r="G3394">
        <v>3390</v>
      </c>
      <c r="H3394" s="246">
        <f t="shared" ca="1" si="64"/>
        <v>5.3817085986788259E-3</v>
      </c>
    </row>
    <row r="3395" spans="2:8" x14ac:dyDescent="0.25">
      <c r="B3395" s="79"/>
      <c r="C3395" s="119"/>
      <c r="G3395">
        <v>3391</v>
      </c>
      <c r="H3395" s="246">
        <f t="shared" ca="1" si="64"/>
        <v>1.9783543446934983E-2</v>
      </c>
    </row>
    <row r="3396" spans="2:8" x14ac:dyDescent="0.25">
      <c r="B3396" s="79"/>
      <c r="C3396" s="119"/>
      <c r="G3396">
        <v>3392</v>
      </c>
      <c r="H3396" s="246">
        <f t="shared" ca="1" si="64"/>
        <v>7.2350524091831393E-3</v>
      </c>
    </row>
    <row r="3397" spans="2:8" x14ac:dyDescent="0.25">
      <c r="B3397" s="79"/>
      <c r="C3397" s="119"/>
      <c r="G3397">
        <v>3393</v>
      </c>
      <c r="H3397" s="246">
        <f t="shared" ca="1" si="64"/>
        <v>-4.9694536964254351E-3</v>
      </c>
    </row>
    <row r="3398" spans="2:8" x14ac:dyDescent="0.25">
      <c r="B3398" s="79"/>
      <c r="C3398" s="119"/>
      <c r="G3398">
        <v>3394</v>
      </c>
      <c r="H3398" s="246">
        <f t="shared" ref="H3398:H3461" ca="1" si="65">_xlfn.NORM.INV(RAND(),$N$7,$N$8)</f>
        <v>8.4034681249248368E-3</v>
      </c>
    </row>
    <row r="3399" spans="2:8" x14ac:dyDescent="0.25">
      <c r="B3399" s="79"/>
      <c r="C3399" s="119"/>
      <c r="G3399">
        <v>3395</v>
      </c>
      <c r="H3399" s="246">
        <f t="shared" ca="1" si="65"/>
        <v>5.9785197155342307E-3</v>
      </c>
    </row>
    <row r="3400" spans="2:8" x14ac:dyDescent="0.25">
      <c r="B3400" s="79"/>
      <c r="C3400" s="119"/>
      <c r="G3400">
        <v>3396</v>
      </c>
      <c r="H3400" s="246">
        <f t="shared" ca="1" si="65"/>
        <v>-8.3155388493049362E-3</v>
      </c>
    </row>
    <row r="3401" spans="2:8" x14ac:dyDescent="0.25">
      <c r="B3401" s="79"/>
      <c r="C3401" s="119"/>
      <c r="G3401">
        <v>3397</v>
      </c>
      <c r="H3401" s="246">
        <f t="shared" ca="1" si="65"/>
        <v>3.0573818923012228E-2</v>
      </c>
    </row>
    <row r="3402" spans="2:8" x14ac:dyDescent="0.25">
      <c r="B3402" s="79"/>
      <c r="C3402" s="119"/>
      <c r="G3402">
        <v>3398</v>
      </c>
      <c r="H3402" s="246">
        <f t="shared" ca="1" si="65"/>
        <v>2.2151684250673802E-3</v>
      </c>
    </row>
    <row r="3403" spans="2:8" x14ac:dyDescent="0.25">
      <c r="B3403" s="79"/>
      <c r="C3403" s="119"/>
      <c r="G3403">
        <v>3399</v>
      </c>
      <c r="H3403" s="246">
        <f t="shared" ca="1" si="65"/>
        <v>-5.3670006682266158E-3</v>
      </c>
    </row>
    <row r="3404" spans="2:8" x14ac:dyDescent="0.25">
      <c r="B3404" s="79"/>
      <c r="C3404" s="119"/>
      <c r="G3404">
        <v>3400</v>
      </c>
      <c r="H3404" s="246">
        <f t="shared" ca="1" si="65"/>
        <v>-2.6347987819737087E-2</v>
      </c>
    </row>
    <row r="3405" spans="2:8" x14ac:dyDescent="0.25">
      <c r="B3405" s="79"/>
      <c r="C3405" s="119"/>
      <c r="G3405">
        <v>3401</v>
      </c>
      <c r="H3405" s="246">
        <f t="shared" ca="1" si="65"/>
        <v>4.6552248890661153E-3</v>
      </c>
    </row>
    <row r="3406" spans="2:8" x14ac:dyDescent="0.25">
      <c r="B3406" s="79"/>
      <c r="C3406" s="119"/>
      <c r="G3406">
        <v>3402</v>
      </c>
      <c r="H3406" s="246">
        <f t="shared" ca="1" si="65"/>
        <v>4.2348029218744389E-3</v>
      </c>
    </row>
    <row r="3407" spans="2:8" x14ac:dyDescent="0.25">
      <c r="B3407" s="79"/>
      <c r="C3407" s="119"/>
      <c r="G3407">
        <v>3403</v>
      </c>
      <c r="H3407" s="246">
        <f t="shared" ca="1" si="65"/>
        <v>-1.4408368001589671E-2</v>
      </c>
    </row>
    <row r="3408" spans="2:8" x14ac:dyDescent="0.25">
      <c r="B3408" s="79"/>
      <c r="C3408" s="119"/>
      <c r="G3408">
        <v>3404</v>
      </c>
      <c r="H3408" s="246">
        <f t="shared" ca="1" si="65"/>
        <v>-1.2925474756839115E-3</v>
      </c>
    </row>
    <row r="3409" spans="2:8" x14ac:dyDescent="0.25">
      <c r="B3409" s="79"/>
      <c r="C3409" s="119"/>
      <c r="G3409">
        <v>3405</v>
      </c>
      <c r="H3409" s="246">
        <f t="shared" ca="1" si="65"/>
        <v>6.997298651132907E-3</v>
      </c>
    </row>
    <row r="3410" spans="2:8" x14ac:dyDescent="0.25">
      <c r="B3410" s="79"/>
      <c r="C3410" s="119"/>
      <c r="G3410">
        <v>3406</v>
      </c>
      <c r="H3410" s="246">
        <f t="shared" ca="1" si="65"/>
        <v>-1.7779071862106467E-3</v>
      </c>
    </row>
    <row r="3411" spans="2:8" x14ac:dyDescent="0.25">
      <c r="B3411" s="79"/>
      <c r="C3411" s="119"/>
      <c r="G3411">
        <v>3407</v>
      </c>
      <c r="H3411" s="246">
        <f t="shared" ca="1" si="65"/>
        <v>1.6073728496597797E-2</v>
      </c>
    </row>
    <row r="3412" spans="2:8" x14ac:dyDescent="0.25">
      <c r="B3412" s="79"/>
      <c r="C3412" s="119"/>
      <c r="G3412">
        <v>3408</v>
      </c>
      <c r="H3412" s="246">
        <f t="shared" ca="1" si="65"/>
        <v>4.5670158169953149E-3</v>
      </c>
    </row>
    <row r="3413" spans="2:8" x14ac:dyDescent="0.25">
      <c r="B3413" s="79"/>
      <c r="C3413" s="119"/>
      <c r="G3413">
        <v>3409</v>
      </c>
      <c r="H3413" s="246">
        <f t="shared" ca="1" si="65"/>
        <v>1.4577944529273893E-2</v>
      </c>
    </row>
    <row r="3414" spans="2:8" x14ac:dyDescent="0.25">
      <c r="B3414" s="79"/>
      <c r="C3414" s="119"/>
      <c r="G3414">
        <v>3410</v>
      </c>
      <c r="H3414" s="246">
        <f t="shared" ca="1" si="65"/>
        <v>-1.3980090029912582E-2</v>
      </c>
    </row>
    <row r="3415" spans="2:8" x14ac:dyDescent="0.25">
      <c r="B3415" s="79"/>
      <c r="C3415" s="119"/>
      <c r="G3415">
        <v>3411</v>
      </c>
      <c r="H3415" s="246">
        <f t="shared" ca="1" si="65"/>
        <v>-1.1312256247922566E-3</v>
      </c>
    </row>
    <row r="3416" spans="2:8" x14ac:dyDescent="0.25">
      <c r="B3416" s="79"/>
      <c r="C3416" s="119"/>
      <c r="G3416">
        <v>3412</v>
      </c>
      <c r="H3416" s="246">
        <f t="shared" ca="1" si="65"/>
        <v>-7.791835327686035E-3</v>
      </c>
    </row>
    <row r="3417" spans="2:8" x14ac:dyDescent="0.25">
      <c r="B3417" s="79"/>
      <c r="C3417" s="119"/>
      <c r="G3417">
        <v>3413</v>
      </c>
      <c r="H3417" s="246">
        <f t="shared" ca="1" si="65"/>
        <v>3.8861920997606955E-3</v>
      </c>
    </row>
    <row r="3418" spans="2:8" x14ac:dyDescent="0.25">
      <c r="B3418" s="79"/>
      <c r="C3418" s="119"/>
      <c r="G3418">
        <v>3414</v>
      </c>
      <c r="H3418" s="246">
        <f t="shared" ca="1" si="65"/>
        <v>2.937338351952316E-2</v>
      </c>
    </row>
    <row r="3419" spans="2:8" x14ac:dyDescent="0.25">
      <c r="B3419" s="79"/>
      <c r="C3419" s="119"/>
      <c r="G3419">
        <v>3415</v>
      </c>
      <c r="H3419" s="246">
        <f t="shared" ca="1" si="65"/>
        <v>-1.1500530377412261E-2</v>
      </c>
    </row>
    <row r="3420" spans="2:8" x14ac:dyDescent="0.25">
      <c r="B3420" s="79"/>
      <c r="C3420" s="119"/>
      <c r="G3420">
        <v>3416</v>
      </c>
      <c r="H3420" s="246">
        <f t="shared" ca="1" si="65"/>
        <v>6.7878310166337779E-3</v>
      </c>
    </row>
    <row r="3421" spans="2:8" x14ac:dyDescent="0.25">
      <c r="B3421" s="79"/>
      <c r="C3421" s="119"/>
      <c r="G3421">
        <v>3417</v>
      </c>
      <c r="H3421" s="246">
        <f t="shared" ca="1" si="65"/>
        <v>-9.947742466543676E-3</v>
      </c>
    </row>
    <row r="3422" spans="2:8" x14ac:dyDescent="0.25">
      <c r="B3422" s="79"/>
      <c r="C3422" s="119"/>
      <c r="G3422">
        <v>3418</v>
      </c>
      <c r="H3422" s="246">
        <f t="shared" ca="1" si="65"/>
        <v>1.7861034955883266E-2</v>
      </c>
    </row>
    <row r="3423" spans="2:8" x14ac:dyDescent="0.25">
      <c r="B3423" s="79"/>
      <c r="C3423" s="119"/>
      <c r="G3423">
        <v>3419</v>
      </c>
      <c r="H3423" s="246">
        <f t="shared" ca="1" si="65"/>
        <v>5.4971271041582539E-4</v>
      </c>
    </row>
    <row r="3424" spans="2:8" x14ac:dyDescent="0.25">
      <c r="B3424" s="79"/>
      <c r="C3424" s="119"/>
      <c r="G3424">
        <v>3420</v>
      </c>
      <c r="H3424" s="246">
        <f t="shared" ca="1" si="65"/>
        <v>1.0707939394242168E-3</v>
      </c>
    </row>
    <row r="3425" spans="2:8" x14ac:dyDescent="0.25">
      <c r="B3425" s="79"/>
      <c r="C3425" s="119"/>
      <c r="G3425">
        <v>3421</v>
      </c>
      <c r="H3425" s="246">
        <f t="shared" ca="1" si="65"/>
        <v>-1.2402505810210218E-2</v>
      </c>
    </row>
    <row r="3426" spans="2:8" x14ac:dyDescent="0.25">
      <c r="B3426" s="79"/>
      <c r="C3426" s="119"/>
      <c r="G3426">
        <v>3422</v>
      </c>
      <c r="H3426" s="246">
        <f t="shared" ca="1" si="65"/>
        <v>-1.2386065496165742E-2</v>
      </c>
    </row>
    <row r="3427" spans="2:8" x14ac:dyDescent="0.25">
      <c r="B3427" s="79"/>
      <c r="C3427" s="119"/>
      <c r="G3427">
        <v>3423</v>
      </c>
      <c r="H3427" s="246">
        <f t="shared" ca="1" si="65"/>
        <v>2.6330640642573356E-3</v>
      </c>
    </row>
    <row r="3428" spans="2:8" x14ac:dyDescent="0.25">
      <c r="B3428" s="79"/>
      <c r="C3428" s="119"/>
      <c r="G3428">
        <v>3424</v>
      </c>
      <c r="H3428" s="246">
        <f t="shared" ca="1" si="65"/>
        <v>-8.9597183198652456E-3</v>
      </c>
    </row>
    <row r="3429" spans="2:8" x14ac:dyDescent="0.25">
      <c r="B3429" s="79"/>
      <c r="C3429" s="119"/>
      <c r="G3429">
        <v>3425</v>
      </c>
      <c r="H3429" s="246">
        <f t="shared" ca="1" si="65"/>
        <v>2.8302663590386574E-3</v>
      </c>
    </row>
    <row r="3430" spans="2:8" x14ac:dyDescent="0.25">
      <c r="B3430" s="79"/>
      <c r="C3430" s="119"/>
      <c r="G3430">
        <v>3426</v>
      </c>
      <c r="H3430" s="246">
        <f t="shared" ca="1" si="65"/>
        <v>-5.8902319837426404E-3</v>
      </c>
    </row>
    <row r="3431" spans="2:8" x14ac:dyDescent="0.25">
      <c r="B3431" s="79"/>
      <c r="C3431" s="119"/>
      <c r="G3431">
        <v>3427</v>
      </c>
      <c r="H3431" s="246">
        <f t="shared" ca="1" si="65"/>
        <v>-7.4990933424949335E-3</v>
      </c>
    </row>
    <row r="3432" spans="2:8" x14ac:dyDescent="0.25">
      <c r="B3432" s="79"/>
      <c r="C3432" s="119"/>
      <c r="G3432">
        <v>3428</v>
      </c>
      <c r="H3432" s="246">
        <f t="shared" ca="1" si="65"/>
        <v>-7.1296225848331961E-3</v>
      </c>
    </row>
    <row r="3433" spans="2:8" x14ac:dyDescent="0.25">
      <c r="B3433" s="79"/>
      <c r="C3433" s="119"/>
      <c r="G3433">
        <v>3429</v>
      </c>
      <c r="H3433" s="246">
        <f t="shared" ca="1" si="65"/>
        <v>1.7265096901573535E-2</v>
      </c>
    </row>
    <row r="3434" spans="2:8" x14ac:dyDescent="0.25">
      <c r="B3434" s="79"/>
      <c r="C3434" s="119"/>
      <c r="G3434">
        <v>3430</v>
      </c>
      <c r="H3434" s="246">
        <f t="shared" ca="1" si="65"/>
        <v>4.7473977571134342E-4</v>
      </c>
    </row>
    <row r="3435" spans="2:8" x14ac:dyDescent="0.25">
      <c r="B3435" s="79"/>
      <c r="C3435" s="119"/>
      <c r="G3435">
        <v>3431</v>
      </c>
      <c r="H3435" s="246">
        <f t="shared" ca="1" si="65"/>
        <v>3.5896422243069694E-2</v>
      </c>
    </row>
    <row r="3436" spans="2:8" x14ac:dyDescent="0.25">
      <c r="B3436" s="79"/>
      <c r="C3436" s="119"/>
      <c r="G3436">
        <v>3432</v>
      </c>
      <c r="H3436" s="246">
        <f t="shared" ca="1" si="65"/>
        <v>-9.314944071338125E-3</v>
      </c>
    </row>
    <row r="3437" spans="2:8" x14ac:dyDescent="0.25">
      <c r="B3437" s="79"/>
      <c r="C3437" s="119"/>
      <c r="G3437">
        <v>3433</v>
      </c>
      <c r="H3437" s="246">
        <f t="shared" ca="1" si="65"/>
        <v>-7.3036168819812126E-3</v>
      </c>
    </row>
    <row r="3438" spans="2:8" x14ac:dyDescent="0.25">
      <c r="B3438" s="79"/>
      <c r="C3438" s="119"/>
      <c r="G3438">
        <v>3434</v>
      </c>
      <c r="H3438" s="246">
        <f t="shared" ca="1" si="65"/>
        <v>-4.0084945776832142E-3</v>
      </c>
    </row>
    <row r="3439" spans="2:8" x14ac:dyDescent="0.25">
      <c r="B3439" s="79"/>
      <c r="C3439" s="119"/>
      <c r="G3439">
        <v>3435</v>
      </c>
      <c r="H3439" s="246">
        <f t="shared" ca="1" si="65"/>
        <v>5.3684465812170838E-3</v>
      </c>
    </row>
    <row r="3440" spans="2:8" x14ac:dyDescent="0.25">
      <c r="B3440" s="79"/>
      <c r="C3440" s="119"/>
      <c r="G3440">
        <v>3436</v>
      </c>
      <c r="H3440" s="246">
        <f t="shared" ca="1" si="65"/>
        <v>-2.149979122619583E-2</v>
      </c>
    </row>
    <row r="3441" spans="2:8" x14ac:dyDescent="0.25">
      <c r="B3441" s="79"/>
      <c r="C3441" s="119"/>
      <c r="G3441">
        <v>3437</v>
      </c>
      <c r="H3441" s="246">
        <f t="shared" ca="1" si="65"/>
        <v>-3.1069858791780352E-2</v>
      </c>
    </row>
    <row r="3442" spans="2:8" x14ac:dyDescent="0.25">
      <c r="B3442" s="79"/>
      <c r="C3442" s="119"/>
      <c r="G3442">
        <v>3438</v>
      </c>
      <c r="H3442" s="246">
        <f t="shared" ca="1" si="65"/>
        <v>-5.2677951102320765E-3</v>
      </c>
    </row>
    <row r="3443" spans="2:8" x14ac:dyDescent="0.25">
      <c r="B3443" s="79"/>
      <c r="C3443" s="119"/>
      <c r="G3443">
        <v>3439</v>
      </c>
      <c r="H3443" s="246">
        <f t="shared" ca="1" si="65"/>
        <v>7.8667783346870394E-4</v>
      </c>
    </row>
    <row r="3444" spans="2:8" x14ac:dyDescent="0.25">
      <c r="B3444" s="79"/>
      <c r="C3444" s="119"/>
      <c r="G3444">
        <v>3440</v>
      </c>
      <c r="H3444" s="246">
        <f t="shared" ca="1" si="65"/>
        <v>1.1128580674461031E-2</v>
      </c>
    </row>
    <row r="3445" spans="2:8" x14ac:dyDescent="0.25">
      <c r="B3445" s="79"/>
      <c r="C3445" s="119"/>
      <c r="G3445">
        <v>3441</v>
      </c>
      <c r="H3445" s="246">
        <f t="shared" ca="1" si="65"/>
        <v>9.5039016340156095E-3</v>
      </c>
    </row>
    <row r="3446" spans="2:8" x14ac:dyDescent="0.25">
      <c r="B3446" s="79"/>
      <c r="C3446" s="119"/>
      <c r="G3446">
        <v>3442</v>
      </c>
      <c r="H3446" s="246">
        <f t="shared" ca="1" si="65"/>
        <v>1.5499736497248215E-2</v>
      </c>
    </row>
    <row r="3447" spans="2:8" x14ac:dyDescent="0.25">
      <c r="B3447" s="79"/>
      <c r="C3447" s="119"/>
      <c r="G3447">
        <v>3443</v>
      </c>
      <c r="H3447" s="246">
        <f t="shared" ca="1" si="65"/>
        <v>-3.9824386929877857E-3</v>
      </c>
    </row>
    <row r="3448" spans="2:8" x14ac:dyDescent="0.25">
      <c r="B3448" s="79"/>
      <c r="C3448" s="119"/>
      <c r="G3448">
        <v>3444</v>
      </c>
      <c r="H3448" s="246">
        <f t="shared" ca="1" si="65"/>
        <v>1.8178072809510195E-3</v>
      </c>
    </row>
    <row r="3449" spans="2:8" x14ac:dyDescent="0.25">
      <c r="B3449" s="79"/>
      <c r="C3449" s="119"/>
      <c r="G3449">
        <v>3445</v>
      </c>
      <c r="H3449" s="246">
        <f t="shared" ca="1" si="65"/>
        <v>1.2238772888342945E-2</v>
      </c>
    </row>
    <row r="3450" spans="2:8" x14ac:dyDescent="0.25">
      <c r="B3450" s="79"/>
      <c r="C3450" s="119"/>
      <c r="G3450">
        <v>3446</v>
      </c>
      <c r="H3450" s="246">
        <f t="shared" ca="1" si="65"/>
        <v>-7.1882820135749466E-3</v>
      </c>
    </row>
    <row r="3451" spans="2:8" x14ac:dyDescent="0.25">
      <c r="B3451" s="79"/>
      <c r="C3451" s="119"/>
      <c r="G3451">
        <v>3447</v>
      </c>
      <c r="H3451" s="246">
        <f t="shared" ca="1" si="65"/>
        <v>-1.8638696670990121E-3</v>
      </c>
    </row>
    <row r="3452" spans="2:8" x14ac:dyDescent="0.25">
      <c r="B3452" s="79"/>
      <c r="C3452" s="119"/>
      <c r="G3452">
        <v>3448</v>
      </c>
      <c r="H3452" s="246">
        <f t="shared" ca="1" si="65"/>
        <v>-4.3102190131312449E-3</v>
      </c>
    </row>
    <row r="3453" spans="2:8" x14ac:dyDescent="0.25">
      <c r="B3453" s="79"/>
      <c r="C3453" s="119"/>
      <c r="G3453">
        <v>3449</v>
      </c>
      <c r="H3453" s="246">
        <f t="shared" ca="1" si="65"/>
        <v>1.5126165819917969E-2</v>
      </c>
    </row>
    <row r="3454" spans="2:8" x14ac:dyDescent="0.25">
      <c r="B3454" s="79"/>
      <c r="C3454" s="119"/>
      <c r="G3454">
        <v>3450</v>
      </c>
      <c r="H3454" s="246">
        <f t="shared" ca="1" si="65"/>
        <v>1.7475854586419728E-2</v>
      </c>
    </row>
    <row r="3455" spans="2:8" x14ac:dyDescent="0.25">
      <c r="B3455" s="79"/>
      <c r="C3455" s="119"/>
      <c r="G3455">
        <v>3451</v>
      </c>
      <c r="H3455" s="246">
        <f t="shared" ca="1" si="65"/>
        <v>1.935250447419648E-2</v>
      </c>
    </row>
    <row r="3456" spans="2:8" x14ac:dyDescent="0.25">
      <c r="B3456" s="79"/>
      <c r="C3456" s="119"/>
      <c r="G3456">
        <v>3452</v>
      </c>
      <c r="H3456" s="246">
        <f t="shared" ca="1" si="65"/>
        <v>2.965880280620821E-3</v>
      </c>
    </row>
    <row r="3457" spans="2:8" x14ac:dyDescent="0.25">
      <c r="B3457" s="79"/>
      <c r="C3457" s="119"/>
      <c r="G3457">
        <v>3453</v>
      </c>
      <c r="H3457" s="246">
        <f t="shared" ca="1" si="65"/>
        <v>8.6919202029225422E-3</v>
      </c>
    </row>
    <row r="3458" spans="2:8" x14ac:dyDescent="0.25">
      <c r="B3458" s="79"/>
      <c r="C3458" s="119"/>
      <c r="G3458">
        <v>3454</v>
      </c>
      <c r="H3458" s="246">
        <f t="shared" ca="1" si="65"/>
        <v>-6.7362980843170177E-3</v>
      </c>
    </row>
    <row r="3459" spans="2:8" x14ac:dyDescent="0.25">
      <c r="B3459" s="79"/>
      <c r="C3459" s="119"/>
      <c r="G3459">
        <v>3455</v>
      </c>
      <c r="H3459" s="246">
        <f t="shared" ca="1" si="65"/>
        <v>1.0350073874884477E-2</v>
      </c>
    </row>
    <row r="3460" spans="2:8" x14ac:dyDescent="0.25">
      <c r="B3460" s="79"/>
      <c r="C3460" s="119"/>
      <c r="G3460">
        <v>3456</v>
      </c>
      <c r="H3460" s="246">
        <f t="shared" ca="1" si="65"/>
        <v>-1.5830485766865515E-3</v>
      </c>
    </row>
    <row r="3461" spans="2:8" x14ac:dyDescent="0.25">
      <c r="B3461" s="79"/>
      <c r="C3461" s="119"/>
      <c r="G3461">
        <v>3457</v>
      </c>
      <c r="H3461" s="246">
        <f t="shared" ca="1" si="65"/>
        <v>4.1010316974229239E-3</v>
      </c>
    </row>
    <row r="3462" spans="2:8" x14ac:dyDescent="0.25">
      <c r="B3462" s="79"/>
      <c r="C3462" s="119"/>
      <c r="G3462">
        <v>3458</v>
      </c>
      <c r="H3462" s="246">
        <f t="shared" ref="H3462:H3525" ca="1" si="66">_xlfn.NORM.INV(RAND(),$N$7,$N$8)</f>
        <v>4.9578961830023457E-3</v>
      </c>
    </row>
    <row r="3463" spans="2:8" x14ac:dyDescent="0.25">
      <c r="B3463" s="79"/>
      <c r="C3463" s="119"/>
      <c r="G3463">
        <v>3459</v>
      </c>
      <c r="H3463" s="246">
        <f t="shared" ca="1" si="66"/>
        <v>1.8429643697100703E-2</v>
      </c>
    </row>
    <row r="3464" spans="2:8" x14ac:dyDescent="0.25">
      <c r="B3464" s="79"/>
      <c r="C3464" s="119"/>
      <c r="G3464">
        <v>3460</v>
      </c>
      <c r="H3464" s="246">
        <f t="shared" ca="1" si="66"/>
        <v>-3.6490877268934977E-3</v>
      </c>
    </row>
    <row r="3465" spans="2:8" x14ac:dyDescent="0.25">
      <c r="B3465" s="79"/>
      <c r="C3465" s="119"/>
      <c r="G3465">
        <v>3461</v>
      </c>
      <c r="H3465" s="246">
        <f t="shared" ca="1" si="66"/>
        <v>-9.0598443143160585E-3</v>
      </c>
    </row>
    <row r="3466" spans="2:8" x14ac:dyDescent="0.25">
      <c r="B3466" s="79"/>
      <c r="C3466" s="119"/>
      <c r="G3466">
        <v>3462</v>
      </c>
      <c r="H3466" s="246">
        <f t="shared" ca="1" si="66"/>
        <v>-8.897023050008581E-3</v>
      </c>
    </row>
    <row r="3467" spans="2:8" x14ac:dyDescent="0.25">
      <c r="B3467" s="79"/>
      <c r="C3467" s="119"/>
      <c r="G3467">
        <v>3463</v>
      </c>
      <c r="H3467" s="246">
        <f t="shared" ca="1" si="66"/>
        <v>-7.2875480103528458E-3</v>
      </c>
    </row>
    <row r="3468" spans="2:8" x14ac:dyDescent="0.25">
      <c r="B3468" s="79"/>
      <c r="C3468" s="119"/>
      <c r="G3468">
        <v>3464</v>
      </c>
      <c r="H3468" s="246">
        <f t="shared" ca="1" si="66"/>
        <v>8.1532825697841135E-3</v>
      </c>
    </row>
    <row r="3469" spans="2:8" x14ac:dyDescent="0.25">
      <c r="B3469" s="79"/>
      <c r="C3469" s="119"/>
      <c r="G3469">
        <v>3465</v>
      </c>
      <c r="H3469" s="246">
        <f t="shared" ca="1" si="66"/>
        <v>-1.324656354429578E-2</v>
      </c>
    </row>
    <row r="3470" spans="2:8" x14ac:dyDescent="0.25">
      <c r="B3470" s="79"/>
      <c r="C3470" s="119"/>
      <c r="G3470">
        <v>3466</v>
      </c>
      <c r="H3470" s="246">
        <f t="shared" ca="1" si="66"/>
        <v>1.3257270998764859E-2</v>
      </c>
    </row>
    <row r="3471" spans="2:8" x14ac:dyDescent="0.25">
      <c r="B3471" s="79"/>
      <c r="C3471" s="119"/>
      <c r="G3471">
        <v>3467</v>
      </c>
      <c r="H3471" s="246">
        <f t="shared" ca="1" si="66"/>
        <v>-2.3340401652105127E-3</v>
      </c>
    </row>
    <row r="3472" spans="2:8" x14ac:dyDescent="0.25">
      <c r="B3472" s="79"/>
      <c r="C3472" s="119"/>
      <c r="G3472">
        <v>3468</v>
      </c>
      <c r="H3472" s="246">
        <f t="shared" ca="1" si="66"/>
        <v>-3.8015693703447556E-3</v>
      </c>
    </row>
    <row r="3473" spans="2:8" x14ac:dyDescent="0.25">
      <c r="B3473" s="79"/>
      <c r="C3473" s="119"/>
      <c r="G3473">
        <v>3469</v>
      </c>
      <c r="H3473" s="246">
        <f t="shared" ca="1" si="66"/>
        <v>-1.3353491827307863E-2</v>
      </c>
    </row>
    <row r="3474" spans="2:8" x14ac:dyDescent="0.25">
      <c r="B3474" s="79"/>
      <c r="C3474" s="119"/>
      <c r="G3474">
        <v>3470</v>
      </c>
      <c r="H3474" s="246">
        <f t="shared" ca="1" si="66"/>
        <v>-1.3873947795652458E-2</v>
      </c>
    </row>
    <row r="3475" spans="2:8" x14ac:dyDescent="0.25">
      <c r="B3475" s="79"/>
      <c r="C3475" s="119"/>
      <c r="G3475">
        <v>3471</v>
      </c>
      <c r="H3475" s="246">
        <f t="shared" ca="1" si="66"/>
        <v>-8.9166310681872704E-4</v>
      </c>
    </row>
    <row r="3476" spans="2:8" x14ac:dyDescent="0.25">
      <c r="B3476" s="79"/>
      <c r="C3476" s="119"/>
      <c r="G3476">
        <v>3472</v>
      </c>
      <c r="H3476" s="246">
        <f t="shared" ca="1" si="66"/>
        <v>5.5521099840179352E-3</v>
      </c>
    </row>
    <row r="3477" spans="2:8" x14ac:dyDescent="0.25">
      <c r="B3477" s="79"/>
      <c r="C3477" s="119"/>
      <c r="G3477">
        <v>3473</v>
      </c>
      <c r="H3477" s="246">
        <f t="shared" ca="1" si="66"/>
        <v>-1.5236107413309113E-2</v>
      </c>
    </row>
    <row r="3478" spans="2:8" x14ac:dyDescent="0.25">
      <c r="B3478" s="79"/>
      <c r="C3478" s="119"/>
      <c r="G3478">
        <v>3474</v>
      </c>
      <c r="H3478" s="246">
        <f t="shared" ca="1" si="66"/>
        <v>-3.600916665397014E-3</v>
      </c>
    </row>
    <row r="3479" spans="2:8" x14ac:dyDescent="0.25">
      <c r="B3479" s="79"/>
      <c r="C3479" s="119"/>
      <c r="G3479">
        <v>3475</v>
      </c>
      <c r="H3479" s="246">
        <f t="shared" ca="1" si="66"/>
        <v>-2.8001404800065306E-3</v>
      </c>
    </row>
    <row r="3480" spans="2:8" x14ac:dyDescent="0.25">
      <c r="B3480" s="79"/>
      <c r="C3480" s="119"/>
      <c r="G3480">
        <v>3476</v>
      </c>
      <c r="H3480" s="246">
        <f t="shared" ca="1" si="66"/>
        <v>2.574344820767939E-3</v>
      </c>
    </row>
    <row r="3481" spans="2:8" x14ac:dyDescent="0.25">
      <c r="B3481" s="79"/>
      <c r="C3481" s="119"/>
      <c r="G3481">
        <v>3477</v>
      </c>
      <c r="H3481" s="246">
        <f t="shared" ca="1" si="66"/>
        <v>-1.9212646163310126E-2</v>
      </c>
    </row>
    <row r="3482" spans="2:8" x14ac:dyDescent="0.25">
      <c r="B3482" s="79"/>
      <c r="C3482" s="119"/>
      <c r="G3482">
        <v>3478</v>
      </c>
      <c r="H3482" s="246">
        <f t="shared" ca="1" si="66"/>
        <v>3.2748663742051837E-3</v>
      </c>
    </row>
    <row r="3483" spans="2:8" x14ac:dyDescent="0.25">
      <c r="B3483" s="79"/>
      <c r="C3483" s="119"/>
      <c r="G3483">
        <v>3479</v>
      </c>
      <c r="H3483" s="246">
        <f t="shared" ca="1" si="66"/>
        <v>-2.6182982572763254E-2</v>
      </c>
    </row>
    <row r="3484" spans="2:8" x14ac:dyDescent="0.25">
      <c r="B3484" s="79"/>
      <c r="C3484" s="119"/>
      <c r="G3484">
        <v>3480</v>
      </c>
      <c r="H3484" s="246">
        <f t="shared" ca="1" si="66"/>
        <v>-1.6222769010351322E-2</v>
      </c>
    </row>
    <row r="3485" spans="2:8" x14ac:dyDescent="0.25">
      <c r="B3485" s="79"/>
      <c r="C3485" s="119"/>
      <c r="G3485">
        <v>3481</v>
      </c>
      <c r="H3485" s="246">
        <f t="shared" ca="1" si="66"/>
        <v>-6.5515831784874285E-3</v>
      </c>
    </row>
    <row r="3486" spans="2:8" x14ac:dyDescent="0.25">
      <c r="B3486" s="79"/>
      <c r="C3486" s="119"/>
      <c r="G3486">
        <v>3482</v>
      </c>
      <c r="H3486" s="246">
        <f t="shared" ca="1" si="66"/>
        <v>8.965748634282289E-3</v>
      </c>
    </row>
    <row r="3487" spans="2:8" x14ac:dyDescent="0.25">
      <c r="B3487" s="79"/>
      <c r="C3487" s="119"/>
      <c r="G3487">
        <v>3483</v>
      </c>
      <c r="H3487" s="246">
        <f t="shared" ca="1" si="66"/>
        <v>5.9333421958522245E-3</v>
      </c>
    </row>
    <row r="3488" spans="2:8" x14ac:dyDescent="0.25">
      <c r="B3488" s="79"/>
      <c r="C3488" s="119"/>
      <c r="G3488">
        <v>3484</v>
      </c>
      <c r="H3488" s="246">
        <f t="shared" ca="1" si="66"/>
        <v>9.616914755428559E-3</v>
      </c>
    </row>
    <row r="3489" spans="2:8" x14ac:dyDescent="0.25">
      <c r="B3489" s="79"/>
      <c r="C3489" s="119"/>
      <c r="G3489">
        <v>3485</v>
      </c>
      <c r="H3489" s="246">
        <f t="shared" ca="1" si="66"/>
        <v>4.9768924395104282E-3</v>
      </c>
    </row>
    <row r="3490" spans="2:8" x14ac:dyDescent="0.25">
      <c r="B3490" s="79"/>
      <c r="C3490" s="119"/>
      <c r="G3490">
        <v>3486</v>
      </c>
      <c r="H3490" s="246">
        <f t="shared" ca="1" si="66"/>
        <v>1.9643963956829012E-2</v>
      </c>
    </row>
    <row r="3491" spans="2:8" x14ac:dyDescent="0.25">
      <c r="B3491" s="79"/>
      <c r="C3491" s="119"/>
      <c r="G3491">
        <v>3487</v>
      </c>
      <c r="H3491" s="246">
        <f t="shared" ca="1" si="66"/>
        <v>2.2840128341639052E-3</v>
      </c>
    </row>
    <row r="3492" spans="2:8" x14ac:dyDescent="0.25">
      <c r="B3492" s="79"/>
      <c r="C3492" s="119"/>
      <c r="G3492">
        <v>3488</v>
      </c>
      <c r="H3492" s="246">
        <f t="shared" ca="1" si="66"/>
        <v>-8.8912591866433504E-3</v>
      </c>
    </row>
    <row r="3493" spans="2:8" x14ac:dyDescent="0.25">
      <c r="B3493" s="79"/>
      <c r="C3493" s="119"/>
      <c r="G3493">
        <v>3489</v>
      </c>
      <c r="H3493" s="246">
        <f t="shared" ca="1" si="66"/>
        <v>-1.223163757467075E-2</v>
      </c>
    </row>
    <row r="3494" spans="2:8" x14ac:dyDescent="0.25">
      <c r="B3494" s="79"/>
      <c r="C3494" s="119"/>
      <c r="G3494">
        <v>3490</v>
      </c>
      <c r="H3494" s="246">
        <f t="shared" ca="1" si="66"/>
        <v>2.2427080719483516E-4</v>
      </c>
    </row>
    <row r="3495" spans="2:8" x14ac:dyDescent="0.25">
      <c r="B3495" s="79"/>
      <c r="C3495" s="119"/>
      <c r="G3495">
        <v>3491</v>
      </c>
      <c r="H3495" s="246">
        <f t="shared" ca="1" si="66"/>
        <v>4.1070800115363534E-3</v>
      </c>
    </row>
    <row r="3496" spans="2:8" x14ac:dyDescent="0.25">
      <c r="B3496" s="79"/>
      <c r="C3496" s="119"/>
      <c r="G3496">
        <v>3492</v>
      </c>
      <c r="H3496" s="246">
        <f t="shared" ca="1" si="66"/>
        <v>1.2005886572983487E-2</v>
      </c>
    </row>
    <row r="3497" spans="2:8" x14ac:dyDescent="0.25">
      <c r="B3497" s="79"/>
      <c r="C3497" s="119"/>
      <c r="G3497">
        <v>3493</v>
      </c>
      <c r="H3497" s="246">
        <f t="shared" ca="1" si="66"/>
        <v>7.4493079991237738E-3</v>
      </c>
    </row>
    <row r="3498" spans="2:8" x14ac:dyDescent="0.25">
      <c r="B3498" s="79"/>
      <c r="C3498" s="119"/>
      <c r="G3498">
        <v>3494</v>
      </c>
      <c r="H3498" s="246">
        <f t="shared" ca="1" si="66"/>
        <v>4.2575410069512522E-3</v>
      </c>
    </row>
    <row r="3499" spans="2:8" x14ac:dyDescent="0.25">
      <c r="B3499" s="79"/>
      <c r="C3499" s="119"/>
      <c r="G3499">
        <v>3495</v>
      </c>
      <c r="H3499" s="246">
        <f t="shared" ca="1" si="66"/>
        <v>-1.3870347751471234E-2</v>
      </c>
    </row>
    <row r="3500" spans="2:8" x14ac:dyDescent="0.25">
      <c r="B3500" s="79"/>
      <c r="C3500" s="119"/>
      <c r="G3500">
        <v>3496</v>
      </c>
      <c r="H3500" s="246">
        <f t="shared" ca="1" si="66"/>
        <v>7.8473541489920123E-3</v>
      </c>
    </row>
    <row r="3501" spans="2:8" x14ac:dyDescent="0.25">
      <c r="B3501" s="79"/>
      <c r="C3501" s="119"/>
      <c r="G3501">
        <v>3497</v>
      </c>
      <c r="H3501" s="246">
        <f t="shared" ca="1" si="66"/>
        <v>9.3568455510453941E-3</v>
      </c>
    </row>
    <row r="3502" spans="2:8" x14ac:dyDescent="0.25">
      <c r="B3502" s="79"/>
      <c r="C3502" s="119"/>
      <c r="G3502">
        <v>3498</v>
      </c>
      <c r="H3502" s="246">
        <f t="shared" ca="1" si="66"/>
        <v>-1.2305679660727259E-2</v>
      </c>
    </row>
    <row r="3503" spans="2:8" x14ac:dyDescent="0.25">
      <c r="B3503" s="79"/>
      <c r="C3503" s="119"/>
      <c r="G3503">
        <v>3499</v>
      </c>
      <c r="H3503" s="246">
        <f t="shared" ca="1" si="66"/>
        <v>9.0140085552027488E-3</v>
      </c>
    </row>
    <row r="3504" spans="2:8" x14ac:dyDescent="0.25">
      <c r="B3504" s="79"/>
      <c r="C3504" s="119"/>
      <c r="G3504">
        <v>3500</v>
      </c>
      <c r="H3504" s="246">
        <f t="shared" ca="1" si="66"/>
        <v>1.3208137415058233E-2</v>
      </c>
    </row>
    <row r="3505" spans="2:8" x14ac:dyDescent="0.25">
      <c r="B3505" s="79"/>
      <c r="C3505" s="119"/>
      <c r="G3505">
        <v>3501</v>
      </c>
      <c r="H3505" s="246">
        <f t="shared" ca="1" si="66"/>
        <v>1.5351429476681864E-2</v>
      </c>
    </row>
    <row r="3506" spans="2:8" x14ac:dyDescent="0.25">
      <c r="B3506" s="79"/>
      <c r="C3506" s="119"/>
      <c r="G3506">
        <v>3502</v>
      </c>
      <c r="H3506" s="246">
        <f t="shared" ca="1" si="66"/>
        <v>6.9103358306553519E-3</v>
      </c>
    </row>
    <row r="3507" spans="2:8" x14ac:dyDescent="0.25">
      <c r="B3507" s="79"/>
      <c r="C3507" s="119"/>
      <c r="G3507">
        <v>3503</v>
      </c>
      <c r="H3507" s="246">
        <f t="shared" ca="1" si="66"/>
        <v>1.8691289968959201E-2</v>
      </c>
    </row>
    <row r="3508" spans="2:8" x14ac:dyDescent="0.25">
      <c r="B3508" s="79"/>
      <c r="C3508" s="119"/>
      <c r="G3508">
        <v>3504</v>
      </c>
      <c r="H3508" s="246">
        <f t="shared" ca="1" si="66"/>
        <v>6.8924012875891203E-3</v>
      </c>
    </row>
    <row r="3509" spans="2:8" x14ac:dyDescent="0.25">
      <c r="B3509" s="79"/>
      <c r="C3509" s="119"/>
      <c r="G3509">
        <v>3505</v>
      </c>
      <c r="H3509" s="246">
        <f t="shared" ca="1" si="66"/>
        <v>6.0952214619653163E-3</v>
      </c>
    </row>
    <row r="3510" spans="2:8" x14ac:dyDescent="0.25">
      <c r="B3510" s="79"/>
      <c r="C3510" s="119"/>
      <c r="G3510">
        <v>3506</v>
      </c>
      <c r="H3510" s="246">
        <f t="shared" ca="1" si="66"/>
        <v>-3.242844177446982E-3</v>
      </c>
    </row>
    <row r="3511" spans="2:8" x14ac:dyDescent="0.25">
      <c r="B3511" s="79"/>
      <c r="C3511" s="119"/>
      <c r="G3511">
        <v>3507</v>
      </c>
      <c r="H3511" s="246">
        <f t="shared" ca="1" si="66"/>
        <v>1.0430789211939477E-2</v>
      </c>
    </row>
    <row r="3512" spans="2:8" x14ac:dyDescent="0.25">
      <c r="B3512" s="79"/>
      <c r="C3512" s="119"/>
      <c r="G3512">
        <v>3508</v>
      </c>
      <c r="H3512" s="246">
        <f t="shared" ca="1" si="66"/>
        <v>-6.8231363433259272E-3</v>
      </c>
    </row>
    <row r="3513" spans="2:8" x14ac:dyDescent="0.25">
      <c r="B3513" s="79"/>
      <c r="C3513" s="119"/>
      <c r="G3513">
        <v>3509</v>
      </c>
      <c r="H3513" s="246">
        <f t="shared" ca="1" si="66"/>
        <v>-4.5969913633285425E-3</v>
      </c>
    </row>
    <row r="3514" spans="2:8" x14ac:dyDescent="0.25">
      <c r="B3514" s="79"/>
      <c r="C3514" s="119"/>
      <c r="G3514">
        <v>3510</v>
      </c>
      <c r="H3514" s="246">
        <f t="shared" ca="1" si="66"/>
        <v>1.6896125350343346E-2</v>
      </c>
    </row>
    <row r="3515" spans="2:8" x14ac:dyDescent="0.25">
      <c r="B3515" s="79"/>
      <c r="C3515" s="119"/>
      <c r="G3515">
        <v>3511</v>
      </c>
      <c r="H3515" s="246">
        <f t="shared" ca="1" si="66"/>
        <v>1.4287287028762264E-2</v>
      </c>
    </row>
    <row r="3516" spans="2:8" x14ac:dyDescent="0.25">
      <c r="B3516" s="79"/>
      <c r="C3516" s="119"/>
      <c r="G3516">
        <v>3512</v>
      </c>
      <c r="H3516" s="246">
        <f t="shared" ca="1" si="66"/>
        <v>1.1390811854702238E-2</v>
      </c>
    </row>
    <row r="3517" spans="2:8" x14ac:dyDescent="0.25">
      <c r="B3517" s="79"/>
      <c r="C3517" s="119"/>
      <c r="G3517">
        <v>3513</v>
      </c>
      <c r="H3517" s="246">
        <f t="shared" ca="1" si="66"/>
        <v>5.5105577337928278E-3</v>
      </c>
    </row>
    <row r="3518" spans="2:8" x14ac:dyDescent="0.25">
      <c r="B3518" s="79"/>
      <c r="C3518" s="119"/>
      <c r="G3518">
        <v>3514</v>
      </c>
      <c r="H3518" s="246">
        <f t="shared" ca="1" si="66"/>
        <v>-3.0042652556822574E-3</v>
      </c>
    </row>
    <row r="3519" spans="2:8" x14ac:dyDescent="0.25">
      <c r="B3519" s="79"/>
      <c r="C3519" s="119"/>
      <c r="G3519">
        <v>3515</v>
      </c>
      <c r="H3519" s="246">
        <f t="shared" ca="1" si="66"/>
        <v>8.1006695458848768E-3</v>
      </c>
    </row>
    <row r="3520" spans="2:8" x14ac:dyDescent="0.25">
      <c r="B3520" s="79"/>
      <c r="C3520" s="119"/>
      <c r="G3520">
        <v>3516</v>
      </c>
      <c r="H3520" s="246">
        <f t="shared" ca="1" si="66"/>
        <v>5.2911418384809601E-3</v>
      </c>
    </row>
    <row r="3521" spans="2:8" x14ac:dyDescent="0.25">
      <c r="B3521" s="79"/>
      <c r="C3521" s="119"/>
      <c r="G3521">
        <v>3517</v>
      </c>
      <c r="H3521" s="246">
        <f t="shared" ca="1" si="66"/>
        <v>-1.4561894437775117E-2</v>
      </c>
    </row>
    <row r="3522" spans="2:8" x14ac:dyDescent="0.25">
      <c r="B3522" s="79"/>
      <c r="C3522" s="119"/>
      <c r="G3522">
        <v>3518</v>
      </c>
      <c r="H3522" s="246">
        <f t="shared" ca="1" si="66"/>
        <v>1.5710381680023693E-2</v>
      </c>
    </row>
    <row r="3523" spans="2:8" x14ac:dyDescent="0.25">
      <c r="B3523" s="79"/>
      <c r="C3523" s="119"/>
      <c r="G3523">
        <v>3519</v>
      </c>
      <c r="H3523" s="246">
        <f t="shared" ca="1" si="66"/>
        <v>2.692327792094695E-2</v>
      </c>
    </row>
    <row r="3524" spans="2:8" x14ac:dyDescent="0.25">
      <c r="B3524" s="79"/>
      <c r="C3524" s="119"/>
      <c r="G3524">
        <v>3520</v>
      </c>
      <c r="H3524" s="246">
        <f t="shared" ca="1" si="66"/>
        <v>-5.9457331805269232E-3</v>
      </c>
    </row>
    <row r="3525" spans="2:8" x14ac:dyDescent="0.25">
      <c r="B3525" s="79"/>
      <c r="C3525" s="119"/>
      <c r="G3525">
        <v>3521</v>
      </c>
      <c r="H3525" s="246">
        <f t="shared" ca="1" si="66"/>
        <v>1.4056681393719406E-2</v>
      </c>
    </row>
    <row r="3526" spans="2:8" x14ac:dyDescent="0.25">
      <c r="B3526" s="79"/>
      <c r="C3526" s="119"/>
      <c r="G3526">
        <v>3522</v>
      </c>
      <c r="H3526" s="246">
        <f t="shared" ref="H3526:H3589" ca="1" si="67">_xlfn.NORM.INV(RAND(),$N$7,$N$8)</f>
        <v>-1.2449710253184101E-2</v>
      </c>
    </row>
    <row r="3527" spans="2:8" x14ac:dyDescent="0.25">
      <c r="B3527" s="79"/>
      <c r="C3527" s="119"/>
      <c r="G3527">
        <v>3523</v>
      </c>
      <c r="H3527" s="246">
        <f t="shared" ca="1" si="67"/>
        <v>-1.2649072285249571E-2</v>
      </c>
    </row>
    <row r="3528" spans="2:8" x14ac:dyDescent="0.25">
      <c r="B3528" s="79"/>
      <c r="C3528" s="119"/>
      <c r="G3528">
        <v>3524</v>
      </c>
      <c r="H3528" s="246">
        <f t="shared" ca="1" si="67"/>
        <v>3.5899722186131678E-3</v>
      </c>
    </row>
    <row r="3529" spans="2:8" x14ac:dyDescent="0.25">
      <c r="B3529" s="79"/>
      <c r="C3529" s="119"/>
      <c r="G3529">
        <v>3525</v>
      </c>
      <c r="H3529" s="246">
        <f t="shared" ca="1" si="67"/>
        <v>-7.7717996753874489E-4</v>
      </c>
    </row>
    <row r="3530" spans="2:8" x14ac:dyDescent="0.25">
      <c r="B3530" s="79"/>
      <c r="C3530" s="119"/>
      <c r="G3530">
        <v>3526</v>
      </c>
      <c r="H3530" s="246">
        <f t="shared" ca="1" si="67"/>
        <v>-1.5629744852178901E-2</v>
      </c>
    </row>
    <row r="3531" spans="2:8" x14ac:dyDescent="0.25">
      <c r="B3531" s="79"/>
      <c r="C3531" s="119"/>
      <c r="G3531">
        <v>3527</v>
      </c>
      <c r="H3531" s="246">
        <f t="shared" ca="1" si="67"/>
        <v>-4.9978137020786862E-3</v>
      </c>
    </row>
    <row r="3532" spans="2:8" x14ac:dyDescent="0.25">
      <c r="B3532" s="79"/>
      <c r="C3532" s="119"/>
      <c r="G3532">
        <v>3528</v>
      </c>
      <c r="H3532" s="246">
        <f t="shared" ca="1" si="67"/>
        <v>-1.3804327654740149E-2</v>
      </c>
    </row>
    <row r="3533" spans="2:8" x14ac:dyDescent="0.25">
      <c r="B3533" s="79"/>
      <c r="C3533" s="119"/>
      <c r="G3533">
        <v>3529</v>
      </c>
      <c r="H3533" s="246">
        <f t="shared" ca="1" si="67"/>
        <v>-2.127276867523285E-3</v>
      </c>
    </row>
    <row r="3534" spans="2:8" x14ac:dyDescent="0.25">
      <c r="B3534" s="79"/>
      <c r="C3534" s="119"/>
      <c r="G3534">
        <v>3530</v>
      </c>
      <c r="H3534" s="246">
        <f t="shared" ca="1" si="67"/>
        <v>9.2137509429081367E-3</v>
      </c>
    </row>
    <row r="3535" spans="2:8" x14ac:dyDescent="0.25">
      <c r="B3535" s="79"/>
      <c r="C3535" s="119"/>
      <c r="G3535">
        <v>3531</v>
      </c>
      <c r="H3535" s="246">
        <f t="shared" ca="1" si="67"/>
        <v>2.8088365213144142E-2</v>
      </c>
    </row>
    <row r="3536" spans="2:8" x14ac:dyDescent="0.25">
      <c r="B3536" s="79"/>
      <c r="C3536" s="119"/>
      <c r="G3536">
        <v>3532</v>
      </c>
      <c r="H3536" s="246">
        <f t="shared" ca="1" si="67"/>
        <v>-1.6553234135673871E-2</v>
      </c>
    </row>
    <row r="3537" spans="2:8" x14ac:dyDescent="0.25">
      <c r="B3537" s="79"/>
      <c r="C3537" s="119"/>
      <c r="G3537">
        <v>3533</v>
      </c>
      <c r="H3537" s="246">
        <f t="shared" ca="1" si="67"/>
        <v>-3.8883453769917174E-3</v>
      </c>
    </row>
    <row r="3538" spans="2:8" x14ac:dyDescent="0.25">
      <c r="B3538" s="79"/>
      <c r="C3538" s="119"/>
      <c r="G3538">
        <v>3534</v>
      </c>
      <c r="H3538" s="246">
        <f t="shared" ca="1" si="67"/>
        <v>1.1887266530894069E-2</v>
      </c>
    </row>
    <row r="3539" spans="2:8" x14ac:dyDescent="0.25">
      <c r="B3539" s="79"/>
      <c r="C3539" s="119"/>
      <c r="G3539">
        <v>3535</v>
      </c>
      <c r="H3539" s="246">
        <f t="shared" ca="1" si="67"/>
        <v>3.193930035783174E-2</v>
      </c>
    </row>
    <row r="3540" spans="2:8" x14ac:dyDescent="0.25">
      <c r="B3540" s="79"/>
      <c r="C3540" s="119"/>
      <c r="G3540">
        <v>3536</v>
      </c>
      <c r="H3540" s="246">
        <f t="shared" ca="1" si="67"/>
        <v>7.2746799049254098E-3</v>
      </c>
    </row>
    <row r="3541" spans="2:8" x14ac:dyDescent="0.25">
      <c r="B3541" s="79"/>
      <c r="C3541" s="119"/>
      <c r="G3541">
        <v>3537</v>
      </c>
      <c r="H3541" s="246">
        <f t="shared" ca="1" si="67"/>
        <v>1.0922912056125356E-2</v>
      </c>
    </row>
    <row r="3542" spans="2:8" x14ac:dyDescent="0.25">
      <c r="B3542" s="79"/>
      <c r="C3542" s="119"/>
      <c r="G3542">
        <v>3538</v>
      </c>
      <c r="H3542" s="246">
        <f t="shared" ca="1" si="67"/>
        <v>1.1758949936007639E-2</v>
      </c>
    </row>
    <row r="3543" spans="2:8" x14ac:dyDescent="0.25">
      <c r="B3543" s="79"/>
      <c r="C3543" s="119"/>
      <c r="G3543">
        <v>3539</v>
      </c>
      <c r="H3543" s="246">
        <f t="shared" ca="1" si="67"/>
        <v>-1.7694183740032534E-2</v>
      </c>
    </row>
    <row r="3544" spans="2:8" x14ac:dyDescent="0.25">
      <c r="B3544" s="79"/>
      <c r="C3544" s="119"/>
      <c r="G3544">
        <v>3540</v>
      </c>
      <c r="H3544" s="246">
        <f t="shared" ca="1" si="67"/>
        <v>-1.0651066913526897E-2</v>
      </c>
    </row>
    <row r="3545" spans="2:8" x14ac:dyDescent="0.25">
      <c r="B3545" s="79"/>
      <c r="C3545" s="119"/>
      <c r="G3545">
        <v>3541</v>
      </c>
      <c r="H3545" s="246">
        <f t="shared" ca="1" si="67"/>
        <v>-3.4122116053386152E-3</v>
      </c>
    </row>
    <row r="3546" spans="2:8" x14ac:dyDescent="0.25">
      <c r="B3546" s="79"/>
      <c r="C3546" s="119"/>
      <c r="G3546">
        <v>3542</v>
      </c>
      <c r="H3546" s="246">
        <f t="shared" ca="1" si="67"/>
        <v>-7.1689598035381023E-3</v>
      </c>
    </row>
    <row r="3547" spans="2:8" x14ac:dyDescent="0.25">
      <c r="B3547" s="79"/>
      <c r="C3547" s="119"/>
      <c r="G3547">
        <v>3543</v>
      </c>
      <c r="H3547" s="246">
        <f t="shared" ca="1" si="67"/>
        <v>4.7679614658963296E-3</v>
      </c>
    </row>
    <row r="3548" spans="2:8" x14ac:dyDescent="0.25">
      <c r="B3548" s="79"/>
      <c r="C3548" s="119"/>
      <c r="G3548">
        <v>3544</v>
      </c>
      <c r="H3548" s="246">
        <f t="shared" ca="1" si="67"/>
        <v>1.2454907735571214E-2</v>
      </c>
    </row>
    <row r="3549" spans="2:8" x14ac:dyDescent="0.25">
      <c r="B3549" s="79"/>
      <c r="C3549" s="119"/>
      <c r="G3549">
        <v>3545</v>
      </c>
      <c r="H3549" s="246">
        <f t="shared" ca="1" si="67"/>
        <v>1.1711107300185067E-3</v>
      </c>
    </row>
    <row r="3550" spans="2:8" x14ac:dyDescent="0.25">
      <c r="B3550" s="79"/>
      <c r="C3550" s="119"/>
      <c r="G3550">
        <v>3546</v>
      </c>
      <c r="H3550" s="246">
        <f t="shared" ca="1" si="67"/>
        <v>7.9946836524704482E-3</v>
      </c>
    </row>
    <row r="3551" spans="2:8" x14ac:dyDescent="0.25">
      <c r="B3551" s="79"/>
      <c r="C3551" s="119"/>
      <c r="G3551">
        <v>3547</v>
      </c>
      <c r="H3551" s="246">
        <f t="shared" ca="1" si="67"/>
        <v>8.4073827094034313E-4</v>
      </c>
    </row>
    <row r="3552" spans="2:8" x14ac:dyDescent="0.25">
      <c r="B3552" s="79"/>
      <c r="C3552" s="119"/>
      <c r="G3552">
        <v>3548</v>
      </c>
      <c r="H3552" s="246">
        <f t="shared" ca="1" si="67"/>
        <v>2.4202658953801418E-2</v>
      </c>
    </row>
    <row r="3553" spans="2:8" x14ac:dyDescent="0.25">
      <c r="B3553" s="79"/>
      <c r="C3553" s="119"/>
      <c r="G3553">
        <v>3549</v>
      </c>
      <c r="H3553" s="246">
        <f t="shared" ca="1" si="67"/>
        <v>-4.9048351377100575E-3</v>
      </c>
    </row>
    <row r="3554" spans="2:8" x14ac:dyDescent="0.25">
      <c r="B3554" s="79"/>
      <c r="C3554" s="119"/>
      <c r="G3554">
        <v>3550</v>
      </c>
      <c r="H3554" s="246">
        <f t="shared" ca="1" si="67"/>
        <v>-8.8247643919619305E-3</v>
      </c>
    </row>
    <row r="3555" spans="2:8" x14ac:dyDescent="0.25">
      <c r="B3555" s="79"/>
      <c r="C3555" s="119"/>
      <c r="G3555">
        <v>3551</v>
      </c>
      <c r="H3555" s="246">
        <f t="shared" ca="1" si="67"/>
        <v>5.1646291684778051E-3</v>
      </c>
    </row>
    <row r="3556" spans="2:8" x14ac:dyDescent="0.25">
      <c r="B3556" s="79"/>
      <c r="C3556" s="119"/>
      <c r="G3556">
        <v>3552</v>
      </c>
      <c r="H3556" s="246">
        <f t="shared" ca="1" si="67"/>
        <v>1.349727000877288E-3</v>
      </c>
    </row>
    <row r="3557" spans="2:8" x14ac:dyDescent="0.25">
      <c r="B3557" s="79"/>
      <c r="C3557" s="119"/>
      <c r="G3557">
        <v>3553</v>
      </c>
      <c r="H3557" s="246">
        <f t="shared" ca="1" si="67"/>
        <v>-1.0326541429461622E-2</v>
      </c>
    </row>
    <row r="3558" spans="2:8" x14ac:dyDescent="0.25">
      <c r="B3558" s="79"/>
      <c r="C3558" s="119"/>
      <c r="G3558">
        <v>3554</v>
      </c>
      <c r="H3558" s="246">
        <f t="shared" ca="1" si="67"/>
        <v>-2.8060200281115719E-3</v>
      </c>
    </row>
    <row r="3559" spans="2:8" x14ac:dyDescent="0.25">
      <c r="B3559" s="79"/>
      <c r="C3559" s="119"/>
      <c r="G3559">
        <v>3555</v>
      </c>
      <c r="H3559" s="246">
        <f t="shared" ca="1" si="67"/>
        <v>1.0064478169021007E-2</v>
      </c>
    </row>
    <row r="3560" spans="2:8" x14ac:dyDescent="0.25">
      <c r="B3560" s="79"/>
      <c r="C3560" s="119"/>
      <c r="G3560">
        <v>3556</v>
      </c>
      <c r="H3560" s="246">
        <f t="shared" ca="1" si="67"/>
        <v>-1.4510998219765316E-2</v>
      </c>
    </row>
    <row r="3561" spans="2:8" x14ac:dyDescent="0.25">
      <c r="B3561" s="79"/>
      <c r="C3561" s="119"/>
      <c r="G3561">
        <v>3557</v>
      </c>
      <c r="H3561" s="246">
        <f t="shared" ca="1" si="67"/>
        <v>-3.28841419764915E-3</v>
      </c>
    </row>
    <row r="3562" spans="2:8" x14ac:dyDescent="0.25">
      <c r="B3562" s="79"/>
      <c r="C3562" s="119"/>
      <c r="G3562">
        <v>3558</v>
      </c>
      <c r="H3562" s="246">
        <f t="shared" ca="1" si="67"/>
        <v>-1.5260004102914974E-3</v>
      </c>
    </row>
    <row r="3563" spans="2:8" x14ac:dyDescent="0.25">
      <c r="B3563" s="79"/>
      <c r="C3563" s="119"/>
      <c r="G3563">
        <v>3559</v>
      </c>
      <c r="H3563" s="246">
        <f t="shared" ca="1" si="67"/>
        <v>-1.1466068811885588E-2</v>
      </c>
    </row>
    <row r="3564" spans="2:8" x14ac:dyDescent="0.25">
      <c r="B3564" s="79"/>
      <c r="C3564" s="119"/>
      <c r="G3564">
        <v>3560</v>
      </c>
      <c r="H3564" s="246">
        <f t="shared" ca="1" si="67"/>
        <v>9.8767355549858223E-3</v>
      </c>
    </row>
    <row r="3565" spans="2:8" x14ac:dyDescent="0.25">
      <c r="B3565" s="79"/>
      <c r="C3565" s="119"/>
      <c r="G3565">
        <v>3561</v>
      </c>
      <c r="H3565" s="246">
        <f t="shared" ca="1" si="67"/>
        <v>1.2776125788756276E-3</v>
      </c>
    </row>
    <row r="3566" spans="2:8" x14ac:dyDescent="0.25">
      <c r="B3566" s="79"/>
      <c r="C3566" s="119"/>
      <c r="G3566">
        <v>3562</v>
      </c>
      <c r="H3566" s="246">
        <f t="shared" ca="1" si="67"/>
        <v>9.6457595773764594E-3</v>
      </c>
    </row>
    <row r="3567" spans="2:8" x14ac:dyDescent="0.25">
      <c r="B3567" s="79"/>
      <c r="C3567" s="119"/>
      <c r="G3567">
        <v>3563</v>
      </c>
      <c r="H3567" s="246">
        <f t="shared" ca="1" si="67"/>
        <v>9.9401520414481286E-3</v>
      </c>
    </row>
    <row r="3568" spans="2:8" x14ac:dyDescent="0.25">
      <c r="B3568" s="79"/>
      <c r="C3568" s="119"/>
      <c r="G3568">
        <v>3564</v>
      </c>
      <c r="H3568" s="246">
        <f t="shared" ca="1" si="67"/>
        <v>9.885181307947518E-3</v>
      </c>
    </row>
    <row r="3569" spans="2:8" x14ac:dyDescent="0.25">
      <c r="B3569" s="79"/>
      <c r="C3569" s="119"/>
      <c r="G3569">
        <v>3565</v>
      </c>
      <c r="H3569" s="246">
        <f t="shared" ca="1" si="67"/>
        <v>-1.203212753397221E-2</v>
      </c>
    </row>
    <row r="3570" spans="2:8" x14ac:dyDescent="0.25">
      <c r="B3570" s="79"/>
      <c r="C3570" s="119"/>
      <c r="G3570">
        <v>3566</v>
      </c>
      <c r="H3570" s="246">
        <f t="shared" ca="1" si="67"/>
        <v>1.5437732038295541E-2</v>
      </c>
    </row>
    <row r="3571" spans="2:8" x14ac:dyDescent="0.25">
      <c r="B3571" s="79"/>
      <c r="C3571" s="119"/>
      <c r="G3571">
        <v>3567</v>
      </c>
      <c r="H3571" s="246">
        <f t="shared" ca="1" si="67"/>
        <v>-1.1672207496523581E-2</v>
      </c>
    </row>
    <row r="3572" spans="2:8" x14ac:dyDescent="0.25">
      <c r="B3572" s="79"/>
      <c r="C3572" s="119"/>
      <c r="G3572">
        <v>3568</v>
      </c>
      <c r="H3572" s="246">
        <f t="shared" ca="1" si="67"/>
        <v>8.0339623987098346E-3</v>
      </c>
    </row>
    <row r="3573" spans="2:8" x14ac:dyDescent="0.25">
      <c r="B3573" s="79"/>
      <c r="C3573" s="119"/>
      <c r="G3573">
        <v>3569</v>
      </c>
      <c r="H3573" s="246">
        <f t="shared" ca="1" si="67"/>
        <v>1.0595501267380515E-3</v>
      </c>
    </row>
    <row r="3574" spans="2:8" x14ac:dyDescent="0.25">
      <c r="B3574" s="79"/>
      <c r="C3574" s="119"/>
      <c r="G3574">
        <v>3570</v>
      </c>
      <c r="H3574" s="246">
        <f t="shared" ca="1" si="67"/>
        <v>-4.2384787082798605E-3</v>
      </c>
    </row>
    <row r="3575" spans="2:8" x14ac:dyDescent="0.25">
      <c r="B3575" s="79"/>
      <c r="C3575" s="119"/>
      <c r="G3575">
        <v>3571</v>
      </c>
      <c r="H3575" s="246">
        <f t="shared" ca="1" si="67"/>
        <v>-1.8656757194643291E-2</v>
      </c>
    </row>
    <row r="3576" spans="2:8" x14ac:dyDescent="0.25">
      <c r="B3576" s="79"/>
      <c r="C3576" s="119"/>
      <c r="G3576">
        <v>3572</v>
      </c>
      <c r="H3576" s="246">
        <f t="shared" ca="1" si="67"/>
        <v>-9.0843168919841483E-3</v>
      </c>
    </row>
    <row r="3577" spans="2:8" x14ac:dyDescent="0.25">
      <c r="B3577" s="79"/>
      <c r="C3577" s="119"/>
      <c r="G3577">
        <v>3573</v>
      </c>
      <c r="H3577" s="246">
        <f t="shared" ca="1" si="67"/>
        <v>2.2349166113838848E-2</v>
      </c>
    </row>
    <row r="3578" spans="2:8" x14ac:dyDescent="0.25">
      <c r="B3578" s="79"/>
      <c r="C3578" s="119"/>
      <c r="G3578">
        <v>3574</v>
      </c>
      <c r="H3578" s="246">
        <f t="shared" ca="1" si="67"/>
        <v>2.0474611977511836E-2</v>
      </c>
    </row>
    <row r="3579" spans="2:8" x14ac:dyDescent="0.25">
      <c r="B3579" s="79"/>
      <c r="C3579" s="119"/>
      <c r="G3579">
        <v>3575</v>
      </c>
      <c r="H3579" s="246">
        <f t="shared" ca="1" si="67"/>
        <v>-1.0542702515828389E-3</v>
      </c>
    </row>
    <row r="3580" spans="2:8" x14ac:dyDescent="0.25">
      <c r="B3580" s="79"/>
      <c r="C3580" s="119"/>
      <c r="G3580">
        <v>3576</v>
      </c>
      <c r="H3580" s="246">
        <f t="shared" ca="1" si="67"/>
        <v>-1.5601035330775304E-2</v>
      </c>
    </row>
    <row r="3581" spans="2:8" x14ac:dyDescent="0.25">
      <c r="B3581" s="79"/>
      <c r="C3581" s="119"/>
      <c r="G3581">
        <v>3577</v>
      </c>
      <c r="H3581" s="246">
        <f t="shared" ca="1" si="67"/>
        <v>-1.8203476117446424E-2</v>
      </c>
    </row>
    <row r="3582" spans="2:8" x14ac:dyDescent="0.25">
      <c r="B3582" s="79"/>
      <c r="C3582" s="119"/>
      <c r="G3582">
        <v>3578</v>
      </c>
      <c r="H3582" s="246">
        <f t="shared" ca="1" si="67"/>
        <v>-2.6292310276250636E-2</v>
      </c>
    </row>
    <row r="3583" spans="2:8" x14ac:dyDescent="0.25">
      <c r="B3583" s="79"/>
      <c r="C3583" s="119"/>
      <c r="G3583">
        <v>3579</v>
      </c>
      <c r="H3583" s="246">
        <f t="shared" ca="1" si="67"/>
        <v>-1.266200270760629E-2</v>
      </c>
    </row>
    <row r="3584" spans="2:8" x14ac:dyDescent="0.25">
      <c r="B3584" s="79"/>
      <c r="C3584" s="119"/>
      <c r="G3584">
        <v>3580</v>
      </c>
      <c r="H3584" s="246">
        <f t="shared" ca="1" si="67"/>
        <v>1.0474803275716342E-2</v>
      </c>
    </row>
    <row r="3585" spans="2:8" x14ac:dyDescent="0.25">
      <c r="B3585" s="79"/>
      <c r="C3585" s="119"/>
      <c r="G3585">
        <v>3581</v>
      </c>
      <c r="H3585" s="246">
        <f t="shared" ca="1" si="67"/>
        <v>-1.339254878018345E-2</v>
      </c>
    </row>
    <row r="3586" spans="2:8" x14ac:dyDescent="0.25">
      <c r="B3586" s="79"/>
      <c r="C3586" s="119"/>
      <c r="G3586">
        <v>3582</v>
      </c>
      <c r="H3586" s="246">
        <f t="shared" ca="1" si="67"/>
        <v>-1.8104238161692668E-2</v>
      </c>
    </row>
    <row r="3587" spans="2:8" x14ac:dyDescent="0.25">
      <c r="B3587" s="79"/>
      <c r="C3587" s="119"/>
      <c r="G3587">
        <v>3583</v>
      </c>
      <c r="H3587" s="246">
        <f t="shared" ca="1" si="67"/>
        <v>-1.0998825162863411E-2</v>
      </c>
    </row>
    <row r="3588" spans="2:8" x14ac:dyDescent="0.25">
      <c r="B3588" s="79"/>
      <c r="C3588" s="119"/>
      <c r="G3588">
        <v>3584</v>
      </c>
      <c r="H3588" s="246">
        <f t="shared" ca="1" si="67"/>
        <v>-3.2855946856849149E-5</v>
      </c>
    </row>
    <row r="3589" spans="2:8" x14ac:dyDescent="0.25">
      <c r="B3589" s="79"/>
      <c r="C3589" s="119"/>
      <c r="G3589">
        <v>3585</v>
      </c>
      <c r="H3589" s="246">
        <f t="shared" ca="1" si="67"/>
        <v>1.812032296544025E-2</v>
      </c>
    </row>
    <row r="3590" spans="2:8" x14ac:dyDescent="0.25">
      <c r="B3590" s="79"/>
      <c r="C3590" s="119"/>
      <c r="G3590">
        <v>3586</v>
      </c>
      <c r="H3590" s="246">
        <f t="shared" ref="H3590:H3653" ca="1" si="68">_xlfn.NORM.INV(RAND(),$N$7,$N$8)</f>
        <v>1.9340101956034531E-2</v>
      </c>
    </row>
    <row r="3591" spans="2:8" x14ac:dyDescent="0.25">
      <c r="B3591" s="79"/>
      <c r="C3591" s="119"/>
      <c r="G3591">
        <v>3587</v>
      </c>
      <c r="H3591" s="246">
        <f t="shared" ca="1" si="68"/>
        <v>6.1978643451433028E-3</v>
      </c>
    </row>
    <row r="3592" spans="2:8" x14ac:dyDescent="0.25">
      <c r="B3592" s="79"/>
      <c r="C3592" s="119"/>
      <c r="G3592">
        <v>3588</v>
      </c>
      <c r="H3592" s="246">
        <f t="shared" ca="1" si="68"/>
        <v>-5.9852380881283748E-3</v>
      </c>
    </row>
    <row r="3593" spans="2:8" x14ac:dyDescent="0.25">
      <c r="B3593" s="79"/>
      <c r="C3593" s="119"/>
      <c r="G3593">
        <v>3589</v>
      </c>
      <c r="H3593" s="246">
        <f t="shared" ca="1" si="68"/>
        <v>2.1266193085626543E-2</v>
      </c>
    </row>
    <row r="3594" spans="2:8" x14ac:dyDescent="0.25">
      <c r="B3594" s="79"/>
      <c r="C3594" s="119"/>
      <c r="G3594">
        <v>3590</v>
      </c>
      <c r="H3594" s="246">
        <f t="shared" ca="1" si="68"/>
        <v>8.3671137268934246E-3</v>
      </c>
    </row>
    <row r="3595" spans="2:8" x14ac:dyDescent="0.25">
      <c r="B3595" s="79"/>
      <c r="C3595" s="119"/>
      <c r="G3595">
        <v>3591</v>
      </c>
      <c r="H3595" s="246">
        <f t="shared" ca="1" si="68"/>
        <v>6.8768817150507292E-3</v>
      </c>
    </row>
    <row r="3596" spans="2:8" x14ac:dyDescent="0.25">
      <c r="B3596" s="79"/>
      <c r="C3596" s="119"/>
      <c r="G3596">
        <v>3592</v>
      </c>
      <c r="H3596" s="246">
        <f t="shared" ca="1" si="68"/>
        <v>5.0437191662943814E-3</v>
      </c>
    </row>
    <row r="3597" spans="2:8" x14ac:dyDescent="0.25">
      <c r="B3597" s="79"/>
      <c r="C3597" s="119"/>
      <c r="G3597">
        <v>3593</v>
      </c>
      <c r="H3597" s="246">
        <f t="shared" ca="1" si="68"/>
        <v>-1.2397559651546841E-2</v>
      </c>
    </row>
    <row r="3598" spans="2:8" x14ac:dyDescent="0.25">
      <c r="B3598" s="79"/>
      <c r="C3598" s="119"/>
      <c r="G3598">
        <v>3594</v>
      </c>
      <c r="H3598" s="246">
        <f t="shared" ca="1" si="68"/>
        <v>1.050403323224995E-2</v>
      </c>
    </row>
    <row r="3599" spans="2:8" x14ac:dyDescent="0.25">
      <c r="B3599" s="79"/>
      <c r="C3599" s="119"/>
      <c r="G3599">
        <v>3595</v>
      </c>
      <c r="H3599" s="246">
        <f t="shared" ca="1" si="68"/>
        <v>2.3487660706976075E-3</v>
      </c>
    </row>
    <row r="3600" spans="2:8" x14ac:dyDescent="0.25">
      <c r="B3600" s="79"/>
      <c r="C3600" s="119"/>
      <c r="G3600">
        <v>3596</v>
      </c>
      <c r="H3600" s="246">
        <f t="shared" ca="1" si="68"/>
        <v>1.3157573729176635E-2</v>
      </c>
    </row>
    <row r="3601" spans="2:8" x14ac:dyDescent="0.25">
      <c r="B3601" s="79"/>
      <c r="C3601" s="119"/>
      <c r="G3601">
        <v>3597</v>
      </c>
      <c r="H3601" s="246">
        <f t="shared" ca="1" si="68"/>
        <v>1.0924122551465935E-2</v>
      </c>
    </row>
    <row r="3602" spans="2:8" x14ac:dyDescent="0.25">
      <c r="B3602" s="79"/>
      <c r="C3602" s="119"/>
      <c r="G3602">
        <v>3598</v>
      </c>
      <c r="H3602" s="246">
        <f t="shared" ca="1" si="68"/>
        <v>6.87917677490837E-4</v>
      </c>
    </row>
    <row r="3603" spans="2:8" x14ac:dyDescent="0.25">
      <c r="B3603" s="79"/>
      <c r="C3603" s="119"/>
      <c r="G3603">
        <v>3599</v>
      </c>
      <c r="H3603" s="246">
        <f t="shared" ca="1" si="68"/>
        <v>-4.4793235988700147E-3</v>
      </c>
    </row>
    <row r="3604" spans="2:8" x14ac:dyDescent="0.25">
      <c r="B3604" s="79"/>
      <c r="C3604" s="119"/>
      <c r="G3604">
        <v>3600</v>
      </c>
      <c r="H3604" s="246">
        <f t="shared" ca="1" si="68"/>
        <v>-9.3130819017237762E-5</v>
      </c>
    </row>
    <row r="3605" spans="2:8" x14ac:dyDescent="0.25">
      <c r="B3605" s="79"/>
      <c r="C3605" s="119"/>
      <c r="G3605">
        <v>3601</v>
      </c>
      <c r="H3605" s="246">
        <f t="shared" ca="1" si="68"/>
        <v>2.3559273865048067E-2</v>
      </c>
    </row>
    <row r="3606" spans="2:8" x14ac:dyDescent="0.25">
      <c r="B3606" s="79"/>
      <c r="C3606" s="119"/>
      <c r="G3606">
        <v>3602</v>
      </c>
      <c r="H3606" s="246">
        <f t="shared" ca="1" si="68"/>
        <v>-8.2769910881558811E-3</v>
      </c>
    </row>
    <row r="3607" spans="2:8" x14ac:dyDescent="0.25">
      <c r="B3607" s="79"/>
      <c r="C3607" s="119"/>
      <c r="G3607">
        <v>3603</v>
      </c>
      <c r="H3607" s="246">
        <f t="shared" ca="1" si="68"/>
        <v>5.3900484400045794E-3</v>
      </c>
    </row>
    <row r="3608" spans="2:8" x14ac:dyDescent="0.25">
      <c r="B3608" s="79"/>
      <c r="C3608" s="119"/>
      <c r="G3608">
        <v>3604</v>
      </c>
      <c r="H3608" s="246">
        <f t="shared" ca="1" si="68"/>
        <v>-1.1920890549833427E-2</v>
      </c>
    </row>
    <row r="3609" spans="2:8" x14ac:dyDescent="0.25">
      <c r="B3609" s="79"/>
      <c r="C3609" s="119"/>
      <c r="G3609">
        <v>3605</v>
      </c>
      <c r="H3609" s="246">
        <f t="shared" ca="1" si="68"/>
        <v>-5.1261693784116239E-3</v>
      </c>
    </row>
    <row r="3610" spans="2:8" x14ac:dyDescent="0.25">
      <c r="B3610" s="79"/>
      <c r="C3610" s="119"/>
      <c r="G3610">
        <v>3606</v>
      </c>
      <c r="H3610" s="246">
        <f t="shared" ca="1" si="68"/>
        <v>1.1054977295980156E-2</v>
      </c>
    </row>
    <row r="3611" spans="2:8" x14ac:dyDescent="0.25">
      <c r="B3611" s="79"/>
      <c r="C3611" s="119"/>
      <c r="G3611">
        <v>3607</v>
      </c>
      <c r="H3611" s="246">
        <f t="shared" ca="1" si="68"/>
        <v>4.0568672654000991E-3</v>
      </c>
    </row>
    <row r="3612" spans="2:8" x14ac:dyDescent="0.25">
      <c r="B3612" s="79"/>
      <c r="C3612" s="119"/>
      <c r="G3612">
        <v>3608</v>
      </c>
      <c r="H3612" s="246">
        <f t="shared" ca="1" si="68"/>
        <v>4.9924845760132086E-3</v>
      </c>
    </row>
    <row r="3613" spans="2:8" x14ac:dyDescent="0.25">
      <c r="B3613" s="79"/>
      <c r="C3613" s="119"/>
      <c r="G3613">
        <v>3609</v>
      </c>
      <c r="H3613" s="246">
        <f t="shared" ca="1" si="68"/>
        <v>1.7900680174760486E-2</v>
      </c>
    </row>
    <row r="3614" spans="2:8" x14ac:dyDescent="0.25">
      <c r="B3614" s="79"/>
      <c r="C3614" s="119"/>
      <c r="G3614">
        <v>3610</v>
      </c>
      <c r="H3614" s="246">
        <f t="shared" ca="1" si="68"/>
        <v>-2.2123515922211734E-2</v>
      </c>
    </row>
    <row r="3615" spans="2:8" x14ac:dyDescent="0.25">
      <c r="B3615" s="79"/>
      <c r="C3615" s="119"/>
      <c r="G3615">
        <v>3611</v>
      </c>
      <c r="H3615" s="246">
        <f t="shared" ca="1" si="68"/>
        <v>3.5189641160813497E-3</v>
      </c>
    </row>
    <row r="3616" spans="2:8" x14ac:dyDescent="0.25">
      <c r="B3616" s="79"/>
      <c r="C3616" s="119"/>
      <c r="G3616">
        <v>3612</v>
      </c>
      <c r="H3616" s="246">
        <f t="shared" ca="1" si="68"/>
        <v>5.9928567665312495E-3</v>
      </c>
    </row>
    <row r="3617" spans="2:8" x14ac:dyDescent="0.25">
      <c r="B3617" s="79"/>
      <c r="C3617" s="119"/>
      <c r="G3617">
        <v>3613</v>
      </c>
      <c r="H3617" s="246">
        <f t="shared" ca="1" si="68"/>
        <v>8.9765093162097742E-3</v>
      </c>
    </row>
    <row r="3618" spans="2:8" x14ac:dyDescent="0.25">
      <c r="B3618" s="79"/>
      <c r="C3618" s="119"/>
      <c r="G3618">
        <v>3614</v>
      </c>
      <c r="H3618" s="246">
        <f t="shared" ca="1" si="68"/>
        <v>-9.5494869030807485E-3</v>
      </c>
    </row>
    <row r="3619" spans="2:8" x14ac:dyDescent="0.25">
      <c r="B3619" s="79"/>
      <c r="C3619" s="119"/>
      <c r="G3619">
        <v>3615</v>
      </c>
      <c r="H3619" s="246">
        <f t="shared" ca="1" si="68"/>
        <v>-7.2298994711190705E-3</v>
      </c>
    </row>
    <row r="3620" spans="2:8" x14ac:dyDescent="0.25">
      <c r="B3620" s="79"/>
      <c r="C3620" s="119"/>
      <c r="G3620">
        <v>3616</v>
      </c>
      <c r="H3620" s="246">
        <f t="shared" ca="1" si="68"/>
        <v>-3.2642365627637195E-3</v>
      </c>
    </row>
    <row r="3621" spans="2:8" x14ac:dyDescent="0.25">
      <c r="B3621" s="79"/>
      <c r="C3621" s="119"/>
      <c r="G3621">
        <v>3617</v>
      </c>
      <c r="H3621" s="246">
        <f t="shared" ca="1" si="68"/>
        <v>4.105760570422716E-3</v>
      </c>
    </row>
    <row r="3622" spans="2:8" x14ac:dyDescent="0.25">
      <c r="B3622" s="79"/>
      <c r="C3622" s="119"/>
      <c r="G3622">
        <v>3618</v>
      </c>
      <c r="H3622" s="246">
        <f t="shared" ca="1" si="68"/>
        <v>2.2883807824861015E-3</v>
      </c>
    </row>
    <row r="3623" spans="2:8" x14ac:dyDescent="0.25">
      <c r="B3623" s="79"/>
      <c r="C3623" s="119"/>
      <c r="G3623">
        <v>3619</v>
      </c>
      <c r="H3623" s="246">
        <f t="shared" ca="1" si="68"/>
        <v>3.8851938659755733E-3</v>
      </c>
    </row>
    <row r="3624" spans="2:8" x14ac:dyDescent="0.25">
      <c r="B3624" s="79"/>
      <c r="C3624" s="119"/>
      <c r="G3624">
        <v>3620</v>
      </c>
      <c r="H3624" s="246">
        <f t="shared" ca="1" si="68"/>
        <v>-2.4453414632398152E-3</v>
      </c>
    </row>
    <row r="3625" spans="2:8" x14ac:dyDescent="0.25">
      <c r="B3625" s="79"/>
      <c r="C3625" s="119"/>
      <c r="G3625">
        <v>3621</v>
      </c>
      <c r="H3625" s="246">
        <f t="shared" ca="1" si="68"/>
        <v>7.7531241558998782E-3</v>
      </c>
    </row>
    <row r="3626" spans="2:8" x14ac:dyDescent="0.25">
      <c r="B3626" s="79"/>
      <c r="C3626" s="119"/>
      <c r="G3626">
        <v>3622</v>
      </c>
      <c r="H3626" s="246">
        <f t="shared" ca="1" si="68"/>
        <v>-6.7563447417971507E-3</v>
      </c>
    </row>
    <row r="3627" spans="2:8" x14ac:dyDescent="0.25">
      <c r="B3627" s="79"/>
      <c r="C3627" s="119"/>
      <c r="G3627">
        <v>3623</v>
      </c>
      <c r="H3627" s="246">
        <f t="shared" ca="1" si="68"/>
        <v>-1.4624250776878416E-2</v>
      </c>
    </row>
    <row r="3628" spans="2:8" x14ac:dyDescent="0.25">
      <c r="B3628" s="79"/>
      <c r="C3628" s="119"/>
      <c r="G3628">
        <v>3624</v>
      </c>
      <c r="H3628" s="246">
        <f t="shared" ca="1" si="68"/>
        <v>1.5943464995265014E-2</v>
      </c>
    </row>
    <row r="3629" spans="2:8" x14ac:dyDescent="0.25">
      <c r="B3629" s="79"/>
      <c r="C3629" s="119"/>
      <c r="G3629">
        <v>3625</v>
      </c>
      <c r="H3629" s="246">
        <f t="shared" ca="1" si="68"/>
        <v>1.238908958530867E-2</v>
      </c>
    </row>
    <row r="3630" spans="2:8" x14ac:dyDescent="0.25">
      <c r="B3630" s="79"/>
      <c r="C3630" s="119"/>
      <c r="G3630">
        <v>3626</v>
      </c>
      <c r="H3630" s="246">
        <f t="shared" ca="1" si="68"/>
        <v>1.609303130257066E-2</v>
      </c>
    </row>
    <row r="3631" spans="2:8" x14ac:dyDescent="0.25">
      <c r="B3631" s="79"/>
      <c r="C3631" s="119"/>
      <c r="G3631">
        <v>3627</v>
      </c>
      <c r="H3631" s="246">
        <f t="shared" ca="1" si="68"/>
        <v>-5.7293664522786543E-3</v>
      </c>
    </row>
    <row r="3632" spans="2:8" x14ac:dyDescent="0.25">
      <c r="B3632" s="79"/>
      <c r="C3632" s="119"/>
      <c r="G3632">
        <v>3628</v>
      </c>
      <c r="H3632" s="246">
        <f t="shared" ca="1" si="68"/>
        <v>6.888115239408449E-3</v>
      </c>
    </row>
    <row r="3633" spans="2:8" x14ac:dyDescent="0.25">
      <c r="B3633" s="79"/>
      <c r="C3633" s="119"/>
      <c r="G3633">
        <v>3629</v>
      </c>
      <c r="H3633" s="246">
        <f t="shared" ca="1" si="68"/>
        <v>7.4692083646648076E-3</v>
      </c>
    </row>
    <row r="3634" spans="2:8" x14ac:dyDescent="0.25">
      <c r="B3634" s="79"/>
      <c r="C3634" s="119"/>
      <c r="G3634">
        <v>3630</v>
      </c>
      <c r="H3634" s="246">
        <f t="shared" ca="1" si="68"/>
        <v>-1.4954465272390673E-2</v>
      </c>
    </row>
    <row r="3635" spans="2:8" x14ac:dyDescent="0.25">
      <c r="B3635" s="79"/>
      <c r="C3635" s="119"/>
      <c r="G3635">
        <v>3631</v>
      </c>
      <c r="H3635" s="246">
        <f t="shared" ca="1" si="68"/>
        <v>-1.0781642515686632E-2</v>
      </c>
    </row>
    <row r="3636" spans="2:8" x14ac:dyDescent="0.25">
      <c r="B3636" s="79"/>
      <c r="C3636" s="119"/>
      <c r="G3636">
        <v>3632</v>
      </c>
      <c r="H3636" s="246">
        <f t="shared" ca="1" si="68"/>
        <v>-2.381346719697244E-2</v>
      </c>
    </row>
    <row r="3637" spans="2:8" x14ac:dyDescent="0.25">
      <c r="B3637" s="79"/>
      <c r="C3637" s="119"/>
      <c r="G3637">
        <v>3633</v>
      </c>
      <c r="H3637" s="246">
        <f t="shared" ca="1" si="68"/>
        <v>2.9206611239529768E-2</v>
      </c>
    </row>
    <row r="3638" spans="2:8" x14ac:dyDescent="0.25">
      <c r="B3638" s="79"/>
      <c r="C3638" s="119"/>
      <c r="G3638">
        <v>3634</v>
      </c>
      <c r="H3638" s="246">
        <f t="shared" ca="1" si="68"/>
        <v>-2.4902813915564589E-2</v>
      </c>
    </row>
    <row r="3639" spans="2:8" x14ac:dyDescent="0.25">
      <c r="B3639" s="79"/>
      <c r="C3639" s="119"/>
      <c r="G3639">
        <v>3635</v>
      </c>
      <c r="H3639" s="246">
        <f t="shared" ca="1" si="68"/>
        <v>1.5126958109066831E-2</v>
      </c>
    </row>
    <row r="3640" spans="2:8" x14ac:dyDescent="0.25">
      <c r="B3640" s="79"/>
      <c r="C3640" s="119"/>
      <c r="G3640">
        <v>3636</v>
      </c>
      <c r="H3640" s="246">
        <f t="shared" ca="1" si="68"/>
        <v>7.2632313888389994E-3</v>
      </c>
    </row>
    <row r="3641" spans="2:8" x14ac:dyDescent="0.25">
      <c r="B3641" s="79"/>
      <c r="C3641" s="119"/>
      <c r="G3641">
        <v>3637</v>
      </c>
      <c r="H3641" s="246">
        <f t="shared" ca="1" si="68"/>
        <v>2.1037959066872751E-3</v>
      </c>
    </row>
    <row r="3642" spans="2:8" x14ac:dyDescent="0.25">
      <c r="B3642" s="79"/>
      <c r="C3642" s="119"/>
      <c r="G3642">
        <v>3638</v>
      </c>
      <c r="H3642" s="246">
        <f t="shared" ca="1" si="68"/>
        <v>7.3910143317292027E-3</v>
      </c>
    </row>
    <row r="3643" spans="2:8" x14ac:dyDescent="0.25">
      <c r="B3643" s="79"/>
      <c r="C3643" s="119"/>
      <c r="G3643">
        <v>3639</v>
      </c>
      <c r="H3643" s="246">
        <f t="shared" ca="1" si="68"/>
        <v>3.2948193552315486E-2</v>
      </c>
    </row>
    <row r="3644" spans="2:8" x14ac:dyDescent="0.25">
      <c r="B3644" s="79"/>
      <c r="C3644" s="119"/>
      <c r="G3644">
        <v>3640</v>
      </c>
      <c r="H3644" s="246">
        <f t="shared" ca="1" si="68"/>
        <v>1.1174735307708262E-2</v>
      </c>
    </row>
    <row r="3645" spans="2:8" x14ac:dyDescent="0.25">
      <c r="B3645" s="79"/>
      <c r="C3645" s="119"/>
      <c r="G3645">
        <v>3641</v>
      </c>
      <c r="H3645" s="246">
        <f t="shared" ca="1" si="68"/>
        <v>-4.2274519203204233E-3</v>
      </c>
    </row>
    <row r="3646" spans="2:8" x14ac:dyDescent="0.25">
      <c r="B3646" s="79"/>
      <c r="C3646" s="119"/>
      <c r="G3646">
        <v>3642</v>
      </c>
      <c r="H3646" s="246">
        <f t="shared" ca="1" si="68"/>
        <v>5.232122656012895E-5</v>
      </c>
    </row>
    <row r="3647" spans="2:8" x14ac:dyDescent="0.25">
      <c r="B3647" s="79"/>
      <c r="C3647" s="119"/>
      <c r="G3647">
        <v>3643</v>
      </c>
      <c r="H3647" s="246">
        <f t="shared" ca="1" si="68"/>
        <v>3.6067207287089169E-3</v>
      </c>
    </row>
    <row r="3648" spans="2:8" x14ac:dyDescent="0.25">
      <c r="B3648" s="79"/>
      <c r="C3648" s="119"/>
      <c r="G3648">
        <v>3644</v>
      </c>
      <c r="H3648" s="246">
        <f t="shared" ca="1" si="68"/>
        <v>-1.8351464123600902E-2</v>
      </c>
    </row>
    <row r="3649" spans="2:8" x14ac:dyDescent="0.25">
      <c r="B3649" s="79"/>
      <c r="C3649" s="119"/>
      <c r="G3649">
        <v>3645</v>
      </c>
      <c r="H3649" s="246">
        <f t="shared" ca="1" si="68"/>
        <v>1.2980064530855281E-2</v>
      </c>
    </row>
    <row r="3650" spans="2:8" x14ac:dyDescent="0.25">
      <c r="B3650" s="79"/>
      <c r="C3650" s="119"/>
      <c r="G3650">
        <v>3646</v>
      </c>
      <c r="H3650" s="246">
        <f t="shared" ca="1" si="68"/>
        <v>6.8355661155712101E-3</v>
      </c>
    </row>
    <row r="3651" spans="2:8" x14ac:dyDescent="0.25">
      <c r="B3651" s="79"/>
      <c r="C3651" s="119"/>
      <c r="G3651">
        <v>3647</v>
      </c>
      <c r="H3651" s="246">
        <f t="shared" ca="1" si="68"/>
        <v>1.0297602708913074E-2</v>
      </c>
    </row>
    <row r="3652" spans="2:8" x14ac:dyDescent="0.25">
      <c r="B3652" s="79"/>
      <c r="C3652" s="119"/>
      <c r="G3652">
        <v>3648</v>
      </c>
      <c r="H3652" s="246">
        <f t="shared" ca="1" si="68"/>
        <v>2.0659805273702186E-2</v>
      </c>
    </row>
    <row r="3653" spans="2:8" x14ac:dyDescent="0.25">
      <c r="B3653" s="79"/>
      <c r="C3653" s="119"/>
      <c r="G3653">
        <v>3649</v>
      </c>
      <c r="H3653" s="246">
        <f t="shared" ca="1" si="68"/>
        <v>1.7435389431205489E-3</v>
      </c>
    </row>
    <row r="3654" spans="2:8" x14ac:dyDescent="0.25">
      <c r="B3654" s="79"/>
      <c r="C3654" s="119"/>
      <c r="G3654">
        <v>3650</v>
      </c>
      <c r="H3654" s="246">
        <f t="shared" ref="H3654:H3717" ca="1" si="69">_xlfn.NORM.INV(RAND(),$N$7,$N$8)</f>
        <v>4.9660031651948666E-3</v>
      </c>
    </row>
    <row r="3655" spans="2:8" x14ac:dyDescent="0.25">
      <c r="B3655" s="79"/>
      <c r="C3655" s="119"/>
      <c r="G3655">
        <v>3651</v>
      </c>
      <c r="H3655" s="246">
        <f t="shared" ca="1" si="69"/>
        <v>-2.2314954401917352E-2</v>
      </c>
    </row>
    <row r="3656" spans="2:8" x14ac:dyDescent="0.25">
      <c r="B3656" s="79"/>
      <c r="C3656" s="119"/>
      <c r="G3656">
        <v>3652</v>
      </c>
      <c r="H3656" s="246">
        <f t="shared" ca="1" si="69"/>
        <v>-1.9439919085428713E-2</v>
      </c>
    </row>
    <row r="3657" spans="2:8" x14ac:dyDescent="0.25">
      <c r="B3657" s="79"/>
      <c r="C3657" s="119"/>
      <c r="G3657">
        <v>3653</v>
      </c>
      <c r="H3657" s="246">
        <f t="shared" ca="1" si="69"/>
        <v>3.8719172338058357E-4</v>
      </c>
    </row>
    <row r="3658" spans="2:8" x14ac:dyDescent="0.25">
      <c r="B3658" s="79"/>
      <c r="C3658" s="119"/>
      <c r="G3658">
        <v>3654</v>
      </c>
      <c r="H3658" s="246">
        <f t="shared" ca="1" si="69"/>
        <v>-7.7616168374471054E-3</v>
      </c>
    </row>
    <row r="3659" spans="2:8" x14ac:dyDescent="0.25">
      <c r="B3659" s="79"/>
      <c r="C3659" s="119"/>
      <c r="G3659">
        <v>3655</v>
      </c>
      <c r="H3659" s="246">
        <f t="shared" ca="1" si="69"/>
        <v>8.2940400735398729E-3</v>
      </c>
    </row>
    <row r="3660" spans="2:8" x14ac:dyDescent="0.25">
      <c r="B3660" s="79"/>
      <c r="C3660" s="119"/>
      <c r="G3660">
        <v>3656</v>
      </c>
      <c r="H3660" s="246">
        <f t="shared" ca="1" si="69"/>
        <v>-3.5575351310542596E-3</v>
      </c>
    </row>
    <row r="3661" spans="2:8" x14ac:dyDescent="0.25">
      <c r="B3661" s="79"/>
      <c r="C3661" s="119"/>
      <c r="G3661">
        <v>3657</v>
      </c>
      <c r="H3661" s="246">
        <f t="shared" ca="1" si="69"/>
        <v>-3.4098361714423372E-3</v>
      </c>
    </row>
    <row r="3662" spans="2:8" x14ac:dyDescent="0.25">
      <c r="B3662" s="79"/>
      <c r="C3662" s="119"/>
      <c r="G3662">
        <v>3658</v>
      </c>
      <c r="H3662" s="246">
        <f t="shared" ca="1" si="69"/>
        <v>-6.1669676904741707E-3</v>
      </c>
    </row>
    <row r="3663" spans="2:8" x14ac:dyDescent="0.25">
      <c r="B3663" s="79"/>
      <c r="C3663" s="119"/>
      <c r="G3663">
        <v>3659</v>
      </c>
      <c r="H3663" s="246">
        <f t="shared" ca="1" si="69"/>
        <v>-1.1901026601124513E-2</v>
      </c>
    </row>
    <row r="3664" spans="2:8" x14ac:dyDescent="0.25">
      <c r="B3664" s="79"/>
      <c r="C3664" s="119"/>
      <c r="G3664">
        <v>3660</v>
      </c>
      <c r="H3664" s="246">
        <f t="shared" ca="1" si="69"/>
        <v>-6.2470214597816574E-3</v>
      </c>
    </row>
    <row r="3665" spans="2:8" x14ac:dyDescent="0.25">
      <c r="B3665" s="79"/>
      <c r="C3665" s="119"/>
      <c r="G3665">
        <v>3661</v>
      </c>
      <c r="H3665" s="246">
        <f t="shared" ca="1" si="69"/>
        <v>-1.5618042865470522E-2</v>
      </c>
    </row>
    <row r="3666" spans="2:8" x14ac:dyDescent="0.25">
      <c r="B3666" s="79"/>
      <c r="C3666" s="119"/>
      <c r="G3666">
        <v>3662</v>
      </c>
      <c r="H3666" s="246">
        <f t="shared" ca="1" si="69"/>
        <v>-1.0255375547571254E-3</v>
      </c>
    </row>
    <row r="3667" spans="2:8" x14ac:dyDescent="0.25">
      <c r="B3667" s="79"/>
      <c r="C3667" s="119"/>
      <c r="G3667">
        <v>3663</v>
      </c>
      <c r="H3667" s="246">
        <f t="shared" ca="1" si="69"/>
        <v>2.2697450411804203E-3</v>
      </c>
    </row>
    <row r="3668" spans="2:8" x14ac:dyDescent="0.25">
      <c r="B3668" s="79"/>
      <c r="C3668" s="119"/>
      <c r="G3668">
        <v>3664</v>
      </c>
      <c r="H3668" s="246">
        <f t="shared" ca="1" si="69"/>
        <v>7.5245813526298166E-3</v>
      </c>
    </row>
    <row r="3669" spans="2:8" x14ac:dyDescent="0.25">
      <c r="B3669" s="79"/>
      <c r="C3669" s="119"/>
      <c r="G3669">
        <v>3665</v>
      </c>
      <c r="H3669" s="246">
        <f t="shared" ca="1" si="69"/>
        <v>-1.5132956183996358E-2</v>
      </c>
    </row>
    <row r="3670" spans="2:8" x14ac:dyDescent="0.25">
      <c r="B3670" s="79"/>
      <c r="C3670" s="119"/>
      <c r="G3670">
        <v>3666</v>
      </c>
      <c r="H3670" s="246">
        <f t="shared" ca="1" si="69"/>
        <v>1.9914031344998567E-2</v>
      </c>
    </row>
    <row r="3671" spans="2:8" x14ac:dyDescent="0.25">
      <c r="B3671" s="79"/>
      <c r="C3671" s="119"/>
      <c r="G3671">
        <v>3667</v>
      </c>
      <c r="H3671" s="246">
        <f t="shared" ca="1" si="69"/>
        <v>-2.6118304167398552E-3</v>
      </c>
    </row>
    <row r="3672" spans="2:8" x14ac:dyDescent="0.25">
      <c r="B3672" s="79"/>
      <c r="C3672" s="119"/>
      <c r="G3672">
        <v>3668</v>
      </c>
      <c r="H3672" s="246">
        <f t="shared" ca="1" si="69"/>
        <v>-2.1263677839673681E-3</v>
      </c>
    </row>
    <row r="3673" spans="2:8" x14ac:dyDescent="0.25">
      <c r="B3673" s="79"/>
      <c r="C3673" s="119"/>
      <c r="G3673">
        <v>3669</v>
      </c>
      <c r="H3673" s="246">
        <f t="shared" ca="1" si="69"/>
        <v>3.3059106106083638E-3</v>
      </c>
    </row>
    <row r="3674" spans="2:8" x14ac:dyDescent="0.25">
      <c r="B3674" s="79"/>
      <c r="C3674" s="119"/>
      <c r="G3674">
        <v>3670</v>
      </c>
      <c r="H3674" s="246">
        <f t="shared" ca="1" si="69"/>
        <v>-1.3471561055660457E-2</v>
      </c>
    </row>
    <row r="3675" spans="2:8" x14ac:dyDescent="0.25">
      <c r="B3675" s="79"/>
      <c r="C3675" s="119"/>
      <c r="G3675">
        <v>3671</v>
      </c>
      <c r="H3675" s="246">
        <f t="shared" ca="1" si="69"/>
        <v>-5.2558712454946709E-4</v>
      </c>
    </row>
    <row r="3676" spans="2:8" x14ac:dyDescent="0.25">
      <c r="B3676" s="79"/>
      <c r="C3676" s="119"/>
      <c r="G3676">
        <v>3672</v>
      </c>
      <c r="H3676" s="246">
        <f t="shared" ca="1" si="69"/>
        <v>-6.1348331804928727E-4</v>
      </c>
    </row>
    <row r="3677" spans="2:8" x14ac:dyDescent="0.25">
      <c r="B3677" s="79"/>
      <c r="C3677" s="119"/>
      <c r="G3677">
        <v>3673</v>
      </c>
      <c r="H3677" s="246">
        <f t="shared" ca="1" si="69"/>
        <v>2.8212025198622861E-3</v>
      </c>
    </row>
    <row r="3678" spans="2:8" x14ac:dyDescent="0.25">
      <c r="B3678" s="79"/>
      <c r="C3678" s="119"/>
      <c r="G3678">
        <v>3674</v>
      </c>
      <c r="H3678" s="246">
        <f t="shared" ca="1" si="69"/>
        <v>6.4954730629354137E-3</v>
      </c>
    </row>
    <row r="3679" spans="2:8" x14ac:dyDescent="0.25">
      <c r="B3679" s="79"/>
      <c r="C3679" s="119"/>
      <c r="G3679">
        <v>3675</v>
      </c>
      <c r="H3679" s="246">
        <f t="shared" ca="1" si="69"/>
        <v>3.949144168644475E-3</v>
      </c>
    </row>
    <row r="3680" spans="2:8" x14ac:dyDescent="0.25">
      <c r="B3680" s="79"/>
      <c r="C3680" s="119"/>
      <c r="G3680">
        <v>3676</v>
      </c>
      <c r="H3680" s="246">
        <f t="shared" ca="1" si="69"/>
        <v>-1.4848211930154934E-2</v>
      </c>
    </row>
    <row r="3681" spans="2:8" x14ac:dyDescent="0.25">
      <c r="B3681" s="79"/>
      <c r="C3681" s="119"/>
      <c r="G3681">
        <v>3677</v>
      </c>
      <c r="H3681" s="246">
        <f t="shared" ca="1" si="69"/>
        <v>1.9480193534296339E-3</v>
      </c>
    </row>
    <row r="3682" spans="2:8" x14ac:dyDescent="0.25">
      <c r="B3682" s="79"/>
      <c r="C3682" s="119"/>
      <c r="G3682">
        <v>3678</v>
      </c>
      <c r="H3682" s="246">
        <f t="shared" ca="1" si="69"/>
        <v>-1.3493507220364444E-2</v>
      </c>
    </row>
    <row r="3683" spans="2:8" x14ac:dyDescent="0.25">
      <c r="B3683" s="79"/>
      <c r="C3683" s="119"/>
      <c r="G3683">
        <v>3679</v>
      </c>
      <c r="H3683" s="246">
        <f t="shared" ca="1" si="69"/>
        <v>8.6026797059312321E-3</v>
      </c>
    </row>
    <row r="3684" spans="2:8" x14ac:dyDescent="0.25">
      <c r="B3684" s="79"/>
      <c r="C3684" s="119"/>
      <c r="G3684">
        <v>3680</v>
      </c>
      <c r="H3684" s="246">
        <f t="shared" ca="1" si="69"/>
        <v>1.0322052439048087E-3</v>
      </c>
    </row>
    <row r="3685" spans="2:8" x14ac:dyDescent="0.25">
      <c r="B3685" s="79"/>
      <c r="C3685" s="119"/>
      <c r="G3685">
        <v>3681</v>
      </c>
      <c r="H3685" s="246">
        <f t="shared" ca="1" si="69"/>
        <v>-7.1210428116427367E-3</v>
      </c>
    </row>
    <row r="3686" spans="2:8" x14ac:dyDescent="0.25">
      <c r="B3686" s="79"/>
      <c r="C3686" s="119"/>
      <c r="G3686">
        <v>3682</v>
      </c>
      <c r="H3686" s="246">
        <f t="shared" ca="1" si="69"/>
        <v>7.7242252912866228E-3</v>
      </c>
    </row>
    <row r="3687" spans="2:8" x14ac:dyDescent="0.25">
      <c r="B3687" s="79"/>
      <c r="C3687" s="119"/>
      <c r="G3687">
        <v>3683</v>
      </c>
      <c r="H3687" s="246">
        <f t="shared" ca="1" si="69"/>
        <v>7.9949204074362089E-3</v>
      </c>
    </row>
    <row r="3688" spans="2:8" x14ac:dyDescent="0.25">
      <c r="B3688" s="79"/>
      <c r="C3688" s="119"/>
      <c r="G3688">
        <v>3684</v>
      </c>
      <c r="H3688" s="246">
        <f t="shared" ca="1" si="69"/>
        <v>-1.6293298171177691E-2</v>
      </c>
    </row>
    <row r="3689" spans="2:8" x14ac:dyDescent="0.25">
      <c r="B3689" s="79"/>
      <c r="C3689" s="119"/>
      <c r="G3689">
        <v>3685</v>
      </c>
      <c r="H3689" s="246">
        <f t="shared" ca="1" si="69"/>
        <v>-2.2996070947827831E-3</v>
      </c>
    </row>
    <row r="3690" spans="2:8" x14ac:dyDescent="0.25">
      <c r="B3690" s="79"/>
      <c r="C3690" s="119"/>
      <c r="G3690">
        <v>3686</v>
      </c>
      <c r="H3690" s="246">
        <f t="shared" ca="1" si="69"/>
        <v>-2.671774608697477E-3</v>
      </c>
    </row>
    <row r="3691" spans="2:8" x14ac:dyDescent="0.25">
      <c r="B3691" s="79"/>
      <c r="C3691" s="119"/>
      <c r="G3691">
        <v>3687</v>
      </c>
      <c r="H3691" s="246">
        <f t="shared" ca="1" si="69"/>
        <v>-9.529278982143773E-3</v>
      </c>
    </row>
    <row r="3692" spans="2:8" x14ac:dyDescent="0.25">
      <c r="B3692" s="79"/>
      <c r="C3692" s="119"/>
      <c r="G3692">
        <v>3688</v>
      </c>
      <c r="H3692" s="246">
        <f t="shared" ca="1" si="69"/>
        <v>2.4700953826558843E-2</v>
      </c>
    </row>
    <row r="3693" spans="2:8" x14ac:dyDescent="0.25">
      <c r="B3693" s="79"/>
      <c r="C3693" s="119"/>
      <c r="G3693">
        <v>3689</v>
      </c>
      <c r="H3693" s="246">
        <f t="shared" ca="1" si="69"/>
        <v>9.8729701678920423E-3</v>
      </c>
    </row>
    <row r="3694" spans="2:8" x14ac:dyDescent="0.25">
      <c r="B3694" s="79"/>
      <c r="C3694" s="119"/>
      <c r="G3694">
        <v>3690</v>
      </c>
      <c r="H3694" s="246">
        <f t="shared" ca="1" si="69"/>
        <v>1.5982803104539939E-2</v>
      </c>
    </row>
    <row r="3695" spans="2:8" x14ac:dyDescent="0.25">
      <c r="B3695" s="79"/>
      <c r="C3695" s="119"/>
      <c r="G3695">
        <v>3691</v>
      </c>
      <c r="H3695" s="246">
        <f t="shared" ca="1" si="69"/>
        <v>-8.5337205523831217E-3</v>
      </c>
    </row>
    <row r="3696" spans="2:8" x14ac:dyDescent="0.25">
      <c r="B3696" s="79"/>
      <c r="C3696" s="119"/>
      <c r="G3696">
        <v>3692</v>
      </c>
      <c r="H3696" s="246">
        <f t="shared" ca="1" si="69"/>
        <v>1.7476088053178683E-3</v>
      </c>
    </row>
    <row r="3697" spans="2:8" x14ac:dyDescent="0.25">
      <c r="B3697" s="79"/>
      <c r="C3697" s="119"/>
      <c r="G3697">
        <v>3693</v>
      </c>
      <c r="H3697" s="246">
        <f t="shared" ca="1" si="69"/>
        <v>-1.8699067516812072E-2</v>
      </c>
    </row>
    <row r="3698" spans="2:8" x14ac:dyDescent="0.25">
      <c r="B3698" s="79"/>
      <c r="C3698" s="119"/>
      <c r="G3698">
        <v>3694</v>
      </c>
      <c r="H3698" s="246">
        <f t="shared" ca="1" si="69"/>
        <v>3.2069095220818584E-2</v>
      </c>
    </row>
    <row r="3699" spans="2:8" x14ac:dyDescent="0.25">
      <c r="B3699" s="79"/>
      <c r="C3699" s="119"/>
      <c r="G3699">
        <v>3695</v>
      </c>
      <c r="H3699" s="246">
        <f t="shared" ca="1" si="69"/>
        <v>2.5130408650645322E-2</v>
      </c>
    </row>
    <row r="3700" spans="2:8" x14ac:dyDescent="0.25">
      <c r="B3700" s="79"/>
      <c r="C3700" s="119"/>
      <c r="G3700">
        <v>3696</v>
      </c>
      <c r="H3700" s="246">
        <f t="shared" ca="1" si="69"/>
        <v>8.2668085577946946E-3</v>
      </c>
    </row>
    <row r="3701" spans="2:8" x14ac:dyDescent="0.25">
      <c r="B3701" s="79"/>
      <c r="C3701" s="119"/>
      <c r="G3701">
        <v>3697</v>
      </c>
      <c r="H3701" s="246">
        <f t="shared" ca="1" si="69"/>
        <v>4.2493428175066487E-4</v>
      </c>
    </row>
    <row r="3702" spans="2:8" x14ac:dyDescent="0.25">
      <c r="B3702" s="79"/>
      <c r="C3702" s="119"/>
      <c r="G3702">
        <v>3698</v>
      </c>
      <c r="H3702" s="246">
        <f t="shared" ca="1" si="69"/>
        <v>-6.3663206437043719E-5</v>
      </c>
    </row>
    <row r="3703" spans="2:8" x14ac:dyDescent="0.25">
      <c r="B3703" s="79"/>
      <c r="C3703" s="119"/>
      <c r="G3703">
        <v>3699</v>
      </c>
      <c r="H3703" s="246">
        <f t="shared" ca="1" si="69"/>
        <v>-1.4131475546373052E-2</v>
      </c>
    </row>
    <row r="3704" spans="2:8" x14ac:dyDescent="0.25">
      <c r="B3704" s="79"/>
      <c r="C3704" s="119"/>
      <c r="G3704">
        <v>3700</v>
      </c>
      <c r="H3704" s="246">
        <f t="shared" ca="1" si="69"/>
        <v>-4.2665634221229695E-3</v>
      </c>
    </row>
    <row r="3705" spans="2:8" x14ac:dyDescent="0.25">
      <c r="B3705" s="79"/>
      <c r="C3705" s="119"/>
      <c r="G3705">
        <v>3701</v>
      </c>
      <c r="H3705" s="246">
        <f t="shared" ca="1" si="69"/>
        <v>1.2109320234443206E-3</v>
      </c>
    </row>
    <row r="3706" spans="2:8" x14ac:dyDescent="0.25">
      <c r="B3706" s="79"/>
      <c r="C3706" s="119"/>
      <c r="G3706">
        <v>3702</v>
      </c>
      <c r="H3706" s="246">
        <f t="shared" ca="1" si="69"/>
        <v>-3.1468766216694497E-3</v>
      </c>
    </row>
    <row r="3707" spans="2:8" x14ac:dyDescent="0.25">
      <c r="B3707" s="79"/>
      <c r="C3707" s="119"/>
      <c r="G3707">
        <v>3703</v>
      </c>
      <c r="H3707" s="246">
        <f t="shared" ca="1" si="69"/>
        <v>-2.3830678845936089E-3</v>
      </c>
    </row>
    <row r="3708" spans="2:8" x14ac:dyDescent="0.25">
      <c r="B3708" s="79"/>
      <c r="C3708" s="119"/>
      <c r="G3708">
        <v>3704</v>
      </c>
      <c r="H3708" s="246">
        <f t="shared" ca="1" si="69"/>
        <v>1.1305660510107996E-2</v>
      </c>
    </row>
    <row r="3709" spans="2:8" x14ac:dyDescent="0.25">
      <c r="B3709" s="79"/>
      <c r="C3709" s="119"/>
      <c r="G3709">
        <v>3705</v>
      </c>
      <c r="H3709" s="246">
        <f t="shared" ca="1" si="69"/>
        <v>-2.8279762708030998E-3</v>
      </c>
    </row>
    <row r="3710" spans="2:8" x14ac:dyDescent="0.25">
      <c r="B3710" s="79"/>
      <c r="C3710" s="119"/>
      <c r="G3710">
        <v>3706</v>
      </c>
      <c r="H3710" s="246">
        <f t="shared" ca="1" si="69"/>
        <v>2.6840027943100843E-2</v>
      </c>
    </row>
    <row r="3711" spans="2:8" x14ac:dyDescent="0.25">
      <c r="B3711" s="79"/>
      <c r="C3711" s="119"/>
      <c r="G3711">
        <v>3707</v>
      </c>
      <c r="H3711" s="246">
        <f t="shared" ca="1" si="69"/>
        <v>1.7327333976471342E-2</v>
      </c>
    </row>
    <row r="3712" spans="2:8" x14ac:dyDescent="0.25">
      <c r="B3712" s="79"/>
      <c r="C3712" s="119"/>
      <c r="G3712">
        <v>3708</v>
      </c>
      <c r="H3712" s="246">
        <f t="shared" ca="1" si="69"/>
        <v>1.2680218835567214E-2</v>
      </c>
    </row>
    <row r="3713" spans="2:8" x14ac:dyDescent="0.25">
      <c r="B3713" s="79"/>
      <c r="C3713" s="119"/>
      <c r="G3713">
        <v>3709</v>
      </c>
      <c r="H3713" s="246">
        <f t="shared" ca="1" si="69"/>
        <v>5.8943949179438085E-3</v>
      </c>
    </row>
    <row r="3714" spans="2:8" x14ac:dyDescent="0.25">
      <c r="B3714" s="79"/>
      <c r="C3714" s="119"/>
      <c r="G3714">
        <v>3710</v>
      </c>
      <c r="H3714" s="246">
        <f t="shared" ca="1" si="69"/>
        <v>1.1527927729704427E-2</v>
      </c>
    </row>
    <row r="3715" spans="2:8" x14ac:dyDescent="0.25">
      <c r="B3715" s="79"/>
      <c r="C3715" s="119"/>
      <c r="G3715">
        <v>3711</v>
      </c>
      <c r="H3715" s="246">
        <f t="shared" ca="1" si="69"/>
        <v>-1.7577871205531336E-4</v>
      </c>
    </row>
    <row r="3716" spans="2:8" x14ac:dyDescent="0.25">
      <c r="B3716" s="79"/>
      <c r="C3716" s="119"/>
      <c r="G3716">
        <v>3712</v>
      </c>
      <c r="H3716" s="246">
        <f t="shared" ca="1" si="69"/>
        <v>-7.4519714493701348E-3</v>
      </c>
    </row>
    <row r="3717" spans="2:8" x14ac:dyDescent="0.25">
      <c r="B3717" s="79"/>
      <c r="C3717" s="119"/>
      <c r="G3717">
        <v>3713</v>
      </c>
      <c r="H3717" s="246">
        <f t="shared" ca="1" si="69"/>
        <v>-1.0175404346181752E-2</v>
      </c>
    </row>
    <row r="3718" spans="2:8" x14ac:dyDescent="0.25">
      <c r="B3718" s="79"/>
      <c r="C3718" s="119"/>
      <c r="G3718">
        <v>3714</v>
      </c>
      <c r="H3718" s="246">
        <f t="shared" ref="H3718:H3781" ca="1" si="70">_xlfn.NORM.INV(RAND(),$N$7,$N$8)</f>
        <v>-1.3820478583926656E-2</v>
      </c>
    </row>
    <row r="3719" spans="2:8" x14ac:dyDescent="0.25">
      <c r="B3719" s="79"/>
      <c r="C3719" s="119"/>
      <c r="G3719">
        <v>3715</v>
      </c>
      <c r="H3719" s="246">
        <f t="shared" ca="1" si="70"/>
        <v>-4.794689704535217E-3</v>
      </c>
    </row>
    <row r="3720" spans="2:8" x14ac:dyDescent="0.25">
      <c r="B3720" s="79"/>
      <c r="C3720" s="119"/>
      <c r="G3720">
        <v>3716</v>
      </c>
      <c r="H3720" s="246">
        <f t="shared" ca="1" si="70"/>
        <v>5.9577298655325754E-3</v>
      </c>
    </row>
    <row r="3721" spans="2:8" x14ac:dyDescent="0.25">
      <c r="B3721" s="79"/>
      <c r="C3721" s="119"/>
      <c r="G3721">
        <v>3717</v>
      </c>
      <c r="H3721" s="246">
        <f t="shared" ca="1" si="70"/>
        <v>3.4402183159685604E-3</v>
      </c>
    </row>
    <row r="3722" spans="2:8" x14ac:dyDescent="0.25">
      <c r="B3722" s="79"/>
      <c r="C3722" s="119"/>
      <c r="G3722">
        <v>3718</v>
      </c>
      <c r="H3722" s="246">
        <f t="shared" ca="1" si="70"/>
        <v>-3.1779628470631886E-3</v>
      </c>
    </row>
    <row r="3723" spans="2:8" x14ac:dyDescent="0.25">
      <c r="B3723" s="79"/>
      <c r="C3723" s="119"/>
      <c r="G3723">
        <v>3719</v>
      </c>
      <c r="H3723" s="246">
        <f t="shared" ca="1" si="70"/>
        <v>1.8685718377742883E-2</v>
      </c>
    </row>
    <row r="3724" spans="2:8" x14ac:dyDescent="0.25">
      <c r="B3724" s="79"/>
      <c r="C3724" s="119"/>
      <c r="G3724">
        <v>3720</v>
      </c>
      <c r="H3724" s="246">
        <f t="shared" ca="1" si="70"/>
        <v>1.2276050711280883E-2</v>
      </c>
    </row>
    <row r="3725" spans="2:8" x14ac:dyDescent="0.25">
      <c r="B3725" s="79"/>
      <c r="C3725" s="119"/>
      <c r="G3725">
        <v>3721</v>
      </c>
      <c r="H3725" s="246">
        <f t="shared" ca="1" si="70"/>
        <v>-2.1478980805901975E-2</v>
      </c>
    </row>
    <row r="3726" spans="2:8" x14ac:dyDescent="0.25">
      <c r="B3726" s="79"/>
      <c r="C3726" s="119"/>
      <c r="G3726">
        <v>3722</v>
      </c>
      <c r="H3726" s="246">
        <f t="shared" ca="1" si="70"/>
        <v>-4.2422730105425611E-3</v>
      </c>
    </row>
    <row r="3727" spans="2:8" x14ac:dyDescent="0.25">
      <c r="B3727" s="79"/>
      <c r="C3727" s="119"/>
      <c r="G3727">
        <v>3723</v>
      </c>
      <c r="H3727" s="246">
        <f t="shared" ca="1" si="70"/>
        <v>3.2452788937010297E-3</v>
      </c>
    </row>
    <row r="3728" spans="2:8" x14ac:dyDescent="0.25">
      <c r="B3728" s="79"/>
      <c r="C3728" s="119"/>
      <c r="G3728">
        <v>3724</v>
      </c>
      <c r="H3728" s="246">
        <f t="shared" ca="1" si="70"/>
        <v>-7.7228643444104267E-3</v>
      </c>
    </row>
    <row r="3729" spans="2:8" x14ac:dyDescent="0.25">
      <c r="B3729" s="79"/>
      <c r="C3729" s="119"/>
      <c r="G3729">
        <v>3725</v>
      </c>
      <c r="H3729" s="246">
        <f t="shared" ca="1" si="70"/>
        <v>-2.248305719667034E-2</v>
      </c>
    </row>
    <row r="3730" spans="2:8" x14ac:dyDescent="0.25">
      <c r="B3730" s="79"/>
      <c r="C3730" s="119"/>
      <c r="G3730">
        <v>3726</v>
      </c>
      <c r="H3730" s="246">
        <f t="shared" ca="1" si="70"/>
        <v>1.5432836563831886E-2</v>
      </c>
    </row>
    <row r="3731" spans="2:8" x14ac:dyDescent="0.25">
      <c r="B3731" s="79"/>
      <c r="C3731" s="119"/>
      <c r="G3731">
        <v>3727</v>
      </c>
      <c r="H3731" s="246">
        <f t="shared" ca="1" si="70"/>
        <v>7.819724425372784E-3</v>
      </c>
    </row>
    <row r="3732" spans="2:8" x14ac:dyDescent="0.25">
      <c r="B3732" s="79"/>
      <c r="C3732" s="119"/>
      <c r="G3732">
        <v>3728</v>
      </c>
      <c r="H3732" s="246">
        <f t="shared" ca="1" si="70"/>
        <v>-2.2468409191269391E-2</v>
      </c>
    </row>
    <row r="3733" spans="2:8" x14ac:dyDescent="0.25">
      <c r="B3733" s="79"/>
      <c r="C3733" s="119"/>
      <c r="G3733">
        <v>3729</v>
      </c>
      <c r="H3733" s="246">
        <f t="shared" ca="1" si="70"/>
        <v>-9.3767339709337812E-3</v>
      </c>
    </row>
    <row r="3734" spans="2:8" x14ac:dyDescent="0.25">
      <c r="B3734" s="79"/>
      <c r="C3734" s="119"/>
      <c r="G3734">
        <v>3730</v>
      </c>
      <c r="H3734" s="246">
        <f t="shared" ca="1" si="70"/>
        <v>5.9226960679287293E-3</v>
      </c>
    </row>
    <row r="3735" spans="2:8" x14ac:dyDescent="0.25">
      <c r="B3735" s="79"/>
      <c r="C3735" s="119"/>
      <c r="G3735">
        <v>3731</v>
      </c>
      <c r="H3735" s="246">
        <f t="shared" ca="1" si="70"/>
        <v>-2.8770303163301938E-2</v>
      </c>
    </row>
    <row r="3736" spans="2:8" x14ac:dyDescent="0.25">
      <c r="B3736" s="79"/>
      <c r="C3736" s="119"/>
      <c r="G3736">
        <v>3732</v>
      </c>
      <c r="H3736" s="246">
        <f t="shared" ca="1" si="70"/>
        <v>-1.309957473164824E-2</v>
      </c>
    </row>
    <row r="3737" spans="2:8" x14ac:dyDescent="0.25">
      <c r="B3737" s="79"/>
      <c r="C3737" s="119"/>
      <c r="G3737">
        <v>3733</v>
      </c>
      <c r="H3737" s="246">
        <f t="shared" ca="1" si="70"/>
        <v>1.2002713735528896E-2</v>
      </c>
    </row>
    <row r="3738" spans="2:8" x14ac:dyDescent="0.25">
      <c r="B3738" s="79"/>
      <c r="C3738" s="119"/>
      <c r="G3738">
        <v>3734</v>
      </c>
      <c r="H3738" s="246">
        <f t="shared" ca="1" si="70"/>
        <v>-4.9231901746074232E-3</v>
      </c>
    </row>
    <row r="3739" spans="2:8" x14ac:dyDescent="0.25">
      <c r="B3739" s="79"/>
      <c r="C3739" s="119"/>
      <c r="G3739">
        <v>3735</v>
      </c>
      <c r="H3739" s="246">
        <f t="shared" ca="1" si="70"/>
        <v>8.8678181036034118E-3</v>
      </c>
    </row>
    <row r="3740" spans="2:8" x14ac:dyDescent="0.25">
      <c r="B3740" s="79"/>
      <c r="C3740" s="119"/>
      <c r="G3740">
        <v>3736</v>
      </c>
      <c r="H3740" s="246">
        <f t="shared" ca="1" si="70"/>
        <v>-1.861688682602702E-3</v>
      </c>
    </row>
    <row r="3741" spans="2:8" x14ac:dyDescent="0.25">
      <c r="B3741" s="79"/>
      <c r="C3741" s="119"/>
      <c r="G3741">
        <v>3737</v>
      </c>
      <c r="H3741" s="246">
        <f t="shared" ca="1" si="70"/>
        <v>-7.4722290144630928E-4</v>
      </c>
    </row>
    <row r="3742" spans="2:8" x14ac:dyDescent="0.25">
      <c r="B3742" s="79"/>
      <c r="C3742" s="119"/>
      <c r="G3742">
        <v>3738</v>
      </c>
      <c r="H3742" s="246">
        <f t="shared" ca="1" si="70"/>
        <v>-5.2770188793990649E-4</v>
      </c>
    </row>
    <row r="3743" spans="2:8" x14ac:dyDescent="0.25">
      <c r="B3743" s="79"/>
      <c r="C3743" s="119"/>
      <c r="G3743">
        <v>3739</v>
      </c>
      <c r="H3743" s="246">
        <f t="shared" ca="1" si="70"/>
        <v>-6.9758771207186852E-3</v>
      </c>
    </row>
    <row r="3744" spans="2:8" x14ac:dyDescent="0.25">
      <c r="B3744" s="79"/>
      <c r="C3744" s="119"/>
      <c r="G3744">
        <v>3740</v>
      </c>
      <c r="H3744" s="246">
        <f t="shared" ca="1" si="70"/>
        <v>-8.1035354366718292E-3</v>
      </c>
    </row>
    <row r="3745" spans="2:8" x14ac:dyDescent="0.25">
      <c r="B3745" s="79"/>
      <c r="C3745" s="119"/>
      <c r="G3745">
        <v>3741</v>
      </c>
      <c r="H3745" s="246">
        <f t="shared" ca="1" si="70"/>
        <v>-1.1806739128904571E-2</v>
      </c>
    </row>
    <row r="3746" spans="2:8" x14ac:dyDescent="0.25">
      <c r="B3746" s="79"/>
      <c r="C3746" s="119"/>
      <c r="G3746">
        <v>3742</v>
      </c>
      <c r="H3746" s="246">
        <f t="shared" ca="1" si="70"/>
        <v>-6.4806944889349554E-3</v>
      </c>
    </row>
    <row r="3747" spans="2:8" x14ac:dyDescent="0.25">
      <c r="B3747" s="79"/>
      <c r="C3747" s="119"/>
      <c r="G3747">
        <v>3743</v>
      </c>
      <c r="H3747" s="246">
        <f t="shared" ca="1" si="70"/>
        <v>7.5271524591759347E-3</v>
      </c>
    </row>
    <row r="3748" spans="2:8" x14ac:dyDescent="0.25">
      <c r="B3748" s="79"/>
      <c r="C3748" s="119"/>
      <c r="G3748">
        <v>3744</v>
      </c>
      <c r="H3748" s="246">
        <f t="shared" ca="1" si="70"/>
        <v>2.5530799968257623E-3</v>
      </c>
    </row>
    <row r="3749" spans="2:8" x14ac:dyDescent="0.25">
      <c r="B3749" s="79"/>
      <c r="C3749" s="119"/>
      <c r="G3749">
        <v>3745</v>
      </c>
      <c r="H3749" s="246">
        <f t="shared" ca="1" si="70"/>
        <v>9.4353489758954164E-4</v>
      </c>
    </row>
    <row r="3750" spans="2:8" x14ac:dyDescent="0.25">
      <c r="B3750" s="79"/>
      <c r="C3750" s="119"/>
      <c r="G3750">
        <v>3746</v>
      </c>
      <c r="H3750" s="246">
        <f t="shared" ca="1" si="70"/>
        <v>1.3067663453405992E-3</v>
      </c>
    </row>
    <row r="3751" spans="2:8" x14ac:dyDescent="0.25">
      <c r="B3751" s="79"/>
      <c r="C3751" s="119"/>
      <c r="G3751">
        <v>3747</v>
      </c>
      <c r="H3751" s="246">
        <f t="shared" ca="1" si="70"/>
        <v>-1.7408673410167538E-2</v>
      </c>
    </row>
    <row r="3752" spans="2:8" x14ac:dyDescent="0.25">
      <c r="B3752" s="79"/>
      <c r="C3752" s="119"/>
      <c r="G3752">
        <v>3748</v>
      </c>
      <c r="H3752" s="246">
        <f t="shared" ca="1" si="70"/>
        <v>-4.4263566429116538E-3</v>
      </c>
    </row>
    <row r="3753" spans="2:8" x14ac:dyDescent="0.25">
      <c r="B3753" s="79"/>
      <c r="C3753" s="119"/>
      <c r="G3753">
        <v>3749</v>
      </c>
      <c r="H3753" s="246">
        <f t="shared" ca="1" si="70"/>
        <v>1.9126726733572501E-2</v>
      </c>
    </row>
    <row r="3754" spans="2:8" x14ac:dyDescent="0.25">
      <c r="B3754" s="79"/>
      <c r="C3754" s="119"/>
      <c r="G3754">
        <v>3750</v>
      </c>
      <c r="H3754" s="246">
        <f t="shared" ca="1" si="70"/>
        <v>2.3999776810994019E-2</v>
      </c>
    </row>
    <row r="3755" spans="2:8" x14ac:dyDescent="0.25">
      <c r="B3755" s="79"/>
      <c r="C3755" s="119"/>
      <c r="G3755">
        <v>3751</v>
      </c>
      <c r="H3755" s="246">
        <f t="shared" ca="1" si="70"/>
        <v>-1.6098949443393025E-2</v>
      </c>
    </row>
    <row r="3756" spans="2:8" x14ac:dyDescent="0.25">
      <c r="B3756" s="79"/>
      <c r="C3756" s="119"/>
      <c r="G3756">
        <v>3752</v>
      </c>
      <c r="H3756" s="246">
        <f t="shared" ca="1" si="70"/>
        <v>7.8844848895041845E-3</v>
      </c>
    </row>
    <row r="3757" spans="2:8" x14ac:dyDescent="0.25">
      <c r="B3757" s="79"/>
      <c r="C3757" s="119"/>
      <c r="G3757">
        <v>3753</v>
      </c>
      <c r="H3757" s="246">
        <f t="shared" ca="1" si="70"/>
        <v>1.3046613440797723E-2</v>
      </c>
    </row>
    <row r="3758" spans="2:8" x14ac:dyDescent="0.25">
      <c r="B3758" s="79"/>
      <c r="C3758" s="119"/>
      <c r="G3758">
        <v>3754</v>
      </c>
      <c r="H3758" s="246">
        <f t="shared" ca="1" si="70"/>
        <v>8.1419233572490556E-3</v>
      </c>
    </row>
    <row r="3759" spans="2:8" x14ac:dyDescent="0.25">
      <c r="B3759" s="79"/>
      <c r="C3759" s="119"/>
      <c r="G3759">
        <v>3755</v>
      </c>
      <c r="H3759" s="246">
        <f t="shared" ca="1" si="70"/>
        <v>-7.1448783554402782E-3</v>
      </c>
    </row>
    <row r="3760" spans="2:8" x14ac:dyDescent="0.25">
      <c r="B3760" s="79"/>
      <c r="C3760" s="119"/>
      <c r="G3760">
        <v>3756</v>
      </c>
      <c r="H3760" s="246">
        <f t="shared" ca="1" si="70"/>
        <v>-7.2127470216633088E-4</v>
      </c>
    </row>
    <row r="3761" spans="2:8" x14ac:dyDescent="0.25">
      <c r="B3761" s="79"/>
      <c r="C3761" s="119"/>
      <c r="G3761">
        <v>3757</v>
      </c>
      <c r="H3761" s="246">
        <f t="shared" ca="1" si="70"/>
        <v>-1.3174826078037669E-2</v>
      </c>
    </row>
    <row r="3762" spans="2:8" x14ac:dyDescent="0.25">
      <c r="B3762" s="79"/>
      <c r="C3762" s="119"/>
      <c r="G3762">
        <v>3758</v>
      </c>
      <c r="H3762" s="246">
        <f t="shared" ca="1" si="70"/>
        <v>7.6887972171394694E-4</v>
      </c>
    </row>
    <row r="3763" spans="2:8" x14ac:dyDescent="0.25">
      <c r="B3763" s="79"/>
      <c r="C3763" s="119"/>
      <c r="G3763">
        <v>3759</v>
      </c>
      <c r="H3763" s="246">
        <f t="shared" ca="1" si="70"/>
        <v>-9.5203322998781374E-3</v>
      </c>
    </row>
    <row r="3764" spans="2:8" x14ac:dyDescent="0.25">
      <c r="B3764" s="79"/>
      <c r="C3764" s="119"/>
      <c r="G3764">
        <v>3760</v>
      </c>
      <c r="H3764" s="246">
        <f t="shared" ca="1" si="70"/>
        <v>-1.4508074896313892E-3</v>
      </c>
    </row>
    <row r="3765" spans="2:8" x14ac:dyDescent="0.25">
      <c r="B3765" s="79"/>
      <c r="C3765" s="119"/>
      <c r="G3765">
        <v>3761</v>
      </c>
      <c r="H3765" s="246">
        <f t="shared" ca="1" si="70"/>
        <v>-6.8161453441162561E-6</v>
      </c>
    </row>
    <row r="3766" spans="2:8" x14ac:dyDescent="0.25">
      <c r="B3766" s="79"/>
      <c r="C3766" s="119"/>
      <c r="G3766">
        <v>3762</v>
      </c>
      <c r="H3766" s="246">
        <f t="shared" ca="1" si="70"/>
        <v>-9.3741101628557685E-3</v>
      </c>
    </row>
    <row r="3767" spans="2:8" x14ac:dyDescent="0.25">
      <c r="B3767" s="79"/>
      <c r="C3767" s="119"/>
      <c r="G3767">
        <v>3763</v>
      </c>
      <c r="H3767" s="246">
        <f t="shared" ca="1" si="70"/>
        <v>-7.1871895976650339E-3</v>
      </c>
    </row>
    <row r="3768" spans="2:8" x14ac:dyDescent="0.25">
      <c r="B3768" s="79"/>
      <c r="C3768" s="119"/>
      <c r="G3768">
        <v>3764</v>
      </c>
      <c r="H3768" s="246">
        <f t="shared" ca="1" si="70"/>
        <v>6.6285550585931195E-3</v>
      </c>
    </row>
    <row r="3769" spans="2:8" x14ac:dyDescent="0.25">
      <c r="B3769" s="79"/>
      <c r="C3769" s="119"/>
      <c r="G3769">
        <v>3765</v>
      </c>
      <c r="H3769" s="246">
        <f t="shared" ca="1" si="70"/>
        <v>-4.3233028319960695E-3</v>
      </c>
    </row>
    <row r="3770" spans="2:8" x14ac:dyDescent="0.25">
      <c r="B3770" s="79"/>
      <c r="C3770" s="119"/>
      <c r="G3770">
        <v>3766</v>
      </c>
      <c r="H3770" s="246">
        <f t="shared" ca="1" si="70"/>
        <v>-2.470853135678797E-3</v>
      </c>
    </row>
    <row r="3771" spans="2:8" x14ac:dyDescent="0.25">
      <c r="B3771" s="79"/>
      <c r="C3771" s="119"/>
      <c r="G3771">
        <v>3767</v>
      </c>
      <c r="H3771" s="246">
        <f t="shared" ca="1" si="70"/>
        <v>1.3416530786923425E-2</v>
      </c>
    </row>
    <row r="3772" spans="2:8" x14ac:dyDescent="0.25">
      <c r="B3772" s="79"/>
      <c r="C3772" s="119"/>
      <c r="G3772">
        <v>3768</v>
      </c>
      <c r="H3772" s="246">
        <f t="shared" ca="1" si="70"/>
        <v>1.4485686359835371E-2</v>
      </c>
    </row>
    <row r="3773" spans="2:8" x14ac:dyDescent="0.25">
      <c r="B3773" s="79"/>
      <c r="C3773" s="119"/>
      <c r="G3773">
        <v>3769</v>
      </c>
      <c r="H3773" s="246">
        <f t="shared" ca="1" si="70"/>
        <v>-4.7888949502627072E-3</v>
      </c>
    </row>
    <row r="3774" spans="2:8" x14ac:dyDescent="0.25">
      <c r="B3774" s="79"/>
      <c r="C3774" s="119"/>
      <c r="G3774">
        <v>3770</v>
      </c>
      <c r="H3774" s="246">
        <f t="shared" ca="1" si="70"/>
        <v>-1.5217692561893967E-2</v>
      </c>
    </row>
    <row r="3775" spans="2:8" x14ac:dyDescent="0.25">
      <c r="B3775" s="79"/>
      <c r="C3775" s="119"/>
      <c r="G3775">
        <v>3771</v>
      </c>
      <c r="H3775" s="246">
        <f t="shared" ca="1" si="70"/>
        <v>-1.3343545172504051E-2</v>
      </c>
    </row>
    <row r="3776" spans="2:8" x14ac:dyDescent="0.25">
      <c r="B3776" s="79"/>
      <c r="C3776" s="119"/>
      <c r="G3776">
        <v>3772</v>
      </c>
      <c r="H3776" s="246">
        <f t="shared" ca="1" si="70"/>
        <v>-6.8660201554198797E-3</v>
      </c>
    </row>
    <row r="3777" spans="2:8" x14ac:dyDescent="0.25">
      <c r="B3777" s="79"/>
      <c r="C3777" s="119"/>
      <c r="G3777">
        <v>3773</v>
      </c>
      <c r="H3777" s="246">
        <f t="shared" ca="1" si="70"/>
        <v>2.4690466251239846E-2</v>
      </c>
    </row>
    <row r="3778" spans="2:8" x14ac:dyDescent="0.25">
      <c r="B3778" s="79"/>
      <c r="C3778" s="119"/>
      <c r="G3778">
        <v>3774</v>
      </c>
      <c r="H3778" s="246">
        <f t="shared" ca="1" si="70"/>
        <v>8.3687421320830045E-4</v>
      </c>
    </row>
    <row r="3779" spans="2:8" x14ac:dyDescent="0.25">
      <c r="B3779" s="79"/>
      <c r="C3779" s="119"/>
      <c r="G3779">
        <v>3775</v>
      </c>
      <c r="H3779" s="246">
        <f t="shared" ca="1" si="70"/>
        <v>1.931476984918256E-2</v>
      </c>
    </row>
    <row r="3780" spans="2:8" x14ac:dyDescent="0.25">
      <c r="B3780" s="79"/>
      <c r="C3780" s="119"/>
      <c r="G3780">
        <v>3776</v>
      </c>
      <c r="H3780" s="246">
        <f t="shared" ca="1" si="70"/>
        <v>2.2149181874701052E-2</v>
      </c>
    </row>
    <row r="3781" spans="2:8" x14ac:dyDescent="0.25">
      <c r="B3781" s="79"/>
      <c r="C3781" s="119"/>
      <c r="G3781">
        <v>3777</v>
      </c>
      <c r="H3781" s="246">
        <f t="shared" ca="1" si="70"/>
        <v>1.0662384920788753E-2</v>
      </c>
    </row>
    <row r="3782" spans="2:8" x14ac:dyDescent="0.25">
      <c r="B3782" s="79"/>
      <c r="C3782" s="119"/>
      <c r="G3782">
        <v>3778</v>
      </c>
      <c r="H3782" s="246">
        <f t="shared" ref="H3782:H3845" ca="1" si="71">_xlfn.NORM.INV(RAND(),$N$7,$N$8)</f>
        <v>-1.452873842277071E-2</v>
      </c>
    </row>
    <row r="3783" spans="2:8" x14ac:dyDescent="0.25">
      <c r="B3783" s="79"/>
      <c r="C3783" s="119"/>
      <c r="G3783">
        <v>3779</v>
      </c>
      <c r="H3783" s="246">
        <f t="shared" ca="1" si="71"/>
        <v>2.0210143786497121E-3</v>
      </c>
    </row>
    <row r="3784" spans="2:8" x14ac:dyDescent="0.25">
      <c r="B3784" s="79"/>
      <c r="C3784" s="119"/>
      <c r="G3784">
        <v>3780</v>
      </c>
      <c r="H3784" s="246">
        <f t="shared" ca="1" si="71"/>
        <v>-5.6907041965679203E-4</v>
      </c>
    </row>
    <row r="3785" spans="2:8" x14ac:dyDescent="0.25">
      <c r="B3785" s="79"/>
      <c r="C3785" s="119"/>
      <c r="G3785">
        <v>3781</v>
      </c>
      <c r="H3785" s="246">
        <f t="shared" ca="1" si="71"/>
        <v>8.7217983441520326E-3</v>
      </c>
    </row>
    <row r="3786" spans="2:8" x14ac:dyDescent="0.25">
      <c r="B3786" s="79"/>
      <c r="C3786" s="119"/>
      <c r="G3786">
        <v>3782</v>
      </c>
      <c r="H3786" s="246">
        <f t="shared" ca="1" si="71"/>
        <v>1.9810197454107345E-3</v>
      </c>
    </row>
    <row r="3787" spans="2:8" x14ac:dyDescent="0.25">
      <c r="B3787" s="79"/>
      <c r="C3787" s="119"/>
      <c r="G3787">
        <v>3783</v>
      </c>
      <c r="H3787" s="246">
        <f t="shared" ca="1" si="71"/>
        <v>-2.0283252624072743E-2</v>
      </c>
    </row>
    <row r="3788" spans="2:8" x14ac:dyDescent="0.25">
      <c r="B3788" s="79"/>
      <c r="C3788" s="119"/>
      <c r="G3788">
        <v>3784</v>
      </c>
      <c r="H3788" s="246">
        <f t="shared" ca="1" si="71"/>
        <v>9.7875481952519475E-4</v>
      </c>
    </row>
    <row r="3789" spans="2:8" x14ac:dyDescent="0.25">
      <c r="B3789" s="79"/>
      <c r="C3789" s="119"/>
      <c r="G3789">
        <v>3785</v>
      </c>
      <c r="H3789" s="246">
        <f t="shared" ca="1" si="71"/>
        <v>-3.7087128074515694E-3</v>
      </c>
    </row>
    <row r="3790" spans="2:8" x14ac:dyDescent="0.25">
      <c r="B3790" s="79"/>
      <c r="C3790" s="119"/>
      <c r="G3790">
        <v>3786</v>
      </c>
      <c r="H3790" s="246">
        <f t="shared" ca="1" si="71"/>
        <v>1.7173551781767889E-2</v>
      </c>
    </row>
    <row r="3791" spans="2:8" x14ac:dyDescent="0.25">
      <c r="B3791" s="79"/>
      <c r="C3791" s="119"/>
      <c r="G3791">
        <v>3787</v>
      </c>
      <c r="H3791" s="246">
        <f t="shared" ca="1" si="71"/>
        <v>-2.725881458975898E-3</v>
      </c>
    </row>
    <row r="3792" spans="2:8" x14ac:dyDescent="0.25">
      <c r="B3792" s="79"/>
      <c r="C3792" s="119"/>
      <c r="G3792">
        <v>3788</v>
      </c>
      <c r="H3792" s="246">
        <f t="shared" ca="1" si="71"/>
        <v>-8.2118421325142552E-3</v>
      </c>
    </row>
    <row r="3793" spans="2:8" x14ac:dyDescent="0.25">
      <c r="B3793" s="79"/>
      <c r="C3793" s="119"/>
      <c r="G3793">
        <v>3789</v>
      </c>
      <c r="H3793" s="246">
        <f t="shared" ca="1" si="71"/>
        <v>2.1184215089230247E-2</v>
      </c>
    </row>
    <row r="3794" spans="2:8" x14ac:dyDescent="0.25">
      <c r="B3794" s="79"/>
      <c r="C3794" s="119"/>
      <c r="G3794">
        <v>3790</v>
      </c>
      <c r="H3794" s="246">
        <f t="shared" ca="1" si="71"/>
        <v>3.132890983373212E-3</v>
      </c>
    </row>
    <row r="3795" spans="2:8" x14ac:dyDescent="0.25">
      <c r="B3795" s="79"/>
      <c r="C3795" s="119"/>
      <c r="G3795">
        <v>3791</v>
      </c>
      <c r="H3795" s="246">
        <f t="shared" ca="1" si="71"/>
        <v>-3.6289070272787815E-3</v>
      </c>
    </row>
    <row r="3796" spans="2:8" x14ac:dyDescent="0.25">
      <c r="B3796" s="79"/>
      <c r="C3796" s="119"/>
      <c r="G3796">
        <v>3792</v>
      </c>
      <c r="H3796" s="246">
        <f t="shared" ca="1" si="71"/>
        <v>-1.3323000671749479E-2</v>
      </c>
    </row>
    <row r="3797" spans="2:8" x14ac:dyDescent="0.25">
      <c r="B3797" s="79"/>
      <c r="C3797" s="119"/>
      <c r="G3797">
        <v>3793</v>
      </c>
      <c r="H3797" s="246">
        <f t="shared" ca="1" si="71"/>
        <v>7.3959589905663193E-3</v>
      </c>
    </row>
    <row r="3798" spans="2:8" x14ac:dyDescent="0.25">
      <c r="B3798" s="79"/>
      <c r="C3798" s="119"/>
      <c r="G3798">
        <v>3794</v>
      </c>
      <c r="H3798" s="246">
        <f t="shared" ca="1" si="71"/>
        <v>-1.5141242416012113E-2</v>
      </c>
    </row>
    <row r="3799" spans="2:8" x14ac:dyDescent="0.25">
      <c r="B3799" s="79"/>
      <c r="C3799" s="119"/>
      <c r="G3799">
        <v>3795</v>
      </c>
      <c r="H3799" s="246">
        <f t="shared" ca="1" si="71"/>
        <v>-1.8697492724143689E-2</v>
      </c>
    </row>
    <row r="3800" spans="2:8" x14ac:dyDescent="0.25">
      <c r="B3800" s="79"/>
      <c r="C3800" s="119"/>
      <c r="G3800">
        <v>3796</v>
      </c>
      <c r="H3800" s="246">
        <f t="shared" ca="1" si="71"/>
        <v>3.2192052376018134E-4</v>
      </c>
    </row>
    <row r="3801" spans="2:8" x14ac:dyDescent="0.25">
      <c r="B3801" s="79"/>
      <c r="C3801" s="119"/>
      <c r="G3801">
        <v>3797</v>
      </c>
      <c r="H3801" s="246">
        <f t="shared" ca="1" si="71"/>
        <v>-2.6906947606302325E-2</v>
      </c>
    </row>
    <row r="3802" spans="2:8" x14ac:dyDescent="0.25">
      <c r="B3802" s="79"/>
      <c r="C3802" s="119"/>
      <c r="G3802">
        <v>3798</v>
      </c>
      <c r="H3802" s="246">
        <f t="shared" ca="1" si="71"/>
        <v>4.1473129843160646E-3</v>
      </c>
    </row>
    <row r="3803" spans="2:8" x14ac:dyDescent="0.25">
      <c r="B3803" s="79"/>
      <c r="C3803" s="119"/>
      <c r="G3803">
        <v>3799</v>
      </c>
      <c r="H3803" s="246">
        <f t="shared" ca="1" si="71"/>
        <v>-4.8578297654928021E-3</v>
      </c>
    </row>
    <row r="3804" spans="2:8" x14ac:dyDescent="0.25">
      <c r="B3804" s="79"/>
      <c r="C3804" s="119"/>
      <c r="G3804">
        <v>3800</v>
      </c>
      <c r="H3804" s="246">
        <f t="shared" ca="1" si="71"/>
        <v>1.8558953094296605E-2</v>
      </c>
    </row>
    <row r="3805" spans="2:8" x14ac:dyDescent="0.25">
      <c r="B3805" s="79"/>
      <c r="C3805" s="119"/>
      <c r="G3805">
        <v>3801</v>
      </c>
      <c r="H3805" s="246">
        <f t="shared" ca="1" si="71"/>
        <v>-2.3963291667533981E-2</v>
      </c>
    </row>
    <row r="3806" spans="2:8" x14ac:dyDescent="0.25">
      <c r="B3806" s="79"/>
      <c r="C3806" s="119"/>
      <c r="G3806">
        <v>3802</v>
      </c>
      <c r="H3806" s="246">
        <f t="shared" ca="1" si="71"/>
        <v>-8.392021402519035E-3</v>
      </c>
    </row>
    <row r="3807" spans="2:8" x14ac:dyDescent="0.25">
      <c r="B3807" s="79"/>
      <c r="C3807" s="119"/>
      <c r="G3807">
        <v>3803</v>
      </c>
      <c r="H3807" s="246">
        <f t="shared" ca="1" si="71"/>
        <v>3.7627188145918839E-3</v>
      </c>
    </row>
    <row r="3808" spans="2:8" x14ac:dyDescent="0.25">
      <c r="B3808" s="79"/>
      <c r="C3808" s="119"/>
      <c r="G3808">
        <v>3804</v>
      </c>
      <c r="H3808" s="246">
        <f t="shared" ca="1" si="71"/>
        <v>9.9133190689755218E-3</v>
      </c>
    </row>
    <row r="3809" spans="2:8" x14ac:dyDescent="0.25">
      <c r="B3809" s="79"/>
      <c r="C3809" s="119"/>
      <c r="G3809">
        <v>3805</v>
      </c>
      <c r="H3809" s="246">
        <f t="shared" ca="1" si="71"/>
        <v>-5.1620076949580804E-3</v>
      </c>
    </row>
    <row r="3810" spans="2:8" x14ac:dyDescent="0.25">
      <c r="B3810" s="79"/>
      <c r="C3810" s="119"/>
      <c r="G3810">
        <v>3806</v>
      </c>
      <c r="H3810" s="246">
        <f t="shared" ca="1" si="71"/>
        <v>8.5649212446553703E-3</v>
      </c>
    </row>
    <row r="3811" spans="2:8" x14ac:dyDescent="0.25">
      <c r="B3811" s="79"/>
      <c r="C3811" s="119"/>
      <c r="G3811">
        <v>3807</v>
      </c>
      <c r="H3811" s="246">
        <f t="shared" ca="1" si="71"/>
        <v>6.1926533972568899E-3</v>
      </c>
    </row>
    <row r="3812" spans="2:8" x14ac:dyDescent="0.25">
      <c r="B3812" s="79"/>
      <c r="C3812" s="119"/>
      <c r="G3812">
        <v>3808</v>
      </c>
      <c r="H3812" s="246">
        <f t="shared" ca="1" si="71"/>
        <v>5.8762260004879621E-3</v>
      </c>
    </row>
    <row r="3813" spans="2:8" x14ac:dyDescent="0.25">
      <c r="B3813" s="79"/>
      <c r="C3813" s="119"/>
      <c r="G3813">
        <v>3809</v>
      </c>
      <c r="H3813" s="246">
        <f t="shared" ca="1" si="71"/>
        <v>2.1890761907599702E-2</v>
      </c>
    </row>
    <row r="3814" spans="2:8" x14ac:dyDescent="0.25">
      <c r="B3814" s="79"/>
      <c r="C3814" s="119"/>
      <c r="G3814">
        <v>3810</v>
      </c>
      <c r="H3814" s="246">
        <f t="shared" ca="1" si="71"/>
        <v>-2.5450955821653635E-2</v>
      </c>
    </row>
    <row r="3815" spans="2:8" x14ac:dyDescent="0.25">
      <c r="B3815" s="79"/>
      <c r="C3815" s="119"/>
      <c r="G3815">
        <v>3811</v>
      </c>
      <c r="H3815" s="246">
        <f t="shared" ca="1" si="71"/>
        <v>-1.0513490075696345E-2</v>
      </c>
    </row>
    <row r="3816" spans="2:8" x14ac:dyDescent="0.25">
      <c r="B3816" s="79"/>
      <c r="C3816" s="119"/>
      <c r="G3816">
        <v>3812</v>
      </c>
      <c r="H3816" s="246">
        <f t="shared" ca="1" si="71"/>
        <v>-3.802663016846296E-3</v>
      </c>
    </row>
    <row r="3817" spans="2:8" x14ac:dyDescent="0.25">
      <c r="B3817" s="79"/>
      <c r="C3817" s="119"/>
      <c r="G3817">
        <v>3813</v>
      </c>
      <c r="H3817" s="246">
        <f t="shared" ca="1" si="71"/>
        <v>-2.2739061373998708E-2</v>
      </c>
    </row>
    <row r="3818" spans="2:8" x14ac:dyDescent="0.25">
      <c r="B3818" s="79"/>
      <c r="C3818" s="119"/>
      <c r="G3818">
        <v>3814</v>
      </c>
      <c r="H3818" s="246">
        <f t="shared" ca="1" si="71"/>
        <v>7.9216201208098403E-3</v>
      </c>
    </row>
    <row r="3819" spans="2:8" x14ac:dyDescent="0.25">
      <c r="B3819" s="79"/>
      <c r="C3819" s="119"/>
      <c r="G3819">
        <v>3815</v>
      </c>
      <c r="H3819" s="246">
        <f t="shared" ca="1" si="71"/>
        <v>6.4757636713571199E-3</v>
      </c>
    </row>
    <row r="3820" spans="2:8" x14ac:dyDescent="0.25">
      <c r="B3820" s="79"/>
      <c r="C3820" s="119"/>
      <c r="G3820">
        <v>3816</v>
      </c>
      <c r="H3820" s="246">
        <f t="shared" ca="1" si="71"/>
        <v>1.2803686557152067E-2</v>
      </c>
    </row>
    <row r="3821" spans="2:8" x14ac:dyDescent="0.25">
      <c r="B3821" s="79"/>
      <c r="C3821" s="119"/>
      <c r="G3821">
        <v>3817</v>
      </c>
      <c r="H3821" s="246">
        <f t="shared" ca="1" si="71"/>
        <v>1.1951222223493386E-2</v>
      </c>
    </row>
    <row r="3822" spans="2:8" x14ac:dyDescent="0.25">
      <c r="B3822" s="79"/>
      <c r="C3822" s="119"/>
      <c r="G3822">
        <v>3818</v>
      </c>
      <c r="H3822" s="246">
        <f t="shared" ca="1" si="71"/>
        <v>-2.0092545816092593E-3</v>
      </c>
    </row>
    <row r="3823" spans="2:8" x14ac:dyDescent="0.25">
      <c r="B3823" s="79"/>
      <c r="C3823" s="119"/>
      <c r="G3823">
        <v>3819</v>
      </c>
      <c r="H3823" s="246">
        <f t="shared" ca="1" si="71"/>
        <v>-1.5223474001217676E-2</v>
      </c>
    </row>
    <row r="3824" spans="2:8" x14ac:dyDescent="0.25">
      <c r="B3824" s="79"/>
      <c r="C3824" s="119"/>
      <c r="G3824">
        <v>3820</v>
      </c>
      <c r="H3824" s="246">
        <f t="shared" ca="1" si="71"/>
        <v>2.2294151790083989E-2</v>
      </c>
    </row>
    <row r="3825" spans="2:8" x14ac:dyDescent="0.25">
      <c r="B3825" s="79"/>
      <c r="C3825" s="119"/>
      <c r="G3825">
        <v>3821</v>
      </c>
      <c r="H3825" s="246">
        <f t="shared" ca="1" si="71"/>
        <v>2.570209496579149E-2</v>
      </c>
    </row>
    <row r="3826" spans="2:8" x14ac:dyDescent="0.25">
      <c r="B3826" s="79"/>
      <c r="C3826" s="119"/>
      <c r="G3826">
        <v>3822</v>
      </c>
      <c r="H3826" s="246">
        <f t="shared" ca="1" si="71"/>
        <v>-5.5662553481172399E-3</v>
      </c>
    </row>
    <row r="3827" spans="2:8" x14ac:dyDescent="0.25">
      <c r="B3827" s="79"/>
      <c r="C3827" s="119"/>
      <c r="G3827">
        <v>3823</v>
      </c>
      <c r="H3827" s="246">
        <f t="shared" ca="1" si="71"/>
        <v>3.1036477082177931E-2</v>
      </c>
    </row>
    <row r="3828" spans="2:8" x14ac:dyDescent="0.25">
      <c r="B3828" s="79"/>
      <c r="C3828" s="119"/>
      <c r="G3828">
        <v>3824</v>
      </c>
      <c r="H3828" s="246">
        <f t="shared" ca="1" si="71"/>
        <v>4.1360212891109723E-3</v>
      </c>
    </row>
    <row r="3829" spans="2:8" x14ac:dyDescent="0.25">
      <c r="B3829" s="79"/>
      <c r="C3829" s="119"/>
      <c r="G3829">
        <v>3825</v>
      </c>
      <c r="H3829" s="246">
        <f t="shared" ca="1" si="71"/>
        <v>-2.2374358645143528E-3</v>
      </c>
    </row>
    <row r="3830" spans="2:8" x14ac:dyDescent="0.25">
      <c r="B3830" s="79"/>
      <c r="C3830" s="119"/>
      <c r="G3830">
        <v>3826</v>
      </c>
      <c r="H3830" s="246">
        <f t="shared" ca="1" si="71"/>
        <v>-5.0438446413455778E-3</v>
      </c>
    </row>
    <row r="3831" spans="2:8" x14ac:dyDescent="0.25">
      <c r="B3831" s="79"/>
      <c r="C3831" s="119"/>
      <c r="G3831">
        <v>3827</v>
      </c>
      <c r="H3831" s="246">
        <f t="shared" ca="1" si="71"/>
        <v>5.2768242576305621E-3</v>
      </c>
    </row>
    <row r="3832" spans="2:8" x14ac:dyDescent="0.25">
      <c r="B3832" s="79"/>
      <c r="C3832" s="119"/>
      <c r="G3832">
        <v>3828</v>
      </c>
      <c r="H3832" s="246">
        <f t="shared" ca="1" si="71"/>
        <v>5.3915130536263533E-4</v>
      </c>
    </row>
    <row r="3833" spans="2:8" x14ac:dyDescent="0.25">
      <c r="B3833" s="79"/>
      <c r="C3833" s="119"/>
      <c r="G3833">
        <v>3829</v>
      </c>
      <c r="H3833" s="246">
        <f t="shared" ca="1" si="71"/>
        <v>-6.0847875868648999E-3</v>
      </c>
    </row>
    <row r="3834" spans="2:8" x14ac:dyDescent="0.25">
      <c r="B3834" s="79"/>
      <c r="C3834" s="119"/>
      <c r="G3834">
        <v>3830</v>
      </c>
      <c r="H3834" s="246">
        <f t="shared" ca="1" si="71"/>
        <v>7.0228593218695356E-3</v>
      </c>
    </row>
    <row r="3835" spans="2:8" x14ac:dyDescent="0.25">
      <c r="B3835" s="79"/>
      <c r="C3835" s="119"/>
      <c r="G3835">
        <v>3831</v>
      </c>
      <c r="H3835" s="246">
        <f t="shared" ca="1" si="71"/>
        <v>7.0487278017295953E-3</v>
      </c>
    </row>
    <row r="3836" spans="2:8" x14ac:dyDescent="0.25">
      <c r="B3836" s="79"/>
      <c r="C3836" s="119"/>
      <c r="G3836">
        <v>3832</v>
      </c>
      <c r="H3836" s="246">
        <f t="shared" ca="1" si="71"/>
        <v>-5.7549225090229514E-3</v>
      </c>
    </row>
    <row r="3837" spans="2:8" x14ac:dyDescent="0.25">
      <c r="B3837" s="79"/>
      <c r="C3837" s="119"/>
      <c r="G3837">
        <v>3833</v>
      </c>
      <c r="H3837" s="246">
        <f t="shared" ca="1" si="71"/>
        <v>-1.0593330106628952E-2</v>
      </c>
    </row>
    <row r="3838" spans="2:8" x14ac:dyDescent="0.25">
      <c r="B3838" s="79"/>
      <c r="C3838" s="119"/>
      <c r="G3838">
        <v>3834</v>
      </c>
      <c r="H3838" s="246">
        <f t="shared" ca="1" si="71"/>
        <v>9.660919748569678E-4</v>
      </c>
    </row>
    <row r="3839" spans="2:8" x14ac:dyDescent="0.25">
      <c r="B3839" s="79"/>
      <c r="C3839" s="119"/>
      <c r="G3839">
        <v>3835</v>
      </c>
      <c r="H3839" s="246">
        <f t="shared" ca="1" si="71"/>
        <v>-6.1114981006627567E-3</v>
      </c>
    </row>
    <row r="3840" spans="2:8" x14ac:dyDescent="0.25">
      <c r="B3840" s="79"/>
      <c r="C3840" s="119"/>
      <c r="G3840">
        <v>3836</v>
      </c>
      <c r="H3840" s="246">
        <f t="shared" ca="1" si="71"/>
        <v>-1.2071812458105022E-2</v>
      </c>
    </row>
    <row r="3841" spans="2:8" x14ac:dyDescent="0.25">
      <c r="B3841" s="79"/>
      <c r="C3841" s="119"/>
      <c r="G3841">
        <v>3837</v>
      </c>
      <c r="H3841" s="246">
        <f t="shared" ca="1" si="71"/>
        <v>1.5861126525040382E-2</v>
      </c>
    </row>
    <row r="3842" spans="2:8" x14ac:dyDescent="0.25">
      <c r="B3842" s="79"/>
      <c r="C3842" s="119"/>
      <c r="G3842">
        <v>3838</v>
      </c>
      <c r="H3842" s="246">
        <f t="shared" ca="1" si="71"/>
        <v>-1.1625931591913764E-2</v>
      </c>
    </row>
    <row r="3843" spans="2:8" x14ac:dyDescent="0.25">
      <c r="B3843" s="79"/>
      <c r="C3843" s="119"/>
      <c r="G3843">
        <v>3839</v>
      </c>
      <c r="H3843" s="246">
        <f t="shared" ca="1" si="71"/>
        <v>1.1287463735694435E-2</v>
      </c>
    </row>
    <row r="3844" spans="2:8" x14ac:dyDescent="0.25">
      <c r="B3844" s="79"/>
      <c r="C3844" s="119"/>
      <c r="G3844">
        <v>3840</v>
      </c>
      <c r="H3844" s="246">
        <f t="shared" ca="1" si="71"/>
        <v>2.614499267864703E-2</v>
      </c>
    </row>
    <row r="3845" spans="2:8" x14ac:dyDescent="0.25">
      <c r="B3845" s="79"/>
      <c r="C3845" s="119"/>
      <c r="G3845">
        <v>3841</v>
      </c>
      <c r="H3845" s="246">
        <f t="shared" ca="1" si="71"/>
        <v>1.3398607149494901E-2</v>
      </c>
    </row>
    <row r="3846" spans="2:8" x14ac:dyDescent="0.25">
      <c r="B3846" s="79"/>
      <c r="C3846" s="119"/>
      <c r="G3846">
        <v>3842</v>
      </c>
      <c r="H3846" s="246">
        <f t="shared" ref="H3846:H3909" ca="1" si="72">_xlfn.NORM.INV(RAND(),$N$7,$N$8)</f>
        <v>1.4784724137676085E-3</v>
      </c>
    </row>
    <row r="3847" spans="2:8" x14ac:dyDescent="0.25">
      <c r="B3847" s="79"/>
      <c r="C3847" s="119"/>
      <c r="G3847">
        <v>3843</v>
      </c>
      <c r="H3847" s="246">
        <f t="shared" ca="1" si="72"/>
        <v>3.4011072807665441E-3</v>
      </c>
    </row>
    <row r="3848" spans="2:8" x14ac:dyDescent="0.25">
      <c r="B3848" s="79"/>
      <c r="C3848" s="119"/>
      <c r="G3848">
        <v>3844</v>
      </c>
      <c r="H3848" s="246">
        <f t="shared" ca="1" si="72"/>
        <v>-9.1529629696136053E-3</v>
      </c>
    </row>
    <row r="3849" spans="2:8" x14ac:dyDescent="0.25">
      <c r="B3849" s="79"/>
      <c r="C3849" s="119"/>
      <c r="G3849">
        <v>3845</v>
      </c>
      <c r="H3849" s="246">
        <f t="shared" ca="1" si="72"/>
        <v>-2.4967186236141076E-3</v>
      </c>
    </row>
    <row r="3850" spans="2:8" x14ac:dyDescent="0.25">
      <c r="B3850" s="79"/>
      <c r="C3850" s="119"/>
      <c r="G3850">
        <v>3846</v>
      </c>
      <c r="H3850" s="246">
        <f t="shared" ca="1" si="72"/>
        <v>-5.6633662280366438E-3</v>
      </c>
    </row>
    <row r="3851" spans="2:8" x14ac:dyDescent="0.25">
      <c r="B3851" s="79"/>
      <c r="C3851" s="119"/>
      <c r="G3851">
        <v>3847</v>
      </c>
      <c r="H3851" s="246">
        <f t="shared" ca="1" si="72"/>
        <v>1.3823798283425641E-2</v>
      </c>
    </row>
    <row r="3852" spans="2:8" x14ac:dyDescent="0.25">
      <c r="B3852" s="79"/>
      <c r="C3852" s="119"/>
      <c r="G3852">
        <v>3848</v>
      </c>
      <c r="H3852" s="246">
        <f t="shared" ca="1" si="72"/>
        <v>5.7993362701169108E-4</v>
      </c>
    </row>
    <row r="3853" spans="2:8" x14ac:dyDescent="0.25">
      <c r="B3853" s="79"/>
      <c r="C3853" s="119"/>
      <c r="G3853">
        <v>3849</v>
      </c>
      <c r="H3853" s="246">
        <f t="shared" ca="1" si="72"/>
        <v>8.1427972301212977E-4</v>
      </c>
    </row>
    <row r="3854" spans="2:8" x14ac:dyDescent="0.25">
      <c r="B3854" s="79"/>
      <c r="C3854" s="119"/>
      <c r="G3854">
        <v>3850</v>
      </c>
      <c r="H3854" s="246">
        <f t="shared" ca="1" si="72"/>
        <v>1.3190745241843103E-2</v>
      </c>
    </row>
    <row r="3855" spans="2:8" x14ac:dyDescent="0.25">
      <c r="B3855" s="79"/>
      <c r="C3855" s="119"/>
      <c r="G3855">
        <v>3851</v>
      </c>
      <c r="H3855" s="246">
        <f t="shared" ca="1" si="72"/>
        <v>1.1838169331277222E-2</v>
      </c>
    </row>
    <row r="3856" spans="2:8" x14ac:dyDescent="0.25">
      <c r="B3856" s="79"/>
      <c r="C3856" s="119"/>
      <c r="G3856">
        <v>3852</v>
      </c>
      <c r="H3856" s="246">
        <f t="shared" ca="1" si="72"/>
        <v>-8.4998879935026424E-3</v>
      </c>
    </row>
    <row r="3857" spans="2:8" x14ac:dyDescent="0.25">
      <c r="B3857" s="79"/>
      <c r="C3857" s="119"/>
      <c r="G3857">
        <v>3853</v>
      </c>
      <c r="H3857" s="246">
        <f t="shared" ca="1" si="72"/>
        <v>3.7070865840922026E-3</v>
      </c>
    </row>
    <row r="3858" spans="2:8" x14ac:dyDescent="0.25">
      <c r="B3858" s="79"/>
      <c r="C3858" s="119"/>
      <c r="G3858">
        <v>3854</v>
      </c>
      <c r="H3858" s="246">
        <f t="shared" ca="1" si="72"/>
        <v>5.6569855459426602E-4</v>
      </c>
    </row>
    <row r="3859" spans="2:8" x14ac:dyDescent="0.25">
      <c r="B3859" s="79"/>
      <c r="C3859" s="119"/>
      <c r="G3859">
        <v>3855</v>
      </c>
      <c r="H3859" s="246">
        <f t="shared" ca="1" si="72"/>
        <v>5.1349760556743031E-3</v>
      </c>
    </row>
    <row r="3860" spans="2:8" x14ac:dyDescent="0.25">
      <c r="B3860" s="79"/>
      <c r="C3860" s="119"/>
      <c r="G3860">
        <v>3856</v>
      </c>
      <c r="H3860" s="246">
        <f t="shared" ca="1" si="72"/>
        <v>-8.0699304618321783E-4</v>
      </c>
    </row>
    <row r="3861" spans="2:8" x14ac:dyDescent="0.25">
      <c r="B3861" s="79"/>
      <c r="C3861" s="119"/>
      <c r="G3861">
        <v>3857</v>
      </c>
      <c r="H3861" s="246">
        <f t="shared" ca="1" si="72"/>
        <v>1.4258000998350428E-2</v>
      </c>
    </row>
    <row r="3862" spans="2:8" x14ac:dyDescent="0.25">
      <c r="B3862" s="79"/>
      <c r="C3862" s="119"/>
      <c r="G3862">
        <v>3858</v>
      </c>
      <c r="H3862" s="246">
        <f t="shared" ca="1" si="72"/>
        <v>4.8017184227430027E-4</v>
      </c>
    </row>
    <row r="3863" spans="2:8" x14ac:dyDescent="0.25">
      <c r="B3863" s="79"/>
      <c r="C3863" s="119"/>
      <c r="G3863">
        <v>3859</v>
      </c>
      <c r="H3863" s="246">
        <f t="shared" ca="1" si="72"/>
        <v>6.5498608969441737E-3</v>
      </c>
    </row>
    <row r="3864" spans="2:8" x14ac:dyDescent="0.25">
      <c r="B3864" s="79"/>
      <c r="C3864" s="119"/>
      <c r="G3864">
        <v>3860</v>
      </c>
      <c r="H3864" s="246">
        <f t="shared" ca="1" si="72"/>
        <v>5.3397870863901192E-5</v>
      </c>
    </row>
    <row r="3865" spans="2:8" x14ac:dyDescent="0.25">
      <c r="B3865" s="79"/>
      <c r="C3865" s="119"/>
      <c r="G3865">
        <v>3861</v>
      </c>
      <c r="H3865" s="246">
        <f t="shared" ca="1" si="72"/>
        <v>-9.889234744843909E-3</v>
      </c>
    </row>
    <row r="3866" spans="2:8" x14ac:dyDescent="0.25">
      <c r="B3866" s="79"/>
      <c r="C3866" s="119"/>
      <c r="G3866">
        <v>3862</v>
      </c>
      <c r="H3866" s="246">
        <f t="shared" ca="1" si="72"/>
        <v>-1.7966209967580374E-2</v>
      </c>
    </row>
    <row r="3867" spans="2:8" x14ac:dyDescent="0.25">
      <c r="B3867" s="79"/>
      <c r="C3867" s="119"/>
      <c r="G3867">
        <v>3863</v>
      </c>
      <c r="H3867" s="246">
        <f t="shared" ca="1" si="72"/>
        <v>-1.6437607859418498E-2</v>
      </c>
    </row>
    <row r="3868" spans="2:8" x14ac:dyDescent="0.25">
      <c r="B3868" s="79"/>
      <c r="C3868" s="119"/>
      <c r="G3868">
        <v>3864</v>
      </c>
      <c r="H3868" s="246">
        <f t="shared" ca="1" si="72"/>
        <v>1.8995437892946009E-2</v>
      </c>
    </row>
    <row r="3869" spans="2:8" x14ac:dyDescent="0.25">
      <c r="B3869" s="79"/>
      <c r="C3869" s="119"/>
      <c r="G3869">
        <v>3865</v>
      </c>
      <c r="H3869" s="246">
        <f t="shared" ca="1" si="72"/>
        <v>9.8044982836395424E-3</v>
      </c>
    </row>
    <row r="3870" spans="2:8" x14ac:dyDescent="0.25">
      <c r="B3870" s="79"/>
      <c r="C3870" s="119"/>
      <c r="G3870">
        <v>3866</v>
      </c>
      <c r="H3870" s="246">
        <f t="shared" ca="1" si="72"/>
        <v>3.471272335340999E-3</v>
      </c>
    </row>
    <row r="3871" spans="2:8" x14ac:dyDescent="0.25">
      <c r="B3871" s="79"/>
      <c r="C3871" s="119"/>
      <c r="G3871">
        <v>3867</v>
      </c>
      <c r="H3871" s="246">
        <f t="shared" ca="1" si="72"/>
        <v>2.0201876956944937E-2</v>
      </c>
    </row>
    <row r="3872" spans="2:8" x14ac:dyDescent="0.25">
      <c r="B3872" s="79"/>
      <c r="C3872" s="119"/>
      <c r="G3872">
        <v>3868</v>
      </c>
      <c r="H3872" s="246">
        <f t="shared" ca="1" si="72"/>
        <v>3.3323115088793641E-3</v>
      </c>
    </row>
    <row r="3873" spans="2:8" x14ac:dyDescent="0.25">
      <c r="B3873" s="79"/>
      <c r="C3873" s="119"/>
      <c r="G3873">
        <v>3869</v>
      </c>
      <c r="H3873" s="246">
        <f t="shared" ca="1" si="72"/>
        <v>-5.8992280657361061E-3</v>
      </c>
    </row>
    <row r="3874" spans="2:8" x14ac:dyDescent="0.25">
      <c r="B3874" s="79"/>
      <c r="C3874" s="119"/>
      <c r="G3874">
        <v>3870</v>
      </c>
      <c r="H3874" s="246">
        <f t="shared" ca="1" si="72"/>
        <v>-9.8750072030608024E-3</v>
      </c>
    </row>
    <row r="3875" spans="2:8" x14ac:dyDescent="0.25">
      <c r="B3875" s="79"/>
      <c r="C3875" s="119"/>
      <c r="G3875">
        <v>3871</v>
      </c>
      <c r="H3875" s="246">
        <f t="shared" ca="1" si="72"/>
        <v>-6.2520070629533703E-3</v>
      </c>
    </row>
    <row r="3876" spans="2:8" x14ac:dyDescent="0.25">
      <c r="B3876" s="79"/>
      <c r="C3876" s="119"/>
      <c r="G3876">
        <v>3872</v>
      </c>
      <c r="H3876" s="246">
        <f t="shared" ca="1" si="72"/>
        <v>9.2870370244004553E-3</v>
      </c>
    </row>
    <row r="3877" spans="2:8" x14ac:dyDescent="0.25">
      <c r="B3877" s="79"/>
      <c r="C3877" s="119"/>
      <c r="G3877">
        <v>3873</v>
      </c>
      <c r="H3877" s="246">
        <f t="shared" ca="1" si="72"/>
        <v>-1.5200927931421511E-2</v>
      </c>
    </row>
    <row r="3878" spans="2:8" x14ac:dyDescent="0.25">
      <c r="B3878" s="79"/>
      <c r="C3878" s="119"/>
      <c r="G3878">
        <v>3874</v>
      </c>
      <c r="H3878" s="246">
        <f t="shared" ca="1" si="72"/>
        <v>-1.4893834380845954E-2</v>
      </c>
    </row>
    <row r="3879" spans="2:8" x14ac:dyDescent="0.25">
      <c r="B3879" s="79"/>
      <c r="C3879" s="119"/>
      <c r="G3879">
        <v>3875</v>
      </c>
      <c r="H3879" s="246">
        <f t="shared" ca="1" si="72"/>
        <v>-2.5091999219831875E-2</v>
      </c>
    </row>
    <row r="3880" spans="2:8" x14ac:dyDescent="0.25">
      <c r="B3880" s="79"/>
      <c r="C3880" s="119"/>
      <c r="G3880">
        <v>3876</v>
      </c>
      <c r="H3880" s="246">
        <f t="shared" ca="1" si="72"/>
        <v>-1.4931549191373656E-3</v>
      </c>
    </row>
    <row r="3881" spans="2:8" x14ac:dyDescent="0.25">
      <c r="B3881" s="79"/>
      <c r="C3881" s="119"/>
      <c r="G3881">
        <v>3877</v>
      </c>
      <c r="H3881" s="246">
        <f t="shared" ca="1" si="72"/>
        <v>-6.0914058823659106E-3</v>
      </c>
    </row>
    <row r="3882" spans="2:8" x14ac:dyDescent="0.25">
      <c r="B3882" s="79"/>
      <c r="C3882" s="119"/>
      <c r="G3882">
        <v>3878</v>
      </c>
      <c r="H3882" s="246">
        <f t="shared" ca="1" si="72"/>
        <v>-1.1341929280241773E-2</v>
      </c>
    </row>
    <row r="3883" spans="2:8" x14ac:dyDescent="0.25">
      <c r="B3883" s="79"/>
      <c r="C3883" s="119"/>
      <c r="G3883">
        <v>3879</v>
      </c>
      <c r="H3883" s="246">
        <f t="shared" ca="1" si="72"/>
        <v>7.1901794032459485E-3</v>
      </c>
    </row>
    <row r="3884" spans="2:8" x14ac:dyDescent="0.25">
      <c r="B3884" s="79"/>
      <c r="C3884" s="119"/>
      <c r="G3884">
        <v>3880</v>
      </c>
      <c r="H3884" s="246">
        <f t="shared" ca="1" si="72"/>
        <v>-6.9268785959646379E-3</v>
      </c>
    </row>
    <row r="3885" spans="2:8" x14ac:dyDescent="0.25">
      <c r="B3885" s="79"/>
      <c r="C3885" s="119"/>
      <c r="G3885">
        <v>3881</v>
      </c>
      <c r="H3885" s="246">
        <f t="shared" ca="1" si="72"/>
        <v>-1.0436983179848199E-2</v>
      </c>
    </row>
    <row r="3886" spans="2:8" x14ac:dyDescent="0.25">
      <c r="B3886" s="79"/>
      <c r="C3886" s="119"/>
      <c r="G3886">
        <v>3882</v>
      </c>
      <c r="H3886" s="246">
        <f t="shared" ca="1" si="72"/>
        <v>1.4333349889285314E-3</v>
      </c>
    </row>
    <row r="3887" spans="2:8" x14ac:dyDescent="0.25">
      <c r="B3887" s="79"/>
      <c r="C3887" s="119"/>
      <c r="G3887">
        <v>3883</v>
      </c>
      <c r="H3887" s="246">
        <f t="shared" ca="1" si="72"/>
        <v>1.5039336275555254E-2</v>
      </c>
    </row>
    <row r="3888" spans="2:8" x14ac:dyDescent="0.25">
      <c r="B3888" s="79"/>
      <c r="C3888" s="119"/>
      <c r="G3888">
        <v>3884</v>
      </c>
      <c r="H3888" s="246">
        <f t="shared" ca="1" si="72"/>
        <v>8.4695815276747948E-3</v>
      </c>
    </row>
    <row r="3889" spans="2:8" x14ac:dyDescent="0.25">
      <c r="B3889" s="79"/>
      <c r="C3889" s="119"/>
      <c r="G3889">
        <v>3885</v>
      </c>
      <c r="H3889" s="246">
        <f t="shared" ca="1" si="72"/>
        <v>1.8936252916503225E-2</v>
      </c>
    </row>
    <row r="3890" spans="2:8" x14ac:dyDescent="0.25">
      <c r="B3890" s="79"/>
      <c r="C3890" s="119"/>
      <c r="G3890">
        <v>3886</v>
      </c>
      <c r="H3890" s="246">
        <f t="shared" ca="1" si="72"/>
        <v>-1.6131786971898959E-2</v>
      </c>
    </row>
    <row r="3891" spans="2:8" x14ac:dyDescent="0.25">
      <c r="B3891" s="79"/>
      <c r="C3891" s="119"/>
      <c r="G3891">
        <v>3887</v>
      </c>
      <c r="H3891" s="246">
        <f t="shared" ca="1" si="72"/>
        <v>-2.7269934241085547E-2</v>
      </c>
    </row>
    <row r="3892" spans="2:8" x14ac:dyDescent="0.25">
      <c r="B3892" s="79"/>
      <c r="C3892" s="119"/>
      <c r="G3892">
        <v>3888</v>
      </c>
      <c r="H3892" s="246">
        <f t="shared" ca="1" si="72"/>
        <v>3.2989562790783273E-3</v>
      </c>
    </row>
    <row r="3893" spans="2:8" x14ac:dyDescent="0.25">
      <c r="B3893" s="79"/>
      <c r="C3893" s="119"/>
      <c r="G3893">
        <v>3889</v>
      </c>
      <c r="H3893" s="246">
        <f t="shared" ca="1" si="72"/>
        <v>-1.0834046824768833E-2</v>
      </c>
    </row>
    <row r="3894" spans="2:8" x14ac:dyDescent="0.25">
      <c r="B3894" s="79"/>
      <c r="C3894" s="119"/>
      <c r="G3894">
        <v>3890</v>
      </c>
      <c r="H3894" s="246">
        <f t="shared" ca="1" si="72"/>
        <v>1.5543021144073363E-2</v>
      </c>
    </row>
    <row r="3895" spans="2:8" x14ac:dyDescent="0.25">
      <c r="B3895" s="79"/>
      <c r="C3895" s="119"/>
      <c r="G3895">
        <v>3891</v>
      </c>
      <c r="H3895" s="246">
        <f t="shared" ca="1" si="72"/>
        <v>2.0839896517822473E-2</v>
      </c>
    </row>
    <row r="3896" spans="2:8" x14ac:dyDescent="0.25">
      <c r="B3896" s="79"/>
      <c r="C3896" s="119"/>
      <c r="G3896">
        <v>3892</v>
      </c>
      <c r="H3896" s="246">
        <f t="shared" ca="1" si="72"/>
        <v>-2.016369268694764E-3</v>
      </c>
    </row>
    <row r="3897" spans="2:8" x14ac:dyDescent="0.25">
      <c r="B3897" s="79"/>
      <c r="C3897" s="119"/>
      <c r="G3897">
        <v>3893</v>
      </c>
      <c r="H3897" s="246">
        <f t="shared" ca="1" si="72"/>
        <v>5.9387387409797973E-3</v>
      </c>
    </row>
    <row r="3898" spans="2:8" x14ac:dyDescent="0.25">
      <c r="B3898" s="79"/>
      <c r="C3898" s="119"/>
      <c r="G3898">
        <v>3894</v>
      </c>
      <c r="H3898" s="246">
        <f t="shared" ca="1" si="72"/>
        <v>-2.9354788294691245E-3</v>
      </c>
    </row>
    <row r="3899" spans="2:8" x14ac:dyDescent="0.25">
      <c r="B3899" s="79"/>
      <c r="C3899" s="119"/>
      <c r="G3899">
        <v>3895</v>
      </c>
      <c r="H3899" s="246">
        <f t="shared" ca="1" si="72"/>
        <v>-2.159086736122251E-3</v>
      </c>
    </row>
    <row r="3900" spans="2:8" x14ac:dyDescent="0.25">
      <c r="B3900" s="79"/>
      <c r="C3900" s="119"/>
      <c r="G3900">
        <v>3896</v>
      </c>
      <c r="H3900" s="246">
        <f t="shared" ca="1" si="72"/>
        <v>7.5107118859946568E-3</v>
      </c>
    </row>
    <row r="3901" spans="2:8" x14ac:dyDescent="0.25">
      <c r="B3901" s="79"/>
      <c r="C3901" s="119"/>
      <c r="G3901">
        <v>3897</v>
      </c>
      <c r="H3901" s="246">
        <f t="shared" ca="1" si="72"/>
        <v>-3.1908892487780881E-3</v>
      </c>
    </row>
    <row r="3902" spans="2:8" x14ac:dyDescent="0.25">
      <c r="B3902" s="79"/>
      <c r="C3902" s="119"/>
      <c r="G3902">
        <v>3898</v>
      </c>
      <c r="H3902" s="246">
        <f t="shared" ca="1" si="72"/>
        <v>2.2271520602432792E-3</v>
      </c>
    </row>
    <row r="3903" spans="2:8" x14ac:dyDescent="0.25">
      <c r="B3903" s="79"/>
      <c r="C3903" s="119"/>
      <c r="G3903">
        <v>3899</v>
      </c>
      <c r="H3903" s="246">
        <f t="shared" ca="1" si="72"/>
        <v>-1.7512396092495173E-3</v>
      </c>
    </row>
    <row r="3904" spans="2:8" x14ac:dyDescent="0.25">
      <c r="B3904" s="79"/>
      <c r="C3904" s="119"/>
      <c r="G3904">
        <v>3900</v>
      </c>
      <c r="H3904" s="246">
        <f t="shared" ca="1" si="72"/>
        <v>2.5356180167699759E-3</v>
      </c>
    </row>
    <row r="3905" spans="2:8" x14ac:dyDescent="0.25">
      <c r="B3905" s="79"/>
      <c r="C3905" s="119"/>
      <c r="G3905">
        <v>3901</v>
      </c>
      <c r="H3905" s="246">
        <f t="shared" ca="1" si="72"/>
        <v>-1.402319246193592E-2</v>
      </c>
    </row>
    <row r="3906" spans="2:8" x14ac:dyDescent="0.25">
      <c r="B3906" s="79"/>
      <c r="C3906" s="119"/>
      <c r="G3906">
        <v>3902</v>
      </c>
      <c r="H3906" s="246">
        <f t="shared" ca="1" si="72"/>
        <v>8.8513192552063455E-3</v>
      </c>
    </row>
    <row r="3907" spans="2:8" x14ac:dyDescent="0.25">
      <c r="B3907" s="79"/>
      <c r="C3907" s="119"/>
      <c r="G3907">
        <v>3903</v>
      </c>
      <c r="H3907" s="246">
        <f t="shared" ca="1" si="72"/>
        <v>-9.6542550092938717E-3</v>
      </c>
    </row>
    <row r="3908" spans="2:8" x14ac:dyDescent="0.25">
      <c r="B3908" s="79"/>
      <c r="C3908" s="119"/>
      <c r="G3908">
        <v>3904</v>
      </c>
      <c r="H3908" s="246">
        <f t="shared" ca="1" si="72"/>
        <v>1.0846619316891553E-2</v>
      </c>
    </row>
    <row r="3909" spans="2:8" x14ac:dyDescent="0.25">
      <c r="B3909" s="79"/>
      <c r="C3909" s="119"/>
      <c r="G3909">
        <v>3905</v>
      </c>
      <c r="H3909" s="246">
        <f t="shared" ca="1" si="72"/>
        <v>-1.6454276746013984E-2</v>
      </c>
    </row>
    <row r="3910" spans="2:8" x14ac:dyDescent="0.25">
      <c r="B3910" s="79"/>
      <c r="C3910" s="119"/>
      <c r="G3910">
        <v>3906</v>
      </c>
      <c r="H3910" s="246">
        <f t="shared" ref="H3910:H3973" ca="1" si="73">_xlfn.NORM.INV(RAND(),$N$7,$N$8)</f>
        <v>6.7467797706626028E-3</v>
      </c>
    </row>
    <row r="3911" spans="2:8" x14ac:dyDescent="0.25">
      <c r="B3911" s="79"/>
      <c r="C3911" s="119"/>
      <c r="G3911">
        <v>3907</v>
      </c>
      <c r="H3911" s="246">
        <f t="shared" ca="1" si="73"/>
        <v>-6.2803238093534133E-3</v>
      </c>
    </row>
    <row r="3912" spans="2:8" x14ac:dyDescent="0.25">
      <c r="B3912" s="79"/>
      <c r="C3912" s="119"/>
      <c r="G3912">
        <v>3908</v>
      </c>
      <c r="H3912" s="246">
        <f t="shared" ca="1" si="73"/>
        <v>-3.3080323136211111E-3</v>
      </c>
    </row>
    <row r="3913" spans="2:8" x14ac:dyDescent="0.25">
      <c r="B3913" s="79"/>
      <c r="C3913" s="119"/>
      <c r="G3913">
        <v>3909</v>
      </c>
      <c r="H3913" s="246">
        <f t="shared" ca="1" si="73"/>
        <v>8.4326487246782454E-3</v>
      </c>
    </row>
    <row r="3914" spans="2:8" x14ac:dyDescent="0.25">
      <c r="B3914" s="79"/>
      <c r="C3914" s="119"/>
      <c r="G3914">
        <v>3910</v>
      </c>
      <c r="H3914" s="246">
        <f t="shared" ca="1" si="73"/>
        <v>2.3927308828000902E-2</v>
      </c>
    </row>
    <row r="3915" spans="2:8" x14ac:dyDescent="0.25">
      <c r="B3915" s="79"/>
      <c r="C3915" s="119"/>
      <c r="G3915">
        <v>3911</v>
      </c>
      <c r="H3915" s="246">
        <f t="shared" ca="1" si="73"/>
        <v>-7.0753120287984595E-3</v>
      </c>
    </row>
    <row r="3916" spans="2:8" x14ac:dyDescent="0.25">
      <c r="B3916" s="79"/>
      <c r="C3916" s="119"/>
      <c r="G3916">
        <v>3912</v>
      </c>
      <c r="H3916" s="246">
        <f t="shared" ca="1" si="73"/>
        <v>-6.6487672461361131E-3</v>
      </c>
    </row>
    <row r="3917" spans="2:8" x14ac:dyDescent="0.25">
      <c r="B3917" s="79"/>
      <c r="C3917" s="119"/>
      <c r="G3917">
        <v>3913</v>
      </c>
      <c r="H3917" s="246">
        <f t="shared" ca="1" si="73"/>
        <v>-8.0793741664943429E-3</v>
      </c>
    </row>
    <row r="3918" spans="2:8" x14ac:dyDescent="0.25">
      <c r="B3918" s="79"/>
      <c r="C3918" s="119"/>
      <c r="G3918">
        <v>3914</v>
      </c>
      <c r="H3918" s="246">
        <f t="shared" ca="1" si="73"/>
        <v>3.9101236039382654E-3</v>
      </c>
    </row>
    <row r="3919" spans="2:8" x14ac:dyDescent="0.25">
      <c r="B3919" s="79"/>
      <c r="C3919" s="119"/>
      <c r="G3919">
        <v>3915</v>
      </c>
      <c r="H3919" s="246">
        <f t="shared" ca="1" si="73"/>
        <v>3.4991185883737888E-3</v>
      </c>
    </row>
    <row r="3920" spans="2:8" x14ac:dyDescent="0.25">
      <c r="B3920" s="79"/>
      <c r="C3920" s="119"/>
      <c r="G3920">
        <v>3916</v>
      </c>
      <c r="H3920" s="246">
        <f t="shared" ca="1" si="73"/>
        <v>1.1639346875156203E-2</v>
      </c>
    </row>
    <row r="3921" spans="2:8" x14ac:dyDescent="0.25">
      <c r="B3921" s="79"/>
      <c r="C3921" s="119"/>
      <c r="G3921">
        <v>3917</v>
      </c>
      <c r="H3921" s="246">
        <f t="shared" ca="1" si="73"/>
        <v>-6.008714643646767E-3</v>
      </c>
    </row>
    <row r="3922" spans="2:8" x14ac:dyDescent="0.25">
      <c r="B3922" s="79"/>
      <c r="C3922" s="119"/>
      <c r="G3922">
        <v>3918</v>
      </c>
      <c r="H3922" s="246">
        <f t="shared" ca="1" si="73"/>
        <v>-3.5460437782408017E-3</v>
      </c>
    </row>
    <row r="3923" spans="2:8" x14ac:dyDescent="0.25">
      <c r="B3923" s="79"/>
      <c r="C3923" s="119"/>
      <c r="G3923">
        <v>3919</v>
      </c>
      <c r="H3923" s="246">
        <f t="shared" ca="1" si="73"/>
        <v>6.977785504266025E-3</v>
      </c>
    </row>
    <row r="3924" spans="2:8" x14ac:dyDescent="0.25">
      <c r="B3924" s="79"/>
      <c r="C3924" s="119"/>
      <c r="G3924">
        <v>3920</v>
      </c>
      <c r="H3924" s="246">
        <f t="shared" ca="1" si="73"/>
        <v>5.4857828413801563E-3</v>
      </c>
    </row>
    <row r="3925" spans="2:8" x14ac:dyDescent="0.25">
      <c r="B3925" s="79"/>
      <c r="C3925" s="119"/>
      <c r="G3925">
        <v>3921</v>
      </c>
      <c r="H3925" s="246">
        <f t="shared" ca="1" si="73"/>
        <v>1.1821896581133397E-2</v>
      </c>
    </row>
    <row r="3926" spans="2:8" x14ac:dyDescent="0.25">
      <c r="B3926" s="79"/>
      <c r="C3926" s="119"/>
      <c r="G3926">
        <v>3922</v>
      </c>
      <c r="H3926" s="246">
        <f t="shared" ca="1" si="73"/>
        <v>-1.943522124474148E-3</v>
      </c>
    </row>
    <row r="3927" spans="2:8" x14ac:dyDescent="0.25">
      <c r="B3927" s="79"/>
      <c r="C3927" s="119"/>
      <c r="G3927">
        <v>3923</v>
      </c>
      <c r="H3927" s="246">
        <f t="shared" ca="1" si="73"/>
        <v>9.1064389497094462E-3</v>
      </c>
    </row>
    <row r="3928" spans="2:8" x14ac:dyDescent="0.25">
      <c r="B3928" s="79"/>
      <c r="C3928" s="119"/>
      <c r="G3928">
        <v>3924</v>
      </c>
      <c r="H3928" s="246">
        <f t="shared" ca="1" si="73"/>
        <v>-2.3381777169794629E-2</v>
      </c>
    </row>
    <row r="3929" spans="2:8" x14ac:dyDescent="0.25">
      <c r="B3929" s="79"/>
      <c r="C3929" s="119"/>
      <c r="G3929">
        <v>3925</v>
      </c>
      <c r="H3929" s="246">
        <f t="shared" ca="1" si="73"/>
        <v>-4.6601157985933146E-4</v>
      </c>
    </row>
    <row r="3930" spans="2:8" x14ac:dyDescent="0.25">
      <c r="B3930" s="79"/>
      <c r="C3930" s="119"/>
      <c r="G3930">
        <v>3926</v>
      </c>
      <c r="H3930" s="246">
        <f t="shared" ca="1" si="73"/>
        <v>1.0514077964702648E-2</v>
      </c>
    </row>
    <row r="3931" spans="2:8" x14ac:dyDescent="0.25">
      <c r="B3931" s="79"/>
      <c r="C3931" s="119"/>
      <c r="G3931">
        <v>3927</v>
      </c>
      <c r="H3931" s="246">
        <f t="shared" ca="1" si="73"/>
        <v>-9.2111196236675345E-3</v>
      </c>
    </row>
    <row r="3932" spans="2:8" x14ac:dyDescent="0.25">
      <c r="B3932" s="79"/>
      <c r="C3932" s="119"/>
      <c r="G3932">
        <v>3928</v>
      </c>
      <c r="H3932" s="246">
        <f t="shared" ca="1" si="73"/>
        <v>2.5735718960436665E-4</v>
      </c>
    </row>
    <row r="3933" spans="2:8" x14ac:dyDescent="0.25">
      <c r="B3933" s="79"/>
      <c r="C3933" s="119"/>
      <c r="G3933">
        <v>3929</v>
      </c>
      <c r="H3933" s="246">
        <f t="shared" ca="1" si="73"/>
        <v>2.3003943290039511E-3</v>
      </c>
    </row>
    <row r="3934" spans="2:8" x14ac:dyDescent="0.25">
      <c r="B3934" s="79"/>
      <c r="C3934" s="119"/>
      <c r="G3934">
        <v>3930</v>
      </c>
      <c r="H3934" s="246">
        <f t="shared" ca="1" si="73"/>
        <v>-1.8789832337551621E-2</v>
      </c>
    </row>
    <row r="3935" spans="2:8" x14ac:dyDescent="0.25">
      <c r="B3935" s="79"/>
      <c r="C3935" s="119"/>
      <c r="G3935">
        <v>3931</v>
      </c>
      <c r="H3935" s="246">
        <f t="shared" ca="1" si="73"/>
        <v>-7.7123412256000362E-3</v>
      </c>
    </row>
    <row r="3936" spans="2:8" x14ac:dyDescent="0.25">
      <c r="B3936" s="79"/>
      <c r="C3936" s="119"/>
      <c r="G3936">
        <v>3932</v>
      </c>
      <c r="H3936" s="246">
        <f t="shared" ca="1" si="73"/>
        <v>-1.3649344712195718E-2</v>
      </c>
    </row>
    <row r="3937" spans="2:8" x14ac:dyDescent="0.25">
      <c r="B3937" s="79"/>
      <c r="C3937" s="119"/>
      <c r="G3937">
        <v>3933</v>
      </c>
      <c r="H3937" s="246">
        <f t="shared" ca="1" si="73"/>
        <v>-2.9353847471004805E-3</v>
      </c>
    </row>
    <row r="3938" spans="2:8" x14ac:dyDescent="0.25">
      <c r="B3938" s="79"/>
      <c r="C3938" s="119"/>
      <c r="G3938">
        <v>3934</v>
      </c>
      <c r="H3938" s="246">
        <f t="shared" ca="1" si="73"/>
        <v>-1.3619712411592304E-3</v>
      </c>
    </row>
    <row r="3939" spans="2:8" x14ac:dyDescent="0.25">
      <c r="B3939" s="79"/>
      <c r="C3939" s="119"/>
      <c r="G3939">
        <v>3935</v>
      </c>
      <c r="H3939" s="246">
        <f t="shared" ca="1" si="73"/>
        <v>1.365009246187918E-2</v>
      </c>
    </row>
    <row r="3940" spans="2:8" x14ac:dyDescent="0.25">
      <c r="B3940" s="79"/>
      <c r="C3940" s="119"/>
      <c r="G3940">
        <v>3936</v>
      </c>
      <c r="H3940" s="246">
        <f t="shared" ca="1" si="73"/>
        <v>-4.3936384681993266E-3</v>
      </c>
    </row>
    <row r="3941" spans="2:8" x14ac:dyDescent="0.25">
      <c r="B3941" s="79"/>
      <c r="C3941" s="119"/>
      <c r="G3941">
        <v>3937</v>
      </c>
      <c r="H3941" s="246">
        <f t="shared" ca="1" si="73"/>
        <v>-9.4861322435531234E-3</v>
      </c>
    </row>
    <row r="3942" spans="2:8" x14ac:dyDescent="0.25">
      <c r="B3942" s="79"/>
      <c r="C3942" s="119"/>
      <c r="G3942">
        <v>3938</v>
      </c>
      <c r="H3942" s="246">
        <f t="shared" ca="1" si="73"/>
        <v>4.4877761815599552E-3</v>
      </c>
    </row>
    <row r="3943" spans="2:8" x14ac:dyDescent="0.25">
      <c r="B3943" s="79"/>
      <c r="C3943" s="119"/>
      <c r="G3943">
        <v>3939</v>
      </c>
      <c r="H3943" s="246">
        <f t="shared" ca="1" si="73"/>
        <v>-5.6022493352842267E-3</v>
      </c>
    </row>
    <row r="3944" spans="2:8" x14ac:dyDescent="0.25">
      <c r="B3944" s="79"/>
      <c r="C3944" s="119"/>
      <c r="G3944">
        <v>3940</v>
      </c>
      <c r="H3944" s="246">
        <f t="shared" ca="1" si="73"/>
        <v>-5.939076881084763E-3</v>
      </c>
    </row>
    <row r="3945" spans="2:8" x14ac:dyDescent="0.25">
      <c r="B3945" s="79"/>
      <c r="C3945" s="119"/>
      <c r="G3945">
        <v>3941</v>
      </c>
      <c r="H3945" s="246">
        <f t="shared" ca="1" si="73"/>
        <v>-6.9242382161693039E-3</v>
      </c>
    </row>
    <row r="3946" spans="2:8" x14ac:dyDescent="0.25">
      <c r="B3946" s="79"/>
      <c r="C3946" s="119"/>
      <c r="G3946">
        <v>3942</v>
      </c>
      <c r="H3946" s="246">
        <f t="shared" ca="1" si="73"/>
        <v>-1.0147011336443497E-2</v>
      </c>
    </row>
    <row r="3947" spans="2:8" x14ac:dyDescent="0.25">
      <c r="B3947" s="79"/>
      <c r="C3947" s="119"/>
      <c r="G3947">
        <v>3943</v>
      </c>
      <c r="H3947" s="246">
        <f t="shared" ca="1" si="73"/>
        <v>-6.6836254153200781E-3</v>
      </c>
    </row>
    <row r="3948" spans="2:8" x14ac:dyDescent="0.25">
      <c r="B3948" s="79"/>
      <c r="C3948" s="119"/>
      <c r="G3948">
        <v>3944</v>
      </c>
      <c r="H3948" s="246">
        <f t="shared" ca="1" si="73"/>
        <v>1.295583371144257E-2</v>
      </c>
    </row>
    <row r="3949" spans="2:8" x14ac:dyDescent="0.25">
      <c r="B3949" s="79"/>
      <c r="C3949" s="119"/>
      <c r="G3949">
        <v>3945</v>
      </c>
      <c r="H3949" s="246">
        <f t="shared" ca="1" si="73"/>
        <v>-1.7737652192437666E-2</v>
      </c>
    </row>
    <row r="3950" spans="2:8" x14ac:dyDescent="0.25">
      <c r="B3950" s="79"/>
      <c r="C3950" s="119"/>
      <c r="G3950">
        <v>3946</v>
      </c>
      <c r="H3950" s="246">
        <f t="shared" ca="1" si="73"/>
        <v>9.8117977484231227E-4</v>
      </c>
    </row>
    <row r="3951" spans="2:8" x14ac:dyDescent="0.25">
      <c r="B3951" s="79"/>
      <c r="C3951" s="119"/>
      <c r="G3951">
        <v>3947</v>
      </c>
      <c r="H3951" s="246">
        <f t="shared" ca="1" si="73"/>
        <v>-2.4768055265911918E-2</v>
      </c>
    </row>
    <row r="3952" spans="2:8" x14ac:dyDescent="0.25">
      <c r="B3952" s="79"/>
      <c r="C3952" s="119"/>
      <c r="G3952">
        <v>3948</v>
      </c>
      <c r="H3952" s="246">
        <f t="shared" ca="1" si="73"/>
        <v>-4.4016281868339479E-3</v>
      </c>
    </row>
    <row r="3953" spans="2:8" x14ac:dyDescent="0.25">
      <c r="B3953" s="79"/>
      <c r="C3953" s="119"/>
      <c r="G3953">
        <v>3949</v>
      </c>
      <c r="H3953" s="246">
        <f t="shared" ca="1" si="73"/>
        <v>-9.5018504500524077E-3</v>
      </c>
    </row>
    <row r="3954" spans="2:8" x14ac:dyDescent="0.25">
      <c r="B3954" s="79"/>
      <c r="C3954" s="119"/>
      <c r="G3954">
        <v>3950</v>
      </c>
      <c r="H3954" s="246">
        <f t="shared" ca="1" si="73"/>
        <v>2.1022026068993303E-3</v>
      </c>
    </row>
    <row r="3955" spans="2:8" x14ac:dyDescent="0.25">
      <c r="B3955" s="79"/>
      <c r="C3955" s="119"/>
      <c r="G3955">
        <v>3951</v>
      </c>
      <c r="H3955" s="246">
        <f t="shared" ca="1" si="73"/>
        <v>4.4945153115486804E-4</v>
      </c>
    </row>
    <row r="3956" spans="2:8" x14ac:dyDescent="0.25">
      <c r="B3956" s="79"/>
      <c r="C3956" s="119"/>
      <c r="G3956">
        <v>3952</v>
      </c>
      <c r="H3956" s="246">
        <f t="shared" ca="1" si="73"/>
        <v>6.578363184747256E-3</v>
      </c>
    </row>
    <row r="3957" spans="2:8" x14ac:dyDescent="0.25">
      <c r="B3957" s="79"/>
      <c r="C3957" s="119"/>
      <c r="G3957">
        <v>3953</v>
      </c>
      <c r="H3957" s="246">
        <f t="shared" ca="1" si="73"/>
        <v>-2.0780193067389441E-3</v>
      </c>
    </row>
    <row r="3958" spans="2:8" x14ac:dyDescent="0.25">
      <c r="B3958" s="79"/>
      <c r="C3958" s="119"/>
      <c r="G3958">
        <v>3954</v>
      </c>
      <c r="H3958" s="246">
        <f t="shared" ca="1" si="73"/>
        <v>4.0684619843696316E-3</v>
      </c>
    </row>
    <row r="3959" spans="2:8" x14ac:dyDescent="0.25">
      <c r="B3959" s="79"/>
      <c r="C3959" s="119"/>
      <c r="G3959">
        <v>3955</v>
      </c>
      <c r="H3959" s="246">
        <f t="shared" ca="1" si="73"/>
        <v>-1.8369979481966709E-3</v>
      </c>
    </row>
    <row r="3960" spans="2:8" x14ac:dyDescent="0.25">
      <c r="B3960" s="79"/>
      <c r="C3960" s="119"/>
      <c r="G3960">
        <v>3956</v>
      </c>
      <c r="H3960" s="246">
        <f t="shared" ca="1" si="73"/>
        <v>5.807996892879759E-3</v>
      </c>
    </row>
    <row r="3961" spans="2:8" x14ac:dyDescent="0.25">
      <c r="B3961" s="79"/>
      <c r="C3961" s="119"/>
      <c r="G3961">
        <v>3957</v>
      </c>
      <c r="H3961" s="246">
        <f t="shared" ca="1" si="73"/>
        <v>-7.1704518341588277E-4</v>
      </c>
    </row>
    <row r="3962" spans="2:8" x14ac:dyDescent="0.25">
      <c r="B3962" s="79"/>
      <c r="C3962" s="119"/>
      <c r="G3962">
        <v>3958</v>
      </c>
      <c r="H3962" s="246">
        <f t="shared" ca="1" si="73"/>
        <v>-6.7044022290193009E-3</v>
      </c>
    </row>
    <row r="3963" spans="2:8" x14ac:dyDescent="0.25">
      <c r="B3963" s="79"/>
      <c r="C3963" s="119"/>
      <c r="G3963">
        <v>3959</v>
      </c>
      <c r="H3963" s="246">
        <f t="shared" ca="1" si="73"/>
        <v>-1.5493033417081406E-2</v>
      </c>
    </row>
    <row r="3964" spans="2:8" x14ac:dyDescent="0.25">
      <c r="B3964" s="79"/>
      <c r="C3964" s="119"/>
      <c r="G3964">
        <v>3960</v>
      </c>
      <c r="H3964" s="246">
        <f t="shared" ca="1" si="73"/>
        <v>1.0801371373206786E-3</v>
      </c>
    </row>
    <row r="3965" spans="2:8" x14ac:dyDescent="0.25">
      <c r="B3965" s="79"/>
      <c r="C3965" s="119"/>
      <c r="G3965">
        <v>3961</v>
      </c>
      <c r="H3965" s="246">
        <f t="shared" ca="1" si="73"/>
        <v>-1.2293499193026216E-2</v>
      </c>
    </row>
    <row r="3966" spans="2:8" x14ac:dyDescent="0.25">
      <c r="B3966" s="79"/>
      <c r="C3966" s="119"/>
      <c r="G3966">
        <v>3962</v>
      </c>
      <c r="H3966" s="246">
        <f t="shared" ca="1" si="73"/>
        <v>9.142494867908274E-3</v>
      </c>
    </row>
    <row r="3967" spans="2:8" x14ac:dyDescent="0.25">
      <c r="B3967" s="79"/>
      <c r="C3967" s="119"/>
      <c r="G3967">
        <v>3963</v>
      </c>
      <c r="H3967" s="246">
        <f t="shared" ca="1" si="73"/>
        <v>-1.0151093634861694E-2</v>
      </c>
    </row>
    <row r="3968" spans="2:8" x14ac:dyDescent="0.25">
      <c r="B3968" s="79"/>
      <c r="C3968" s="119"/>
      <c r="G3968">
        <v>3964</v>
      </c>
      <c r="H3968" s="246">
        <f t="shared" ca="1" si="73"/>
        <v>2.8447454475881706E-2</v>
      </c>
    </row>
    <row r="3969" spans="2:8" x14ac:dyDescent="0.25">
      <c r="B3969" s="79"/>
      <c r="C3969" s="119"/>
      <c r="G3969">
        <v>3965</v>
      </c>
      <c r="H3969" s="246">
        <f t="shared" ca="1" si="73"/>
        <v>-2.896543226717679E-3</v>
      </c>
    </row>
    <row r="3970" spans="2:8" x14ac:dyDescent="0.25">
      <c r="B3970" s="79"/>
      <c r="C3970" s="119"/>
      <c r="G3970">
        <v>3966</v>
      </c>
      <c r="H3970" s="246">
        <f t="shared" ca="1" si="73"/>
        <v>3.5993608992443762E-4</v>
      </c>
    </row>
    <row r="3971" spans="2:8" x14ac:dyDescent="0.25">
      <c r="B3971" s="79"/>
      <c r="C3971" s="119"/>
      <c r="G3971">
        <v>3967</v>
      </c>
      <c r="H3971" s="246">
        <f t="shared" ca="1" si="73"/>
        <v>-7.5510908688542731E-3</v>
      </c>
    </row>
    <row r="3972" spans="2:8" x14ac:dyDescent="0.25">
      <c r="B3972" s="79"/>
      <c r="C3972" s="119"/>
      <c r="G3972">
        <v>3968</v>
      </c>
      <c r="H3972" s="246">
        <f t="shared" ca="1" si="73"/>
        <v>1.2813874481809268E-3</v>
      </c>
    </row>
    <row r="3973" spans="2:8" x14ac:dyDescent="0.25">
      <c r="B3973" s="79"/>
      <c r="C3973" s="119"/>
      <c r="G3973">
        <v>3969</v>
      </c>
      <c r="H3973" s="246">
        <f t="shared" ca="1" si="73"/>
        <v>-1.447322126448642E-2</v>
      </c>
    </row>
    <row r="3974" spans="2:8" x14ac:dyDescent="0.25">
      <c r="B3974" s="79"/>
      <c r="C3974" s="119"/>
      <c r="G3974">
        <v>3970</v>
      </c>
      <c r="H3974" s="246">
        <f t="shared" ref="H3974:H4037" ca="1" si="74">_xlfn.NORM.INV(RAND(),$N$7,$N$8)</f>
        <v>-7.0183046509097935E-3</v>
      </c>
    </row>
    <row r="3975" spans="2:8" x14ac:dyDescent="0.25">
      <c r="B3975" s="79"/>
      <c r="C3975" s="119"/>
      <c r="G3975">
        <v>3971</v>
      </c>
      <c r="H3975" s="246">
        <f t="shared" ca="1" si="74"/>
        <v>-1.9071876408526464E-2</v>
      </c>
    </row>
    <row r="3976" spans="2:8" x14ac:dyDescent="0.25">
      <c r="B3976" s="79"/>
      <c r="C3976" s="119"/>
      <c r="G3976">
        <v>3972</v>
      </c>
      <c r="H3976" s="246">
        <f t="shared" ca="1" si="74"/>
        <v>1.0375486554730168E-2</v>
      </c>
    </row>
    <row r="3977" spans="2:8" x14ac:dyDescent="0.25">
      <c r="B3977" s="79"/>
      <c r="C3977" s="119"/>
      <c r="G3977">
        <v>3973</v>
      </c>
      <c r="H3977" s="246">
        <f t="shared" ca="1" si="74"/>
        <v>5.9710417755673402E-3</v>
      </c>
    </row>
    <row r="3978" spans="2:8" x14ac:dyDescent="0.25">
      <c r="B3978" s="79"/>
      <c r="C3978" s="119"/>
      <c r="G3978">
        <v>3974</v>
      </c>
      <c r="H3978" s="246">
        <f t="shared" ca="1" si="74"/>
        <v>-2.7101578687038145E-3</v>
      </c>
    </row>
    <row r="3979" spans="2:8" x14ac:dyDescent="0.25">
      <c r="B3979" s="79"/>
      <c r="C3979" s="119"/>
      <c r="G3979">
        <v>3975</v>
      </c>
      <c r="H3979" s="246">
        <f t="shared" ca="1" si="74"/>
        <v>6.8226968084297086E-4</v>
      </c>
    </row>
    <row r="3980" spans="2:8" x14ac:dyDescent="0.25">
      <c r="B3980" s="79"/>
      <c r="C3980" s="119"/>
      <c r="G3980">
        <v>3976</v>
      </c>
      <c r="H3980" s="246">
        <f t="shared" ca="1" si="74"/>
        <v>2.8901444449866095E-3</v>
      </c>
    </row>
    <row r="3981" spans="2:8" x14ac:dyDescent="0.25">
      <c r="B3981" s="79"/>
      <c r="C3981" s="119"/>
      <c r="G3981">
        <v>3977</v>
      </c>
      <c r="H3981" s="246">
        <f t="shared" ca="1" si="74"/>
        <v>-2.0914876937369181E-3</v>
      </c>
    </row>
    <row r="3982" spans="2:8" x14ac:dyDescent="0.25">
      <c r="B3982" s="79"/>
      <c r="C3982" s="119"/>
      <c r="G3982">
        <v>3978</v>
      </c>
      <c r="H3982" s="246">
        <f t="shared" ca="1" si="74"/>
        <v>1.0192041491687042E-2</v>
      </c>
    </row>
    <row r="3983" spans="2:8" x14ac:dyDescent="0.25">
      <c r="B3983" s="79"/>
      <c r="C3983" s="119"/>
      <c r="G3983">
        <v>3979</v>
      </c>
      <c r="H3983" s="246">
        <f t="shared" ca="1" si="74"/>
        <v>-7.3438325629212103E-3</v>
      </c>
    </row>
    <row r="3984" spans="2:8" x14ac:dyDescent="0.25">
      <c r="B3984" s="79"/>
      <c r="C3984" s="119"/>
      <c r="G3984">
        <v>3980</v>
      </c>
      <c r="H3984" s="246">
        <f t="shared" ca="1" si="74"/>
        <v>-1.5196596771549447E-2</v>
      </c>
    </row>
    <row r="3985" spans="2:8" x14ac:dyDescent="0.25">
      <c r="B3985" s="79"/>
      <c r="C3985" s="119"/>
      <c r="G3985">
        <v>3981</v>
      </c>
      <c r="H3985" s="246">
        <f t="shared" ca="1" si="74"/>
        <v>7.8761722352165813E-3</v>
      </c>
    </row>
    <row r="3986" spans="2:8" x14ac:dyDescent="0.25">
      <c r="B3986" s="79"/>
      <c r="C3986" s="119"/>
      <c r="G3986">
        <v>3982</v>
      </c>
      <c r="H3986" s="246">
        <f t="shared" ca="1" si="74"/>
        <v>-2.2210714196875245E-2</v>
      </c>
    </row>
    <row r="3987" spans="2:8" x14ac:dyDescent="0.25">
      <c r="B3987" s="79"/>
      <c r="C3987" s="119"/>
      <c r="G3987">
        <v>3983</v>
      </c>
      <c r="H3987" s="246">
        <f t="shared" ca="1" si="74"/>
        <v>-3.6575491252908939E-3</v>
      </c>
    </row>
    <row r="3988" spans="2:8" x14ac:dyDescent="0.25">
      <c r="B3988" s="79"/>
      <c r="C3988" s="119"/>
      <c r="G3988">
        <v>3984</v>
      </c>
      <c r="H3988" s="246">
        <f t="shared" ca="1" si="74"/>
        <v>-4.4593478512161356E-3</v>
      </c>
    </row>
    <row r="3989" spans="2:8" x14ac:dyDescent="0.25">
      <c r="B3989" s="79"/>
      <c r="C3989" s="119"/>
      <c r="G3989">
        <v>3985</v>
      </c>
      <c r="H3989" s="246">
        <f t="shared" ca="1" si="74"/>
        <v>2.9976862074092567E-3</v>
      </c>
    </row>
    <row r="3990" spans="2:8" x14ac:dyDescent="0.25">
      <c r="B3990" s="79"/>
      <c r="C3990" s="119"/>
      <c r="G3990">
        <v>3986</v>
      </c>
      <c r="H3990" s="246">
        <f t="shared" ca="1" si="74"/>
        <v>2.3407441432803933E-3</v>
      </c>
    </row>
    <row r="3991" spans="2:8" x14ac:dyDescent="0.25">
      <c r="B3991" s="79"/>
      <c r="C3991" s="119"/>
      <c r="G3991">
        <v>3987</v>
      </c>
      <c r="H3991" s="246">
        <f t="shared" ca="1" si="74"/>
        <v>1.0468270571432566E-2</v>
      </c>
    </row>
    <row r="3992" spans="2:8" x14ac:dyDescent="0.25">
      <c r="B3992" s="79"/>
      <c r="C3992" s="119"/>
      <c r="G3992">
        <v>3988</v>
      </c>
      <c r="H3992" s="246">
        <f t="shared" ca="1" si="74"/>
        <v>1.066150450140862E-2</v>
      </c>
    </row>
    <row r="3993" spans="2:8" x14ac:dyDescent="0.25">
      <c r="B3993" s="79"/>
      <c r="C3993" s="119"/>
      <c r="G3993">
        <v>3989</v>
      </c>
      <c r="H3993" s="246">
        <f t="shared" ca="1" si="74"/>
        <v>-4.745530695452649E-3</v>
      </c>
    </row>
    <row r="3994" spans="2:8" x14ac:dyDescent="0.25">
      <c r="B3994" s="79"/>
      <c r="C3994" s="119"/>
      <c r="G3994">
        <v>3990</v>
      </c>
      <c r="H3994" s="246">
        <f t="shared" ca="1" si="74"/>
        <v>-9.3413330080471778E-3</v>
      </c>
    </row>
    <row r="3995" spans="2:8" x14ac:dyDescent="0.25">
      <c r="B3995" s="79"/>
      <c r="C3995" s="119"/>
      <c r="G3995">
        <v>3991</v>
      </c>
      <c r="H3995" s="246">
        <f t="shared" ca="1" si="74"/>
        <v>6.6704799020868843E-3</v>
      </c>
    </row>
    <row r="3996" spans="2:8" x14ac:dyDescent="0.25">
      <c r="B3996" s="79"/>
      <c r="C3996" s="119"/>
      <c r="G3996">
        <v>3992</v>
      </c>
      <c r="H3996" s="246">
        <f t="shared" ca="1" si="74"/>
        <v>-8.349375158374174E-3</v>
      </c>
    </row>
    <row r="3997" spans="2:8" x14ac:dyDescent="0.25">
      <c r="B3997" s="79"/>
      <c r="C3997" s="119"/>
      <c r="G3997">
        <v>3993</v>
      </c>
      <c r="H3997" s="246">
        <f t="shared" ca="1" si="74"/>
        <v>-4.3313622869029834E-4</v>
      </c>
    </row>
    <row r="3998" spans="2:8" x14ac:dyDescent="0.25">
      <c r="B3998" s="79"/>
      <c r="C3998" s="119"/>
      <c r="G3998">
        <v>3994</v>
      </c>
      <c r="H3998" s="246">
        <f t="shared" ca="1" si="74"/>
        <v>-1.9530733257001165E-2</v>
      </c>
    </row>
    <row r="3999" spans="2:8" x14ac:dyDescent="0.25">
      <c r="B3999" s="79"/>
      <c r="C3999" s="119"/>
      <c r="G3999">
        <v>3995</v>
      </c>
      <c r="H3999" s="246">
        <f t="shared" ca="1" si="74"/>
        <v>1.3916166123000845E-2</v>
      </c>
    </row>
    <row r="4000" spans="2:8" x14ac:dyDescent="0.25">
      <c r="B4000" s="79"/>
      <c r="C4000" s="119"/>
      <c r="G4000">
        <v>3996</v>
      </c>
      <c r="H4000" s="246">
        <f t="shared" ca="1" si="74"/>
        <v>6.9273093536778606E-4</v>
      </c>
    </row>
    <row r="4001" spans="2:8" x14ac:dyDescent="0.25">
      <c r="B4001" s="79"/>
      <c r="C4001" s="119"/>
      <c r="G4001">
        <v>3997</v>
      </c>
      <c r="H4001" s="246">
        <f t="shared" ca="1" si="74"/>
        <v>1.0888028552576113E-3</v>
      </c>
    </row>
    <row r="4002" spans="2:8" x14ac:dyDescent="0.25">
      <c r="B4002" s="79"/>
      <c r="C4002" s="119"/>
      <c r="G4002">
        <v>3998</v>
      </c>
      <c r="H4002" s="246">
        <f t="shared" ca="1" si="74"/>
        <v>-3.0591691838787721E-3</v>
      </c>
    </row>
    <row r="4003" spans="2:8" x14ac:dyDescent="0.25">
      <c r="B4003" s="79"/>
      <c r="C4003" s="119"/>
      <c r="G4003">
        <v>3999</v>
      </c>
      <c r="H4003" s="246">
        <f t="shared" ca="1" si="74"/>
        <v>-8.5930359985206392E-4</v>
      </c>
    </row>
    <row r="4004" spans="2:8" x14ac:dyDescent="0.25">
      <c r="B4004" s="79"/>
      <c r="C4004" s="119"/>
      <c r="G4004">
        <v>4000</v>
      </c>
      <c r="H4004" s="246">
        <f t="shared" ca="1" si="74"/>
        <v>7.4798750289134797E-3</v>
      </c>
    </row>
    <row r="4005" spans="2:8" x14ac:dyDescent="0.25">
      <c r="B4005" s="79"/>
      <c r="C4005" s="119"/>
      <c r="G4005">
        <v>4001</v>
      </c>
      <c r="H4005" s="246">
        <f t="shared" ca="1" si="74"/>
        <v>-3.2485277551503756E-3</v>
      </c>
    </row>
    <row r="4006" spans="2:8" x14ac:dyDescent="0.25">
      <c r="B4006" s="79"/>
      <c r="C4006" s="119"/>
      <c r="G4006">
        <v>4002</v>
      </c>
      <c r="H4006" s="246">
        <f t="shared" ca="1" si="74"/>
        <v>9.6604912713749366E-3</v>
      </c>
    </row>
    <row r="4007" spans="2:8" x14ac:dyDescent="0.25">
      <c r="B4007" s="79"/>
      <c r="C4007" s="119"/>
      <c r="G4007">
        <v>4003</v>
      </c>
      <c r="H4007" s="246">
        <f t="shared" ca="1" si="74"/>
        <v>1.146929457666007E-2</v>
      </c>
    </row>
    <row r="4008" spans="2:8" x14ac:dyDescent="0.25">
      <c r="B4008" s="79"/>
      <c r="C4008" s="119"/>
      <c r="G4008">
        <v>4004</v>
      </c>
      <c r="H4008" s="246">
        <f t="shared" ca="1" si="74"/>
        <v>6.6756202861304988E-3</v>
      </c>
    </row>
    <row r="4009" spans="2:8" x14ac:dyDescent="0.25">
      <c r="B4009" s="79"/>
      <c r="C4009" s="119"/>
      <c r="G4009">
        <v>4005</v>
      </c>
      <c r="H4009" s="246">
        <f t="shared" ca="1" si="74"/>
        <v>4.0344606054980737E-4</v>
      </c>
    </row>
    <row r="4010" spans="2:8" x14ac:dyDescent="0.25">
      <c r="B4010" s="79"/>
      <c r="C4010" s="119"/>
      <c r="G4010">
        <v>4006</v>
      </c>
      <c r="H4010" s="246">
        <f t="shared" ca="1" si="74"/>
        <v>2.9619982452454251E-3</v>
      </c>
    </row>
    <row r="4011" spans="2:8" x14ac:dyDescent="0.25">
      <c r="B4011" s="79"/>
      <c r="C4011" s="119"/>
      <c r="G4011">
        <v>4007</v>
      </c>
      <c r="H4011" s="246">
        <f t="shared" ca="1" si="74"/>
        <v>-1.3853767920537748E-2</v>
      </c>
    </row>
    <row r="4012" spans="2:8" x14ac:dyDescent="0.25">
      <c r="B4012" s="79"/>
      <c r="C4012" s="119"/>
      <c r="G4012">
        <v>4008</v>
      </c>
      <c r="H4012" s="246">
        <f t="shared" ca="1" si="74"/>
        <v>-5.685469593858977E-3</v>
      </c>
    </row>
    <row r="4013" spans="2:8" x14ac:dyDescent="0.25">
      <c r="B4013" s="79"/>
      <c r="C4013" s="119"/>
      <c r="G4013">
        <v>4009</v>
      </c>
      <c r="H4013" s="246">
        <f t="shared" ca="1" si="74"/>
        <v>-1.057449857384341E-2</v>
      </c>
    </row>
    <row r="4014" spans="2:8" x14ac:dyDescent="0.25">
      <c r="B4014" s="79"/>
      <c r="C4014" s="119"/>
      <c r="G4014">
        <v>4010</v>
      </c>
      <c r="H4014" s="246">
        <f t="shared" ca="1" si="74"/>
        <v>2.5168220065304591E-3</v>
      </c>
    </row>
    <row r="4015" spans="2:8" x14ac:dyDescent="0.25">
      <c r="B4015" s="79"/>
      <c r="C4015" s="119"/>
      <c r="G4015">
        <v>4011</v>
      </c>
      <c r="H4015" s="246">
        <f t="shared" ca="1" si="74"/>
        <v>4.1409058909678944E-3</v>
      </c>
    </row>
    <row r="4016" spans="2:8" x14ac:dyDescent="0.25">
      <c r="B4016" s="79"/>
      <c r="C4016" s="119"/>
      <c r="G4016">
        <v>4012</v>
      </c>
      <c r="H4016" s="246">
        <f t="shared" ca="1" si="74"/>
        <v>1.1425378149058727E-2</v>
      </c>
    </row>
    <row r="4017" spans="2:8" x14ac:dyDescent="0.25">
      <c r="B4017" s="79"/>
      <c r="C4017" s="119"/>
      <c r="G4017">
        <v>4013</v>
      </c>
      <c r="H4017" s="246">
        <f t="shared" ca="1" si="74"/>
        <v>2.0934367672927265E-2</v>
      </c>
    </row>
    <row r="4018" spans="2:8" x14ac:dyDescent="0.25">
      <c r="B4018" s="79"/>
      <c r="C4018" s="119"/>
      <c r="G4018">
        <v>4014</v>
      </c>
      <c r="H4018" s="246">
        <f t="shared" ca="1" si="74"/>
        <v>1.7596199680647535E-2</v>
      </c>
    </row>
    <row r="4019" spans="2:8" x14ac:dyDescent="0.25">
      <c r="B4019" s="79"/>
      <c r="C4019" s="119"/>
      <c r="G4019">
        <v>4015</v>
      </c>
      <c r="H4019" s="246">
        <f t="shared" ca="1" si="74"/>
        <v>1.157495803299966E-2</v>
      </c>
    </row>
    <row r="4020" spans="2:8" x14ac:dyDescent="0.25">
      <c r="B4020" s="79"/>
      <c r="C4020" s="119"/>
      <c r="G4020">
        <v>4016</v>
      </c>
      <c r="H4020" s="246">
        <f t="shared" ca="1" si="74"/>
        <v>5.4813778682854496E-3</v>
      </c>
    </row>
    <row r="4021" spans="2:8" x14ac:dyDescent="0.25">
      <c r="B4021" s="79"/>
      <c r="C4021" s="119"/>
      <c r="G4021">
        <v>4017</v>
      </c>
      <c r="H4021" s="246">
        <f t="shared" ca="1" si="74"/>
        <v>-4.4912253263925386E-3</v>
      </c>
    </row>
    <row r="4022" spans="2:8" x14ac:dyDescent="0.25">
      <c r="B4022" s="79"/>
      <c r="C4022" s="119"/>
      <c r="G4022">
        <v>4018</v>
      </c>
      <c r="H4022" s="246">
        <f t="shared" ca="1" si="74"/>
        <v>1.4105663106479646E-3</v>
      </c>
    </row>
    <row r="4023" spans="2:8" x14ac:dyDescent="0.25">
      <c r="B4023" s="79"/>
      <c r="C4023" s="119"/>
      <c r="G4023">
        <v>4019</v>
      </c>
      <c r="H4023" s="246">
        <f t="shared" ca="1" si="74"/>
        <v>1.1996735730853364E-3</v>
      </c>
    </row>
    <row r="4024" spans="2:8" x14ac:dyDescent="0.25">
      <c r="B4024" s="79"/>
      <c r="C4024" s="119"/>
      <c r="G4024">
        <v>4020</v>
      </c>
      <c r="H4024" s="246">
        <f t="shared" ca="1" si="74"/>
        <v>1.4038043295146286E-2</v>
      </c>
    </row>
    <row r="4025" spans="2:8" x14ac:dyDescent="0.25">
      <c r="B4025" s="79"/>
      <c r="C4025" s="119"/>
      <c r="G4025">
        <v>4021</v>
      </c>
      <c r="H4025" s="246">
        <f t="shared" ca="1" si="74"/>
        <v>-1.1465029870903722E-2</v>
      </c>
    </row>
    <row r="4026" spans="2:8" x14ac:dyDescent="0.25">
      <c r="B4026" s="79"/>
      <c r="C4026" s="119"/>
      <c r="G4026">
        <v>4022</v>
      </c>
      <c r="H4026" s="246">
        <f t="shared" ca="1" si="74"/>
        <v>-1.4172014005951762E-2</v>
      </c>
    </row>
    <row r="4027" spans="2:8" x14ac:dyDescent="0.25">
      <c r="B4027" s="79"/>
      <c r="C4027" s="119"/>
      <c r="G4027">
        <v>4023</v>
      </c>
      <c r="H4027" s="246">
        <f t="shared" ca="1" si="74"/>
        <v>5.0938943040008634E-3</v>
      </c>
    </row>
    <row r="4028" spans="2:8" x14ac:dyDescent="0.25">
      <c r="B4028" s="79"/>
      <c r="C4028" s="119"/>
      <c r="G4028">
        <v>4024</v>
      </c>
      <c r="H4028" s="246">
        <f t="shared" ca="1" si="74"/>
        <v>7.4857101493615574E-3</v>
      </c>
    </row>
    <row r="4029" spans="2:8" x14ac:dyDescent="0.25">
      <c r="B4029" s="79"/>
      <c r="C4029" s="119"/>
      <c r="G4029">
        <v>4025</v>
      </c>
      <c r="H4029" s="246">
        <f t="shared" ca="1" si="74"/>
        <v>-8.3747754806624431E-3</v>
      </c>
    </row>
    <row r="4030" spans="2:8" x14ac:dyDescent="0.25">
      <c r="B4030" s="79"/>
      <c r="C4030" s="119"/>
      <c r="G4030">
        <v>4026</v>
      </c>
      <c r="H4030" s="246">
        <f t="shared" ca="1" si="74"/>
        <v>1.023738068039952E-2</v>
      </c>
    </row>
    <row r="4031" spans="2:8" x14ac:dyDescent="0.25">
      <c r="B4031" s="79"/>
      <c r="C4031" s="119"/>
      <c r="G4031">
        <v>4027</v>
      </c>
      <c r="H4031" s="246">
        <f t="shared" ca="1" si="74"/>
        <v>9.1801783950903274E-3</v>
      </c>
    </row>
    <row r="4032" spans="2:8" x14ac:dyDescent="0.25">
      <c r="B4032" s="79"/>
      <c r="C4032" s="119"/>
      <c r="G4032">
        <v>4028</v>
      </c>
      <c r="H4032" s="246">
        <f t="shared" ca="1" si="74"/>
        <v>-7.1898592521026441E-3</v>
      </c>
    </row>
    <row r="4033" spans="2:8" x14ac:dyDescent="0.25">
      <c r="B4033" s="79"/>
      <c r="C4033" s="119"/>
      <c r="G4033">
        <v>4029</v>
      </c>
      <c r="H4033" s="246">
        <f t="shared" ca="1" si="74"/>
        <v>-1.4200840039388698E-2</v>
      </c>
    </row>
    <row r="4034" spans="2:8" x14ac:dyDescent="0.25">
      <c r="B4034" s="79"/>
      <c r="C4034" s="119"/>
      <c r="G4034">
        <v>4030</v>
      </c>
      <c r="H4034" s="246">
        <f t="shared" ca="1" si="74"/>
        <v>-6.2590240818265032E-3</v>
      </c>
    </row>
    <row r="4035" spans="2:8" x14ac:dyDescent="0.25">
      <c r="B4035" s="79"/>
      <c r="C4035" s="119"/>
      <c r="G4035">
        <v>4031</v>
      </c>
      <c r="H4035" s="246">
        <f t="shared" ca="1" si="74"/>
        <v>1.9217709795692883E-2</v>
      </c>
    </row>
    <row r="4036" spans="2:8" x14ac:dyDescent="0.25">
      <c r="B4036" s="79"/>
      <c r="C4036" s="119"/>
      <c r="G4036">
        <v>4032</v>
      </c>
      <c r="H4036" s="246">
        <f t="shared" ca="1" si="74"/>
        <v>1.3561628557865375E-2</v>
      </c>
    </row>
    <row r="4037" spans="2:8" x14ac:dyDescent="0.25">
      <c r="B4037" s="79"/>
      <c r="C4037" s="119"/>
      <c r="G4037">
        <v>4033</v>
      </c>
      <c r="H4037" s="246">
        <f t="shared" ca="1" si="74"/>
        <v>-3.1697941244669438E-2</v>
      </c>
    </row>
    <row r="4038" spans="2:8" x14ac:dyDescent="0.25">
      <c r="B4038" s="79"/>
      <c r="C4038" s="119"/>
      <c r="G4038">
        <v>4034</v>
      </c>
      <c r="H4038" s="246">
        <f t="shared" ref="H4038:H4101" ca="1" si="75">_xlfn.NORM.INV(RAND(),$N$7,$N$8)</f>
        <v>-1.543028676914206E-2</v>
      </c>
    </row>
    <row r="4039" spans="2:8" x14ac:dyDescent="0.25">
      <c r="B4039" s="79"/>
      <c r="C4039" s="119"/>
      <c r="G4039">
        <v>4035</v>
      </c>
      <c r="H4039" s="246">
        <f t="shared" ca="1" si="75"/>
        <v>4.997427057410686E-3</v>
      </c>
    </row>
    <row r="4040" spans="2:8" x14ac:dyDescent="0.25">
      <c r="B4040" s="79"/>
      <c r="C4040" s="119"/>
      <c r="G4040">
        <v>4036</v>
      </c>
      <c r="H4040" s="246">
        <f t="shared" ca="1" si="75"/>
        <v>1.3285238716012409E-2</v>
      </c>
    </row>
    <row r="4041" spans="2:8" x14ac:dyDescent="0.25">
      <c r="B4041" s="79"/>
      <c r="C4041" s="119"/>
      <c r="G4041">
        <v>4037</v>
      </c>
      <c r="H4041" s="246">
        <f t="shared" ca="1" si="75"/>
        <v>-3.5228061096475405E-3</v>
      </c>
    </row>
    <row r="4042" spans="2:8" x14ac:dyDescent="0.25">
      <c r="B4042" s="79"/>
      <c r="C4042" s="119"/>
      <c r="G4042">
        <v>4038</v>
      </c>
      <c r="H4042" s="246">
        <f t="shared" ca="1" si="75"/>
        <v>6.8201374757547867E-3</v>
      </c>
    </row>
    <row r="4043" spans="2:8" x14ac:dyDescent="0.25">
      <c r="B4043" s="79"/>
      <c r="C4043" s="119"/>
      <c r="G4043">
        <v>4039</v>
      </c>
      <c r="H4043" s="246">
        <f t="shared" ca="1" si="75"/>
        <v>2.8766570025959702E-3</v>
      </c>
    </row>
    <row r="4044" spans="2:8" x14ac:dyDescent="0.25">
      <c r="B4044" s="79"/>
      <c r="C4044" s="119"/>
      <c r="G4044">
        <v>4040</v>
      </c>
      <c r="H4044" s="246">
        <f t="shared" ca="1" si="75"/>
        <v>3.7688008510666548E-3</v>
      </c>
    </row>
    <row r="4045" spans="2:8" x14ac:dyDescent="0.25">
      <c r="B4045" s="79"/>
      <c r="C4045" s="119"/>
      <c r="G4045">
        <v>4041</v>
      </c>
      <c r="H4045" s="246">
        <f t="shared" ca="1" si="75"/>
        <v>-1.2317052103123454E-2</v>
      </c>
    </row>
    <row r="4046" spans="2:8" x14ac:dyDescent="0.25">
      <c r="B4046" s="79"/>
      <c r="C4046" s="119"/>
      <c r="G4046">
        <v>4042</v>
      </c>
      <c r="H4046" s="246">
        <f t="shared" ca="1" si="75"/>
        <v>9.0076488533304892E-4</v>
      </c>
    </row>
    <row r="4047" spans="2:8" x14ac:dyDescent="0.25">
      <c r="B4047" s="79"/>
      <c r="C4047" s="119"/>
      <c r="G4047">
        <v>4043</v>
      </c>
      <c r="H4047" s="246">
        <f t="shared" ca="1" si="75"/>
        <v>5.5652121854097725E-3</v>
      </c>
    </row>
    <row r="4048" spans="2:8" x14ac:dyDescent="0.25">
      <c r="B4048" s="79"/>
      <c r="C4048" s="119"/>
      <c r="G4048">
        <v>4044</v>
      </c>
      <c r="H4048" s="246">
        <f t="shared" ca="1" si="75"/>
        <v>-1.0675239042302864E-2</v>
      </c>
    </row>
    <row r="4049" spans="2:8" x14ac:dyDescent="0.25">
      <c r="B4049" s="79"/>
      <c r="C4049" s="119"/>
      <c r="G4049">
        <v>4045</v>
      </c>
      <c r="H4049" s="246">
        <f t="shared" ca="1" si="75"/>
        <v>3.4792684443373831E-3</v>
      </c>
    </row>
    <row r="4050" spans="2:8" x14ac:dyDescent="0.25">
      <c r="B4050" s="79"/>
      <c r="C4050" s="119"/>
      <c r="G4050">
        <v>4046</v>
      </c>
      <c r="H4050" s="246">
        <f t="shared" ca="1" si="75"/>
        <v>-1.0277683587382014E-2</v>
      </c>
    </row>
    <row r="4051" spans="2:8" x14ac:dyDescent="0.25">
      <c r="B4051" s="79"/>
      <c r="C4051" s="119"/>
      <c r="G4051">
        <v>4047</v>
      </c>
      <c r="H4051" s="246">
        <f t="shared" ca="1" si="75"/>
        <v>-8.7125161567790576E-4</v>
      </c>
    </row>
    <row r="4052" spans="2:8" x14ac:dyDescent="0.25">
      <c r="B4052" s="79"/>
      <c r="C4052" s="119"/>
      <c r="G4052">
        <v>4048</v>
      </c>
      <c r="H4052" s="246">
        <f t="shared" ca="1" si="75"/>
        <v>3.9497977549729892E-3</v>
      </c>
    </row>
    <row r="4053" spans="2:8" x14ac:dyDescent="0.25">
      <c r="B4053" s="79"/>
      <c r="C4053" s="119"/>
      <c r="G4053">
        <v>4049</v>
      </c>
      <c r="H4053" s="246">
        <f t="shared" ca="1" si="75"/>
        <v>1.2051431797016239E-2</v>
      </c>
    </row>
    <row r="4054" spans="2:8" x14ac:dyDescent="0.25">
      <c r="B4054" s="79"/>
      <c r="C4054" s="119"/>
      <c r="G4054">
        <v>4050</v>
      </c>
      <c r="H4054" s="246">
        <f t="shared" ca="1" si="75"/>
        <v>1.2842701417888867E-2</v>
      </c>
    </row>
    <row r="4055" spans="2:8" x14ac:dyDescent="0.25">
      <c r="B4055" s="79"/>
      <c r="C4055" s="119"/>
      <c r="G4055">
        <v>4051</v>
      </c>
      <c r="H4055" s="246">
        <f t="shared" ca="1" si="75"/>
        <v>-4.1508829815106339E-3</v>
      </c>
    </row>
    <row r="4056" spans="2:8" x14ac:dyDescent="0.25">
      <c r="B4056" s="79"/>
      <c r="C4056" s="119"/>
      <c r="G4056">
        <v>4052</v>
      </c>
      <c r="H4056" s="246">
        <f t="shared" ca="1" si="75"/>
        <v>-1.3417617519496916E-2</v>
      </c>
    </row>
    <row r="4057" spans="2:8" x14ac:dyDescent="0.25">
      <c r="B4057" s="79"/>
      <c r="C4057" s="119"/>
      <c r="G4057">
        <v>4053</v>
      </c>
      <c r="H4057" s="246">
        <f t="shared" ca="1" si="75"/>
        <v>1.0994719599816148E-2</v>
      </c>
    </row>
    <row r="4058" spans="2:8" x14ac:dyDescent="0.25">
      <c r="B4058" s="79"/>
      <c r="C4058" s="119"/>
      <c r="G4058">
        <v>4054</v>
      </c>
      <c r="H4058" s="246">
        <f t="shared" ca="1" si="75"/>
        <v>2.0960282245226509E-2</v>
      </c>
    </row>
    <row r="4059" spans="2:8" x14ac:dyDescent="0.25">
      <c r="B4059" s="79"/>
      <c r="C4059" s="119"/>
      <c r="G4059">
        <v>4055</v>
      </c>
      <c r="H4059" s="246">
        <f t="shared" ca="1" si="75"/>
        <v>7.9797576274105511E-3</v>
      </c>
    </row>
    <row r="4060" spans="2:8" x14ac:dyDescent="0.25">
      <c r="B4060" s="79"/>
      <c r="C4060" s="119"/>
      <c r="G4060">
        <v>4056</v>
      </c>
      <c r="H4060" s="246">
        <f t="shared" ca="1" si="75"/>
        <v>1.959395395565466E-2</v>
      </c>
    </row>
    <row r="4061" spans="2:8" x14ac:dyDescent="0.25">
      <c r="B4061" s="79"/>
      <c r="C4061" s="119"/>
      <c r="G4061">
        <v>4057</v>
      </c>
      <c r="H4061" s="246">
        <f t="shared" ca="1" si="75"/>
        <v>-9.4758821448838251E-3</v>
      </c>
    </row>
    <row r="4062" spans="2:8" x14ac:dyDescent="0.25">
      <c r="B4062" s="79"/>
      <c r="C4062" s="119"/>
      <c r="G4062">
        <v>4058</v>
      </c>
      <c r="H4062" s="246">
        <f t="shared" ca="1" si="75"/>
        <v>-9.0058319375775926E-3</v>
      </c>
    </row>
    <row r="4063" spans="2:8" x14ac:dyDescent="0.25">
      <c r="B4063" s="79"/>
      <c r="C4063" s="119"/>
      <c r="G4063">
        <v>4059</v>
      </c>
      <c r="H4063" s="246">
        <f t="shared" ca="1" si="75"/>
        <v>-5.8534916901679867E-3</v>
      </c>
    </row>
    <row r="4064" spans="2:8" x14ac:dyDescent="0.25">
      <c r="B4064" s="79"/>
      <c r="C4064" s="119"/>
      <c r="G4064">
        <v>4060</v>
      </c>
      <c r="H4064" s="246">
        <f t="shared" ca="1" si="75"/>
        <v>7.4645253737283777E-3</v>
      </c>
    </row>
    <row r="4065" spans="2:8" x14ac:dyDescent="0.25">
      <c r="B4065" s="79"/>
      <c r="C4065" s="119"/>
      <c r="G4065">
        <v>4061</v>
      </c>
      <c r="H4065" s="246">
        <f t="shared" ca="1" si="75"/>
        <v>1.066959332850604E-2</v>
      </c>
    </row>
    <row r="4066" spans="2:8" x14ac:dyDescent="0.25">
      <c r="B4066" s="79"/>
      <c r="C4066" s="119"/>
      <c r="G4066">
        <v>4062</v>
      </c>
      <c r="H4066" s="246">
        <f t="shared" ca="1" si="75"/>
        <v>-1.2151675793611046E-2</v>
      </c>
    </row>
    <row r="4067" spans="2:8" x14ac:dyDescent="0.25">
      <c r="B4067" s="79"/>
      <c r="C4067" s="119"/>
      <c r="G4067">
        <v>4063</v>
      </c>
      <c r="H4067" s="246">
        <f t="shared" ca="1" si="75"/>
        <v>-4.4003809057471359E-3</v>
      </c>
    </row>
    <row r="4068" spans="2:8" x14ac:dyDescent="0.25">
      <c r="B4068" s="79"/>
      <c r="C4068" s="119"/>
      <c r="G4068">
        <v>4064</v>
      </c>
      <c r="H4068" s="246">
        <f t="shared" ca="1" si="75"/>
        <v>1.0225005102771204E-2</v>
      </c>
    </row>
    <row r="4069" spans="2:8" x14ac:dyDescent="0.25">
      <c r="B4069" s="79"/>
      <c r="C4069" s="119"/>
      <c r="G4069">
        <v>4065</v>
      </c>
      <c r="H4069" s="246">
        <f t="shared" ca="1" si="75"/>
        <v>-2.3966095499767023E-3</v>
      </c>
    </row>
    <row r="4070" spans="2:8" x14ac:dyDescent="0.25">
      <c r="B4070" s="79"/>
      <c r="C4070" s="119"/>
      <c r="G4070">
        <v>4066</v>
      </c>
      <c r="H4070" s="246">
        <f t="shared" ca="1" si="75"/>
        <v>4.8543092935988755E-3</v>
      </c>
    </row>
    <row r="4071" spans="2:8" x14ac:dyDescent="0.25">
      <c r="B4071" s="79"/>
      <c r="C4071" s="119"/>
      <c r="G4071">
        <v>4067</v>
      </c>
      <c r="H4071" s="246">
        <f t="shared" ca="1" si="75"/>
        <v>4.0735436173794815E-3</v>
      </c>
    </row>
    <row r="4072" spans="2:8" x14ac:dyDescent="0.25">
      <c r="B4072" s="79"/>
      <c r="C4072" s="119"/>
      <c r="G4072">
        <v>4068</v>
      </c>
      <c r="H4072" s="246">
        <f t="shared" ca="1" si="75"/>
        <v>-1.8086971000671432E-2</v>
      </c>
    </row>
    <row r="4073" spans="2:8" x14ac:dyDescent="0.25">
      <c r="B4073" s="79"/>
      <c r="C4073" s="119"/>
      <c r="G4073">
        <v>4069</v>
      </c>
      <c r="H4073" s="246">
        <f t="shared" ca="1" si="75"/>
        <v>-2.1136761162305878E-2</v>
      </c>
    </row>
    <row r="4074" spans="2:8" x14ac:dyDescent="0.25">
      <c r="B4074" s="79"/>
      <c r="C4074" s="119"/>
      <c r="G4074">
        <v>4070</v>
      </c>
      <c r="H4074" s="246">
        <f t="shared" ca="1" si="75"/>
        <v>-7.6992306137764737E-3</v>
      </c>
    </row>
    <row r="4075" spans="2:8" x14ac:dyDescent="0.25">
      <c r="B4075" s="79"/>
      <c r="C4075" s="119"/>
      <c r="G4075">
        <v>4071</v>
      </c>
      <c r="H4075" s="246">
        <f t="shared" ca="1" si="75"/>
        <v>-4.5581209029103426E-3</v>
      </c>
    </row>
    <row r="4076" spans="2:8" x14ac:dyDescent="0.25">
      <c r="B4076" s="79"/>
      <c r="C4076" s="119"/>
      <c r="G4076">
        <v>4072</v>
      </c>
      <c r="H4076" s="246">
        <f t="shared" ca="1" si="75"/>
        <v>7.1583309649733522E-3</v>
      </c>
    </row>
    <row r="4077" spans="2:8" x14ac:dyDescent="0.25">
      <c r="B4077" s="79"/>
      <c r="C4077" s="119"/>
      <c r="G4077">
        <v>4073</v>
      </c>
      <c r="H4077" s="246">
        <f t="shared" ca="1" si="75"/>
        <v>7.4761400124533171E-3</v>
      </c>
    </row>
    <row r="4078" spans="2:8" x14ac:dyDescent="0.25">
      <c r="B4078" s="79"/>
      <c r="C4078" s="119"/>
      <c r="G4078">
        <v>4074</v>
      </c>
      <c r="H4078" s="246">
        <f t="shared" ca="1" si="75"/>
        <v>2.0857540869972994E-2</v>
      </c>
    </row>
    <row r="4079" spans="2:8" x14ac:dyDescent="0.25">
      <c r="B4079" s="79"/>
      <c r="C4079" s="119"/>
      <c r="G4079">
        <v>4075</v>
      </c>
      <c r="H4079" s="246">
        <f t="shared" ca="1" si="75"/>
        <v>-1.3746361782070119E-2</v>
      </c>
    </row>
    <row r="4080" spans="2:8" x14ac:dyDescent="0.25">
      <c r="B4080" s="79"/>
      <c r="C4080" s="119"/>
      <c r="G4080">
        <v>4076</v>
      </c>
      <c r="H4080" s="246">
        <f t="shared" ca="1" si="75"/>
        <v>-2.5458585363659771E-2</v>
      </c>
    </row>
    <row r="4081" spans="2:8" x14ac:dyDescent="0.25">
      <c r="B4081" s="79"/>
      <c r="C4081" s="119"/>
      <c r="G4081">
        <v>4077</v>
      </c>
      <c r="H4081" s="246">
        <f t="shared" ca="1" si="75"/>
        <v>2.838539891906312E-2</v>
      </c>
    </row>
    <row r="4082" spans="2:8" x14ac:dyDescent="0.25">
      <c r="B4082" s="79"/>
      <c r="C4082" s="119"/>
      <c r="G4082">
        <v>4078</v>
      </c>
      <c r="H4082" s="246">
        <f t="shared" ca="1" si="75"/>
        <v>1.381314004759826E-2</v>
      </c>
    </row>
    <row r="4083" spans="2:8" x14ac:dyDescent="0.25">
      <c r="B4083" s="79"/>
      <c r="C4083" s="119"/>
      <c r="G4083">
        <v>4079</v>
      </c>
      <c r="H4083" s="246">
        <f t="shared" ca="1" si="75"/>
        <v>2.5805544696300389E-3</v>
      </c>
    </row>
    <row r="4084" spans="2:8" x14ac:dyDescent="0.25">
      <c r="B4084" s="79"/>
      <c r="C4084" s="119"/>
      <c r="G4084">
        <v>4080</v>
      </c>
      <c r="H4084" s="246">
        <f t="shared" ca="1" si="75"/>
        <v>-4.793445832775637E-3</v>
      </c>
    </row>
    <row r="4085" spans="2:8" x14ac:dyDescent="0.25">
      <c r="B4085" s="79"/>
      <c r="C4085" s="119"/>
      <c r="G4085">
        <v>4081</v>
      </c>
      <c r="H4085" s="246">
        <f t="shared" ca="1" si="75"/>
        <v>2.7423379284455606E-2</v>
      </c>
    </row>
    <row r="4086" spans="2:8" x14ac:dyDescent="0.25">
      <c r="B4086" s="79"/>
      <c r="C4086" s="119"/>
      <c r="G4086">
        <v>4082</v>
      </c>
      <c r="H4086" s="246">
        <f t="shared" ca="1" si="75"/>
        <v>-8.7086949556101755E-3</v>
      </c>
    </row>
    <row r="4087" spans="2:8" x14ac:dyDescent="0.25">
      <c r="B4087" s="79"/>
      <c r="C4087" s="119"/>
      <c r="G4087">
        <v>4083</v>
      </c>
      <c r="H4087" s="246">
        <f t="shared" ca="1" si="75"/>
        <v>-3.8461806734277708E-3</v>
      </c>
    </row>
    <row r="4088" spans="2:8" x14ac:dyDescent="0.25">
      <c r="B4088" s="79"/>
      <c r="C4088" s="119"/>
      <c r="G4088">
        <v>4084</v>
      </c>
      <c r="H4088" s="246">
        <f t="shared" ca="1" si="75"/>
        <v>-1.8807694173886381E-2</v>
      </c>
    </row>
    <row r="4089" spans="2:8" x14ac:dyDescent="0.25">
      <c r="B4089" s="79"/>
      <c r="C4089" s="119"/>
      <c r="G4089">
        <v>4085</v>
      </c>
      <c r="H4089" s="246">
        <f t="shared" ca="1" si="75"/>
        <v>-1.1764785691621711E-2</v>
      </c>
    </row>
    <row r="4090" spans="2:8" x14ac:dyDescent="0.25">
      <c r="B4090" s="79"/>
      <c r="C4090" s="119"/>
      <c r="G4090">
        <v>4086</v>
      </c>
      <c r="H4090" s="246">
        <f t="shared" ca="1" si="75"/>
        <v>1.6100143760170788E-2</v>
      </c>
    </row>
    <row r="4091" spans="2:8" x14ac:dyDescent="0.25">
      <c r="B4091" s="79"/>
      <c r="C4091" s="119"/>
      <c r="G4091">
        <v>4087</v>
      </c>
      <c r="H4091" s="246">
        <f t="shared" ca="1" si="75"/>
        <v>1.0851047700411011E-3</v>
      </c>
    </row>
    <row r="4092" spans="2:8" x14ac:dyDescent="0.25">
      <c r="B4092" s="79"/>
      <c r="C4092" s="119"/>
      <c r="G4092">
        <v>4088</v>
      </c>
      <c r="H4092" s="246">
        <f t="shared" ca="1" si="75"/>
        <v>-1.8167239460267385E-2</v>
      </c>
    </row>
    <row r="4093" spans="2:8" x14ac:dyDescent="0.25">
      <c r="B4093" s="79"/>
      <c r="C4093" s="119"/>
      <c r="G4093">
        <v>4089</v>
      </c>
      <c r="H4093" s="246">
        <f t="shared" ca="1" si="75"/>
        <v>-2.3081192895124069E-2</v>
      </c>
    </row>
    <row r="4094" spans="2:8" x14ac:dyDescent="0.25">
      <c r="B4094" s="79"/>
      <c r="C4094" s="119"/>
      <c r="G4094">
        <v>4090</v>
      </c>
      <c r="H4094" s="246">
        <f t="shared" ca="1" si="75"/>
        <v>-3.562809398109094E-3</v>
      </c>
    </row>
    <row r="4095" spans="2:8" x14ac:dyDescent="0.25">
      <c r="B4095" s="79"/>
      <c r="C4095" s="119"/>
      <c r="G4095">
        <v>4091</v>
      </c>
      <c r="H4095" s="246">
        <f t="shared" ca="1" si="75"/>
        <v>-1.2091025009649939E-2</v>
      </c>
    </row>
    <row r="4096" spans="2:8" x14ac:dyDescent="0.25">
      <c r="B4096" s="79"/>
      <c r="C4096" s="119"/>
      <c r="G4096">
        <v>4092</v>
      </c>
      <c r="H4096" s="246">
        <f t="shared" ca="1" si="75"/>
        <v>-1.4198603053379088E-2</v>
      </c>
    </row>
    <row r="4097" spans="2:8" x14ac:dyDescent="0.25">
      <c r="B4097" s="79"/>
      <c r="C4097" s="119"/>
      <c r="G4097">
        <v>4093</v>
      </c>
      <c r="H4097" s="246">
        <f t="shared" ca="1" si="75"/>
        <v>3.8301206139710654E-4</v>
      </c>
    </row>
    <row r="4098" spans="2:8" x14ac:dyDescent="0.25">
      <c r="B4098" s="79"/>
      <c r="C4098" s="119"/>
      <c r="G4098">
        <v>4094</v>
      </c>
      <c r="H4098" s="246">
        <f t="shared" ca="1" si="75"/>
        <v>-1.7418751580401307E-2</v>
      </c>
    </row>
    <row r="4099" spans="2:8" x14ac:dyDescent="0.25">
      <c r="B4099" s="79"/>
      <c r="C4099" s="119"/>
      <c r="G4099">
        <v>4095</v>
      </c>
      <c r="H4099" s="246">
        <f t="shared" ca="1" si="75"/>
        <v>-1.895412611215069E-3</v>
      </c>
    </row>
    <row r="4100" spans="2:8" x14ac:dyDescent="0.25">
      <c r="B4100" s="79"/>
      <c r="C4100" s="119"/>
      <c r="G4100">
        <v>4096</v>
      </c>
      <c r="H4100" s="246">
        <f t="shared" ca="1" si="75"/>
        <v>-1.2954798655877041E-3</v>
      </c>
    </row>
    <row r="4101" spans="2:8" x14ac:dyDescent="0.25">
      <c r="B4101" s="79"/>
      <c r="C4101" s="119"/>
      <c r="G4101">
        <v>4097</v>
      </c>
      <c r="H4101" s="246">
        <f t="shared" ca="1" si="75"/>
        <v>-2.0839249664287612E-2</v>
      </c>
    </row>
    <row r="4102" spans="2:8" x14ac:dyDescent="0.25">
      <c r="B4102" s="79"/>
      <c r="C4102" s="119"/>
      <c r="G4102">
        <v>4098</v>
      </c>
      <c r="H4102" s="246">
        <f t="shared" ref="H4102:H4165" ca="1" si="76">_xlfn.NORM.INV(RAND(),$N$7,$N$8)</f>
        <v>3.4758132003909876E-3</v>
      </c>
    </row>
    <row r="4103" spans="2:8" x14ac:dyDescent="0.25">
      <c r="B4103" s="79"/>
      <c r="C4103" s="119"/>
      <c r="G4103">
        <v>4099</v>
      </c>
      <c r="H4103" s="246">
        <f t="shared" ca="1" si="76"/>
        <v>1.9294476525568731E-3</v>
      </c>
    </row>
    <row r="4104" spans="2:8" x14ac:dyDescent="0.25">
      <c r="B4104" s="79"/>
      <c r="C4104" s="119"/>
      <c r="G4104">
        <v>4100</v>
      </c>
      <c r="H4104" s="246">
        <f t="shared" ca="1" si="76"/>
        <v>5.7137958451525511E-3</v>
      </c>
    </row>
    <row r="4105" spans="2:8" x14ac:dyDescent="0.25">
      <c r="B4105" s="79"/>
      <c r="C4105" s="119"/>
      <c r="G4105">
        <v>4101</v>
      </c>
      <c r="H4105" s="246">
        <f t="shared" ca="1" si="76"/>
        <v>-1.4292147848299148E-2</v>
      </c>
    </row>
    <row r="4106" spans="2:8" x14ac:dyDescent="0.25">
      <c r="B4106" s="79"/>
      <c r="C4106" s="119"/>
      <c r="G4106">
        <v>4102</v>
      </c>
      <c r="H4106" s="246">
        <f t="shared" ca="1" si="76"/>
        <v>-9.4127172482823211E-3</v>
      </c>
    </row>
    <row r="4107" spans="2:8" x14ac:dyDescent="0.25">
      <c r="B4107" s="79"/>
      <c r="C4107" s="119"/>
      <c r="G4107">
        <v>4103</v>
      </c>
      <c r="H4107" s="246">
        <f t="shared" ca="1" si="76"/>
        <v>7.0043348203462936E-3</v>
      </c>
    </row>
    <row r="4108" spans="2:8" x14ac:dyDescent="0.25">
      <c r="B4108" s="79"/>
      <c r="C4108" s="119"/>
      <c r="G4108">
        <v>4104</v>
      </c>
      <c r="H4108" s="246">
        <f t="shared" ca="1" si="76"/>
        <v>-2.0261681190997048E-2</v>
      </c>
    </row>
    <row r="4109" spans="2:8" x14ac:dyDescent="0.25">
      <c r="B4109" s="79"/>
      <c r="C4109" s="119"/>
      <c r="G4109">
        <v>4105</v>
      </c>
      <c r="H4109" s="246">
        <f t="shared" ca="1" si="76"/>
        <v>-2.3368485876321005E-4</v>
      </c>
    </row>
    <row r="4110" spans="2:8" x14ac:dyDescent="0.25">
      <c r="B4110" s="79"/>
      <c r="C4110" s="119"/>
      <c r="G4110">
        <v>4106</v>
      </c>
      <c r="H4110" s="246">
        <f t="shared" ca="1" si="76"/>
        <v>1.1069240242468369E-2</v>
      </c>
    </row>
    <row r="4111" spans="2:8" x14ac:dyDescent="0.25">
      <c r="B4111" s="79"/>
      <c r="C4111" s="119"/>
      <c r="G4111">
        <v>4107</v>
      </c>
      <c r="H4111" s="246">
        <f t="shared" ca="1" si="76"/>
        <v>-5.1496796982711225E-4</v>
      </c>
    </row>
    <row r="4112" spans="2:8" x14ac:dyDescent="0.25">
      <c r="B4112" s="79"/>
      <c r="C4112" s="119"/>
      <c r="G4112">
        <v>4108</v>
      </c>
      <c r="H4112" s="246">
        <f t="shared" ca="1" si="76"/>
        <v>-1.0131433293271437E-2</v>
      </c>
    </row>
    <row r="4113" spans="2:8" x14ac:dyDescent="0.25">
      <c r="B4113" s="79"/>
      <c r="C4113" s="119"/>
      <c r="G4113">
        <v>4109</v>
      </c>
      <c r="H4113" s="246">
        <f t="shared" ca="1" si="76"/>
        <v>-3.9844983238997581E-3</v>
      </c>
    </row>
    <row r="4114" spans="2:8" x14ac:dyDescent="0.25">
      <c r="B4114" s="79"/>
      <c r="C4114" s="119"/>
      <c r="G4114">
        <v>4110</v>
      </c>
      <c r="H4114" s="246">
        <f t="shared" ca="1" si="76"/>
        <v>-4.336576504451777E-4</v>
      </c>
    </row>
    <row r="4115" spans="2:8" x14ac:dyDescent="0.25">
      <c r="B4115" s="79"/>
      <c r="C4115" s="119"/>
      <c r="G4115">
        <v>4111</v>
      </c>
      <c r="H4115" s="246">
        <f t="shared" ca="1" si="76"/>
        <v>-3.8028185888359617E-3</v>
      </c>
    </row>
    <row r="4116" spans="2:8" x14ac:dyDescent="0.25">
      <c r="B4116" s="79"/>
      <c r="C4116" s="119"/>
      <c r="G4116">
        <v>4112</v>
      </c>
      <c r="H4116" s="246">
        <f t="shared" ca="1" si="76"/>
        <v>2.6203363521829638E-3</v>
      </c>
    </row>
    <row r="4117" spans="2:8" x14ac:dyDescent="0.25">
      <c r="B4117" s="79"/>
      <c r="C4117" s="119"/>
      <c r="G4117">
        <v>4113</v>
      </c>
      <c r="H4117" s="246">
        <f t="shared" ca="1" si="76"/>
        <v>-1.3203842816884575E-3</v>
      </c>
    </row>
    <row r="4118" spans="2:8" x14ac:dyDescent="0.25">
      <c r="B4118" s="79"/>
      <c r="C4118" s="119"/>
      <c r="G4118">
        <v>4114</v>
      </c>
      <c r="H4118" s="246">
        <f t="shared" ca="1" si="76"/>
        <v>2.1579085860664964E-2</v>
      </c>
    </row>
    <row r="4119" spans="2:8" x14ac:dyDescent="0.25">
      <c r="B4119" s="79"/>
      <c r="C4119" s="119"/>
      <c r="G4119">
        <v>4115</v>
      </c>
      <c r="H4119" s="246">
        <f t="shared" ca="1" si="76"/>
        <v>3.0463617376379594E-3</v>
      </c>
    </row>
    <row r="4120" spans="2:8" x14ac:dyDescent="0.25">
      <c r="B4120" s="79"/>
      <c r="C4120" s="119"/>
      <c r="G4120">
        <v>4116</v>
      </c>
      <c r="H4120" s="246">
        <f t="shared" ca="1" si="76"/>
        <v>-1.2728201416683212E-2</v>
      </c>
    </row>
    <row r="4121" spans="2:8" x14ac:dyDescent="0.25">
      <c r="B4121" s="79"/>
      <c r="C4121" s="119"/>
      <c r="G4121">
        <v>4117</v>
      </c>
      <c r="H4121" s="246">
        <f t="shared" ca="1" si="76"/>
        <v>5.8755635880435968E-3</v>
      </c>
    </row>
    <row r="4122" spans="2:8" x14ac:dyDescent="0.25">
      <c r="B4122" s="79"/>
      <c r="C4122" s="119"/>
      <c r="G4122">
        <v>4118</v>
      </c>
      <c r="H4122" s="246">
        <f t="shared" ca="1" si="76"/>
        <v>2.636370042308182E-3</v>
      </c>
    </row>
    <row r="4123" spans="2:8" x14ac:dyDescent="0.25">
      <c r="B4123" s="79"/>
      <c r="C4123" s="119"/>
      <c r="G4123">
        <v>4119</v>
      </c>
      <c r="H4123" s="246">
        <f t="shared" ca="1" si="76"/>
        <v>9.1238511248470742E-3</v>
      </c>
    </row>
    <row r="4124" spans="2:8" x14ac:dyDescent="0.25">
      <c r="B4124" s="79"/>
      <c r="C4124" s="119"/>
      <c r="G4124">
        <v>4120</v>
      </c>
      <c r="H4124" s="246">
        <f t="shared" ca="1" si="76"/>
        <v>1.4346825280105724E-2</v>
      </c>
    </row>
    <row r="4125" spans="2:8" x14ac:dyDescent="0.25">
      <c r="B4125" s="79"/>
      <c r="C4125" s="119"/>
      <c r="G4125">
        <v>4121</v>
      </c>
      <c r="H4125" s="246">
        <f t="shared" ca="1" si="76"/>
        <v>1.3513803649289464E-2</v>
      </c>
    </row>
    <row r="4126" spans="2:8" x14ac:dyDescent="0.25">
      <c r="B4126" s="79"/>
      <c r="C4126" s="119"/>
      <c r="G4126">
        <v>4122</v>
      </c>
      <c r="H4126" s="246">
        <f t="shared" ca="1" si="76"/>
        <v>-8.166837511112978E-3</v>
      </c>
    </row>
    <row r="4127" spans="2:8" x14ac:dyDescent="0.25">
      <c r="B4127" s="79"/>
      <c r="C4127" s="119"/>
      <c r="G4127">
        <v>4123</v>
      </c>
      <c r="H4127" s="246">
        <f t="shared" ca="1" si="76"/>
        <v>8.3608703174560268E-4</v>
      </c>
    </row>
    <row r="4128" spans="2:8" x14ac:dyDescent="0.25">
      <c r="B4128" s="79"/>
      <c r="C4128" s="119"/>
      <c r="G4128">
        <v>4124</v>
      </c>
      <c r="H4128" s="246">
        <f t="shared" ca="1" si="76"/>
        <v>-5.3771477330848104E-3</v>
      </c>
    </row>
    <row r="4129" spans="2:8" x14ac:dyDescent="0.25">
      <c r="B4129" s="79"/>
      <c r="C4129" s="119"/>
      <c r="G4129">
        <v>4125</v>
      </c>
      <c r="H4129" s="246">
        <f t="shared" ca="1" si="76"/>
        <v>-1.4305182539214466E-2</v>
      </c>
    </row>
    <row r="4130" spans="2:8" x14ac:dyDescent="0.25">
      <c r="B4130" s="79"/>
      <c r="C4130" s="119"/>
      <c r="G4130">
        <v>4126</v>
      </c>
      <c r="H4130" s="246">
        <f t="shared" ca="1" si="76"/>
        <v>2.1349971395245419E-2</v>
      </c>
    </row>
    <row r="4131" spans="2:8" x14ac:dyDescent="0.25">
      <c r="B4131" s="79"/>
      <c r="C4131" s="119"/>
      <c r="G4131">
        <v>4127</v>
      </c>
      <c r="H4131" s="246">
        <f t="shared" ca="1" si="76"/>
        <v>-6.8965915760907381E-3</v>
      </c>
    </row>
    <row r="4132" spans="2:8" x14ac:dyDescent="0.25">
      <c r="B4132" s="79"/>
      <c r="C4132" s="119"/>
      <c r="G4132">
        <v>4128</v>
      </c>
      <c r="H4132" s="246">
        <f t="shared" ca="1" si="76"/>
        <v>2.2799183843677042E-2</v>
      </c>
    </row>
    <row r="4133" spans="2:8" x14ac:dyDescent="0.25">
      <c r="B4133" s="79"/>
      <c r="C4133" s="119"/>
      <c r="G4133">
        <v>4129</v>
      </c>
      <c r="H4133" s="246">
        <f t="shared" ca="1" si="76"/>
        <v>-7.1511519415640244E-3</v>
      </c>
    </row>
    <row r="4134" spans="2:8" x14ac:dyDescent="0.25">
      <c r="B4134" s="79"/>
      <c r="C4134" s="119"/>
      <c r="G4134">
        <v>4130</v>
      </c>
      <c r="H4134" s="246">
        <f t="shared" ca="1" si="76"/>
        <v>-1.2371051487928305E-2</v>
      </c>
    </row>
    <row r="4135" spans="2:8" x14ac:dyDescent="0.25">
      <c r="B4135" s="79"/>
      <c r="C4135" s="119"/>
      <c r="G4135">
        <v>4131</v>
      </c>
      <c r="H4135" s="246">
        <f t="shared" ca="1" si="76"/>
        <v>-1.190359692666846E-2</v>
      </c>
    </row>
    <row r="4136" spans="2:8" x14ac:dyDescent="0.25">
      <c r="B4136" s="79"/>
      <c r="C4136" s="119"/>
      <c r="G4136">
        <v>4132</v>
      </c>
      <c r="H4136" s="246">
        <f t="shared" ca="1" si="76"/>
        <v>5.8687627478815662E-3</v>
      </c>
    </row>
    <row r="4137" spans="2:8" x14ac:dyDescent="0.25">
      <c r="B4137" s="79"/>
      <c r="C4137" s="119"/>
      <c r="G4137">
        <v>4133</v>
      </c>
      <c r="H4137" s="246">
        <f t="shared" ca="1" si="76"/>
        <v>-1.9093275121245316E-2</v>
      </c>
    </row>
    <row r="4138" spans="2:8" x14ac:dyDescent="0.25">
      <c r="B4138" s="79"/>
      <c r="C4138" s="119"/>
      <c r="G4138">
        <v>4134</v>
      </c>
      <c r="H4138" s="246">
        <f t="shared" ca="1" si="76"/>
        <v>-7.7207606284416287E-3</v>
      </c>
    </row>
    <row r="4139" spans="2:8" x14ac:dyDescent="0.25">
      <c r="B4139" s="79"/>
      <c r="C4139" s="119"/>
      <c r="G4139">
        <v>4135</v>
      </c>
      <c r="H4139" s="246">
        <f t="shared" ca="1" si="76"/>
        <v>-2.5259032950751353E-2</v>
      </c>
    </row>
    <row r="4140" spans="2:8" x14ac:dyDescent="0.25">
      <c r="B4140" s="79"/>
      <c r="C4140" s="119"/>
      <c r="G4140">
        <v>4136</v>
      </c>
      <c r="H4140" s="246">
        <f t="shared" ca="1" si="76"/>
        <v>-1.04468783636101E-2</v>
      </c>
    </row>
    <row r="4141" spans="2:8" x14ac:dyDescent="0.25">
      <c r="B4141" s="79"/>
      <c r="C4141" s="119"/>
      <c r="G4141">
        <v>4137</v>
      </c>
      <c r="H4141" s="246">
        <f t="shared" ca="1" si="76"/>
        <v>-1.3449139549045715E-3</v>
      </c>
    </row>
    <row r="4142" spans="2:8" x14ac:dyDescent="0.25">
      <c r="B4142" s="79"/>
      <c r="C4142" s="119"/>
      <c r="G4142">
        <v>4138</v>
      </c>
      <c r="H4142" s="246">
        <f t="shared" ca="1" si="76"/>
        <v>-2.4041583592665849E-2</v>
      </c>
    </row>
    <row r="4143" spans="2:8" x14ac:dyDescent="0.25">
      <c r="B4143" s="79"/>
      <c r="C4143" s="119"/>
      <c r="G4143">
        <v>4139</v>
      </c>
      <c r="H4143" s="246">
        <f t="shared" ca="1" si="76"/>
        <v>2.1292456114156938E-4</v>
      </c>
    </row>
    <row r="4144" spans="2:8" x14ac:dyDescent="0.25">
      <c r="B4144" s="79"/>
      <c r="C4144" s="119"/>
      <c r="G4144">
        <v>4140</v>
      </c>
      <c r="H4144" s="246">
        <f t="shared" ca="1" si="76"/>
        <v>-2.1361811758167169E-2</v>
      </c>
    </row>
    <row r="4145" spans="2:8" x14ac:dyDescent="0.25">
      <c r="B4145" s="79"/>
      <c r="C4145" s="119"/>
      <c r="G4145">
        <v>4141</v>
      </c>
      <c r="H4145" s="246">
        <f t="shared" ca="1" si="76"/>
        <v>3.0262946363075927E-3</v>
      </c>
    </row>
    <row r="4146" spans="2:8" x14ac:dyDescent="0.25">
      <c r="B4146" s="79"/>
      <c r="C4146" s="119"/>
      <c r="G4146">
        <v>4142</v>
      </c>
      <c r="H4146" s="246">
        <f t="shared" ca="1" si="76"/>
        <v>2.3741034742098743E-3</v>
      </c>
    </row>
    <row r="4147" spans="2:8" x14ac:dyDescent="0.25">
      <c r="B4147" s="79"/>
      <c r="C4147" s="119"/>
      <c r="G4147">
        <v>4143</v>
      </c>
      <c r="H4147" s="246">
        <f t="shared" ca="1" si="76"/>
        <v>1.7639988965708656E-3</v>
      </c>
    </row>
    <row r="4148" spans="2:8" x14ac:dyDescent="0.25">
      <c r="B4148" s="79"/>
      <c r="C4148" s="119"/>
      <c r="G4148">
        <v>4144</v>
      </c>
      <c r="H4148" s="246">
        <f t="shared" ca="1" si="76"/>
        <v>-2.7506633558923863E-3</v>
      </c>
    </row>
    <row r="4149" spans="2:8" x14ac:dyDescent="0.25">
      <c r="B4149" s="79"/>
      <c r="C4149" s="119"/>
      <c r="G4149">
        <v>4145</v>
      </c>
      <c r="H4149" s="246">
        <f t="shared" ca="1" si="76"/>
        <v>-5.3438984560351711E-3</v>
      </c>
    </row>
    <row r="4150" spans="2:8" x14ac:dyDescent="0.25">
      <c r="B4150" s="79"/>
      <c r="C4150" s="119"/>
      <c r="G4150">
        <v>4146</v>
      </c>
      <c r="H4150" s="246">
        <f t="shared" ca="1" si="76"/>
        <v>-9.7336565053059397E-3</v>
      </c>
    </row>
    <row r="4151" spans="2:8" x14ac:dyDescent="0.25">
      <c r="B4151" s="79"/>
      <c r="C4151" s="119"/>
      <c r="G4151">
        <v>4147</v>
      </c>
      <c r="H4151" s="246">
        <f t="shared" ca="1" si="76"/>
        <v>-1.2265095868316251E-2</v>
      </c>
    </row>
    <row r="4152" spans="2:8" x14ac:dyDescent="0.25">
      <c r="B4152" s="79"/>
      <c r="C4152" s="119"/>
      <c r="G4152">
        <v>4148</v>
      </c>
      <c r="H4152" s="246">
        <f t="shared" ca="1" si="76"/>
        <v>3.376834495523898E-3</v>
      </c>
    </row>
    <row r="4153" spans="2:8" x14ac:dyDescent="0.25">
      <c r="B4153" s="79"/>
      <c r="C4153" s="119"/>
      <c r="G4153">
        <v>4149</v>
      </c>
      <c r="H4153" s="246">
        <f t="shared" ca="1" si="76"/>
        <v>1.6008214808579657E-3</v>
      </c>
    </row>
    <row r="4154" spans="2:8" x14ac:dyDescent="0.25">
      <c r="B4154" s="79"/>
      <c r="C4154" s="119"/>
      <c r="G4154">
        <v>4150</v>
      </c>
      <c r="H4154" s="246">
        <f t="shared" ca="1" si="76"/>
        <v>-1.7311218659256538E-2</v>
      </c>
    </row>
    <row r="4155" spans="2:8" x14ac:dyDescent="0.25">
      <c r="B4155" s="79"/>
      <c r="C4155" s="119"/>
      <c r="G4155">
        <v>4151</v>
      </c>
      <c r="H4155" s="246">
        <f t="shared" ca="1" si="76"/>
        <v>-1.10486023326106E-3</v>
      </c>
    </row>
    <row r="4156" spans="2:8" x14ac:dyDescent="0.25">
      <c r="B4156" s="79"/>
      <c r="C4156" s="119"/>
      <c r="G4156">
        <v>4152</v>
      </c>
      <c r="H4156" s="246">
        <f t="shared" ca="1" si="76"/>
        <v>-7.7249373326272949E-3</v>
      </c>
    </row>
    <row r="4157" spans="2:8" x14ac:dyDescent="0.25">
      <c r="B4157" s="79"/>
      <c r="C4157" s="119"/>
      <c r="G4157">
        <v>4153</v>
      </c>
      <c r="H4157" s="246">
        <f t="shared" ca="1" si="76"/>
        <v>5.6057657203128801E-3</v>
      </c>
    </row>
    <row r="4158" spans="2:8" x14ac:dyDescent="0.25">
      <c r="B4158" s="79"/>
      <c r="C4158" s="119"/>
      <c r="G4158">
        <v>4154</v>
      </c>
      <c r="H4158" s="246">
        <f t="shared" ca="1" si="76"/>
        <v>6.3041152187940791E-3</v>
      </c>
    </row>
    <row r="4159" spans="2:8" x14ac:dyDescent="0.25">
      <c r="B4159" s="79"/>
      <c r="C4159" s="119"/>
      <c r="G4159">
        <v>4155</v>
      </c>
      <c r="H4159" s="246">
        <f t="shared" ca="1" si="76"/>
        <v>-1.2003040133383356E-2</v>
      </c>
    </row>
    <row r="4160" spans="2:8" x14ac:dyDescent="0.25">
      <c r="B4160" s="79"/>
      <c r="C4160" s="119"/>
      <c r="G4160">
        <v>4156</v>
      </c>
      <c r="H4160" s="246">
        <f t="shared" ca="1" si="76"/>
        <v>-2.2392979727110258E-3</v>
      </c>
    </row>
    <row r="4161" spans="2:8" x14ac:dyDescent="0.25">
      <c r="B4161" s="79"/>
      <c r="C4161" s="119"/>
      <c r="G4161">
        <v>4157</v>
      </c>
      <c r="H4161" s="246">
        <f t="shared" ca="1" si="76"/>
        <v>-1.019007038802174E-2</v>
      </c>
    </row>
    <row r="4162" spans="2:8" x14ac:dyDescent="0.25">
      <c r="B4162" s="79"/>
      <c r="C4162" s="119"/>
      <c r="G4162">
        <v>4158</v>
      </c>
      <c r="H4162" s="246">
        <f t="shared" ca="1" si="76"/>
        <v>-5.4249679436413146E-3</v>
      </c>
    </row>
    <row r="4163" spans="2:8" x14ac:dyDescent="0.25">
      <c r="B4163" s="79"/>
      <c r="C4163" s="119"/>
      <c r="G4163">
        <v>4159</v>
      </c>
      <c r="H4163" s="246">
        <f t="shared" ca="1" si="76"/>
        <v>8.8751138095686608E-3</v>
      </c>
    </row>
    <row r="4164" spans="2:8" x14ac:dyDescent="0.25">
      <c r="B4164" s="79"/>
      <c r="C4164" s="119"/>
      <c r="G4164">
        <v>4160</v>
      </c>
      <c r="H4164" s="246">
        <f t="shared" ca="1" si="76"/>
        <v>1.1812915767262413E-3</v>
      </c>
    </row>
    <row r="4165" spans="2:8" x14ac:dyDescent="0.25">
      <c r="B4165" s="79"/>
      <c r="C4165" s="119"/>
      <c r="G4165">
        <v>4161</v>
      </c>
      <c r="H4165" s="246">
        <f t="shared" ca="1" si="76"/>
        <v>-6.4830480624908588E-3</v>
      </c>
    </row>
    <row r="4166" spans="2:8" x14ac:dyDescent="0.25">
      <c r="B4166" s="79"/>
      <c r="C4166" s="119"/>
      <c r="G4166">
        <v>4162</v>
      </c>
      <c r="H4166" s="246">
        <f t="shared" ref="H4166:H4229" ca="1" si="77">_xlfn.NORM.INV(RAND(),$N$7,$N$8)</f>
        <v>8.7580398025670688E-3</v>
      </c>
    </row>
    <row r="4167" spans="2:8" x14ac:dyDescent="0.25">
      <c r="B4167" s="79"/>
      <c r="C4167" s="119"/>
      <c r="G4167">
        <v>4163</v>
      </c>
      <c r="H4167" s="246">
        <f t="shared" ca="1" si="77"/>
        <v>2.673028316335371E-2</v>
      </c>
    </row>
    <row r="4168" spans="2:8" x14ac:dyDescent="0.25">
      <c r="B4168" s="79"/>
      <c r="C4168" s="119"/>
      <c r="G4168">
        <v>4164</v>
      </c>
      <c r="H4168" s="246">
        <f t="shared" ca="1" si="77"/>
        <v>6.0202144040683858E-3</v>
      </c>
    </row>
    <row r="4169" spans="2:8" x14ac:dyDescent="0.25">
      <c r="B4169" s="79"/>
      <c r="C4169" s="119"/>
      <c r="G4169">
        <v>4165</v>
      </c>
      <c r="H4169" s="246">
        <f t="shared" ca="1" si="77"/>
        <v>-1.299250624348889E-2</v>
      </c>
    </row>
    <row r="4170" spans="2:8" x14ac:dyDescent="0.25">
      <c r="B4170" s="79"/>
      <c r="C4170" s="119"/>
      <c r="G4170">
        <v>4166</v>
      </c>
      <c r="H4170" s="246">
        <f t="shared" ca="1" si="77"/>
        <v>-2.611767105980491E-2</v>
      </c>
    </row>
    <row r="4171" spans="2:8" x14ac:dyDescent="0.25">
      <c r="B4171" s="79"/>
      <c r="C4171" s="119"/>
      <c r="G4171">
        <v>4167</v>
      </c>
      <c r="H4171" s="246">
        <f t="shared" ca="1" si="77"/>
        <v>1.0035868122827113E-2</v>
      </c>
    </row>
    <row r="4172" spans="2:8" x14ac:dyDescent="0.25">
      <c r="B4172" s="79"/>
      <c r="C4172" s="119"/>
      <c r="G4172">
        <v>4168</v>
      </c>
      <c r="H4172" s="246">
        <f t="shared" ca="1" si="77"/>
        <v>-4.7310768282960653E-3</v>
      </c>
    </row>
    <row r="4173" spans="2:8" x14ac:dyDescent="0.25">
      <c r="B4173" s="79"/>
      <c r="C4173" s="119"/>
      <c r="G4173">
        <v>4169</v>
      </c>
      <c r="H4173" s="246">
        <f t="shared" ca="1" si="77"/>
        <v>7.4984510547306963E-3</v>
      </c>
    </row>
    <row r="4174" spans="2:8" x14ac:dyDescent="0.25">
      <c r="B4174" s="79"/>
      <c r="C4174" s="119"/>
      <c r="G4174">
        <v>4170</v>
      </c>
      <c r="H4174" s="246">
        <f t="shared" ca="1" si="77"/>
        <v>4.300585783667283E-3</v>
      </c>
    </row>
    <row r="4175" spans="2:8" x14ac:dyDescent="0.25">
      <c r="B4175" s="79"/>
      <c r="C4175" s="119"/>
      <c r="G4175">
        <v>4171</v>
      </c>
      <c r="H4175" s="246">
        <f t="shared" ca="1" si="77"/>
        <v>2.040206454680182E-2</v>
      </c>
    </row>
    <row r="4176" spans="2:8" x14ac:dyDescent="0.25">
      <c r="B4176" s="79"/>
      <c r="C4176" s="119"/>
      <c r="G4176">
        <v>4172</v>
      </c>
      <c r="H4176" s="246">
        <f t="shared" ca="1" si="77"/>
        <v>-5.167355847734108E-3</v>
      </c>
    </row>
    <row r="4177" spans="2:8" x14ac:dyDescent="0.25">
      <c r="B4177" s="79"/>
      <c r="C4177" s="119"/>
      <c r="G4177">
        <v>4173</v>
      </c>
      <c r="H4177" s="246">
        <f t="shared" ca="1" si="77"/>
        <v>4.0785012462814208E-4</v>
      </c>
    </row>
    <row r="4178" spans="2:8" x14ac:dyDescent="0.25">
      <c r="B4178" s="79"/>
      <c r="C4178" s="119"/>
      <c r="G4178">
        <v>4174</v>
      </c>
      <c r="H4178" s="246">
        <f t="shared" ca="1" si="77"/>
        <v>3.9048016703967128E-4</v>
      </c>
    </row>
    <row r="4179" spans="2:8" x14ac:dyDescent="0.25">
      <c r="B4179" s="79"/>
      <c r="C4179" s="119"/>
      <c r="G4179">
        <v>4175</v>
      </c>
      <c r="H4179" s="246">
        <f t="shared" ca="1" si="77"/>
        <v>-1.7963851774093122E-2</v>
      </c>
    </row>
    <row r="4180" spans="2:8" x14ac:dyDescent="0.25">
      <c r="B4180" s="79"/>
      <c r="C4180" s="119"/>
      <c r="G4180">
        <v>4176</v>
      </c>
      <c r="H4180" s="246">
        <f t="shared" ca="1" si="77"/>
        <v>1.4035953351810975E-2</v>
      </c>
    </row>
    <row r="4181" spans="2:8" x14ac:dyDescent="0.25">
      <c r="B4181" s="79"/>
      <c r="C4181" s="119"/>
      <c r="G4181">
        <v>4177</v>
      </c>
      <c r="H4181" s="246">
        <f t="shared" ca="1" si="77"/>
        <v>2.7151316984907305E-3</v>
      </c>
    </row>
    <row r="4182" spans="2:8" x14ac:dyDescent="0.25">
      <c r="B4182" s="79"/>
      <c r="C4182" s="119"/>
      <c r="G4182">
        <v>4178</v>
      </c>
      <c r="H4182" s="246">
        <f t="shared" ca="1" si="77"/>
        <v>-5.2461731235257962E-3</v>
      </c>
    </row>
    <row r="4183" spans="2:8" x14ac:dyDescent="0.25">
      <c r="B4183" s="79"/>
      <c r="C4183" s="119"/>
      <c r="G4183">
        <v>4179</v>
      </c>
      <c r="H4183" s="246">
        <f t="shared" ca="1" si="77"/>
        <v>-1.3944743643573601E-2</v>
      </c>
    </row>
    <row r="4184" spans="2:8" x14ac:dyDescent="0.25">
      <c r="B4184" s="79"/>
      <c r="C4184" s="119"/>
      <c r="G4184">
        <v>4180</v>
      </c>
      <c r="H4184" s="246">
        <f t="shared" ca="1" si="77"/>
        <v>1.6698391418647131E-3</v>
      </c>
    </row>
    <row r="4185" spans="2:8" x14ac:dyDescent="0.25">
      <c r="B4185" s="79"/>
      <c r="C4185" s="119"/>
      <c r="G4185">
        <v>4181</v>
      </c>
      <c r="H4185" s="246">
        <f t="shared" ca="1" si="77"/>
        <v>-4.3465898658342911E-3</v>
      </c>
    </row>
    <row r="4186" spans="2:8" x14ac:dyDescent="0.25">
      <c r="B4186" s="79"/>
      <c r="C4186" s="119"/>
      <c r="G4186">
        <v>4182</v>
      </c>
      <c r="H4186" s="246">
        <f t="shared" ca="1" si="77"/>
        <v>3.0167428235403464E-3</v>
      </c>
    </row>
    <row r="4187" spans="2:8" x14ac:dyDescent="0.25">
      <c r="B4187" s="79"/>
      <c r="C4187" s="119"/>
      <c r="G4187">
        <v>4183</v>
      </c>
      <c r="H4187" s="246">
        <f t="shared" ca="1" si="77"/>
        <v>-4.0568160648052039E-4</v>
      </c>
    </row>
    <row r="4188" spans="2:8" x14ac:dyDescent="0.25">
      <c r="B4188" s="79"/>
      <c r="C4188" s="119"/>
      <c r="G4188">
        <v>4184</v>
      </c>
      <c r="H4188" s="246">
        <f t="shared" ca="1" si="77"/>
        <v>1.1097986391121504E-2</v>
      </c>
    </row>
    <row r="4189" spans="2:8" x14ac:dyDescent="0.25">
      <c r="B4189" s="79"/>
      <c r="C4189" s="119"/>
      <c r="G4189">
        <v>4185</v>
      </c>
      <c r="H4189" s="246">
        <f t="shared" ca="1" si="77"/>
        <v>-1.1816502974026855E-2</v>
      </c>
    </row>
    <row r="4190" spans="2:8" x14ac:dyDescent="0.25">
      <c r="B4190" s="79"/>
      <c r="C4190" s="119"/>
      <c r="G4190">
        <v>4186</v>
      </c>
      <c r="H4190" s="246">
        <f t="shared" ca="1" si="77"/>
        <v>-1.1178226463015006E-2</v>
      </c>
    </row>
    <row r="4191" spans="2:8" x14ac:dyDescent="0.25">
      <c r="B4191" s="79"/>
      <c r="C4191" s="119"/>
      <c r="G4191">
        <v>4187</v>
      </c>
      <c r="H4191" s="246">
        <f t="shared" ca="1" si="77"/>
        <v>7.1098018558749428E-3</v>
      </c>
    </row>
    <row r="4192" spans="2:8" x14ac:dyDescent="0.25">
      <c r="B4192" s="79"/>
      <c r="C4192" s="119"/>
      <c r="G4192">
        <v>4188</v>
      </c>
      <c r="H4192" s="246">
        <f t="shared" ca="1" si="77"/>
        <v>-6.0048546016415513E-3</v>
      </c>
    </row>
    <row r="4193" spans="2:8" x14ac:dyDescent="0.25">
      <c r="B4193" s="79"/>
      <c r="C4193" s="119"/>
      <c r="G4193">
        <v>4189</v>
      </c>
      <c r="H4193" s="246">
        <f t="shared" ca="1" si="77"/>
        <v>5.9567404212347349E-3</v>
      </c>
    </row>
    <row r="4194" spans="2:8" x14ac:dyDescent="0.25">
      <c r="B4194" s="79"/>
      <c r="C4194" s="119"/>
      <c r="G4194">
        <v>4190</v>
      </c>
      <c r="H4194" s="246">
        <f t="shared" ca="1" si="77"/>
        <v>9.5897466915065947E-3</v>
      </c>
    </row>
    <row r="4195" spans="2:8" x14ac:dyDescent="0.25">
      <c r="B4195" s="79"/>
      <c r="C4195" s="119"/>
      <c r="G4195">
        <v>4191</v>
      </c>
      <c r="H4195" s="246">
        <f t="shared" ca="1" si="77"/>
        <v>-1.1854760566989506E-2</v>
      </c>
    </row>
    <row r="4196" spans="2:8" x14ac:dyDescent="0.25">
      <c r="B4196" s="79"/>
      <c r="C4196" s="119"/>
      <c r="G4196">
        <v>4192</v>
      </c>
      <c r="H4196" s="246">
        <f t="shared" ca="1" si="77"/>
        <v>8.2076437631679357E-3</v>
      </c>
    </row>
    <row r="4197" spans="2:8" x14ac:dyDescent="0.25">
      <c r="B4197" s="79"/>
      <c r="C4197" s="119"/>
      <c r="G4197">
        <v>4193</v>
      </c>
      <c r="H4197" s="246">
        <f t="shared" ca="1" si="77"/>
        <v>1.2411064753965213E-2</v>
      </c>
    </row>
    <row r="4198" spans="2:8" x14ac:dyDescent="0.25">
      <c r="B4198" s="79"/>
      <c r="C4198" s="119"/>
      <c r="G4198">
        <v>4194</v>
      </c>
      <c r="H4198" s="246">
        <f t="shared" ca="1" si="77"/>
        <v>-4.5320757794450094E-3</v>
      </c>
    </row>
    <row r="4199" spans="2:8" x14ac:dyDescent="0.25">
      <c r="B4199" s="79"/>
      <c r="C4199" s="119"/>
      <c r="G4199">
        <v>4195</v>
      </c>
      <c r="H4199" s="246">
        <f t="shared" ca="1" si="77"/>
        <v>8.5599902913355078E-3</v>
      </c>
    </row>
    <row r="4200" spans="2:8" x14ac:dyDescent="0.25">
      <c r="B4200" s="79"/>
      <c r="C4200" s="119"/>
      <c r="G4200">
        <v>4196</v>
      </c>
      <c r="H4200" s="246">
        <f t="shared" ca="1" si="77"/>
        <v>3.1612381751814455E-3</v>
      </c>
    </row>
    <row r="4201" spans="2:8" x14ac:dyDescent="0.25">
      <c r="B4201" s="79"/>
      <c r="C4201" s="119"/>
      <c r="G4201">
        <v>4197</v>
      </c>
      <c r="H4201" s="246">
        <f t="shared" ca="1" si="77"/>
        <v>-1.3268280978029946E-3</v>
      </c>
    </row>
    <row r="4202" spans="2:8" x14ac:dyDescent="0.25">
      <c r="B4202" s="79"/>
      <c r="C4202" s="119"/>
      <c r="G4202">
        <v>4198</v>
      </c>
      <c r="H4202" s="246">
        <f t="shared" ca="1" si="77"/>
        <v>1.5920010152904215E-2</v>
      </c>
    </row>
    <row r="4203" spans="2:8" x14ac:dyDescent="0.25">
      <c r="B4203" s="79"/>
      <c r="C4203" s="119"/>
      <c r="G4203">
        <v>4199</v>
      </c>
      <c r="H4203" s="246">
        <f t="shared" ca="1" si="77"/>
        <v>-3.0558469243763334E-3</v>
      </c>
    </row>
    <row r="4204" spans="2:8" x14ac:dyDescent="0.25">
      <c r="B4204" s="79"/>
      <c r="C4204" s="119"/>
      <c r="G4204">
        <v>4200</v>
      </c>
      <c r="H4204" s="246">
        <f t="shared" ca="1" si="77"/>
        <v>-6.487726090764253E-3</v>
      </c>
    </row>
    <row r="4205" spans="2:8" x14ac:dyDescent="0.25">
      <c r="B4205" s="79"/>
      <c r="C4205" s="119"/>
      <c r="G4205">
        <v>4201</v>
      </c>
      <c r="H4205" s="246">
        <f t="shared" ca="1" si="77"/>
        <v>-1.8627003891106943E-3</v>
      </c>
    </row>
    <row r="4206" spans="2:8" x14ac:dyDescent="0.25">
      <c r="B4206" s="79"/>
      <c r="C4206" s="119"/>
      <c r="G4206">
        <v>4202</v>
      </c>
      <c r="H4206" s="246">
        <f t="shared" ca="1" si="77"/>
        <v>1.6897874295961336E-2</v>
      </c>
    </row>
    <row r="4207" spans="2:8" x14ac:dyDescent="0.25">
      <c r="B4207" s="79"/>
      <c r="C4207" s="119"/>
      <c r="G4207">
        <v>4203</v>
      </c>
      <c r="H4207" s="246">
        <f t="shared" ca="1" si="77"/>
        <v>1.0984868213829862E-2</v>
      </c>
    </row>
    <row r="4208" spans="2:8" x14ac:dyDescent="0.25">
      <c r="B4208" s="79"/>
      <c r="C4208" s="119"/>
      <c r="G4208">
        <v>4204</v>
      </c>
      <c r="H4208" s="246">
        <f t="shared" ca="1" si="77"/>
        <v>-3.9001148785739845E-3</v>
      </c>
    </row>
    <row r="4209" spans="2:8" x14ac:dyDescent="0.25">
      <c r="B4209" s="79"/>
      <c r="C4209" s="119"/>
      <c r="G4209">
        <v>4205</v>
      </c>
      <c r="H4209" s="246">
        <f t="shared" ca="1" si="77"/>
        <v>3.6800374565501234E-3</v>
      </c>
    </row>
    <row r="4210" spans="2:8" x14ac:dyDescent="0.25">
      <c r="B4210" s="79"/>
      <c r="C4210" s="119"/>
      <c r="G4210">
        <v>4206</v>
      </c>
      <c r="H4210" s="246">
        <f t="shared" ca="1" si="77"/>
        <v>7.8882044498991867E-3</v>
      </c>
    </row>
    <row r="4211" spans="2:8" x14ac:dyDescent="0.25">
      <c r="B4211" s="79"/>
      <c r="C4211" s="119"/>
      <c r="G4211">
        <v>4207</v>
      </c>
      <c r="H4211" s="246">
        <f t="shared" ca="1" si="77"/>
        <v>-8.8407839059598155E-3</v>
      </c>
    </row>
    <row r="4212" spans="2:8" x14ac:dyDescent="0.25">
      <c r="B4212" s="79"/>
      <c r="C4212" s="119"/>
      <c r="G4212">
        <v>4208</v>
      </c>
      <c r="H4212" s="246">
        <f t="shared" ca="1" si="77"/>
        <v>1.8369717664729727E-2</v>
      </c>
    </row>
    <row r="4213" spans="2:8" x14ac:dyDescent="0.25">
      <c r="B4213" s="79"/>
      <c r="C4213" s="119"/>
      <c r="G4213">
        <v>4209</v>
      </c>
      <c r="H4213" s="246">
        <f t="shared" ca="1" si="77"/>
        <v>1.180309164516298E-2</v>
      </c>
    </row>
    <row r="4214" spans="2:8" x14ac:dyDescent="0.25">
      <c r="B4214" s="79"/>
      <c r="C4214" s="119"/>
      <c r="G4214">
        <v>4210</v>
      </c>
      <c r="H4214" s="246">
        <f t="shared" ca="1" si="77"/>
        <v>1.3380302737159712E-2</v>
      </c>
    </row>
    <row r="4215" spans="2:8" x14ac:dyDescent="0.25">
      <c r="B4215" s="79"/>
      <c r="C4215" s="119"/>
      <c r="G4215">
        <v>4211</v>
      </c>
      <c r="H4215" s="246">
        <f t="shared" ca="1" si="77"/>
        <v>1.0532724743556932E-2</v>
      </c>
    </row>
    <row r="4216" spans="2:8" x14ac:dyDescent="0.25">
      <c r="B4216" s="79"/>
      <c r="C4216" s="119"/>
      <c r="G4216">
        <v>4212</v>
      </c>
      <c r="H4216" s="246">
        <f t="shared" ca="1" si="77"/>
        <v>7.4440777418194265E-3</v>
      </c>
    </row>
    <row r="4217" spans="2:8" x14ac:dyDescent="0.25">
      <c r="B4217" s="79"/>
      <c r="C4217" s="119"/>
      <c r="G4217">
        <v>4213</v>
      </c>
      <c r="H4217" s="246">
        <f t="shared" ca="1" si="77"/>
        <v>1.2940319151089695E-3</v>
      </c>
    </row>
    <row r="4218" spans="2:8" x14ac:dyDescent="0.25">
      <c r="B4218" s="79"/>
      <c r="C4218" s="119"/>
      <c r="G4218">
        <v>4214</v>
      </c>
      <c r="H4218" s="246">
        <f t="shared" ca="1" si="77"/>
        <v>-1.6242060686659065E-3</v>
      </c>
    </row>
    <row r="4219" spans="2:8" x14ac:dyDescent="0.25">
      <c r="B4219" s="79"/>
      <c r="C4219" s="119"/>
      <c r="G4219">
        <v>4215</v>
      </c>
      <c r="H4219" s="246">
        <f t="shared" ca="1" si="77"/>
        <v>-1.1009429913581214E-2</v>
      </c>
    </row>
    <row r="4220" spans="2:8" x14ac:dyDescent="0.25">
      <c r="B4220" s="79"/>
      <c r="C4220" s="119"/>
      <c r="G4220">
        <v>4216</v>
      </c>
      <c r="H4220" s="246">
        <f t="shared" ca="1" si="77"/>
        <v>1.2007521922067889E-2</v>
      </c>
    </row>
    <row r="4221" spans="2:8" x14ac:dyDescent="0.25">
      <c r="B4221" s="79"/>
      <c r="C4221" s="119"/>
      <c r="G4221">
        <v>4217</v>
      </c>
      <c r="H4221" s="246">
        <f t="shared" ca="1" si="77"/>
        <v>1.013229388962447E-2</v>
      </c>
    </row>
    <row r="4222" spans="2:8" x14ac:dyDescent="0.25">
      <c r="B4222" s="79"/>
      <c r="C4222" s="119"/>
      <c r="G4222">
        <v>4218</v>
      </c>
      <c r="H4222" s="246">
        <f t="shared" ca="1" si="77"/>
        <v>-1.4233390820604513E-3</v>
      </c>
    </row>
    <row r="4223" spans="2:8" x14ac:dyDescent="0.25">
      <c r="B4223" s="79"/>
      <c r="C4223" s="119"/>
      <c r="G4223">
        <v>4219</v>
      </c>
      <c r="H4223" s="246">
        <f t="shared" ca="1" si="77"/>
        <v>-1.4913175126411366E-2</v>
      </c>
    </row>
    <row r="4224" spans="2:8" x14ac:dyDescent="0.25">
      <c r="B4224" s="79"/>
      <c r="C4224" s="119"/>
      <c r="G4224">
        <v>4220</v>
      </c>
      <c r="H4224" s="246">
        <f t="shared" ca="1" si="77"/>
        <v>2.453464230850549E-3</v>
      </c>
    </row>
    <row r="4225" spans="2:8" x14ac:dyDescent="0.25">
      <c r="B4225" s="79"/>
      <c r="C4225" s="119"/>
      <c r="G4225">
        <v>4221</v>
      </c>
      <c r="H4225" s="246">
        <f t="shared" ca="1" si="77"/>
        <v>-7.1458219770000045E-3</v>
      </c>
    </row>
    <row r="4226" spans="2:8" x14ac:dyDescent="0.25">
      <c r="B4226" s="79"/>
      <c r="C4226" s="119"/>
      <c r="G4226">
        <v>4222</v>
      </c>
      <c r="H4226" s="246">
        <f t="shared" ca="1" si="77"/>
        <v>8.8958262347845277E-3</v>
      </c>
    </row>
    <row r="4227" spans="2:8" x14ac:dyDescent="0.25">
      <c r="B4227" s="79"/>
      <c r="C4227" s="119"/>
      <c r="G4227">
        <v>4223</v>
      </c>
      <c r="H4227" s="246">
        <f t="shared" ca="1" si="77"/>
        <v>5.9065366138914563E-3</v>
      </c>
    </row>
    <row r="4228" spans="2:8" x14ac:dyDescent="0.25">
      <c r="B4228" s="79"/>
      <c r="C4228" s="119"/>
      <c r="G4228">
        <v>4224</v>
      </c>
      <c r="H4228" s="246">
        <f t="shared" ca="1" si="77"/>
        <v>1.3776486963681894E-2</v>
      </c>
    </row>
    <row r="4229" spans="2:8" x14ac:dyDescent="0.25">
      <c r="B4229" s="79"/>
      <c r="C4229" s="119"/>
      <c r="G4229">
        <v>4225</v>
      </c>
      <c r="H4229" s="246">
        <f t="shared" ca="1" si="77"/>
        <v>3.4783201065913582E-3</v>
      </c>
    </row>
    <row r="4230" spans="2:8" x14ac:dyDescent="0.25">
      <c r="B4230" s="79"/>
      <c r="C4230" s="119"/>
      <c r="G4230">
        <v>4226</v>
      </c>
      <c r="H4230" s="246">
        <f t="shared" ref="H4230:H4293" ca="1" si="78">_xlfn.NORM.INV(RAND(),$N$7,$N$8)</f>
        <v>5.8078892966652636E-3</v>
      </c>
    </row>
    <row r="4231" spans="2:8" x14ac:dyDescent="0.25">
      <c r="B4231" s="79"/>
      <c r="C4231" s="119"/>
      <c r="G4231">
        <v>4227</v>
      </c>
      <c r="H4231" s="246">
        <f t="shared" ca="1" si="78"/>
        <v>1.9370736709995506E-2</v>
      </c>
    </row>
    <row r="4232" spans="2:8" x14ac:dyDescent="0.25">
      <c r="B4232" s="79"/>
      <c r="C4232" s="119"/>
      <c r="G4232">
        <v>4228</v>
      </c>
      <c r="H4232" s="246">
        <f t="shared" ca="1" si="78"/>
        <v>-2.5160285797097069E-3</v>
      </c>
    </row>
    <row r="4233" spans="2:8" x14ac:dyDescent="0.25">
      <c r="B4233" s="79"/>
      <c r="C4233" s="119"/>
      <c r="G4233">
        <v>4229</v>
      </c>
      <c r="H4233" s="246">
        <f t="shared" ca="1" si="78"/>
        <v>1.869125033040359E-3</v>
      </c>
    </row>
    <row r="4234" spans="2:8" x14ac:dyDescent="0.25">
      <c r="B4234" s="79"/>
      <c r="C4234" s="119"/>
      <c r="G4234">
        <v>4230</v>
      </c>
      <c r="H4234" s="246">
        <f t="shared" ca="1" si="78"/>
        <v>1.1100106363002016E-2</v>
      </c>
    </row>
    <row r="4235" spans="2:8" x14ac:dyDescent="0.25">
      <c r="B4235" s="79"/>
      <c r="C4235" s="119"/>
      <c r="G4235">
        <v>4231</v>
      </c>
      <c r="H4235" s="246">
        <f t="shared" ca="1" si="78"/>
        <v>-1.1480221981926756E-2</v>
      </c>
    </row>
    <row r="4236" spans="2:8" x14ac:dyDescent="0.25">
      <c r="B4236" s="79"/>
      <c r="C4236" s="119"/>
      <c r="G4236">
        <v>4232</v>
      </c>
      <c r="H4236" s="246">
        <f t="shared" ca="1" si="78"/>
        <v>1.6202409575560549E-3</v>
      </c>
    </row>
    <row r="4237" spans="2:8" x14ac:dyDescent="0.25">
      <c r="B4237" s="79"/>
      <c r="C4237" s="119"/>
      <c r="G4237">
        <v>4233</v>
      </c>
      <c r="H4237" s="246">
        <f t="shared" ca="1" si="78"/>
        <v>-2.429417418591746E-3</v>
      </c>
    </row>
    <row r="4238" spans="2:8" x14ac:dyDescent="0.25">
      <c r="B4238" s="79"/>
      <c r="C4238" s="119"/>
      <c r="G4238">
        <v>4234</v>
      </c>
      <c r="H4238" s="246">
        <f t="shared" ca="1" si="78"/>
        <v>-2.7427601690051467E-2</v>
      </c>
    </row>
    <row r="4239" spans="2:8" x14ac:dyDescent="0.25">
      <c r="B4239" s="79"/>
      <c r="C4239" s="119"/>
      <c r="G4239">
        <v>4235</v>
      </c>
      <c r="H4239" s="246">
        <f t="shared" ca="1" si="78"/>
        <v>6.441011070874472E-3</v>
      </c>
    </row>
    <row r="4240" spans="2:8" x14ac:dyDescent="0.25">
      <c r="B4240" s="79"/>
      <c r="C4240" s="119"/>
      <c r="G4240">
        <v>4236</v>
      </c>
      <c r="H4240" s="246">
        <f t="shared" ca="1" si="78"/>
        <v>-5.2077849843765994E-3</v>
      </c>
    </row>
    <row r="4241" spans="2:8" x14ac:dyDescent="0.25">
      <c r="B4241" s="79"/>
      <c r="C4241" s="119"/>
      <c r="G4241">
        <v>4237</v>
      </c>
      <c r="H4241" s="246">
        <f t="shared" ca="1" si="78"/>
        <v>-1.6147389452826066E-2</v>
      </c>
    </row>
    <row r="4242" spans="2:8" x14ac:dyDescent="0.25">
      <c r="B4242" s="79"/>
      <c r="C4242" s="119"/>
      <c r="G4242">
        <v>4238</v>
      </c>
      <c r="H4242" s="246">
        <f t="shared" ca="1" si="78"/>
        <v>2.1222383373355514E-2</v>
      </c>
    </row>
    <row r="4243" spans="2:8" x14ac:dyDescent="0.25">
      <c r="B4243" s="79"/>
      <c r="C4243" s="119"/>
      <c r="G4243">
        <v>4239</v>
      </c>
      <c r="H4243" s="246">
        <f t="shared" ca="1" si="78"/>
        <v>-5.4089307955050266E-3</v>
      </c>
    </row>
    <row r="4244" spans="2:8" x14ac:dyDescent="0.25">
      <c r="B4244" s="79"/>
      <c r="C4244" s="119"/>
      <c r="G4244">
        <v>4240</v>
      </c>
      <c r="H4244" s="246">
        <f t="shared" ca="1" si="78"/>
        <v>7.0801210207743534E-5</v>
      </c>
    </row>
    <row r="4245" spans="2:8" x14ac:dyDescent="0.25">
      <c r="B4245" s="79"/>
      <c r="C4245" s="119"/>
      <c r="G4245">
        <v>4241</v>
      </c>
      <c r="H4245" s="246">
        <f t="shared" ca="1" si="78"/>
        <v>-1.217418460412816E-2</v>
      </c>
    </row>
    <row r="4246" spans="2:8" x14ac:dyDescent="0.25">
      <c r="B4246" s="79"/>
      <c r="C4246" s="119"/>
      <c r="G4246">
        <v>4242</v>
      </c>
      <c r="H4246" s="246">
        <f t="shared" ca="1" si="78"/>
        <v>8.6733563139747769E-3</v>
      </c>
    </row>
    <row r="4247" spans="2:8" x14ac:dyDescent="0.25">
      <c r="B4247" s="79"/>
      <c r="C4247" s="119"/>
      <c r="G4247">
        <v>4243</v>
      </c>
      <c r="H4247" s="246">
        <f t="shared" ca="1" si="78"/>
        <v>7.2925266920859143E-3</v>
      </c>
    </row>
    <row r="4248" spans="2:8" x14ac:dyDescent="0.25">
      <c r="B4248" s="79"/>
      <c r="C4248" s="119"/>
      <c r="G4248">
        <v>4244</v>
      </c>
      <c r="H4248" s="246">
        <f t="shared" ca="1" si="78"/>
        <v>-7.113365461368466E-3</v>
      </c>
    </row>
    <row r="4249" spans="2:8" x14ac:dyDescent="0.25">
      <c r="B4249" s="79"/>
      <c r="C4249" s="119"/>
      <c r="G4249">
        <v>4245</v>
      </c>
      <c r="H4249" s="246">
        <f t="shared" ca="1" si="78"/>
        <v>-1.265408923128216E-2</v>
      </c>
    </row>
    <row r="4250" spans="2:8" x14ac:dyDescent="0.25">
      <c r="B4250" s="79"/>
      <c r="C4250" s="119"/>
      <c r="G4250">
        <v>4246</v>
      </c>
      <c r="H4250" s="246">
        <f t="shared" ca="1" si="78"/>
        <v>7.251318105769726E-3</v>
      </c>
    </row>
    <row r="4251" spans="2:8" x14ac:dyDescent="0.25">
      <c r="B4251" s="79"/>
      <c r="C4251" s="119"/>
      <c r="G4251">
        <v>4247</v>
      </c>
      <c r="H4251" s="246">
        <f t="shared" ca="1" si="78"/>
        <v>1.0654846155415865E-2</v>
      </c>
    </row>
    <row r="4252" spans="2:8" x14ac:dyDescent="0.25">
      <c r="B4252" s="79"/>
      <c r="C4252" s="119"/>
      <c r="G4252">
        <v>4248</v>
      </c>
      <c r="H4252" s="246">
        <f t="shared" ca="1" si="78"/>
        <v>1.1333346917177408E-3</v>
      </c>
    </row>
    <row r="4253" spans="2:8" x14ac:dyDescent="0.25">
      <c r="B4253" s="79"/>
      <c r="C4253" s="119"/>
      <c r="G4253">
        <v>4249</v>
      </c>
      <c r="H4253" s="246">
        <f t="shared" ca="1" si="78"/>
        <v>8.7249579662951552E-3</v>
      </c>
    </row>
    <row r="4254" spans="2:8" x14ac:dyDescent="0.25">
      <c r="B4254" s="79"/>
      <c r="C4254" s="119"/>
      <c r="G4254">
        <v>4250</v>
      </c>
      <c r="H4254" s="246">
        <f t="shared" ca="1" si="78"/>
        <v>-3.9813179120356938E-4</v>
      </c>
    </row>
    <row r="4255" spans="2:8" x14ac:dyDescent="0.25">
      <c r="B4255" s="79"/>
      <c r="C4255" s="119"/>
      <c r="G4255">
        <v>4251</v>
      </c>
      <c r="H4255" s="246">
        <f t="shared" ca="1" si="78"/>
        <v>-1.1809953829809771E-2</v>
      </c>
    </row>
    <row r="4256" spans="2:8" x14ac:dyDescent="0.25">
      <c r="B4256" s="79"/>
      <c r="C4256" s="119"/>
      <c r="G4256">
        <v>4252</v>
      </c>
      <c r="H4256" s="246">
        <f t="shared" ca="1" si="78"/>
        <v>-1.1020421760198644E-2</v>
      </c>
    </row>
    <row r="4257" spans="2:8" x14ac:dyDescent="0.25">
      <c r="B4257" s="79"/>
      <c r="C4257" s="119"/>
      <c r="G4257">
        <v>4253</v>
      </c>
      <c r="H4257" s="246">
        <f t="shared" ca="1" si="78"/>
        <v>-5.4482075029987425E-3</v>
      </c>
    </row>
    <row r="4258" spans="2:8" x14ac:dyDescent="0.25">
      <c r="B4258" s="79"/>
      <c r="C4258" s="119"/>
      <c r="G4258">
        <v>4254</v>
      </c>
      <c r="H4258" s="246">
        <f t="shared" ca="1" si="78"/>
        <v>1.3489034098237856E-2</v>
      </c>
    </row>
    <row r="4259" spans="2:8" x14ac:dyDescent="0.25">
      <c r="B4259" s="79"/>
      <c r="C4259" s="119"/>
      <c r="G4259">
        <v>4255</v>
      </c>
      <c r="H4259" s="246">
        <f t="shared" ca="1" si="78"/>
        <v>-6.5922481629410133E-3</v>
      </c>
    </row>
    <row r="4260" spans="2:8" x14ac:dyDescent="0.25">
      <c r="B4260" s="79"/>
      <c r="C4260" s="119"/>
      <c r="G4260">
        <v>4256</v>
      </c>
      <c r="H4260" s="246">
        <f t="shared" ca="1" si="78"/>
        <v>-1.0901414490605298E-2</v>
      </c>
    </row>
    <row r="4261" spans="2:8" x14ac:dyDescent="0.25">
      <c r="B4261" s="79"/>
      <c r="C4261" s="119"/>
      <c r="G4261">
        <v>4257</v>
      </c>
      <c r="H4261" s="246">
        <f t="shared" ca="1" si="78"/>
        <v>-3.9374525978523884E-3</v>
      </c>
    </row>
    <row r="4262" spans="2:8" x14ac:dyDescent="0.25">
      <c r="B4262" s="79"/>
      <c r="C4262" s="119"/>
      <c r="G4262">
        <v>4258</v>
      </c>
      <c r="H4262" s="246">
        <f t="shared" ca="1" si="78"/>
        <v>-1.2075517998687661E-2</v>
      </c>
    </row>
    <row r="4263" spans="2:8" x14ac:dyDescent="0.25">
      <c r="B4263" s="79"/>
      <c r="C4263" s="119"/>
      <c r="G4263">
        <v>4259</v>
      </c>
      <c r="H4263" s="246">
        <f t="shared" ca="1" si="78"/>
        <v>-3.748439026036751E-3</v>
      </c>
    </row>
    <row r="4264" spans="2:8" x14ac:dyDescent="0.25">
      <c r="B4264" s="79"/>
      <c r="C4264" s="119"/>
      <c r="G4264">
        <v>4260</v>
      </c>
      <c r="H4264" s="246">
        <f t="shared" ca="1" si="78"/>
        <v>-8.83702662387203E-3</v>
      </c>
    </row>
    <row r="4265" spans="2:8" x14ac:dyDescent="0.25">
      <c r="B4265" s="79"/>
      <c r="C4265" s="119"/>
      <c r="G4265">
        <v>4261</v>
      </c>
      <c r="H4265" s="246">
        <f t="shared" ca="1" si="78"/>
        <v>8.684287632467029E-4</v>
      </c>
    </row>
    <row r="4266" spans="2:8" x14ac:dyDescent="0.25">
      <c r="B4266" s="79"/>
      <c r="C4266" s="119"/>
      <c r="G4266">
        <v>4262</v>
      </c>
      <c r="H4266" s="246">
        <f t="shared" ca="1" si="78"/>
        <v>-7.2364830522805203E-3</v>
      </c>
    </row>
    <row r="4267" spans="2:8" x14ac:dyDescent="0.25">
      <c r="B4267" s="79"/>
      <c r="C4267" s="119"/>
      <c r="G4267">
        <v>4263</v>
      </c>
      <c r="H4267" s="246">
        <f t="shared" ca="1" si="78"/>
        <v>9.6132771138547641E-3</v>
      </c>
    </row>
    <row r="4268" spans="2:8" x14ac:dyDescent="0.25">
      <c r="B4268" s="79"/>
      <c r="C4268" s="119"/>
      <c r="G4268">
        <v>4264</v>
      </c>
      <c r="H4268" s="246">
        <f t="shared" ca="1" si="78"/>
        <v>3.4783640203558787E-3</v>
      </c>
    </row>
    <row r="4269" spans="2:8" x14ac:dyDescent="0.25">
      <c r="B4269" s="79"/>
      <c r="C4269" s="119"/>
      <c r="G4269">
        <v>4265</v>
      </c>
      <c r="H4269" s="246">
        <f t="shared" ca="1" si="78"/>
        <v>-9.5842700274147725E-3</v>
      </c>
    </row>
    <row r="4270" spans="2:8" x14ac:dyDescent="0.25">
      <c r="B4270" s="79"/>
      <c r="C4270" s="119"/>
      <c r="G4270">
        <v>4266</v>
      </c>
      <c r="H4270" s="246">
        <f t="shared" ca="1" si="78"/>
        <v>-8.2530554467515217E-3</v>
      </c>
    </row>
    <row r="4271" spans="2:8" x14ac:dyDescent="0.25">
      <c r="B4271" s="79"/>
      <c r="C4271" s="119"/>
      <c r="G4271">
        <v>4267</v>
      </c>
      <c r="H4271" s="246">
        <f t="shared" ca="1" si="78"/>
        <v>7.7049070036350155E-3</v>
      </c>
    </row>
    <row r="4272" spans="2:8" x14ac:dyDescent="0.25">
      <c r="B4272" s="79"/>
      <c r="C4272" s="119"/>
      <c r="G4272">
        <v>4268</v>
      </c>
      <c r="H4272" s="246">
        <f t="shared" ca="1" si="78"/>
        <v>-9.4033305107144097E-3</v>
      </c>
    </row>
    <row r="4273" spans="2:8" x14ac:dyDescent="0.25">
      <c r="B4273" s="79"/>
      <c r="C4273" s="119"/>
      <c r="G4273">
        <v>4269</v>
      </c>
      <c r="H4273" s="246">
        <f t="shared" ca="1" si="78"/>
        <v>-4.6020461000627832E-4</v>
      </c>
    </row>
    <row r="4274" spans="2:8" x14ac:dyDescent="0.25">
      <c r="B4274" s="79"/>
      <c r="C4274" s="119"/>
      <c r="G4274">
        <v>4270</v>
      </c>
      <c r="H4274" s="246">
        <f t="shared" ca="1" si="78"/>
        <v>-2.5929346047426105E-3</v>
      </c>
    </row>
    <row r="4275" spans="2:8" x14ac:dyDescent="0.25">
      <c r="B4275" s="79"/>
      <c r="C4275" s="119"/>
      <c r="G4275">
        <v>4271</v>
      </c>
      <c r="H4275" s="246">
        <f t="shared" ca="1" si="78"/>
        <v>-4.3415650533395024E-4</v>
      </c>
    </row>
    <row r="4276" spans="2:8" x14ac:dyDescent="0.25">
      <c r="B4276" s="79"/>
      <c r="C4276" s="119"/>
      <c r="G4276">
        <v>4272</v>
      </c>
      <c r="H4276" s="246">
        <f t="shared" ca="1" si="78"/>
        <v>2.1546300135765698E-2</v>
      </c>
    </row>
    <row r="4277" spans="2:8" x14ac:dyDescent="0.25">
      <c r="B4277" s="79"/>
      <c r="C4277" s="119"/>
      <c r="G4277">
        <v>4273</v>
      </c>
      <c r="H4277" s="246">
        <f t="shared" ca="1" si="78"/>
        <v>1.4754416461009272E-2</v>
      </c>
    </row>
    <row r="4278" spans="2:8" x14ac:dyDescent="0.25">
      <c r="B4278" s="79"/>
      <c r="C4278" s="119"/>
      <c r="G4278">
        <v>4274</v>
      </c>
      <c r="H4278" s="246">
        <f t="shared" ca="1" si="78"/>
        <v>1.5108005630732524E-2</v>
      </c>
    </row>
    <row r="4279" spans="2:8" x14ac:dyDescent="0.25">
      <c r="B4279" s="79"/>
      <c r="C4279" s="119"/>
      <c r="G4279">
        <v>4275</v>
      </c>
      <c r="H4279" s="246">
        <f t="shared" ca="1" si="78"/>
        <v>-2.3567554014262034E-2</v>
      </c>
    </row>
    <row r="4280" spans="2:8" x14ac:dyDescent="0.25">
      <c r="B4280" s="79"/>
      <c r="C4280" s="119"/>
      <c r="G4280">
        <v>4276</v>
      </c>
      <c r="H4280" s="246">
        <f t="shared" ca="1" si="78"/>
        <v>3.0724122724913711E-3</v>
      </c>
    </row>
    <row r="4281" spans="2:8" x14ac:dyDescent="0.25">
      <c r="B4281" s="79"/>
      <c r="C4281" s="119"/>
      <c r="G4281">
        <v>4277</v>
      </c>
      <c r="H4281" s="246">
        <f t="shared" ca="1" si="78"/>
        <v>2.1328969718480761E-2</v>
      </c>
    </row>
    <row r="4282" spans="2:8" x14ac:dyDescent="0.25">
      <c r="B4282" s="79"/>
      <c r="C4282" s="119"/>
      <c r="G4282">
        <v>4278</v>
      </c>
      <c r="H4282" s="246">
        <f t="shared" ca="1" si="78"/>
        <v>1.1415972408900547E-2</v>
      </c>
    </row>
    <row r="4283" spans="2:8" x14ac:dyDescent="0.25">
      <c r="B4283" s="79"/>
      <c r="C4283" s="119"/>
      <c r="G4283">
        <v>4279</v>
      </c>
      <c r="H4283" s="246">
        <f t="shared" ca="1" si="78"/>
        <v>7.7263064010212948E-3</v>
      </c>
    </row>
    <row r="4284" spans="2:8" x14ac:dyDescent="0.25">
      <c r="B4284" s="79"/>
      <c r="C4284" s="119"/>
      <c r="G4284">
        <v>4280</v>
      </c>
      <c r="H4284" s="246">
        <f t="shared" ca="1" si="78"/>
        <v>-1.339994569353644E-3</v>
      </c>
    </row>
    <row r="4285" spans="2:8" x14ac:dyDescent="0.25">
      <c r="B4285" s="79"/>
      <c r="C4285" s="119"/>
      <c r="G4285">
        <v>4281</v>
      </c>
      <c r="H4285" s="246">
        <f t="shared" ca="1" si="78"/>
        <v>-7.7471440999534926E-3</v>
      </c>
    </row>
    <row r="4286" spans="2:8" x14ac:dyDescent="0.25">
      <c r="B4286" s="79"/>
      <c r="C4286" s="119"/>
      <c r="G4286">
        <v>4282</v>
      </c>
      <c r="H4286" s="246">
        <f t="shared" ca="1" si="78"/>
        <v>7.8869781065727222E-3</v>
      </c>
    </row>
    <row r="4287" spans="2:8" x14ac:dyDescent="0.25">
      <c r="B4287" s="79"/>
      <c r="C4287" s="119"/>
      <c r="G4287">
        <v>4283</v>
      </c>
      <c r="H4287" s="246">
        <f t="shared" ca="1" si="78"/>
        <v>3.6193799129520944E-3</v>
      </c>
    </row>
    <row r="4288" spans="2:8" x14ac:dyDescent="0.25">
      <c r="B4288" s="79"/>
      <c r="C4288" s="119"/>
      <c r="G4288">
        <v>4284</v>
      </c>
      <c r="H4288" s="246">
        <f t="shared" ca="1" si="78"/>
        <v>2.6390046761310794E-3</v>
      </c>
    </row>
    <row r="4289" spans="2:8" x14ac:dyDescent="0.25">
      <c r="B4289" s="79"/>
      <c r="C4289" s="119"/>
      <c r="G4289">
        <v>4285</v>
      </c>
      <c r="H4289" s="246">
        <f t="shared" ca="1" si="78"/>
        <v>-1.8796059084573106E-2</v>
      </c>
    </row>
    <row r="4290" spans="2:8" x14ac:dyDescent="0.25">
      <c r="B4290" s="79"/>
      <c r="C4290" s="119"/>
      <c r="G4290">
        <v>4286</v>
      </c>
      <c r="H4290" s="246">
        <f t="shared" ca="1" si="78"/>
        <v>-8.0913360914162489E-3</v>
      </c>
    </row>
    <row r="4291" spans="2:8" x14ac:dyDescent="0.25">
      <c r="B4291" s="79"/>
      <c r="C4291" s="119"/>
      <c r="G4291">
        <v>4287</v>
      </c>
      <c r="H4291" s="246">
        <f t="shared" ca="1" si="78"/>
        <v>1.4580512999498406E-2</v>
      </c>
    </row>
    <row r="4292" spans="2:8" x14ac:dyDescent="0.25">
      <c r="B4292" s="79"/>
      <c r="C4292" s="119"/>
      <c r="G4292">
        <v>4288</v>
      </c>
      <c r="H4292" s="246">
        <f t="shared" ca="1" si="78"/>
        <v>-1.9100563253681872E-2</v>
      </c>
    </row>
    <row r="4293" spans="2:8" x14ac:dyDescent="0.25">
      <c r="B4293" s="79"/>
      <c r="C4293" s="119"/>
      <c r="G4293">
        <v>4289</v>
      </c>
      <c r="H4293" s="246">
        <f t="shared" ca="1" si="78"/>
        <v>1.2779494322481906E-3</v>
      </c>
    </row>
    <row r="4294" spans="2:8" x14ac:dyDescent="0.25">
      <c r="B4294" s="79"/>
      <c r="C4294" s="119"/>
      <c r="G4294">
        <v>4290</v>
      </c>
      <c r="H4294" s="246">
        <f t="shared" ref="H4294:H4357" ca="1" si="79">_xlfn.NORM.INV(RAND(),$N$7,$N$8)</f>
        <v>1.2284284160715898E-4</v>
      </c>
    </row>
    <row r="4295" spans="2:8" x14ac:dyDescent="0.25">
      <c r="B4295" s="79"/>
      <c r="C4295" s="119"/>
      <c r="G4295">
        <v>4291</v>
      </c>
      <c r="H4295" s="246">
        <f t="shared" ca="1" si="79"/>
        <v>-1.5292083467904199E-2</v>
      </c>
    </row>
    <row r="4296" spans="2:8" x14ac:dyDescent="0.25">
      <c r="B4296" s="79"/>
      <c r="C4296" s="119"/>
      <c r="G4296">
        <v>4292</v>
      </c>
      <c r="H4296" s="246">
        <f t="shared" ca="1" si="79"/>
        <v>-3.3598395374839097E-3</v>
      </c>
    </row>
    <row r="4297" spans="2:8" x14ac:dyDescent="0.25">
      <c r="B4297" s="79"/>
      <c r="C4297" s="119"/>
      <c r="G4297">
        <v>4293</v>
      </c>
      <c r="H4297" s="246">
        <f t="shared" ca="1" si="79"/>
        <v>-2.0228976174593155E-5</v>
      </c>
    </row>
    <row r="4298" spans="2:8" x14ac:dyDescent="0.25">
      <c r="B4298" s="79"/>
      <c r="C4298" s="119"/>
      <c r="G4298">
        <v>4294</v>
      </c>
      <c r="H4298" s="246">
        <f t="shared" ca="1" si="79"/>
        <v>-5.9322929348292709E-3</v>
      </c>
    </row>
    <row r="4299" spans="2:8" x14ac:dyDescent="0.25">
      <c r="B4299" s="79"/>
      <c r="C4299" s="119"/>
      <c r="G4299">
        <v>4295</v>
      </c>
      <c r="H4299" s="246">
        <f t="shared" ca="1" si="79"/>
        <v>-1.6745540975159519E-2</v>
      </c>
    </row>
    <row r="4300" spans="2:8" x14ac:dyDescent="0.25">
      <c r="B4300" s="79"/>
      <c r="C4300" s="119"/>
      <c r="G4300">
        <v>4296</v>
      </c>
      <c r="H4300" s="246">
        <f t="shared" ca="1" si="79"/>
        <v>-1.0679123839143479E-2</v>
      </c>
    </row>
    <row r="4301" spans="2:8" x14ac:dyDescent="0.25">
      <c r="B4301" s="79"/>
      <c r="C4301" s="119"/>
      <c r="G4301">
        <v>4297</v>
      </c>
      <c r="H4301" s="246">
        <f t="shared" ca="1" si="79"/>
        <v>1.6807156231215703E-3</v>
      </c>
    </row>
    <row r="4302" spans="2:8" x14ac:dyDescent="0.25">
      <c r="B4302" s="79"/>
      <c r="C4302" s="119"/>
      <c r="G4302">
        <v>4298</v>
      </c>
      <c r="H4302" s="246">
        <f t="shared" ca="1" si="79"/>
        <v>-4.0486318253367352E-3</v>
      </c>
    </row>
    <row r="4303" spans="2:8" x14ac:dyDescent="0.25">
      <c r="B4303" s="79"/>
      <c r="C4303" s="119"/>
      <c r="G4303">
        <v>4299</v>
      </c>
      <c r="H4303" s="246">
        <f t="shared" ca="1" si="79"/>
        <v>-1.527772449216675E-2</v>
      </c>
    </row>
    <row r="4304" spans="2:8" x14ac:dyDescent="0.25">
      <c r="B4304" s="79"/>
      <c r="C4304" s="119"/>
      <c r="G4304">
        <v>4300</v>
      </c>
      <c r="H4304" s="246">
        <f t="shared" ca="1" si="79"/>
        <v>2.3974614132722135E-4</v>
      </c>
    </row>
    <row r="4305" spans="2:8" x14ac:dyDescent="0.25">
      <c r="B4305" s="79"/>
      <c r="C4305" s="119"/>
      <c r="G4305">
        <v>4301</v>
      </c>
      <c r="H4305" s="246">
        <f t="shared" ca="1" si="79"/>
        <v>1.8373738022408201E-2</v>
      </c>
    </row>
    <row r="4306" spans="2:8" x14ac:dyDescent="0.25">
      <c r="B4306" s="79"/>
      <c r="C4306" s="119"/>
      <c r="G4306">
        <v>4302</v>
      </c>
      <c r="H4306" s="246">
        <f t="shared" ca="1" si="79"/>
        <v>-1.8763292764970511E-2</v>
      </c>
    </row>
    <row r="4307" spans="2:8" x14ac:dyDescent="0.25">
      <c r="B4307" s="79"/>
      <c r="C4307" s="119"/>
      <c r="G4307">
        <v>4303</v>
      </c>
      <c r="H4307" s="246">
        <f t="shared" ca="1" si="79"/>
        <v>-1.0788847773393158E-2</v>
      </c>
    </row>
    <row r="4308" spans="2:8" x14ac:dyDescent="0.25">
      <c r="B4308" s="79"/>
      <c r="C4308" s="119"/>
      <c r="G4308">
        <v>4304</v>
      </c>
      <c r="H4308" s="246">
        <f t="shared" ca="1" si="79"/>
        <v>-4.9641849759944033E-3</v>
      </c>
    </row>
    <row r="4309" spans="2:8" x14ac:dyDescent="0.25">
      <c r="B4309" s="79"/>
      <c r="C4309" s="119"/>
      <c r="G4309">
        <v>4305</v>
      </c>
      <c r="H4309" s="246">
        <f t="shared" ca="1" si="79"/>
        <v>-3.1925923243061781E-2</v>
      </c>
    </row>
    <row r="4310" spans="2:8" x14ac:dyDescent="0.25">
      <c r="B4310" s="79"/>
      <c r="C4310" s="119"/>
      <c r="G4310">
        <v>4306</v>
      </c>
      <c r="H4310" s="246">
        <f t="shared" ca="1" si="79"/>
        <v>1.65591527464405E-2</v>
      </c>
    </row>
    <row r="4311" spans="2:8" x14ac:dyDescent="0.25">
      <c r="B4311" s="79"/>
      <c r="C4311" s="119"/>
      <c r="G4311">
        <v>4307</v>
      </c>
      <c r="H4311" s="246">
        <f t="shared" ca="1" si="79"/>
        <v>4.1273726896516108E-3</v>
      </c>
    </row>
    <row r="4312" spans="2:8" x14ac:dyDescent="0.25">
      <c r="B4312" s="79"/>
      <c r="C4312" s="119"/>
      <c r="G4312">
        <v>4308</v>
      </c>
      <c r="H4312" s="246">
        <f t="shared" ca="1" si="79"/>
        <v>-1.4224666115405129E-2</v>
      </c>
    </row>
    <row r="4313" spans="2:8" x14ac:dyDescent="0.25">
      <c r="B4313" s="79"/>
      <c r="C4313" s="119"/>
      <c r="G4313">
        <v>4309</v>
      </c>
      <c r="H4313" s="246">
        <f t="shared" ca="1" si="79"/>
        <v>7.9712766678360462E-3</v>
      </c>
    </row>
    <row r="4314" spans="2:8" x14ac:dyDescent="0.25">
      <c r="B4314" s="79"/>
      <c r="C4314" s="119"/>
      <c r="G4314">
        <v>4310</v>
      </c>
      <c r="H4314" s="246">
        <f t="shared" ca="1" si="79"/>
        <v>1.1306648321256994E-2</v>
      </c>
    </row>
    <row r="4315" spans="2:8" x14ac:dyDescent="0.25">
      <c r="B4315" s="79"/>
      <c r="C4315" s="119"/>
      <c r="G4315">
        <v>4311</v>
      </c>
      <c r="H4315" s="246">
        <f t="shared" ca="1" si="79"/>
        <v>-2.1221433499291308E-3</v>
      </c>
    </row>
    <row r="4316" spans="2:8" x14ac:dyDescent="0.25">
      <c r="B4316" s="79"/>
      <c r="C4316" s="119"/>
      <c r="G4316">
        <v>4312</v>
      </c>
      <c r="H4316" s="246">
        <f t="shared" ca="1" si="79"/>
        <v>1.8304328529168191E-5</v>
      </c>
    </row>
    <row r="4317" spans="2:8" x14ac:dyDescent="0.25">
      <c r="B4317" s="79"/>
      <c r="C4317" s="119"/>
      <c r="G4317">
        <v>4313</v>
      </c>
      <c r="H4317" s="246">
        <f t="shared" ca="1" si="79"/>
        <v>-1.2658431561087813E-2</v>
      </c>
    </row>
    <row r="4318" spans="2:8" x14ac:dyDescent="0.25">
      <c r="B4318" s="79"/>
      <c r="C4318" s="119"/>
      <c r="G4318">
        <v>4314</v>
      </c>
      <c r="H4318" s="246">
        <f t="shared" ca="1" si="79"/>
        <v>1.4674969766740617E-2</v>
      </c>
    </row>
    <row r="4319" spans="2:8" x14ac:dyDescent="0.25">
      <c r="B4319" s="79"/>
      <c r="C4319" s="119"/>
      <c r="G4319">
        <v>4315</v>
      </c>
      <c r="H4319" s="246">
        <f t="shared" ca="1" si="79"/>
        <v>3.5643586362831521E-3</v>
      </c>
    </row>
    <row r="4320" spans="2:8" x14ac:dyDescent="0.25">
      <c r="B4320" s="79"/>
      <c r="C4320" s="119"/>
      <c r="G4320">
        <v>4316</v>
      </c>
      <c r="H4320" s="246">
        <f t="shared" ca="1" si="79"/>
        <v>-6.9781572038109018E-3</v>
      </c>
    </row>
    <row r="4321" spans="2:8" x14ac:dyDescent="0.25">
      <c r="B4321" s="79"/>
      <c r="C4321" s="119"/>
      <c r="G4321">
        <v>4317</v>
      </c>
      <c r="H4321" s="246">
        <f t="shared" ca="1" si="79"/>
        <v>1.1668769872389493E-2</v>
      </c>
    </row>
    <row r="4322" spans="2:8" x14ac:dyDescent="0.25">
      <c r="B4322" s="79"/>
      <c r="C4322" s="119"/>
      <c r="G4322">
        <v>4318</v>
      </c>
      <c r="H4322" s="246">
        <f t="shared" ca="1" si="79"/>
        <v>1.8630004536956384E-2</v>
      </c>
    </row>
    <row r="4323" spans="2:8" x14ac:dyDescent="0.25">
      <c r="B4323" s="79"/>
      <c r="C4323" s="119"/>
      <c r="G4323">
        <v>4319</v>
      </c>
      <c r="H4323" s="246">
        <f t="shared" ca="1" si="79"/>
        <v>-5.1623803082790206E-3</v>
      </c>
    </row>
    <row r="4324" spans="2:8" x14ac:dyDescent="0.25">
      <c r="B4324" s="79"/>
      <c r="C4324" s="119"/>
      <c r="G4324">
        <v>4320</v>
      </c>
      <c r="H4324" s="246">
        <f t="shared" ca="1" si="79"/>
        <v>-1.4300419036237796E-2</v>
      </c>
    </row>
    <row r="4325" spans="2:8" x14ac:dyDescent="0.25">
      <c r="B4325" s="79"/>
      <c r="C4325" s="119"/>
      <c r="G4325">
        <v>4321</v>
      </c>
      <c r="H4325" s="246">
        <f t="shared" ca="1" si="79"/>
        <v>1.2832350282463306E-2</v>
      </c>
    </row>
    <row r="4326" spans="2:8" x14ac:dyDescent="0.25">
      <c r="B4326" s="79"/>
      <c r="C4326" s="119"/>
      <c r="G4326">
        <v>4322</v>
      </c>
      <c r="H4326" s="246">
        <f t="shared" ca="1" si="79"/>
        <v>-1.2452019527275921E-2</v>
      </c>
    </row>
    <row r="4327" spans="2:8" x14ac:dyDescent="0.25">
      <c r="B4327" s="79"/>
      <c r="C4327" s="119"/>
      <c r="G4327">
        <v>4323</v>
      </c>
      <c r="H4327" s="246">
        <f t="shared" ca="1" si="79"/>
        <v>-4.8367008319840513E-3</v>
      </c>
    </row>
    <row r="4328" spans="2:8" x14ac:dyDescent="0.25">
      <c r="B4328" s="79"/>
      <c r="C4328" s="119"/>
      <c r="G4328">
        <v>4324</v>
      </c>
      <c r="H4328" s="246">
        <f t="shared" ca="1" si="79"/>
        <v>1.1041683507301244E-2</v>
      </c>
    </row>
    <row r="4329" spans="2:8" x14ac:dyDescent="0.25">
      <c r="B4329" s="79"/>
      <c r="C4329" s="119"/>
      <c r="G4329">
        <v>4325</v>
      </c>
      <c r="H4329" s="246">
        <f t="shared" ca="1" si="79"/>
        <v>-1.3676903635160071E-2</v>
      </c>
    </row>
    <row r="4330" spans="2:8" x14ac:dyDescent="0.25">
      <c r="B4330" s="79"/>
      <c r="C4330" s="119"/>
      <c r="G4330">
        <v>4326</v>
      </c>
      <c r="H4330" s="246">
        <f t="shared" ca="1" si="79"/>
        <v>-4.9874322242930806E-3</v>
      </c>
    </row>
    <row r="4331" spans="2:8" x14ac:dyDescent="0.25">
      <c r="B4331" s="79"/>
      <c r="C4331" s="119"/>
      <c r="G4331">
        <v>4327</v>
      </c>
      <c r="H4331" s="246">
        <f t="shared" ca="1" si="79"/>
        <v>1.8206429443967641E-3</v>
      </c>
    </row>
    <row r="4332" spans="2:8" x14ac:dyDescent="0.25">
      <c r="B4332" s="79"/>
      <c r="C4332" s="119"/>
      <c r="G4332">
        <v>4328</v>
      </c>
      <c r="H4332" s="246">
        <f t="shared" ca="1" si="79"/>
        <v>6.9881654676176392E-3</v>
      </c>
    </row>
    <row r="4333" spans="2:8" x14ac:dyDescent="0.25">
      <c r="B4333" s="79"/>
      <c r="C4333" s="119"/>
      <c r="G4333">
        <v>4329</v>
      </c>
      <c r="H4333" s="246">
        <f t="shared" ca="1" si="79"/>
        <v>-1.2345464039989935E-2</v>
      </c>
    </row>
    <row r="4334" spans="2:8" x14ac:dyDescent="0.25">
      <c r="B4334" s="79"/>
      <c r="C4334" s="119"/>
      <c r="G4334">
        <v>4330</v>
      </c>
      <c r="H4334" s="246">
        <f t="shared" ca="1" si="79"/>
        <v>-4.734082568002897E-3</v>
      </c>
    </row>
    <row r="4335" spans="2:8" x14ac:dyDescent="0.25">
      <c r="B4335" s="79"/>
      <c r="C4335" s="119"/>
      <c r="G4335">
        <v>4331</v>
      </c>
      <c r="H4335" s="246">
        <f t="shared" ca="1" si="79"/>
        <v>-1.6407439128988763E-3</v>
      </c>
    </row>
    <row r="4336" spans="2:8" x14ac:dyDescent="0.25">
      <c r="B4336" s="79"/>
      <c r="C4336" s="119"/>
      <c r="G4336">
        <v>4332</v>
      </c>
      <c r="H4336" s="246">
        <f t="shared" ca="1" si="79"/>
        <v>8.0159651739331169E-4</v>
      </c>
    </row>
    <row r="4337" spans="2:8" x14ac:dyDescent="0.25">
      <c r="B4337" s="79"/>
      <c r="C4337" s="119"/>
      <c r="G4337">
        <v>4333</v>
      </c>
      <c r="H4337" s="246">
        <f t="shared" ca="1" si="79"/>
        <v>3.2511686482599833E-2</v>
      </c>
    </row>
    <row r="4338" spans="2:8" x14ac:dyDescent="0.25">
      <c r="B4338" s="79"/>
      <c r="C4338" s="119"/>
      <c r="G4338">
        <v>4334</v>
      </c>
      <c r="H4338" s="246">
        <f t="shared" ca="1" si="79"/>
        <v>1.0139080166249632E-2</v>
      </c>
    </row>
    <row r="4339" spans="2:8" x14ac:dyDescent="0.25">
      <c r="B4339" s="79"/>
      <c r="C4339" s="119"/>
      <c r="G4339">
        <v>4335</v>
      </c>
      <c r="H4339" s="246">
        <f t="shared" ca="1" si="79"/>
        <v>-3.483247114464762E-3</v>
      </c>
    </row>
    <row r="4340" spans="2:8" x14ac:dyDescent="0.25">
      <c r="B4340" s="79"/>
      <c r="C4340" s="119"/>
      <c r="G4340">
        <v>4336</v>
      </c>
      <c r="H4340" s="246">
        <f t="shared" ca="1" si="79"/>
        <v>3.5158538203019867E-3</v>
      </c>
    </row>
    <row r="4341" spans="2:8" x14ac:dyDescent="0.25">
      <c r="B4341" s="79"/>
      <c r="C4341" s="119"/>
      <c r="G4341">
        <v>4337</v>
      </c>
      <c r="H4341" s="246">
        <f t="shared" ca="1" si="79"/>
        <v>-1.154845067555718E-2</v>
      </c>
    </row>
    <row r="4342" spans="2:8" x14ac:dyDescent="0.25">
      <c r="B4342" s="79"/>
      <c r="C4342" s="119"/>
      <c r="G4342">
        <v>4338</v>
      </c>
      <c r="H4342" s="246">
        <f t="shared" ca="1" si="79"/>
        <v>-8.5716968882234238E-3</v>
      </c>
    </row>
    <row r="4343" spans="2:8" x14ac:dyDescent="0.25">
      <c r="B4343" s="79"/>
      <c r="C4343" s="119"/>
      <c r="G4343">
        <v>4339</v>
      </c>
      <c r="H4343" s="246">
        <f t="shared" ca="1" si="79"/>
        <v>6.7897080780968469E-3</v>
      </c>
    </row>
    <row r="4344" spans="2:8" x14ac:dyDescent="0.25">
      <c r="B4344" s="79"/>
      <c r="C4344" s="119"/>
      <c r="G4344">
        <v>4340</v>
      </c>
      <c r="H4344" s="246">
        <f t="shared" ca="1" si="79"/>
        <v>1.2470686229171531E-2</v>
      </c>
    </row>
    <row r="4345" spans="2:8" x14ac:dyDescent="0.25">
      <c r="B4345" s="79"/>
      <c r="C4345" s="119"/>
      <c r="G4345">
        <v>4341</v>
      </c>
      <c r="H4345" s="246">
        <f t="shared" ca="1" si="79"/>
        <v>3.0633593529075871E-2</v>
      </c>
    </row>
    <row r="4346" spans="2:8" x14ac:dyDescent="0.25">
      <c r="B4346" s="79"/>
      <c r="C4346" s="119"/>
      <c r="G4346">
        <v>4342</v>
      </c>
      <c r="H4346" s="246">
        <f t="shared" ca="1" si="79"/>
        <v>8.1623724755801579E-3</v>
      </c>
    </row>
    <row r="4347" spans="2:8" x14ac:dyDescent="0.25">
      <c r="B4347" s="79"/>
      <c r="C4347" s="119"/>
      <c r="G4347">
        <v>4343</v>
      </c>
      <c r="H4347" s="246">
        <f t="shared" ca="1" si="79"/>
        <v>9.7887368331283785E-4</v>
      </c>
    </row>
    <row r="4348" spans="2:8" x14ac:dyDescent="0.25">
      <c r="B4348" s="79"/>
      <c r="C4348" s="119"/>
      <c r="G4348">
        <v>4344</v>
      </c>
      <c r="H4348" s="246">
        <f t="shared" ca="1" si="79"/>
        <v>-1.3404574376036186E-2</v>
      </c>
    </row>
    <row r="4349" spans="2:8" x14ac:dyDescent="0.25">
      <c r="B4349" s="79"/>
      <c r="C4349" s="119"/>
      <c r="G4349">
        <v>4345</v>
      </c>
      <c r="H4349" s="246">
        <f t="shared" ca="1" si="79"/>
        <v>-1.1259444284967557E-2</v>
      </c>
    </row>
    <row r="4350" spans="2:8" x14ac:dyDescent="0.25">
      <c r="B4350" s="79"/>
      <c r="C4350" s="119"/>
      <c r="G4350">
        <v>4346</v>
      </c>
      <c r="H4350" s="246">
        <f t="shared" ca="1" si="79"/>
        <v>2.5045771113835968E-3</v>
      </c>
    </row>
    <row r="4351" spans="2:8" x14ac:dyDescent="0.25">
      <c r="B4351" s="79"/>
      <c r="C4351" s="119"/>
      <c r="G4351">
        <v>4347</v>
      </c>
      <c r="H4351" s="246">
        <f t="shared" ca="1" si="79"/>
        <v>8.8009514644074253E-3</v>
      </c>
    </row>
    <row r="4352" spans="2:8" x14ac:dyDescent="0.25">
      <c r="B4352" s="79"/>
      <c r="C4352" s="119"/>
      <c r="G4352">
        <v>4348</v>
      </c>
      <c r="H4352" s="246">
        <f t="shared" ca="1" si="79"/>
        <v>1.3527080406791748E-2</v>
      </c>
    </row>
    <row r="4353" spans="2:8" x14ac:dyDescent="0.25">
      <c r="B4353" s="79"/>
      <c r="C4353" s="119"/>
      <c r="G4353">
        <v>4349</v>
      </c>
      <c r="H4353" s="246">
        <f t="shared" ca="1" si="79"/>
        <v>2.3528572286808758E-3</v>
      </c>
    </row>
    <row r="4354" spans="2:8" x14ac:dyDescent="0.25">
      <c r="B4354" s="79"/>
      <c r="C4354" s="119"/>
      <c r="G4354">
        <v>4350</v>
      </c>
      <c r="H4354" s="246">
        <f t="shared" ca="1" si="79"/>
        <v>1.3104545877562315E-2</v>
      </c>
    </row>
    <row r="4355" spans="2:8" x14ac:dyDescent="0.25">
      <c r="B4355" s="79"/>
      <c r="C4355" s="119"/>
      <c r="G4355">
        <v>4351</v>
      </c>
      <c r="H4355" s="246">
        <f t="shared" ca="1" si="79"/>
        <v>3.5487958744009171E-3</v>
      </c>
    </row>
    <row r="4356" spans="2:8" x14ac:dyDescent="0.25">
      <c r="B4356" s="79"/>
      <c r="C4356" s="119"/>
      <c r="G4356">
        <v>4352</v>
      </c>
      <c r="H4356" s="246">
        <f t="shared" ca="1" si="79"/>
        <v>-5.4589339539314842E-3</v>
      </c>
    </row>
    <row r="4357" spans="2:8" x14ac:dyDescent="0.25">
      <c r="B4357" s="79"/>
      <c r="C4357" s="119"/>
      <c r="G4357">
        <v>4353</v>
      </c>
      <c r="H4357" s="246">
        <f t="shared" ca="1" si="79"/>
        <v>5.2569391995958888E-3</v>
      </c>
    </row>
    <row r="4358" spans="2:8" x14ac:dyDescent="0.25">
      <c r="B4358" s="79"/>
      <c r="C4358" s="119"/>
      <c r="G4358">
        <v>4354</v>
      </c>
      <c r="H4358" s="246">
        <f t="shared" ref="H4358:H4421" ca="1" si="80">_xlfn.NORM.INV(RAND(),$N$7,$N$8)</f>
        <v>2.2094670657670467E-2</v>
      </c>
    </row>
    <row r="4359" spans="2:8" x14ac:dyDescent="0.25">
      <c r="B4359" s="79"/>
      <c r="C4359" s="119"/>
      <c r="G4359">
        <v>4355</v>
      </c>
      <c r="H4359" s="246">
        <f t="shared" ca="1" si="80"/>
        <v>-1.5883375195881715E-2</v>
      </c>
    </row>
    <row r="4360" spans="2:8" x14ac:dyDescent="0.25">
      <c r="B4360" s="79"/>
      <c r="C4360" s="119"/>
      <c r="G4360">
        <v>4356</v>
      </c>
      <c r="H4360" s="246">
        <f t="shared" ca="1" si="80"/>
        <v>8.4456158079063912E-3</v>
      </c>
    </row>
    <row r="4361" spans="2:8" x14ac:dyDescent="0.25">
      <c r="B4361" s="79"/>
      <c r="C4361" s="119"/>
      <c r="G4361">
        <v>4357</v>
      </c>
      <c r="H4361" s="246">
        <f t="shared" ca="1" si="80"/>
        <v>-6.5240805836325807E-4</v>
      </c>
    </row>
    <row r="4362" spans="2:8" x14ac:dyDescent="0.25">
      <c r="B4362" s="79"/>
      <c r="C4362" s="119"/>
      <c r="G4362">
        <v>4358</v>
      </c>
      <c r="H4362" s="246">
        <f t="shared" ca="1" si="80"/>
        <v>-1.1199347593162408E-2</v>
      </c>
    </row>
    <row r="4363" spans="2:8" x14ac:dyDescent="0.25">
      <c r="B4363" s="79"/>
      <c r="C4363" s="119"/>
      <c r="G4363">
        <v>4359</v>
      </c>
      <c r="H4363" s="246">
        <f t="shared" ca="1" si="80"/>
        <v>-8.3934454318301023E-3</v>
      </c>
    </row>
    <row r="4364" spans="2:8" x14ac:dyDescent="0.25">
      <c r="B4364" s="79"/>
      <c r="C4364" s="119"/>
      <c r="G4364">
        <v>4360</v>
      </c>
      <c r="H4364" s="246">
        <f t="shared" ca="1" si="80"/>
        <v>-1.161850866903847E-2</v>
      </c>
    </row>
    <row r="4365" spans="2:8" x14ac:dyDescent="0.25">
      <c r="B4365" s="79"/>
      <c r="C4365" s="119"/>
      <c r="G4365">
        <v>4361</v>
      </c>
      <c r="H4365" s="246">
        <f t="shared" ca="1" si="80"/>
        <v>-5.48122694171033E-3</v>
      </c>
    </row>
    <row r="4366" spans="2:8" x14ac:dyDescent="0.25">
      <c r="B4366" s="79"/>
      <c r="C4366" s="119"/>
      <c r="G4366">
        <v>4362</v>
      </c>
      <c r="H4366" s="246">
        <f t="shared" ca="1" si="80"/>
        <v>-1.4543258703184654E-2</v>
      </c>
    </row>
    <row r="4367" spans="2:8" x14ac:dyDescent="0.25">
      <c r="B4367" s="79"/>
      <c r="C4367" s="119"/>
      <c r="G4367">
        <v>4363</v>
      </c>
      <c r="H4367" s="246">
        <f t="shared" ca="1" si="80"/>
        <v>2.88947430498631E-2</v>
      </c>
    </row>
    <row r="4368" spans="2:8" x14ac:dyDescent="0.25">
      <c r="B4368" s="79"/>
      <c r="C4368" s="119"/>
      <c r="G4368">
        <v>4364</v>
      </c>
      <c r="H4368" s="246">
        <f t="shared" ca="1" si="80"/>
        <v>2.1835236614034473E-2</v>
      </c>
    </row>
    <row r="4369" spans="2:8" x14ac:dyDescent="0.25">
      <c r="B4369" s="79"/>
      <c r="C4369" s="119"/>
      <c r="G4369">
        <v>4365</v>
      </c>
      <c r="H4369" s="246">
        <f t="shared" ca="1" si="80"/>
        <v>4.3821230287768194E-3</v>
      </c>
    </row>
    <row r="4370" spans="2:8" x14ac:dyDescent="0.25">
      <c r="B4370" s="79"/>
      <c r="C4370" s="119"/>
      <c r="G4370">
        <v>4366</v>
      </c>
      <c r="H4370" s="246">
        <f t="shared" ca="1" si="80"/>
        <v>-5.5196276789509276E-3</v>
      </c>
    </row>
    <row r="4371" spans="2:8" x14ac:dyDescent="0.25">
      <c r="B4371" s="79"/>
      <c r="C4371" s="119"/>
      <c r="G4371">
        <v>4367</v>
      </c>
      <c r="H4371" s="246">
        <f t="shared" ca="1" si="80"/>
        <v>4.2394125940363216E-3</v>
      </c>
    </row>
    <row r="4372" spans="2:8" x14ac:dyDescent="0.25">
      <c r="B4372" s="79"/>
      <c r="C4372" s="119"/>
      <c r="G4372">
        <v>4368</v>
      </c>
      <c r="H4372" s="246">
        <f t="shared" ca="1" si="80"/>
        <v>7.9904779034472243E-3</v>
      </c>
    </row>
    <row r="4373" spans="2:8" x14ac:dyDescent="0.25">
      <c r="B4373" s="79"/>
      <c r="C4373" s="119"/>
      <c r="G4373">
        <v>4369</v>
      </c>
      <c r="H4373" s="246">
        <f t="shared" ca="1" si="80"/>
        <v>4.276866902402374E-3</v>
      </c>
    </row>
    <row r="4374" spans="2:8" x14ac:dyDescent="0.25">
      <c r="B4374" s="79"/>
      <c r="C4374" s="119"/>
      <c r="G4374">
        <v>4370</v>
      </c>
      <c r="H4374" s="246">
        <f t="shared" ca="1" si="80"/>
        <v>-2.7013118963437898E-2</v>
      </c>
    </row>
    <row r="4375" spans="2:8" x14ac:dyDescent="0.25">
      <c r="B4375" s="79"/>
      <c r="C4375" s="119"/>
      <c r="G4375">
        <v>4371</v>
      </c>
      <c r="H4375" s="246">
        <f t="shared" ca="1" si="80"/>
        <v>1.4215054339640701E-2</v>
      </c>
    </row>
    <row r="4376" spans="2:8" x14ac:dyDescent="0.25">
      <c r="B4376" s="79"/>
      <c r="C4376" s="119"/>
      <c r="G4376">
        <v>4372</v>
      </c>
      <c r="H4376" s="246">
        <f t="shared" ca="1" si="80"/>
        <v>8.5387281192306139E-3</v>
      </c>
    </row>
    <row r="4377" spans="2:8" x14ac:dyDescent="0.25">
      <c r="B4377" s="79"/>
      <c r="C4377" s="119"/>
      <c r="G4377">
        <v>4373</v>
      </c>
      <c r="H4377" s="246">
        <f t="shared" ca="1" si="80"/>
        <v>-2.9306704510083962E-3</v>
      </c>
    </row>
    <row r="4378" spans="2:8" x14ac:dyDescent="0.25">
      <c r="B4378" s="79"/>
      <c r="C4378" s="119"/>
      <c r="G4378">
        <v>4374</v>
      </c>
      <c r="H4378" s="246">
        <f t="shared" ca="1" si="80"/>
        <v>8.2877780213557982E-3</v>
      </c>
    </row>
    <row r="4379" spans="2:8" x14ac:dyDescent="0.25">
      <c r="B4379" s="79"/>
      <c r="C4379" s="119"/>
      <c r="G4379">
        <v>4375</v>
      </c>
      <c r="H4379" s="246">
        <f t="shared" ca="1" si="80"/>
        <v>-2.6679413863629861E-2</v>
      </c>
    </row>
    <row r="4380" spans="2:8" x14ac:dyDescent="0.25">
      <c r="B4380" s="79"/>
      <c r="C4380" s="119"/>
      <c r="G4380">
        <v>4376</v>
      </c>
      <c r="H4380" s="246">
        <f t="shared" ca="1" si="80"/>
        <v>9.597818951407119E-3</v>
      </c>
    </row>
    <row r="4381" spans="2:8" x14ac:dyDescent="0.25">
      <c r="B4381" s="79"/>
      <c r="C4381" s="119"/>
      <c r="G4381">
        <v>4377</v>
      </c>
      <c r="H4381" s="246">
        <f t="shared" ca="1" si="80"/>
        <v>1.2741234942359656E-2</v>
      </c>
    </row>
    <row r="4382" spans="2:8" x14ac:dyDescent="0.25">
      <c r="B4382" s="79"/>
      <c r="C4382" s="119"/>
      <c r="G4382">
        <v>4378</v>
      </c>
      <c r="H4382" s="246">
        <f t="shared" ca="1" si="80"/>
        <v>1.2579366595780368E-3</v>
      </c>
    </row>
    <row r="4383" spans="2:8" x14ac:dyDescent="0.25">
      <c r="B4383" s="79"/>
      <c r="C4383" s="119"/>
      <c r="G4383">
        <v>4379</v>
      </c>
      <c r="H4383" s="246">
        <f t="shared" ca="1" si="80"/>
        <v>2.5799532893724382E-3</v>
      </c>
    </row>
    <row r="4384" spans="2:8" x14ac:dyDescent="0.25">
      <c r="B4384" s="79"/>
      <c r="C4384" s="119"/>
      <c r="G4384">
        <v>4380</v>
      </c>
      <c r="H4384" s="246">
        <f t="shared" ca="1" si="80"/>
        <v>-2.3651945719100684E-4</v>
      </c>
    </row>
    <row r="4385" spans="2:8" x14ac:dyDescent="0.25">
      <c r="B4385" s="79"/>
      <c r="C4385" s="119"/>
      <c r="G4385">
        <v>4381</v>
      </c>
      <c r="H4385" s="246">
        <f t="shared" ca="1" si="80"/>
        <v>2.1868413139017034E-2</v>
      </c>
    </row>
    <row r="4386" spans="2:8" x14ac:dyDescent="0.25">
      <c r="B4386" s="79"/>
      <c r="C4386" s="119"/>
      <c r="G4386">
        <v>4382</v>
      </c>
      <c r="H4386" s="246">
        <f t="shared" ca="1" si="80"/>
        <v>2.7789117468274106E-2</v>
      </c>
    </row>
    <row r="4387" spans="2:8" x14ac:dyDescent="0.25">
      <c r="B4387" s="79"/>
      <c r="C4387" s="119"/>
      <c r="G4387">
        <v>4383</v>
      </c>
      <c r="H4387" s="246">
        <f t="shared" ca="1" si="80"/>
        <v>2.878163329892831E-2</v>
      </c>
    </row>
    <row r="4388" spans="2:8" x14ac:dyDescent="0.25">
      <c r="B4388" s="79"/>
      <c r="C4388" s="119"/>
      <c r="G4388">
        <v>4384</v>
      </c>
      <c r="H4388" s="246">
        <f t="shared" ca="1" si="80"/>
        <v>1.7195637721451357E-2</v>
      </c>
    </row>
    <row r="4389" spans="2:8" x14ac:dyDescent="0.25">
      <c r="B4389" s="79"/>
      <c r="C4389" s="119"/>
      <c r="G4389">
        <v>4385</v>
      </c>
      <c r="H4389" s="246">
        <f t="shared" ca="1" si="80"/>
        <v>-5.6682111730304982E-3</v>
      </c>
    </row>
    <row r="4390" spans="2:8" x14ac:dyDescent="0.25">
      <c r="B4390" s="79"/>
      <c r="C4390" s="119"/>
      <c r="G4390">
        <v>4386</v>
      </c>
      <c r="H4390" s="246">
        <f t="shared" ca="1" si="80"/>
        <v>1.6653220865723722E-2</v>
      </c>
    </row>
    <row r="4391" spans="2:8" x14ac:dyDescent="0.25">
      <c r="B4391" s="79"/>
      <c r="C4391" s="119"/>
      <c r="G4391">
        <v>4387</v>
      </c>
      <c r="H4391" s="246">
        <f t="shared" ca="1" si="80"/>
        <v>1.1513818403856547E-2</v>
      </c>
    </row>
    <row r="4392" spans="2:8" x14ac:dyDescent="0.25">
      <c r="B4392" s="79"/>
      <c r="C4392" s="119"/>
      <c r="G4392">
        <v>4388</v>
      </c>
      <c r="H4392" s="246">
        <f t="shared" ca="1" si="80"/>
        <v>7.3880852185153638E-3</v>
      </c>
    </row>
    <row r="4393" spans="2:8" x14ac:dyDescent="0.25">
      <c r="B4393" s="79"/>
      <c r="C4393" s="119"/>
      <c r="G4393">
        <v>4389</v>
      </c>
      <c r="H4393" s="246">
        <f t="shared" ca="1" si="80"/>
        <v>-1.2287318622289756E-2</v>
      </c>
    </row>
    <row r="4394" spans="2:8" x14ac:dyDescent="0.25">
      <c r="B4394" s="79"/>
      <c r="C4394" s="119"/>
      <c r="G4394">
        <v>4390</v>
      </c>
      <c r="H4394" s="246">
        <f t="shared" ca="1" si="80"/>
        <v>-1.0063322491940538E-3</v>
      </c>
    </row>
    <row r="4395" spans="2:8" x14ac:dyDescent="0.25">
      <c r="B4395" s="79"/>
      <c r="C4395" s="119"/>
      <c r="G4395">
        <v>4391</v>
      </c>
      <c r="H4395" s="246">
        <f t="shared" ca="1" si="80"/>
        <v>-5.8030625960238192E-3</v>
      </c>
    </row>
    <row r="4396" spans="2:8" x14ac:dyDescent="0.25">
      <c r="B4396" s="79"/>
      <c r="C4396" s="119"/>
      <c r="G4396">
        <v>4392</v>
      </c>
      <c r="H4396" s="246">
        <f t="shared" ca="1" si="80"/>
        <v>-9.6448453255245092E-3</v>
      </c>
    </row>
    <row r="4397" spans="2:8" x14ac:dyDescent="0.25">
      <c r="B4397" s="79"/>
      <c r="C4397" s="119"/>
      <c r="G4397">
        <v>4393</v>
      </c>
      <c r="H4397" s="246">
        <f t="shared" ca="1" si="80"/>
        <v>-6.9135249963300904E-3</v>
      </c>
    </row>
    <row r="4398" spans="2:8" x14ac:dyDescent="0.25">
      <c r="B4398" s="79"/>
      <c r="C4398" s="119"/>
      <c r="G4398">
        <v>4394</v>
      </c>
      <c r="H4398" s="246">
        <f t="shared" ca="1" si="80"/>
        <v>8.5466023092705822E-4</v>
      </c>
    </row>
    <row r="4399" spans="2:8" x14ac:dyDescent="0.25">
      <c r="B4399" s="79"/>
      <c r="C4399" s="119"/>
      <c r="G4399">
        <v>4395</v>
      </c>
      <c r="H4399" s="246">
        <f t="shared" ca="1" si="80"/>
        <v>1.7533295465968109E-2</v>
      </c>
    </row>
    <row r="4400" spans="2:8" x14ac:dyDescent="0.25">
      <c r="B4400" s="79"/>
      <c r="C4400" s="119"/>
      <c r="G4400">
        <v>4396</v>
      </c>
      <c r="H4400" s="246">
        <f t="shared" ca="1" si="80"/>
        <v>3.4359348427323343E-3</v>
      </c>
    </row>
    <row r="4401" spans="2:8" x14ac:dyDescent="0.25">
      <c r="B4401" s="79"/>
      <c r="C4401" s="119"/>
      <c r="G4401">
        <v>4397</v>
      </c>
      <c r="H4401" s="246">
        <f t="shared" ca="1" si="80"/>
        <v>-1.1444495426764506E-2</v>
      </c>
    </row>
    <row r="4402" spans="2:8" x14ac:dyDescent="0.25">
      <c r="B4402" s="79"/>
      <c r="C4402" s="119"/>
      <c r="G4402">
        <v>4398</v>
      </c>
      <c r="H4402" s="246">
        <f t="shared" ca="1" si="80"/>
        <v>-1.2759719972207024E-2</v>
      </c>
    </row>
    <row r="4403" spans="2:8" x14ac:dyDescent="0.25">
      <c r="B4403" s="79"/>
      <c r="C4403" s="119"/>
      <c r="G4403">
        <v>4399</v>
      </c>
      <c r="H4403" s="246">
        <f t="shared" ca="1" si="80"/>
        <v>1.4168074038422629E-2</v>
      </c>
    </row>
    <row r="4404" spans="2:8" x14ac:dyDescent="0.25">
      <c r="B4404" s="79"/>
      <c r="C4404" s="119"/>
      <c r="G4404">
        <v>4400</v>
      </c>
      <c r="H4404" s="246">
        <f t="shared" ca="1" si="80"/>
        <v>4.5638497657588435E-2</v>
      </c>
    </row>
    <row r="4405" spans="2:8" x14ac:dyDescent="0.25">
      <c r="B4405" s="79"/>
      <c r="C4405" s="119"/>
      <c r="G4405">
        <v>4401</v>
      </c>
      <c r="H4405" s="246">
        <f t="shared" ca="1" si="80"/>
        <v>5.2245966210337264E-4</v>
      </c>
    </row>
    <row r="4406" spans="2:8" x14ac:dyDescent="0.25">
      <c r="B4406" s="79"/>
      <c r="C4406" s="119"/>
      <c r="G4406">
        <v>4402</v>
      </c>
      <c r="H4406" s="246">
        <f t="shared" ca="1" si="80"/>
        <v>3.6297307344477976E-3</v>
      </c>
    </row>
    <row r="4407" spans="2:8" x14ac:dyDescent="0.25">
      <c r="B4407" s="79"/>
      <c r="C4407" s="119"/>
      <c r="G4407">
        <v>4403</v>
      </c>
      <c r="H4407" s="246">
        <f t="shared" ca="1" si="80"/>
        <v>1.8920120050305054E-2</v>
      </c>
    </row>
    <row r="4408" spans="2:8" x14ac:dyDescent="0.25">
      <c r="B4408" s="79"/>
      <c r="C4408" s="119"/>
      <c r="G4408">
        <v>4404</v>
      </c>
      <c r="H4408" s="246">
        <f t="shared" ca="1" si="80"/>
        <v>2.0366048716208295E-2</v>
      </c>
    </row>
    <row r="4409" spans="2:8" x14ac:dyDescent="0.25">
      <c r="B4409" s="79"/>
      <c r="C4409" s="119"/>
      <c r="G4409">
        <v>4405</v>
      </c>
      <c r="H4409" s="246">
        <f t="shared" ca="1" si="80"/>
        <v>-5.1184655019668804E-3</v>
      </c>
    </row>
    <row r="4410" spans="2:8" x14ac:dyDescent="0.25">
      <c r="B4410" s="79"/>
      <c r="C4410" s="119"/>
      <c r="G4410">
        <v>4406</v>
      </c>
      <c r="H4410" s="246">
        <f t="shared" ca="1" si="80"/>
        <v>-2.4391816185553245E-4</v>
      </c>
    </row>
    <row r="4411" spans="2:8" x14ac:dyDescent="0.25">
      <c r="B4411" s="79"/>
      <c r="C4411" s="119"/>
      <c r="G4411">
        <v>4407</v>
      </c>
      <c r="H4411" s="246">
        <f t="shared" ca="1" si="80"/>
        <v>-4.1503983982399996E-3</v>
      </c>
    </row>
    <row r="4412" spans="2:8" x14ac:dyDescent="0.25">
      <c r="B4412" s="79"/>
      <c r="C4412" s="119"/>
      <c r="G4412">
        <v>4408</v>
      </c>
      <c r="H4412" s="246">
        <f t="shared" ca="1" si="80"/>
        <v>-1.1914604508374123E-2</v>
      </c>
    </row>
    <row r="4413" spans="2:8" x14ac:dyDescent="0.25">
      <c r="B4413" s="79"/>
      <c r="C4413" s="119"/>
      <c r="G4413">
        <v>4409</v>
      </c>
      <c r="H4413" s="246">
        <f t="shared" ca="1" si="80"/>
        <v>-7.83028027148964E-3</v>
      </c>
    </row>
    <row r="4414" spans="2:8" x14ac:dyDescent="0.25">
      <c r="B4414" s="79"/>
      <c r="C4414" s="119"/>
      <c r="G4414">
        <v>4410</v>
      </c>
      <c r="H4414" s="246">
        <f t="shared" ca="1" si="80"/>
        <v>3.1657308839409103E-3</v>
      </c>
    </row>
    <row r="4415" spans="2:8" x14ac:dyDescent="0.25">
      <c r="B4415" s="79"/>
      <c r="C4415" s="119"/>
      <c r="G4415">
        <v>4411</v>
      </c>
      <c r="H4415" s="246">
        <f t="shared" ca="1" si="80"/>
        <v>-8.5307565798677879E-3</v>
      </c>
    </row>
    <row r="4416" spans="2:8" x14ac:dyDescent="0.25">
      <c r="B4416" s="79"/>
      <c r="C4416" s="119"/>
      <c r="G4416">
        <v>4412</v>
      </c>
      <c r="H4416" s="246">
        <f t="shared" ca="1" si="80"/>
        <v>1.5138395611322327E-2</v>
      </c>
    </row>
    <row r="4417" spans="2:8" x14ac:dyDescent="0.25">
      <c r="B4417" s="79"/>
      <c r="C4417" s="119"/>
      <c r="G4417">
        <v>4413</v>
      </c>
      <c r="H4417" s="246">
        <f t="shared" ca="1" si="80"/>
        <v>-1.8061748730522723E-4</v>
      </c>
    </row>
    <row r="4418" spans="2:8" x14ac:dyDescent="0.25">
      <c r="B4418" s="79"/>
      <c r="C4418" s="119"/>
      <c r="G4418">
        <v>4414</v>
      </c>
      <c r="H4418" s="246">
        <f t="shared" ca="1" si="80"/>
        <v>1.3621094470640298E-2</v>
      </c>
    </row>
    <row r="4419" spans="2:8" x14ac:dyDescent="0.25">
      <c r="B4419" s="79"/>
      <c r="C4419" s="119"/>
      <c r="G4419">
        <v>4415</v>
      </c>
      <c r="H4419" s="246">
        <f t="shared" ca="1" si="80"/>
        <v>-1.155615424614001E-2</v>
      </c>
    </row>
    <row r="4420" spans="2:8" x14ac:dyDescent="0.25">
      <c r="B4420" s="79"/>
      <c r="C4420" s="119"/>
      <c r="G4420">
        <v>4416</v>
      </c>
      <c r="H4420" s="246">
        <f t="shared" ca="1" si="80"/>
        <v>-1.5662414329377684E-3</v>
      </c>
    </row>
    <row r="4421" spans="2:8" x14ac:dyDescent="0.25">
      <c r="B4421" s="79"/>
      <c r="C4421" s="119"/>
      <c r="G4421">
        <v>4417</v>
      </c>
      <c r="H4421" s="246">
        <f t="shared" ca="1" si="80"/>
        <v>2.0354412053162196E-3</v>
      </c>
    </row>
    <row r="4422" spans="2:8" x14ac:dyDescent="0.25">
      <c r="B4422" s="79"/>
      <c r="C4422" s="119"/>
      <c r="G4422">
        <v>4418</v>
      </c>
      <c r="H4422" s="246">
        <f t="shared" ref="H4422:H4485" ca="1" si="81">_xlfn.NORM.INV(RAND(),$N$7,$N$8)</f>
        <v>3.5615939512786475E-3</v>
      </c>
    </row>
    <row r="4423" spans="2:8" x14ac:dyDescent="0.25">
      <c r="B4423" s="79"/>
      <c r="C4423" s="119"/>
      <c r="G4423">
        <v>4419</v>
      </c>
      <c r="H4423" s="246">
        <f t="shared" ca="1" si="81"/>
        <v>1.7892512059985505E-2</v>
      </c>
    </row>
    <row r="4424" spans="2:8" x14ac:dyDescent="0.25">
      <c r="B4424" s="79"/>
      <c r="C4424" s="119"/>
      <c r="G4424">
        <v>4420</v>
      </c>
      <c r="H4424" s="246">
        <f t="shared" ca="1" si="81"/>
        <v>-1.2912283551671474E-2</v>
      </c>
    </row>
    <row r="4425" spans="2:8" x14ac:dyDescent="0.25">
      <c r="B4425" s="79"/>
      <c r="C4425" s="119"/>
      <c r="G4425">
        <v>4421</v>
      </c>
      <c r="H4425" s="246">
        <f t="shared" ca="1" si="81"/>
        <v>5.3140990187641674E-3</v>
      </c>
    </row>
    <row r="4426" spans="2:8" x14ac:dyDescent="0.25">
      <c r="B4426" s="79"/>
      <c r="C4426" s="119"/>
      <c r="G4426">
        <v>4422</v>
      </c>
      <c r="H4426" s="246">
        <f t="shared" ca="1" si="81"/>
        <v>1.736977358242791E-2</v>
      </c>
    </row>
    <row r="4427" spans="2:8" x14ac:dyDescent="0.25">
      <c r="B4427" s="79"/>
      <c r="C4427" s="119"/>
      <c r="G4427">
        <v>4423</v>
      </c>
      <c r="H4427" s="246">
        <f t="shared" ca="1" si="81"/>
        <v>-6.2158952493618028E-3</v>
      </c>
    </row>
    <row r="4428" spans="2:8" x14ac:dyDescent="0.25">
      <c r="B4428" s="79"/>
      <c r="C4428" s="119"/>
      <c r="G4428">
        <v>4424</v>
      </c>
      <c r="H4428" s="246">
        <f t="shared" ca="1" si="81"/>
        <v>-3.9512038159345069E-3</v>
      </c>
    </row>
    <row r="4429" spans="2:8" x14ac:dyDescent="0.25">
      <c r="B4429" s="79"/>
      <c r="C4429" s="119"/>
      <c r="G4429">
        <v>4425</v>
      </c>
      <c r="H4429" s="246">
        <f t="shared" ca="1" si="81"/>
        <v>-8.8869611494571937E-3</v>
      </c>
    </row>
    <row r="4430" spans="2:8" x14ac:dyDescent="0.25">
      <c r="B4430" s="79"/>
      <c r="C4430" s="119"/>
      <c r="G4430">
        <v>4426</v>
      </c>
      <c r="H4430" s="246">
        <f t="shared" ca="1" si="81"/>
        <v>3.409480159800578E-3</v>
      </c>
    </row>
    <row r="4431" spans="2:8" x14ac:dyDescent="0.25">
      <c r="B4431" s="79"/>
      <c r="C4431" s="119"/>
      <c r="G4431">
        <v>4427</v>
      </c>
      <c r="H4431" s="246">
        <f t="shared" ca="1" si="81"/>
        <v>3.7341763273911976E-3</v>
      </c>
    </row>
    <row r="4432" spans="2:8" x14ac:dyDescent="0.25">
      <c r="B4432" s="79"/>
      <c r="C4432" s="119"/>
      <c r="G4432">
        <v>4428</v>
      </c>
      <c r="H4432" s="246">
        <f t="shared" ca="1" si="81"/>
        <v>-5.5058739367872507E-3</v>
      </c>
    </row>
    <row r="4433" spans="2:8" x14ac:dyDescent="0.25">
      <c r="B4433" s="79"/>
      <c r="C4433" s="119"/>
      <c r="G4433">
        <v>4429</v>
      </c>
      <c r="H4433" s="246">
        <f t="shared" ca="1" si="81"/>
        <v>1.1665458670215689E-2</v>
      </c>
    </row>
    <row r="4434" spans="2:8" x14ac:dyDescent="0.25">
      <c r="B4434" s="79"/>
      <c r="C4434" s="119"/>
      <c r="G4434">
        <v>4430</v>
      </c>
      <c r="H4434" s="246">
        <f t="shared" ca="1" si="81"/>
        <v>1.1199107893556255E-2</v>
      </c>
    </row>
    <row r="4435" spans="2:8" x14ac:dyDescent="0.25">
      <c r="B4435" s="79"/>
      <c r="C4435" s="119"/>
      <c r="G4435">
        <v>4431</v>
      </c>
      <c r="H4435" s="246">
        <f t="shared" ca="1" si="81"/>
        <v>1.9363951028132979E-2</v>
      </c>
    </row>
    <row r="4436" spans="2:8" x14ac:dyDescent="0.25">
      <c r="B4436" s="79"/>
      <c r="C4436" s="119"/>
      <c r="G4436">
        <v>4432</v>
      </c>
      <c r="H4436" s="246">
        <f t="shared" ca="1" si="81"/>
        <v>2.5285561852380734E-2</v>
      </c>
    </row>
    <row r="4437" spans="2:8" x14ac:dyDescent="0.25">
      <c r="B4437" s="79"/>
      <c r="C4437" s="119"/>
      <c r="G4437">
        <v>4433</v>
      </c>
      <c r="H4437" s="246">
        <f t="shared" ca="1" si="81"/>
        <v>-4.3968575773734447E-3</v>
      </c>
    </row>
    <row r="4438" spans="2:8" x14ac:dyDescent="0.25">
      <c r="B4438" s="79"/>
      <c r="C4438" s="119"/>
      <c r="G4438">
        <v>4434</v>
      </c>
      <c r="H4438" s="246">
        <f t="shared" ca="1" si="81"/>
        <v>-8.4360688022788489E-3</v>
      </c>
    </row>
    <row r="4439" spans="2:8" x14ac:dyDescent="0.25">
      <c r="B4439" s="79"/>
      <c r="C4439" s="119"/>
      <c r="G4439">
        <v>4435</v>
      </c>
      <c r="H4439" s="246">
        <f t="shared" ca="1" si="81"/>
        <v>6.0161903935049789E-3</v>
      </c>
    </row>
    <row r="4440" spans="2:8" x14ac:dyDescent="0.25">
      <c r="B4440" s="79"/>
      <c r="C4440" s="119"/>
      <c r="G4440">
        <v>4436</v>
      </c>
      <c r="H4440" s="246">
        <f t="shared" ca="1" si="81"/>
        <v>2.6382860069224115E-3</v>
      </c>
    </row>
    <row r="4441" spans="2:8" x14ac:dyDescent="0.25">
      <c r="B4441" s="79"/>
      <c r="C4441" s="119"/>
      <c r="G4441">
        <v>4437</v>
      </c>
      <c r="H4441" s="246">
        <f t="shared" ca="1" si="81"/>
        <v>-2.6879256644028206E-2</v>
      </c>
    </row>
    <row r="4442" spans="2:8" x14ac:dyDescent="0.25">
      <c r="B4442" s="79"/>
      <c r="C4442" s="119"/>
      <c r="G4442">
        <v>4438</v>
      </c>
      <c r="H4442" s="246">
        <f t="shared" ca="1" si="81"/>
        <v>1.5134776094222799E-2</v>
      </c>
    </row>
    <row r="4443" spans="2:8" x14ac:dyDescent="0.25">
      <c r="B4443" s="79"/>
      <c r="C4443" s="119"/>
      <c r="G4443">
        <v>4439</v>
      </c>
      <c r="H4443" s="246">
        <f t="shared" ca="1" si="81"/>
        <v>-1.3749844358755705E-2</v>
      </c>
    </row>
    <row r="4444" spans="2:8" x14ac:dyDescent="0.25">
      <c r="B4444" s="79"/>
      <c r="C4444" s="119"/>
      <c r="G4444">
        <v>4440</v>
      </c>
      <c r="H4444" s="246">
        <f t="shared" ca="1" si="81"/>
        <v>5.4173257465707893E-3</v>
      </c>
    </row>
    <row r="4445" spans="2:8" x14ac:dyDescent="0.25">
      <c r="B4445" s="79"/>
      <c r="C4445" s="119"/>
      <c r="G4445">
        <v>4441</v>
      </c>
      <c r="H4445" s="246">
        <f t="shared" ca="1" si="81"/>
        <v>2.3141336821770023E-3</v>
      </c>
    </row>
    <row r="4446" spans="2:8" x14ac:dyDescent="0.25">
      <c r="B4446" s="79"/>
      <c r="C4446" s="119"/>
      <c r="G4446">
        <v>4442</v>
      </c>
      <c r="H4446" s="246">
        <f t="shared" ca="1" si="81"/>
        <v>-7.135679647752767E-3</v>
      </c>
    </row>
    <row r="4447" spans="2:8" x14ac:dyDescent="0.25">
      <c r="B4447" s="79"/>
      <c r="C4447" s="119"/>
      <c r="G4447">
        <v>4443</v>
      </c>
      <c r="H4447" s="246">
        <f t="shared" ca="1" si="81"/>
        <v>6.4738174455033343E-4</v>
      </c>
    </row>
    <row r="4448" spans="2:8" x14ac:dyDescent="0.25">
      <c r="B4448" s="79"/>
      <c r="C4448" s="119"/>
      <c r="G4448">
        <v>4444</v>
      </c>
      <c r="H4448" s="246">
        <f t="shared" ca="1" si="81"/>
        <v>-1.0116967489247088E-2</v>
      </c>
    </row>
    <row r="4449" spans="2:8" x14ac:dyDescent="0.25">
      <c r="B4449" s="79"/>
      <c r="C4449" s="119"/>
      <c r="G4449">
        <v>4445</v>
      </c>
      <c r="H4449" s="246">
        <f t="shared" ca="1" si="81"/>
        <v>1.0312408241966255E-2</v>
      </c>
    </row>
    <row r="4450" spans="2:8" x14ac:dyDescent="0.25">
      <c r="B4450" s="79"/>
      <c r="C4450" s="119"/>
      <c r="G4450">
        <v>4446</v>
      </c>
      <c r="H4450" s="246">
        <f t="shared" ca="1" si="81"/>
        <v>2.2999264809638327E-2</v>
      </c>
    </row>
    <row r="4451" spans="2:8" x14ac:dyDescent="0.25">
      <c r="B4451" s="79"/>
      <c r="C4451" s="119"/>
      <c r="G4451">
        <v>4447</v>
      </c>
      <c r="H4451" s="246">
        <f t="shared" ca="1" si="81"/>
        <v>1.4123621910812414E-2</v>
      </c>
    </row>
    <row r="4452" spans="2:8" x14ac:dyDescent="0.25">
      <c r="B4452" s="79"/>
      <c r="C4452" s="119"/>
      <c r="G4452">
        <v>4448</v>
      </c>
      <c r="H4452" s="246">
        <f t="shared" ca="1" si="81"/>
        <v>-9.5332159429508956E-3</v>
      </c>
    </row>
    <row r="4453" spans="2:8" x14ac:dyDescent="0.25">
      <c r="B4453" s="79"/>
      <c r="C4453" s="119"/>
      <c r="G4453">
        <v>4449</v>
      </c>
      <c r="H4453" s="246">
        <f t="shared" ca="1" si="81"/>
        <v>-2.9341039219911019E-3</v>
      </c>
    </row>
    <row r="4454" spans="2:8" x14ac:dyDescent="0.25">
      <c r="B4454" s="79"/>
      <c r="C4454" s="119"/>
      <c r="G4454">
        <v>4450</v>
      </c>
      <c r="H4454" s="246">
        <f t="shared" ca="1" si="81"/>
        <v>9.7419757966113272E-3</v>
      </c>
    </row>
    <row r="4455" spans="2:8" x14ac:dyDescent="0.25">
      <c r="B4455" s="79"/>
      <c r="C4455" s="119"/>
      <c r="G4455">
        <v>4451</v>
      </c>
      <c r="H4455" s="246">
        <f t="shared" ca="1" si="81"/>
        <v>-5.7907568033636432E-3</v>
      </c>
    </row>
    <row r="4456" spans="2:8" x14ac:dyDescent="0.25">
      <c r="B4456" s="79"/>
      <c r="C4456" s="119"/>
      <c r="G4456">
        <v>4452</v>
      </c>
      <c r="H4456" s="246">
        <f t="shared" ca="1" si="81"/>
        <v>-1.2001604283621665E-2</v>
      </c>
    </row>
    <row r="4457" spans="2:8" x14ac:dyDescent="0.25">
      <c r="B4457" s="79"/>
      <c r="C4457" s="119"/>
      <c r="G4457">
        <v>4453</v>
      </c>
      <c r="H4457" s="246">
        <f t="shared" ca="1" si="81"/>
        <v>6.937387415070456E-3</v>
      </c>
    </row>
    <row r="4458" spans="2:8" x14ac:dyDescent="0.25">
      <c r="B4458" s="79"/>
      <c r="C4458" s="119"/>
      <c r="G4458">
        <v>4454</v>
      </c>
      <c r="H4458" s="246">
        <f t="shared" ca="1" si="81"/>
        <v>2.7768010508295443E-2</v>
      </c>
    </row>
    <row r="4459" spans="2:8" x14ac:dyDescent="0.25">
      <c r="B4459" s="79"/>
      <c r="C4459" s="119"/>
      <c r="G4459">
        <v>4455</v>
      </c>
      <c r="H4459" s="246">
        <f t="shared" ca="1" si="81"/>
        <v>-4.6394626645204365E-3</v>
      </c>
    </row>
    <row r="4460" spans="2:8" x14ac:dyDescent="0.25">
      <c r="B4460" s="79"/>
      <c r="C4460" s="119"/>
      <c r="G4460">
        <v>4456</v>
      </c>
      <c r="H4460" s="246">
        <f t="shared" ca="1" si="81"/>
        <v>-1.2786388371786441E-2</v>
      </c>
    </row>
    <row r="4461" spans="2:8" x14ac:dyDescent="0.25">
      <c r="B4461" s="79"/>
      <c r="C4461" s="119"/>
      <c r="G4461">
        <v>4457</v>
      </c>
      <c r="H4461" s="246">
        <f t="shared" ca="1" si="81"/>
        <v>-1.3555012006612768E-2</v>
      </c>
    </row>
    <row r="4462" spans="2:8" x14ac:dyDescent="0.25">
      <c r="B4462" s="79"/>
      <c r="C4462" s="119"/>
      <c r="G4462">
        <v>4458</v>
      </c>
      <c r="H4462" s="246">
        <f t="shared" ca="1" si="81"/>
        <v>-1.4202752103784664E-2</v>
      </c>
    </row>
    <row r="4463" spans="2:8" x14ac:dyDescent="0.25">
      <c r="B4463" s="79"/>
      <c r="C4463" s="119"/>
      <c r="G4463">
        <v>4459</v>
      </c>
      <c r="H4463" s="246">
        <f t="shared" ca="1" si="81"/>
        <v>1.8890954577535299E-2</v>
      </c>
    </row>
    <row r="4464" spans="2:8" x14ac:dyDescent="0.25">
      <c r="B4464" s="79"/>
      <c r="C4464" s="119"/>
      <c r="G4464">
        <v>4460</v>
      </c>
      <c r="H4464" s="246">
        <f t="shared" ca="1" si="81"/>
        <v>-7.9262568160739545E-3</v>
      </c>
    </row>
    <row r="4465" spans="2:8" x14ac:dyDescent="0.25">
      <c r="B4465" s="79"/>
      <c r="C4465" s="119"/>
      <c r="G4465">
        <v>4461</v>
      </c>
      <c r="H4465" s="246">
        <f t="shared" ca="1" si="81"/>
        <v>1.3348291789448369E-2</v>
      </c>
    </row>
    <row r="4466" spans="2:8" x14ac:dyDescent="0.25">
      <c r="B4466" s="79"/>
      <c r="C4466" s="119"/>
      <c r="G4466">
        <v>4462</v>
      </c>
      <c r="H4466" s="246">
        <f t="shared" ca="1" si="81"/>
        <v>-1.3493426306080612E-2</v>
      </c>
    </row>
    <row r="4467" spans="2:8" x14ac:dyDescent="0.25">
      <c r="B4467" s="79"/>
      <c r="C4467" s="119"/>
      <c r="G4467">
        <v>4463</v>
      </c>
      <c r="H4467" s="246">
        <f t="shared" ca="1" si="81"/>
        <v>-6.7022880976515715E-3</v>
      </c>
    </row>
    <row r="4468" spans="2:8" x14ac:dyDescent="0.25">
      <c r="B4468" s="79"/>
      <c r="C4468" s="119"/>
      <c r="G4468">
        <v>4464</v>
      </c>
      <c r="H4468" s="246">
        <f t="shared" ca="1" si="81"/>
        <v>1.371194668017555E-2</v>
      </c>
    </row>
    <row r="4469" spans="2:8" x14ac:dyDescent="0.25">
      <c r="B4469" s="79"/>
      <c r="C4469" s="119"/>
      <c r="G4469">
        <v>4465</v>
      </c>
      <c r="H4469" s="246">
        <f t="shared" ca="1" si="81"/>
        <v>-8.1109587229923653E-3</v>
      </c>
    </row>
    <row r="4470" spans="2:8" x14ac:dyDescent="0.25">
      <c r="B4470" s="79"/>
      <c r="C4470" s="119"/>
      <c r="G4470">
        <v>4466</v>
      </c>
      <c r="H4470" s="246">
        <f t="shared" ca="1" si="81"/>
        <v>3.6142999061433336E-3</v>
      </c>
    </row>
    <row r="4471" spans="2:8" x14ac:dyDescent="0.25">
      <c r="B4471" s="79"/>
      <c r="C4471" s="119"/>
      <c r="G4471">
        <v>4467</v>
      </c>
      <c r="H4471" s="246">
        <f t="shared" ca="1" si="81"/>
        <v>9.0864308880475228E-4</v>
      </c>
    </row>
    <row r="4472" spans="2:8" x14ac:dyDescent="0.25">
      <c r="B4472" s="79"/>
      <c r="C4472" s="119"/>
      <c r="G4472">
        <v>4468</v>
      </c>
      <c r="H4472" s="246">
        <f t="shared" ca="1" si="81"/>
        <v>1.0066258834807575E-2</v>
      </c>
    </row>
    <row r="4473" spans="2:8" x14ac:dyDescent="0.25">
      <c r="B4473" s="79"/>
      <c r="C4473" s="119"/>
      <c r="G4473">
        <v>4469</v>
      </c>
      <c r="H4473" s="246">
        <f t="shared" ca="1" si="81"/>
        <v>-2.6373879362117509E-2</v>
      </c>
    </row>
    <row r="4474" spans="2:8" x14ac:dyDescent="0.25">
      <c r="B4474" s="79"/>
      <c r="C4474" s="119"/>
      <c r="G4474">
        <v>4470</v>
      </c>
      <c r="H4474" s="246">
        <f t="shared" ca="1" si="81"/>
        <v>-1.4164946913672783E-2</v>
      </c>
    </row>
    <row r="4475" spans="2:8" x14ac:dyDescent="0.25">
      <c r="B4475" s="79"/>
      <c r="C4475" s="119"/>
      <c r="G4475">
        <v>4471</v>
      </c>
      <c r="H4475" s="246">
        <f t="shared" ca="1" si="81"/>
        <v>-4.2476785370124497E-3</v>
      </c>
    </row>
    <row r="4476" spans="2:8" x14ac:dyDescent="0.25">
      <c r="B4476" s="79"/>
      <c r="C4476" s="119"/>
      <c r="G4476">
        <v>4472</v>
      </c>
      <c r="H4476" s="246">
        <f t="shared" ca="1" si="81"/>
        <v>-6.5557710626359079E-3</v>
      </c>
    </row>
    <row r="4477" spans="2:8" x14ac:dyDescent="0.25">
      <c r="B4477" s="79"/>
      <c r="C4477" s="119"/>
      <c r="G4477">
        <v>4473</v>
      </c>
      <c r="H4477" s="246">
        <f t="shared" ca="1" si="81"/>
        <v>9.4958098454662743E-3</v>
      </c>
    </row>
    <row r="4478" spans="2:8" x14ac:dyDescent="0.25">
      <c r="B4478" s="79"/>
      <c r="C4478" s="119"/>
      <c r="G4478">
        <v>4474</v>
      </c>
      <c r="H4478" s="246">
        <f t="shared" ca="1" si="81"/>
        <v>4.3608349426811827E-4</v>
      </c>
    </row>
    <row r="4479" spans="2:8" x14ac:dyDescent="0.25">
      <c r="B4479" s="79"/>
      <c r="C4479" s="119"/>
      <c r="G4479">
        <v>4475</v>
      </c>
      <c r="H4479" s="246">
        <f t="shared" ca="1" si="81"/>
        <v>9.7863042756316729E-3</v>
      </c>
    </row>
    <row r="4480" spans="2:8" x14ac:dyDescent="0.25">
      <c r="B4480" s="79"/>
      <c r="C4480" s="119"/>
      <c r="G4480">
        <v>4476</v>
      </c>
      <c r="H4480" s="246">
        <f t="shared" ca="1" si="81"/>
        <v>-1.4447412121987756E-2</v>
      </c>
    </row>
    <row r="4481" spans="2:8" x14ac:dyDescent="0.25">
      <c r="B4481" s="79"/>
      <c r="C4481" s="119"/>
      <c r="G4481">
        <v>4477</v>
      </c>
      <c r="H4481" s="246">
        <f t="shared" ca="1" si="81"/>
        <v>-5.1472347832330024E-3</v>
      </c>
    </row>
    <row r="4482" spans="2:8" x14ac:dyDescent="0.25">
      <c r="B4482" s="79"/>
      <c r="C4482" s="119"/>
      <c r="G4482">
        <v>4478</v>
      </c>
      <c r="H4482" s="246">
        <f t="shared" ca="1" si="81"/>
        <v>-5.8333112682119213E-3</v>
      </c>
    </row>
    <row r="4483" spans="2:8" x14ac:dyDescent="0.25">
      <c r="B4483" s="79"/>
      <c r="C4483" s="119"/>
      <c r="G4483">
        <v>4479</v>
      </c>
      <c r="H4483" s="246">
        <f t="shared" ca="1" si="81"/>
        <v>-8.1360995473603037E-3</v>
      </c>
    </row>
    <row r="4484" spans="2:8" x14ac:dyDescent="0.25">
      <c r="B4484" s="79"/>
      <c r="C4484" s="119"/>
      <c r="G4484">
        <v>4480</v>
      </c>
      <c r="H4484" s="246">
        <f t="shared" ca="1" si="81"/>
        <v>-9.8066372583549121E-3</v>
      </c>
    </row>
    <row r="4485" spans="2:8" x14ac:dyDescent="0.25">
      <c r="B4485" s="79"/>
      <c r="C4485" s="119"/>
      <c r="G4485">
        <v>4481</v>
      </c>
      <c r="H4485" s="246">
        <f t="shared" ca="1" si="81"/>
        <v>-3.4439452776664596E-3</v>
      </c>
    </row>
    <row r="4486" spans="2:8" x14ac:dyDescent="0.25">
      <c r="B4486" s="79"/>
      <c r="C4486" s="119"/>
      <c r="G4486">
        <v>4482</v>
      </c>
      <c r="H4486" s="246">
        <f t="shared" ref="H4486:H4549" ca="1" si="82">_xlfn.NORM.INV(RAND(),$N$7,$N$8)</f>
        <v>-1.9991263262377604E-2</v>
      </c>
    </row>
    <row r="4487" spans="2:8" x14ac:dyDescent="0.25">
      <c r="B4487" s="79"/>
      <c r="C4487" s="119"/>
      <c r="G4487">
        <v>4483</v>
      </c>
      <c r="H4487" s="246">
        <f t="shared" ca="1" si="82"/>
        <v>-2.3224365395656961E-3</v>
      </c>
    </row>
    <row r="4488" spans="2:8" x14ac:dyDescent="0.25">
      <c r="B4488" s="79"/>
      <c r="C4488" s="119"/>
      <c r="G4488">
        <v>4484</v>
      </c>
      <c r="H4488" s="246">
        <f t="shared" ca="1" si="82"/>
        <v>1.9208488244655632E-2</v>
      </c>
    </row>
    <row r="4489" spans="2:8" x14ac:dyDescent="0.25">
      <c r="B4489" s="79"/>
      <c r="C4489" s="119"/>
      <c r="G4489">
        <v>4485</v>
      </c>
      <c r="H4489" s="246">
        <f t="shared" ca="1" si="82"/>
        <v>-2.5100940384731995E-3</v>
      </c>
    </row>
    <row r="4490" spans="2:8" x14ac:dyDescent="0.25">
      <c r="B4490" s="79"/>
      <c r="C4490" s="119"/>
      <c r="G4490">
        <v>4486</v>
      </c>
      <c r="H4490" s="246">
        <f t="shared" ca="1" si="82"/>
        <v>7.450103575289242E-3</v>
      </c>
    </row>
    <row r="4491" spans="2:8" x14ac:dyDescent="0.25">
      <c r="B4491" s="79"/>
      <c r="C4491" s="119"/>
      <c r="G4491">
        <v>4487</v>
      </c>
      <c r="H4491" s="246">
        <f t="shared" ca="1" si="82"/>
        <v>-6.7465919779556034E-3</v>
      </c>
    </row>
    <row r="4492" spans="2:8" x14ac:dyDescent="0.25">
      <c r="B4492" s="79"/>
      <c r="C4492" s="119"/>
      <c r="G4492">
        <v>4488</v>
      </c>
      <c r="H4492" s="246">
        <f t="shared" ca="1" si="82"/>
        <v>7.5153628499926356E-3</v>
      </c>
    </row>
    <row r="4493" spans="2:8" x14ac:dyDescent="0.25">
      <c r="B4493" s="79"/>
      <c r="C4493" s="119"/>
      <c r="G4493">
        <v>4489</v>
      </c>
      <c r="H4493" s="246">
        <f t="shared" ca="1" si="82"/>
        <v>-3.5323928320051537E-3</v>
      </c>
    </row>
    <row r="4494" spans="2:8" x14ac:dyDescent="0.25">
      <c r="B4494" s="79"/>
      <c r="C4494" s="119"/>
      <c r="G4494">
        <v>4490</v>
      </c>
      <c r="H4494" s="246">
        <f t="shared" ca="1" si="82"/>
        <v>2.2318728986369274E-2</v>
      </c>
    </row>
    <row r="4495" spans="2:8" x14ac:dyDescent="0.25">
      <c r="B4495" s="79"/>
      <c r="C4495" s="119"/>
      <c r="G4495">
        <v>4491</v>
      </c>
      <c r="H4495" s="246">
        <f t="shared" ca="1" si="82"/>
        <v>-6.5559893606079462E-3</v>
      </c>
    </row>
    <row r="4496" spans="2:8" x14ac:dyDescent="0.25">
      <c r="B4496" s="79"/>
      <c r="C4496" s="119"/>
      <c r="G4496">
        <v>4492</v>
      </c>
      <c r="H4496" s="246">
        <f t="shared" ca="1" si="82"/>
        <v>-8.1953112297233222E-3</v>
      </c>
    </row>
    <row r="4497" spans="2:8" x14ac:dyDescent="0.25">
      <c r="B4497" s="79"/>
      <c r="C4497" s="119"/>
      <c r="G4497">
        <v>4493</v>
      </c>
      <c r="H4497" s="246">
        <f t="shared" ca="1" si="82"/>
        <v>-1.4738702819091794E-2</v>
      </c>
    </row>
    <row r="4498" spans="2:8" x14ac:dyDescent="0.25">
      <c r="B4498" s="79"/>
      <c r="C4498" s="119"/>
      <c r="G4498">
        <v>4494</v>
      </c>
      <c r="H4498" s="246">
        <f t="shared" ca="1" si="82"/>
        <v>7.5149279579966493E-3</v>
      </c>
    </row>
    <row r="4499" spans="2:8" x14ac:dyDescent="0.25">
      <c r="B4499" s="79"/>
      <c r="C4499" s="119"/>
      <c r="G4499">
        <v>4495</v>
      </c>
      <c r="H4499" s="246">
        <f t="shared" ca="1" si="82"/>
        <v>5.4946180674884312E-3</v>
      </c>
    </row>
    <row r="4500" spans="2:8" x14ac:dyDescent="0.25">
      <c r="B4500" s="79"/>
      <c r="C4500" s="119"/>
      <c r="G4500">
        <v>4496</v>
      </c>
      <c r="H4500" s="246">
        <f t="shared" ca="1" si="82"/>
        <v>-6.0446847604107698E-3</v>
      </c>
    </row>
    <row r="4501" spans="2:8" x14ac:dyDescent="0.25">
      <c r="B4501" s="79"/>
      <c r="C4501" s="119"/>
      <c r="G4501">
        <v>4497</v>
      </c>
      <c r="H4501" s="246">
        <f t="shared" ca="1" si="82"/>
        <v>1.3348983297714391E-2</v>
      </c>
    </row>
    <row r="4502" spans="2:8" x14ac:dyDescent="0.25">
      <c r="B4502" s="79"/>
      <c r="C4502" s="119"/>
      <c r="G4502">
        <v>4498</v>
      </c>
      <c r="H4502" s="246">
        <f t="shared" ca="1" si="82"/>
        <v>-1.7924225254621163E-2</v>
      </c>
    </row>
    <row r="4503" spans="2:8" x14ac:dyDescent="0.25">
      <c r="B4503" s="79"/>
      <c r="C4503" s="119"/>
      <c r="G4503">
        <v>4499</v>
      </c>
      <c r="H4503" s="246">
        <f t="shared" ca="1" si="82"/>
        <v>-2.431758995427526E-2</v>
      </c>
    </row>
    <row r="4504" spans="2:8" x14ac:dyDescent="0.25">
      <c r="B4504" s="79"/>
      <c r="C4504" s="119"/>
      <c r="G4504">
        <v>4500</v>
      </c>
      <c r="H4504" s="246">
        <f t="shared" ca="1" si="82"/>
        <v>-5.2418572074973821E-3</v>
      </c>
    </row>
    <row r="4505" spans="2:8" x14ac:dyDescent="0.25">
      <c r="B4505" s="79"/>
      <c r="C4505" s="119"/>
      <c r="G4505">
        <v>4501</v>
      </c>
      <c r="H4505" s="246">
        <f t="shared" ca="1" si="82"/>
        <v>2.7538663130590741E-3</v>
      </c>
    </row>
    <row r="4506" spans="2:8" x14ac:dyDescent="0.25">
      <c r="B4506" s="79"/>
      <c r="C4506" s="119"/>
      <c r="G4506">
        <v>4502</v>
      </c>
      <c r="H4506" s="246">
        <f t="shared" ca="1" si="82"/>
        <v>-2.1411055380874469E-2</v>
      </c>
    </row>
    <row r="4507" spans="2:8" x14ac:dyDescent="0.25">
      <c r="B4507" s="79"/>
      <c r="C4507" s="119"/>
      <c r="G4507">
        <v>4503</v>
      </c>
      <c r="H4507" s="246">
        <f t="shared" ca="1" si="82"/>
        <v>-1.3324736391507186E-2</v>
      </c>
    </row>
    <row r="4508" spans="2:8" x14ac:dyDescent="0.25">
      <c r="B4508" s="79"/>
      <c r="C4508" s="119"/>
      <c r="G4508">
        <v>4504</v>
      </c>
      <c r="H4508" s="246">
        <f t="shared" ca="1" si="82"/>
        <v>6.5904008848773378E-3</v>
      </c>
    </row>
    <row r="4509" spans="2:8" x14ac:dyDescent="0.25">
      <c r="B4509" s="79"/>
      <c r="C4509" s="119"/>
      <c r="G4509">
        <v>4505</v>
      </c>
      <c r="H4509" s="246">
        <f t="shared" ca="1" si="82"/>
        <v>7.6921198107962304E-3</v>
      </c>
    </row>
    <row r="4510" spans="2:8" x14ac:dyDescent="0.25">
      <c r="B4510" s="79"/>
      <c r="C4510" s="119"/>
      <c r="G4510">
        <v>4506</v>
      </c>
      <c r="H4510" s="246">
        <f t="shared" ca="1" si="82"/>
        <v>1.7446632885847568E-3</v>
      </c>
    </row>
    <row r="4511" spans="2:8" x14ac:dyDescent="0.25">
      <c r="B4511" s="79"/>
      <c r="C4511" s="119"/>
      <c r="G4511">
        <v>4507</v>
      </c>
      <c r="H4511" s="246">
        <f t="shared" ca="1" si="82"/>
        <v>2.8711147499614342E-3</v>
      </c>
    </row>
    <row r="4512" spans="2:8" x14ac:dyDescent="0.25">
      <c r="B4512" s="79"/>
      <c r="C4512" s="119"/>
      <c r="G4512">
        <v>4508</v>
      </c>
      <c r="H4512" s="246">
        <f t="shared" ca="1" si="82"/>
        <v>1.2954718774697541E-2</v>
      </c>
    </row>
    <row r="4513" spans="2:8" x14ac:dyDescent="0.25">
      <c r="B4513" s="79"/>
      <c r="C4513" s="119"/>
      <c r="G4513">
        <v>4509</v>
      </c>
      <c r="H4513" s="246">
        <f t="shared" ca="1" si="82"/>
        <v>1.0160607236104218E-2</v>
      </c>
    </row>
    <row r="4514" spans="2:8" x14ac:dyDescent="0.25">
      <c r="B4514" s="79"/>
      <c r="C4514" s="119"/>
      <c r="G4514">
        <v>4510</v>
      </c>
      <c r="H4514" s="246">
        <f t="shared" ca="1" si="82"/>
        <v>-1.2285773312768321E-5</v>
      </c>
    </row>
    <row r="4515" spans="2:8" x14ac:dyDescent="0.25">
      <c r="B4515" s="79"/>
      <c r="C4515" s="119"/>
      <c r="G4515">
        <v>4511</v>
      </c>
      <c r="H4515" s="246">
        <f t="shared" ca="1" si="82"/>
        <v>-1.0427672034437518E-2</v>
      </c>
    </row>
    <row r="4516" spans="2:8" x14ac:dyDescent="0.25">
      <c r="B4516" s="79"/>
      <c r="C4516" s="119"/>
      <c r="G4516">
        <v>4512</v>
      </c>
      <c r="H4516" s="246">
        <f t="shared" ca="1" si="82"/>
        <v>1.4499891108420742E-2</v>
      </c>
    </row>
    <row r="4517" spans="2:8" x14ac:dyDescent="0.25">
      <c r="B4517" s="79"/>
      <c r="C4517" s="119"/>
      <c r="G4517">
        <v>4513</v>
      </c>
      <c r="H4517" s="246">
        <f t="shared" ca="1" si="82"/>
        <v>-1.3342142936971559E-2</v>
      </c>
    </row>
    <row r="4518" spans="2:8" x14ac:dyDescent="0.25">
      <c r="B4518" s="79"/>
      <c r="C4518" s="119"/>
      <c r="G4518">
        <v>4514</v>
      </c>
      <c r="H4518" s="246">
        <f t="shared" ca="1" si="82"/>
        <v>-1.0050284205011532E-2</v>
      </c>
    </row>
    <row r="4519" spans="2:8" x14ac:dyDescent="0.25">
      <c r="B4519" s="79"/>
      <c r="C4519" s="119"/>
      <c r="G4519">
        <v>4515</v>
      </c>
      <c r="H4519" s="246">
        <f t="shared" ca="1" si="82"/>
        <v>1.9011271077660347E-2</v>
      </c>
    </row>
    <row r="4520" spans="2:8" x14ac:dyDescent="0.25">
      <c r="B4520" s="79"/>
      <c r="C4520" s="119"/>
      <c r="G4520">
        <v>4516</v>
      </c>
      <c r="H4520" s="246">
        <f t="shared" ca="1" si="82"/>
        <v>-7.0445072116654796E-3</v>
      </c>
    </row>
    <row r="4521" spans="2:8" x14ac:dyDescent="0.25">
      <c r="B4521" s="79"/>
      <c r="C4521" s="119"/>
      <c r="G4521">
        <v>4517</v>
      </c>
      <c r="H4521" s="246">
        <f t="shared" ca="1" si="82"/>
        <v>8.0954426768136724E-3</v>
      </c>
    </row>
    <row r="4522" spans="2:8" x14ac:dyDescent="0.25">
      <c r="B4522" s="79"/>
      <c r="C4522" s="119"/>
      <c r="G4522">
        <v>4518</v>
      </c>
      <c r="H4522" s="246">
        <f t="shared" ca="1" si="82"/>
        <v>-1.0484723120843002E-2</v>
      </c>
    </row>
    <row r="4523" spans="2:8" x14ac:dyDescent="0.25">
      <c r="B4523" s="79"/>
      <c r="C4523" s="119"/>
      <c r="G4523">
        <v>4519</v>
      </c>
      <c r="H4523" s="246">
        <f t="shared" ca="1" si="82"/>
        <v>-5.7322036066826138E-3</v>
      </c>
    </row>
    <row r="4524" spans="2:8" x14ac:dyDescent="0.25">
      <c r="B4524" s="79"/>
      <c r="C4524" s="119"/>
      <c r="G4524">
        <v>4520</v>
      </c>
      <c r="H4524" s="246">
        <f t="shared" ca="1" si="82"/>
        <v>1.391838697495016E-2</v>
      </c>
    </row>
    <row r="4525" spans="2:8" x14ac:dyDescent="0.25">
      <c r="B4525" s="79"/>
      <c r="C4525" s="119"/>
      <c r="G4525">
        <v>4521</v>
      </c>
      <c r="H4525" s="246">
        <f t="shared" ca="1" si="82"/>
        <v>7.0006722989566488E-3</v>
      </c>
    </row>
    <row r="4526" spans="2:8" x14ac:dyDescent="0.25">
      <c r="B4526" s="79"/>
      <c r="C4526" s="119"/>
      <c r="G4526">
        <v>4522</v>
      </c>
      <c r="H4526" s="246">
        <f t="shared" ca="1" si="82"/>
        <v>4.3496131779206335E-3</v>
      </c>
    </row>
    <row r="4527" spans="2:8" x14ac:dyDescent="0.25">
      <c r="B4527" s="79"/>
      <c r="C4527" s="119"/>
      <c r="G4527">
        <v>4523</v>
      </c>
      <c r="H4527" s="246">
        <f t="shared" ca="1" si="82"/>
        <v>-1.8497120973345479E-3</v>
      </c>
    </row>
    <row r="4528" spans="2:8" x14ac:dyDescent="0.25">
      <c r="B4528" s="79"/>
      <c r="C4528" s="119"/>
      <c r="G4528">
        <v>4524</v>
      </c>
      <c r="H4528" s="246">
        <f t="shared" ca="1" si="82"/>
        <v>4.7874658435101665E-3</v>
      </c>
    </row>
    <row r="4529" spans="2:8" x14ac:dyDescent="0.25">
      <c r="B4529" s="79"/>
      <c r="C4529" s="119"/>
      <c r="G4529">
        <v>4525</v>
      </c>
      <c r="H4529" s="246">
        <f t="shared" ca="1" si="82"/>
        <v>7.0426651541358794E-3</v>
      </c>
    </row>
    <row r="4530" spans="2:8" x14ac:dyDescent="0.25">
      <c r="B4530" s="79"/>
      <c r="C4530" s="119"/>
      <c r="G4530">
        <v>4526</v>
      </c>
      <c r="H4530" s="246">
        <f t="shared" ca="1" si="82"/>
        <v>-3.4886589903514666E-3</v>
      </c>
    </row>
    <row r="4531" spans="2:8" x14ac:dyDescent="0.25">
      <c r="B4531" s="79"/>
      <c r="C4531" s="119"/>
      <c r="G4531">
        <v>4527</v>
      </c>
      <c r="H4531" s="246">
        <f t="shared" ca="1" si="82"/>
        <v>5.5323316129932531E-3</v>
      </c>
    </row>
    <row r="4532" spans="2:8" x14ac:dyDescent="0.25">
      <c r="B4532" s="79"/>
      <c r="C4532" s="119"/>
      <c r="G4532">
        <v>4528</v>
      </c>
      <c r="H4532" s="246">
        <f t="shared" ca="1" si="82"/>
        <v>2.4585630424321984E-3</v>
      </c>
    </row>
    <row r="4533" spans="2:8" x14ac:dyDescent="0.25">
      <c r="B4533" s="79"/>
      <c r="C4533" s="119"/>
      <c r="G4533">
        <v>4529</v>
      </c>
      <c r="H4533" s="246">
        <f t="shared" ca="1" si="82"/>
        <v>-1.3336869703181049E-3</v>
      </c>
    </row>
    <row r="4534" spans="2:8" x14ac:dyDescent="0.25">
      <c r="B4534" s="79"/>
      <c r="C4534" s="119"/>
      <c r="G4534">
        <v>4530</v>
      </c>
      <c r="H4534" s="246">
        <f t="shared" ca="1" si="82"/>
        <v>4.8026927919388521E-3</v>
      </c>
    </row>
    <row r="4535" spans="2:8" x14ac:dyDescent="0.25">
      <c r="B4535" s="79"/>
      <c r="C4535" s="119"/>
      <c r="G4535">
        <v>4531</v>
      </c>
      <c r="H4535" s="246">
        <f t="shared" ca="1" si="82"/>
        <v>1.0909779677359963E-2</v>
      </c>
    </row>
    <row r="4536" spans="2:8" x14ac:dyDescent="0.25">
      <c r="B4536" s="79"/>
      <c r="C4536" s="119"/>
      <c r="G4536">
        <v>4532</v>
      </c>
      <c r="H4536" s="246">
        <f t="shared" ca="1" si="82"/>
        <v>3.3806737832345491E-3</v>
      </c>
    </row>
    <row r="4537" spans="2:8" x14ac:dyDescent="0.25">
      <c r="B4537" s="79"/>
      <c r="C4537" s="119"/>
      <c r="G4537">
        <v>4533</v>
      </c>
      <c r="H4537" s="246">
        <f t="shared" ca="1" si="82"/>
        <v>1.8669650477787538E-2</v>
      </c>
    </row>
    <row r="4538" spans="2:8" x14ac:dyDescent="0.25">
      <c r="B4538" s="79"/>
      <c r="C4538" s="119"/>
      <c r="G4538">
        <v>4534</v>
      </c>
      <c r="H4538" s="246">
        <f t="shared" ca="1" si="82"/>
        <v>-8.4664321212188053E-3</v>
      </c>
    </row>
    <row r="4539" spans="2:8" x14ac:dyDescent="0.25">
      <c r="B4539" s="79"/>
      <c r="C4539" s="119"/>
      <c r="G4539">
        <v>4535</v>
      </c>
      <c r="H4539" s="246">
        <f t="shared" ca="1" si="82"/>
        <v>1.729337464433266E-2</v>
      </c>
    </row>
    <row r="4540" spans="2:8" x14ac:dyDescent="0.25">
      <c r="B4540" s="79"/>
      <c r="C4540" s="119"/>
      <c r="G4540">
        <v>4536</v>
      </c>
      <c r="H4540" s="246">
        <f t="shared" ca="1" si="82"/>
        <v>1.245311920126178E-2</v>
      </c>
    </row>
    <row r="4541" spans="2:8" x14ac:dyDescent="0.25">
      <c r="B4541" s="79"/>
      <c r="C4541" s="119"/>
      <c r="G4541">
        <v>4537</v>
      </c>
      <c r="H4541" s="246">
        <f t="shared" ca="1" si="82"/>
        <v>1.7135967604030172E-2</v>
      </c>
    </row>
    <row r="4542" spans="2:8" x14ac:dyDescent="0.25">
      <c r="B4542" s="79"/>
      <c r="C4542" s="119"/>
      <c r="G4542">
        <v>4538</v>
      </c>
      <c r="H4542" s="246">
        <f t="shared" ca="1" si="82"/>
        <v>-7.8625546256034275E-3</v>
      </c>
    </row>
    <row r="4543" spans="2:8" x14ac:dyDescent="0.25">
      <c r="B4543" s="79"/>
      <c r="C4543" s="119"/>
      <c r="G4543">
        <v>4539</v>
      </c>
      <c r="H4543" s="246">
        <f t="shared" ca="1" si="82"/>
        <v>-1.2265341361815314E-3</v>
      </c>
    </row>
    <row r="4544" spans="2:8" x14ac:dyDescent="0.25">
      <c r="B4544" s="79"/>
      <c r="C4544" s="119"/>
      <c r="G4544">
        <v>4540</v>
      </c>
      <c r="H4544" s="246">
        <f t="shared" ca="1" si="82"/>
        <v>-5.8944892164943903E-3</v>
      </c>
    </row>
    <row r="4545" spans="2:8" x14ac:dyDescent="0.25">
      <c r="B4545" s="79"/>
      <c r="C4545" s="119"/>
      <c r="G4545">
        <v>4541</v>
      </c>
      <c r="H4545" s="246">
        <f t="shared" ca="1" si="82"/>
        <v>2.4605736523098887E-2</v>
      </c>
    </row>
    <row r="4546" spans="2:8" x14ac:dyDescent="0.25">
      <c r="B4546" s="79"/>
      <c r="C4546" s="119"/>
      <c r="G4546">
        <v>4542</v>
      </c>
      <c r="H4546" s="246">
        <f t="shared" ca="1" si="82"/>
        <v>-6.0687954534557826E-3</v>
      </c>
    </row>
    <row r="4547" spans="2:8" x14ac:dyDescent="0.25">
      <c r="B4547" s="79"/>
      <c r="C4547" s="119"/>
      <c r="G4547">
        <v>4543</v>
      </c>
      <c r="H4547" s="246">
        <f t="shared" ca="1" si="82"/>
        <v>1.1744663057993113E-2</v>
      </c>
    </row>
    <row r="4548" spans="2:8" x14ac:dyDescent="0.25">
      <c r="B4548" s="79"/>
      <c r="C4548" s="119"/>
      <c r="G4548">
        <v>4544</v>
      </c>
      <c r="H4548" s="246">
        <f t="shared" ca="1" si="82"/>
        <v>-7.7232819463934673E-3</v>
      </c>
    </row>
    <row r="4549" spans="2:8" x14ac:dyDescent="0.25">
      <c r="B4549" s="79"/>
      <c r="C4549" s="119"/>
      <c r="G4549">
        <v>4545</v>
      </c>
      <c r="H4549" s="246">
        <f t="shared" ca="1" si="82"/>
        <v>3.8887880878693114E-3</v>
      </c>
    </row>
    <row r="4550" spans="2:8" x14ac:dyDescent="0.25">
      <c r="B4550" s="79"/>
      <c r="C4550" s="119"/>
      <c r="G4550">
        <v>4546</v>
      </c>
      <c r="H4550" s="246">
        <f t="shared" ref="H4550:H4613" ca="1" si="83">_xlfn.NORM.INV(RAND(),$N$7,$N$8)</f>
        <v>1.0309321260279409E-2</v>
      </c>
    </row>
    <row r="4551" spans="2:8" x14ac:dyDescent="0.25">
      <c r="B4551" s="79"/>
      <c r="C4551" s="119"/>
      <c r="G4551">
        <v>4547</v>
      </c>
      <c r="H4551" s="246">
        <f t="shared" ca="1" si="83"/>
        <v>2.0823061961550426E-3</v>
      </c>
    </row>
    <row r="4552" spans="2:8" x14ac:dyDescent="0.25">
      <c r="B4552" s="79"/>
      <c r="C4552" s="119"/>
      <c r="G4552">
        <v>4548</v>
      </c>
      <c r="H4552" s="246">
        <f t="shared" ca="1" si="83"/>
        <v>2.8510879498484542E-3</v>
      </c>
    </row>
    <row r="4553" spans="2:8" x14ac:dyDescent="0.25">
      <c r="B4553" s="79"/>
      <c r="C4553" s="119"/>
      <c r="G4553">
        <v>4549</v>
      </c>
      <c r="H4553" s="246">
        <f t="shared" ca="1" si="83"/>
        <v>-1.2219113260606889E-2</v>
      </c>
    </row>
    <row r="4554" spans="2:8" x14ac:dyDescent="0.25">
      <c r="B4554" s="79"/>
      <c r="C4554" s="119"/>
      <c r="G4554">
        <v>4550</v>
      </c>
      <c r="H4554" s="246">
        <f t="shared" ca="1" si="83"/>
        <v>-7.6648059993612841E-3</v>
      </c>
    </row>
    <row r="4555" spans="2:8" x14ac:dyDescent="0.25">
      <c r="B4555" s="79"/>
      <c r="C4555" s="119"/>
      <c r="G4555">
        <v>4551</v>
      </c>
      <c r="H4555" s="246">
        <f t="shared" ca="1" si="83"/>
        <v>1.9404519769892925E-4</v>
      </c>
    </row>
    <row r="4556" spans="2:8" x14ac:dyDescent="0.25">
      <c r="B4556" s="79"/>
      <c r="C4556" s="119"/>
      <c r="G4556">
        <v>4552</v>
      </c>
      <c r="H4556" s="246">
        <f t="shared" ca="1" si="83"/>
        <v>-9.5954734010648469E-4</v>
      </c>
    </row>
    <row r="4557" spans="2:8" x14ac:dyDescent="0.25">
      <c r="B4557" s="79"/>
      <c r="C4557" s="119"/>
      <c r="G4557">
        <v>4553</v>
      </c>
      <c r="H4557" s="246">
        <f t="shared" ca="1" si="83"/>
        <v>-8.0249434604630424E-3</v>
      </c>
    </row>
    <row r="4558" spans="2:8" x14ac:dyDescent="0.25">
      <c r="B4558" s="79"/>
      <c r="C4558" s="119"/>
      <c r="G4558">
        <v>4554</v>
      </c>
      <c r="H4558" s="246">
        <f t="shared" ca="1" si="83"/>
        <v>2.1268386863561351E-2</v>
      </c>
    </row>
    <row r="4559" spans="2:8" x14ac:dyDescent="0.25">
      <c r="B4559" s="79"/>
      <c r="C4559" s="119"/>
      <c r="G4559">
        <v>4555</v>
      </c>
      <c r="H4559" s="246">
        <f t="shared" ca="1" si="83"/>
        <v>9.8879863053762396E-3</v>
      </c>
    </row>
    <row r="4560" spans="2:8" x14ac:dyDescent="0.25">
      <c r="B4560" s="79"/>
      <c r="C4560" s="119"/>
      <c r="G4560">
        <v>4556</v>
      </c>
      <c r="H4560" s="246">
        <f t="shared" ca="1" si="83"/>
        <v>-2.5160999320613747E-2</v>
      </c>
    </row>
    <row r="4561" spans="2:8" x14ac:dyDescent="0.25">
      <c r="B4561" s="79"/>
      <c r="C4561" s="119"/>
      <c r="G4561">
        <v>4557</v>
      </c>
      <c r="H4561" s="246">
        <f t="shared" ca="1" si="83"/>
        <v>5.3482992649284628E-3</v>
      </c>
    </row>
    <row r="4562" spans="2:8" x14ac:dyDescent="0.25">
      <c r="B4562" s="79"/>
      <c r="C4562" s="119"/>
      <c r="G4562">
        <v>4558</v>
      </c>
      <c r="H4562" s="246">
        <f t="shared" ca="1" si="83"/>
        <v>8.1842563452848502E-3</v>
      </c>
    </row>
    <row r="4563" spans="2:8" x14ac:dyDescent="0.25">
      <c r="B4563" s="79"/>
      <c r="C4563" s="119"/>
      <c r="G4563">
        <v>4559</v>
      </c>
      <c r="H4563" s="246">
        <f t="shared" ca="1" si="83"/>
        <v>-1.9675262695078504E-2</v>
      </c>
    </row>
    <row r="4564" spans="2:8" x14ac:dyDescent="0.25">
      <c r="B4564" s="79"/>
      <c r="C4564" s="119"/>
      <c r="G4564">
        <v>4560</v>
      </c>
      <c r="H4564" s="246">
        <f t="shared" ca="1" si="83"/>
        <v>1.5631792255746468E-2</v>
      </c>
    </row>
    <row r="4565" spans="2:8" x14ac:dyDescent="0.25">
      <c r="B4565" s="79"/>
      <c r="C4565" s="119"/>
      <c r="G4565">
        <v>4561</v>
      </c>
      <c r="H4565" s="246">
        <f t="shared" ca="1" si="83"/>
        <v>-9.8269079501917232E-3</v>
      </c>
    </row>
    <row r="4566" spans="2:8" x14ac:dyDescent="0.25">
      <c r="B4566" s="79"/>
      <c r="C4566" s="119"/>
      <c r="G4566">
        <v>4562</v>
      </c>
      <c r="H4566" s="246">
        <f t="shared" ca="1" si="83"/>
        <v>2.2590367831709101E-2</v>
      </c>
    </row>
    <row r="4567" spans="2:8" x14ac:dyDescent="0.25">
      <c r="B4567" s="79"/>
      <c r="C4567" s="119"/>
      <c r="G4567">
        <v>4563</v>
      </c>
      <c r="H4567" s="246">
        <f t="shared" ca="1" si="83"/>
        <v>-1.4877227156976668E-2</v>
      </c>
    </row>
    <row r="4568" spans="2:8" x14ac:dyDescent="0.25">
      <c r="B4568" s="79"/>
      <c r="C4568" s="119"/>
      <c r="G4568">
        <v>4564</v>
      </c>
      <c r="H4568" s="246">
        <f t="shared" ca="1" si="83"/>
        <v>5.9915016160400287E-3</v>
      </c>
    </row>
    <row r="4569" spans="2:8" x14ac:dyDescent="0.25">
      <c r="B4569" s="79"/>
      <c r="C4569" s="119"/>
      <c r="G4569">
        <v>4565</v>
      </c>
      <c r="H4569" s="246">
        <f t="shared" ca="1" si="83"/>
        <v>-6.3684575106402568E-3</v>
      </c>
    </row>
    <row r="4570" spans="2:8" x14ac:dyDescent="0.25">
      <c r="B4570" s="79"/>
      <c r="C4570" s="119"/>
      <c r="G4570">
        <v>4566</v>
      </c>
      <c r="H4570" s="246">
        <f t="shared" ca="1" si="83"/>
        <v>-1.3046720351649447E-2</v>
      </c>
    </row>
    <row r="4571" spans="2:8" x14ac:dyDescent="0.25">
      <c r="B4571" s="79"/>
      <c r="C4571" s="119"/>
      <c r="G4571">
        <v>4567</v>
      </c>
      <c r="H4571" s="246">
        <f t="shared" ca="1" si="83"/>
        <v>2.7119428864630944E-2</v>
      </c>
    </row>
    <row r="4572" spans="2:8" x14ac:dyDescent="0.25">
      <c r="B4572" s="79"/>
      <c r="C4572" s="119"/>
      <c r="G4572">
        <v>4568</v>
      </c>
      <c r="H4572" s="246">
        <f t="shared" ca="1" si="83"/>
        <v>1.2273881401677616E-3</v>
      </c>
    </row>
    <row r="4573" spans="2:8" x14ac:dyDescent="0.25">
      <c r="B4573" s="79"/>
      <c r="C4573" s="119"/>
      <c r="G4573">
        <v>4569</v>
      </c>
      <c r="H4573" s="246">
        <f t="shared" ca="1" si="83"/>
        <v>-1.2225995024681732E-2</v>
      </c>
    </row>
    <row r="4574" spans="2:8" x14ac:dyDescent="0.25">
      <c r="B4574" s="79"/>
      <c r="C4574" s="119"/>
      <c r="G4574">
        <v>4570</v>
      </c>
      <c r="H4574" s="246">
        <f t="shared" ca="1" si="83"/>
        <v>-1.4539556045195414E-2</v>
      </c>
    </row>
    <row r="4575" spans="2:8" x14ac:dyDescent="0.25">
      <c r="B4575" s="79"/>
      <c r="C4575" s="119"/>
      <c r="G4575">
        <v>4571</v>
      </c>
      <c r="H4575" s="246">
        <f t="shared" ca="1" si="83"/>
        <v>5.2193073335021047E-3</v>
      </c>
    </row>
    <row r="4576" spans="2:8" x14ac:dyDescent="0.25">
      <c r="B4576" s="79"/>
      <c r="C4576" s="119"/>
      <c r="G4576">
        <v>4572</v>
      </c>
      <c r="H4576" s="246">
        <f t="shared" ca="1" si="83"/>
        <v>-7.3776916818128618E-3</v>
      </c>
    </row>
    <row r="4577" spans="2:8" x14ac:dyDescent="0.25">
      <c r="B4577" s="79"/>
      <c r="C4577" s="119"/>
      <c r="G4577">
        <v>4573</v>
      </c>
      <c r="H4577" s="246">
        <f t="shared" ca="1" si="83"/>
        <v>-1.3782452946880549E-2</v>
      </c>
    </row>
    <row r="4578" spans="2:8" x14ac:dyDescent="0.25">
      <c r="B4578" s="79"/>
      <c r="C4578" s="119"/>
      <c r="G4578">
        <v>4574</v>
      </c>
      <c r="H4578" s="246">
        <f t="shared" ca="1" si="83"/>
        <v>1.0924231490538399E-2</v>
      </c>
    </row>
    <row r="4579" spans="2:8" x14ac:dyDescent="0.25">
      <c r="B4579" s="79"/>
      <c r="C4579" s="119"/>
      <c r="G4579">
        <v>4575</v>
      </c>
      <c r="H4579" s="246">
        <f t="shared" ca="1" si="83"/>
        <v>-3.3965687658210207E-3</v>
      </c>
    </row>
    <row r="4580" spans="2:8" x14ac:dyDescent="0.25">
      <c r="B4580" s="79"/>
      <c r="C4580" s="119"/>
      <c r="G4580">
        <v>4576</v>
      </c>
      <c r="H4580" s="246">
        <f t="shared" ca="1" si="83"/>
        <v>1.6552223862832331E-2</v>
      </c>
    </row>
    <row r="4581" spans="2:8" x14ac:dyDescent="0.25">
      <c r="B4581" s="79"/>
      <c r="C4581" s="119"/>
      <c r="G4581">
        <v>4577</v>
      </c>
      <c r="H4581" s="246">
        <f t="shared" ca="1" si="83"/>
        <v>2.2090748950430596E-2</v>
      </c>
    </row>
    <row r="4582" spans="2:8" x14ac:dyDescent="0.25">
      <c r="B4582" s="79"/>
      <c r="C4582" s="119"/>
      <c r="G4582">
        <v>4578</v>
      </c>
      <c r="H4582" s="246">
        <f t="shared" ca="1" si="83"/>
        <v>-9.8369783796653787E-3</v>
      </c>
    </row>
    <row r="4583" spans="2:8" x14ac:dyDescent="0.25">
      <c r="B4583" s="79"/>
      <c r="C4583" s="119"/>
      <c r="G4583">
        <v>4579</v>
      </c>
      <c r="H4583" s="246">
        <f t="shared" ca="1" si="83"/>
        <v>7.5961213508840173E-4</v>
      </c>
    </row>
    <row r="4584" spans="2:8" x14ac:dyDescent="0.25">
      <c r="B4584" s="79"/>
      <c r="C4584" s="119"/>
      <c r="G4584">
        <v>4580</v>
      </c>
      <c r="H4584" s="246">
        <f t="shared" ca="1" si="83"/>
        <v>-7.8338108407932962E-3</v>
      </c>
    </row>
    <row r="4585" spans="2:8" x14ac:dyDescent="0.25">
      <c r="B4585" s="79"/>
      <c r="C4585" s="119"/>
      <c r="G4585">
        <v>4581</v>
      </c>
      <c r="H4585" s="246">
        <f t="shared" ca="1" si="83"/>
        <v>-6.5394875193783225E-3</v>
      </c>
    </row>
    <row r="4586" spans="2:8" x14ac:dyDescent="0.25">
      <c r="B4586" s="79"/>
      <c r="C4586" s="119"/>
      <c r="G4586">
        <v>4582</v>
      </c>
      <c r="H4586" s="246">
        <f t="shared" ca="1" si="83"/>
        <v>1.0143690488219052E-2</v>
      </c>
    </row>
    <row r="4587" spans="2:8" x14ac:dyDescent="0.25">
      <c r="B4587" s="79"/>
      <c r="C4587" s="119"/>
      <c r="G4587">
        <v>4583</v>
      </c>
      <c r="H4587" s="246">
        <f t="shared" ca="1" si="83"/>
        <v>-1.1042614402866611E-2</v>
      </c>
    </row>
    <row r="4588" spans="2:8" x14ac:dyDescent="0.25">
      <c r="B4588" s="79"/>
      <c r="C4588" s="119"/>
      <c r="G4588">
        <v>4584</v>
      </c>
      <c r="H4588" s="246">
        <f t="shared" ca="1" si="83"/>
        <v>-2.135050407473115E-3</v>
      </c>
    </row>
    <row r="4589" spans="2:8" x14ac:dyDescent="0.25">
      <c r="B4589" s="79"/>
      <c r="C4589" s="119"/>
      <c r="G4589">
        <v>4585</v>
      </c>
      <c r="H4589" s="246">
        <f t="shared" ca="1" si="83"/>
        <v>9.0751766557242014E-3</v>
      </c>
    </row>
    <row r="4590" spans="2:8" x14ac:dyDescent="0.25">
      <c r="B4590" s="79"/>
      <c r="C4590" s="119"/>
      <c r="G4590">
        <v>4586</v>
      </c>
      <c r="H4590" s="246">
        <f t="shared" ca="1" si="83"/>
        <v>3.7441451326813429E-5</v>
      </c>
    </row>
    <row r="4591" spans="2:8" x14ac:dyDescent="0.25">
      <c r="B4591" s="79"/>
      <c r="C4591" s="119"/>
      <c r="G4591">
        <v>4587</v>
      </c>
      <c r="H4591" s="246">
        <f t="shared" ca="1" si="83"/>
        <v>-8.0917008808402708E-3</v>
      </c>
    </row>
    <row r="4592" spans="2:8" x14ac:dyDescent="0.25">
      <c r="B4592" s="79"/>
      <c r="C4592" s="119"/>
      <c r="G4592">
        <v>4588</v>
      </c>
      <c r="H4592" s="246">
        <f t="shared" ca="1" si="83"/>
        <v>-4.9599429344268928E-3</v>
      </c>
    </row>
    <row r="4593" spans="2:8" x14ac:dyDescent="0.25">
      <c r="B4593" s="79"/>
      <c r="C4593" s="119"/>
      <c r="G4593">
        <v>4589</v>
      </c>
      <c r="H4593" s="246">
        <f t="shared" ca="1" si="83"/>
        <v>-2.0042514254612516E-3</v>
      </c>
    </row>
    <row r="4594" spans="2:8" x14ac:dyDescent="0.25">
      <c r="B4594" s="79"/>
      <c r="C4594" s="119"/>
      <c r="G4594">
        <v>4590</v>
      </c>
      <c r="H4594" s="246">
        <f t="shared" ca="1" si="83"/>
        <v>-1.9496303079032048E-2</v>
      </c>
    </row>
    <row r="4595" spans="2:8" x14ac:dyDescent="0.25">
      <c r="B4595" s="79"/>
      <c r="C4595" s="119"/>
      <c r="G4595">
        <v>4591</v>
      </c>
      <c r="H4595" s="246">
        <f t="shared" ca="1" si="83"/>
        <v>-4.6189715476629258E-3</v>
      </c>
    </row>
    <row r="4596" spans="2:8" x14ac:dyDescent="0.25">
      <c r="B4596" s="79"/>
      <c r="C4596" s="119"/>
      <c r="G4596">
        <v>4592</v>
      </c>
      <c r="H4596" s="246">
        <f t="shared" ca="1" si="83"/>
        <v>-6.8913132115688367E-3</v>
      </c>
    </row>
    <row r="4597" spans="2:8" x14ac:dyDescent="0.25">
      <c r="B4597" s="79"/>
      <c r="C4597" s="119"/>
      <c r="G4597">
        <v>4593</v>
      </c>
      <c r="H4597" s="246">
        <f t="shared" ca="1" si="83"/>
        <v>-9.0922457701746542E-4</v>
      </c>
    </row>
    <row r="4598" spans="2:8" x14ac:dyDescent="0.25">
      <c r="B4598" s="79"/>
      <c r="C4598" s="119"/>
      <c r="G4598">
        <v>4594</v>
      </c>
      <c r="H4598" s="246">
        <f t="shared" ca="1" si="83"/>
        <v>-5.6280047392873195E-3</v>
      </c>
    </row>
    <row r="4599" spans="2:8" x14ac:dyDescent="0.25">
      <c r="B4599" s="79"/>
      <c r="C4599" s="119"/>
      <c r="G4599">
        <v>4595</v>
      </c>
      <c r="H4599" s="246">
        <f t="shared" ca="1" si="83"/>
        <v>-2.8987822310571234E-3</v>
      </c>
    </row>
    <row r="4600" spans="2:8" x14ac:dyDescent="0.25">
      <c r="B4600" s="79"/>
      <c r="C4600" s="119"/>
      <c r="G4600">
        <v>4596</v>
      </c>
      <c r="H4600" s="246">
        <f t="shared" ca="1" si="83"/>
        <v>5.6579598898073439E-3</v>
      </c>
    </row>
    <row r="4601" spans="2:8" x14ac:dyDescent="0.25">
      <c r="B4601" s="79"/>
      <c r="C4601" s="119"/>
      <c r="G4601">
        <v>4597</v>
      </c>
      <c r="H4601" s="246">
        <f t="shared" ca="1" si="83"/>
        <v>-9.8969385820329315E-3</v>
      </c>
    </row>
    <row r="4602" spans="2:8" x14ac:dyDescent="0.25">
      <c r="B4602" s="79"/>
      <c r="C4602" s="119"/>
      <c r="G4602">
        <v>4598</v>
      </c>
      <c r="H4602" s="246">
        <f t="shared" ca="1" si="83"/>
        <v>-2.627571901535929E-2</v>
      </c>
    </row>
    <row r="4603" spans="2:8" x14ac:dyDescent="0.25">
      <c r="B4603" s="79"/>
      <c r="C4603" s="119"/>
      <c r="G4603">
        <v>4599</v>
      </c>
      <c r="H4603" s="246">
        <f t="shared" ca="1" si="83"/>
        <v>6.7659804974666482E-3</v>
      </c>
    </row>
    <row r="4604" spans="2:8" x14ac:dyDescent="0.25">
      <c r="B4604" s="79"/>
      <c r="C4604" s="119"/>
      <c r="G4604">
        <v>4600</v>
      </c>
      <c r="H4604" s="246">
        <f t="shared" ca="1" si="83"/>
        <v>-3.4504345093724679E-3</v>
      </c>
    </row>
    <row r="4605" spans="2:8" x14ac:dyDescent="0.25">
      <c r="B4605" s="79"/>
      <c r="C4605" s="119"/>
      <c r="G4605">
        <v>4601</v>
      </c>
      <c r="H4605" s="246">
        <f t="shared" ca="1" si="83"/>
        <v>-6.8466747441713761E-3</v>
      </c>
    </row>
    <row r="4606" spans="2:8" x14ac:dyDescent="0.25">
      <c r="B4606" s="79"/>
      <c r="C4606" s="119"/>
      <c r="G4606">
        <v>4602</v>
      </c>
      <c r="H4606" s="246">
        <f t="shared" ca="1" si="83"/>
        <v>-1.4227287757386704E-2</v>
      </c>
    </row>
    <row r="4607" spans="2:8" x14ac:dyDescent="0.25">
      <c r="B4607" s="79"/>
      <c r="C4607" s="119"/>
      <c r="G4607">
        <v>4603</v>
      </c>
      <c r="H4607" s="246">
        <f t="shared" ca="1" si="83"/>
        <v>-1.9014235470654752E-2</v>
      </c>
    </row>
    <row r="4608" spans="2:8" x14ac:dyDescent="0.25">
      <c r="B4608" s="79"/>
      <c r="C4608" s="119"/>
      <c r="G4608">
        <v>4604</v>
      </c>
      <c r="H4608" s="246">
        <f t="shared" ca="1" si="83"/>
        <v>-1.8112236480617317E-3</v>
      </c>
    </row>
    <row r="4609" spans="2:8" x14ac:dyDescent="0.25">
      <c r="B4609" s="79"/>
      <c r="C4609" s="119"/>
      <c r="G4609">
        <v>4605</v>
      </c>
      <c r="H4609" s="246">
        <f t="shared" ca="1" si="83"/>
        <v>-9.8143233107160638E-3</v>
      </c>
    </row>
    <row r="4610" spans="2:8" x14ac:dyDescent="0.25">
      <c r="B4610" s="79"/>
      <c r="C4610" s="119"/>
      <c r="G4610">
        <v>4606</v>
      </c>
      <c r="H4610" s="246">
        <f t="shared" ca="1" si="83"/>
        <v>2.3368146799443087E-2</v>
      </c>
    </row>
    <row r="4611" spans="2:8" x14ac:dyDescent="0.25">
      <c r="B4611" s="79"/>
      <c r="C4611" s="119"/>
      <c r="G4611">
        <v>4607</v>
      </c>
      <c r="H4611" s="246">
        <f t="shared" ca="1" si="83"/>
        <v>1.650463065417224E-3</v>
      </c>
    </row>
    <row r="4612" spans="2:8" x14ac:dyDescent="0.25">
      <c r="B4612" s="79"/>
      <c r="C4612" s="119"/>
      <c r="G4612">
        <v>4608</v>
      </c>
      <c r="H4612" s="246">
        <f t="shared" ca="1" si="83"/>
        <v>4.8314464429558201E-3</v>
      </c>
    </row>
    <row r="4613" spans="2:8" x14ac:dyDescent="0.25">
      <c r="B4613" s="79"/>
      <c r="C4613" s="119"/>
      <c r="G4613">
        <v>4609</v>
      </c>
      <c r="H4613" s="246">
        <f t="shared" ca="1" si="83"/>
        <v>-1.2607704206542548E-2</v>
      </c>
    </row>
    <row r="4614" spans="2:8" x14ac:dyDescent="0.25">
      <c r="B4614" s="79"/>
      <c r="C4614" s="119"/>
      <c r="G4614">
        <v>4610</v>
      </c>
      <c r="H4614" s="246">
        <f t="shared" ref="H4614:H4677" ca="1" si="84">_xlfn.NORM.INV(RAND(),$N$7,$N$8)</f>
        <v>4.7560514799038578E-3</v>
      </c>
    </row>
    <row r="4615" spans="2:8" x14ac:dyDescent="0.25">
      <c r="B4615" s="79"/>
      <c r="C4615" s="119"/>
      <c r="G4615">
        <v>4611</v>
      </c>
      <c r="H4615" s="246">
        <f t="shared" ca="1" si="84"/>
        <v>1.2901754429719008E-2</v>
      </c>
    </row>
    <row r="4616" spans="2:8" x14ac:dyDescent="0.25">
      <c r="B4616" s="79"/>
      <c r="C4616" s="119"/>
      <c r="G4616">
        <v>4612</v>
      </c>
      <c r="H4616" s="246">
        <f t="shared" ca="1" si="84"/>
        <v>-4.4084391451192024E-3</v>
      </c>
    </row>
    <row r="4617" spans="2:8" x14ac:dyDescent="0.25">
      <c r="B4617" s="79"/>
      <c r="C4617" s="119"/>
      <c r="G4617">
        <v>4613</v>
      </c>
      <c r="H4617" s="246">
        <f t="shared" ca="1" si="84"/>
        <v>-2.7143391057713909E-2</v>
      </c>
    </row>
    <row r="4618" spans="2:8" x14ac:dyDescent="0.25">
      <c r="B4618" s="79"/>
      <c r="C4618" s="119"/>
      <c r="G4618">
        <v>4614</v>
      </c>
      <c r="H4618" s="246">
        <f t="shared" ca="1" si="84"/>
        <v>2.0297090036862718E-2</v>
      </c>
    </row>
    <row r="4619" spans="2:8" x14ac:dyDescent="0.25">
      <c r="B4619" s="79"/>
      <c r="C4619" s="119"/>
      <c r="G4619">
        <v>4615</v>
      </c>
      <c r="H4619" s="246">
        <f t="shared" ca="1" si="84"/>
        <v>3.3771334238392927E-3</v>
      </c>
    </row>
    <row r="4620" spans="2:8" x14ac:dyDescent="0.25">
      <c r="B4620" s="79"/>
      <c r="C4620" s="119"/>
      <c r="G4620">
        <v>4616</v>
      </c>
      <c r="H4620" s="246">
        <f t="shared" ca="1" si="84"/>
        <v>8.9032580762331958E-3</v>
      </c>
    </row>
    <row r="4621" spans="2:8" x14ac:dyDescent="0.25">
      <c r="B4621" s="79"/>
      <c r="C4621" s="119"/>
      <c r="G4621">
        <v>4617</v>
      </c>
      <c r="H4621" s="246">
        <f t="shared" ca="1" si="84"/>
        <v>7.1987390261249139E-3</v>
      </c>
    </row>
    <row r="4622" spans="2:8" x14ac:dyDescent="0.25">
      <c r="B4622" s="79"/>
      <c r="C4622" s="119"/>
      <c r="G4622">
        <v>4618</v>
      </c>
      <c r="H4622" s="246">
        <f t="shared" ca="1" si="84"/>
        <v>-2.1943077393185028E-2</v>
      </c>
    </row>
    <row r="4623" spans="2:8" x14ac:dyDescent="0.25">
      <c r="B4623" s="79"/>
      <c r="C4623" s="119"/>
      <c r="G4623">
        <v>4619</v>
      </c>
      <c r="H4623" s="246">
        <f t="shared" ca="1" si="84"/>
        <v>-2.2122056489028281E-2</v>
      </c>
    </row>
    <row r="4624" spans="2:8" x14ac:dyDescent="0.25">
      <c r="B4624" s="79"/>
      <c r="C4624" s="119"/>
      <c r="G4624">
        <v>4620</v>
      </c>
      <c r="H4624" s="246">
        <f t="shared" ca="1" si="84"/>
        <v>1.3883298109542707E-2</v>
      </c>
    </row>
    <row r="4625" spans="2:8" x14ac:dyDescent="0.25">
      <c r="B4625" s="79"/>
      <c r="C4625" s="119"/>
      <c r="G4625">
        <v>4621</v>
      </c>
      <c r="H4625" s="246">
        <f t="shared" ca="1" si="84"/>
        <v>2.1311218944418349E-2</v>
      </c>
    </row>
    <row r="4626" spans="2:8" x14ac:dyDescent="0.25">
      <c r="B4626" s="79"/>
      <c r="C4626" s="119"/>
      <c r="G4626">
        <v>4622</v>
      </c>
      <c r="H4626" s="246">
        <f t="shared" ca="1" si="84"/>
        <v>-2.193510181415935E-2</v>
      </c>
    </row>
    <row r="4627" spans="2:8" x14ac:dyDescent="0.25">
      <c r="B4627" s="79"/>
      <c r="C4627" s="119"/>
      <c r="G4627">
        <v>4623</v>
      </c>
      <c r="H4627" s="246">
        <f t="shared" ca="1" si="84"/>
        <v>-2.2012709872071693E-4</v>
      </c>
    </row>
    <row r="4628" spans="2:8" x14ac:dyDescent="0.25">
      <c r="B4628" s="79"/>
      <c r="C4628" s="119"/>
      <c r="G4628">
        <v>4624</v>
      </c>
      <c r="H4628" s="246">
        <f t="shared" ca="1" si="84"/>
        <v>7.5803393174673677E-3</v>
      </c>
    </row>
    <row r="4629" spans="2:8" x14ac:dyDescent="0.25">
      <c r="B4629" s="79"/>
      <c r="C4629" s="119"/>
      <c r="G4629">
        <v>4625</v>
      </c>
      <c r="H4629" s="246">
        <f t="shared" ca="1" si="84"/>
        <v>-2.8139506799413757E-3</v>
      </c>
    </row>
    <row r="4630" spans="2:8" x14ac:dyDescent="0.25">
      <c r="B4630" s="79"/>
      <c r="C4630" s="119"/>
      <c r="G4630">
        <v>4626</v>
      </c>
      <c r="H4630" s="246">
        <f t="shared" ca="1" si="84"/>
        <v>-1.048384821179916E-2</v>
      </c>
    </row>
    <row r="4631" spans="2:8" x14ac:dyDescent="0.25">
      <c r="B4631" s="79"/>
      <c r="C4631" s="119"/>
      <c r="G4631">
        <v>4627</v>
      </c>
      <c r="H4631" s="246">
        <f t="shared" ca="1" si="84"/>
        <v>1.6658866250818672E-3</v>
      </c>
    </row>
    <row r="4632" spans="2:8" x14ac:dyDescent="0.25">
      <c r="B4632" s="79"/>
      <c r="C4632" s="119"/>
      <c r="G4632">
        <v>4628</v>
      </c>
      <c r="H4632" s="246">
        <f t="shared" ca="1" si="84"/>
        <v>-8.99337767070605E-4</v>
      </c>
    </row>
    <row r="4633" spans="2:8" x14ac:dyDescent="0.25">
      <c r="B4633" s="79"/>
      <c r="C4633" s="119"/>
      <c r="G4633">
        <v>4629</v>
      </c>
      <c r="H4633" s="246">
        <f t="shared" ca="1" si="84"/>
        <v>5.6650042112197313E-3</v>
      </c>
    </row>
    <row r="4634" spans="2:8" x14ac:dyDescent="0.25">
      <c r="B4634" s="79"/>
      <c r="C4634" s="119"/>
      <c r="G4634">
        <v>4630</v>
      </c>
      <c r="H4634" s="246">
        <f t="shared" ca="1" si="84"/>
        <v>-8.1369792180575155E-3</v>
      </c>
    </row>
    <row r="4635" spans="2:8" x14ac:dyDescent="0.25">
      <c r="B4635" s="79"/>
      <c r="C4635" s="119"/>
      <c r="G4635">
        <v>4631</v>
      </c>
      <c r="H4635" s="246">
        <f t="shared" ca="1" si="84"/>
        <v>9.9853745809624899E-3</v>
      </c>
    </row>
    <row r="4636" spans="2:8" x14ac:dyDescent="0.25">
      <c r="B4636" s="79"/>
      <c r="C4636" s="119"/>
      <c r="G4636">
        <v>4632</v>
      </c>
      <c r="H4636" s="246">
        <f t="shared" ca="1" si="84"/>
        <v>1.1543628278836513E-2</v>
      </c>
    </row>
    <row r="4637" spans="2:8" x14ac:dyDescent="0.25">
      <c r="B4637" s="79"/>
      <c r="C4637" s="119"/>
      <c r="G4637">
        <v>4633</v>
      </c>
      <c r="H4637" s="246">
        <f t="shared" ca="1" si="84"/>
        <v>1.6107852536129445E-2</v>
      </c>
    </row>
    <row r="4638" spans="2:8" x14ac:dyDescent="0.25">
      <c r="B4638" s="79"/>
      <c r="C4638" s="119"/>
      <c r="G4638">
        <v>4634</v>
      </c>
      <c r="H4638" s="246">
        <f t="shared" ca="1" si="84"/>
        <v>-4.1718217022303494E-3</v>
      </c>
    </row>
    <row r="4639" spans="2:8" x14ac:dyDescent="0.25">
      <c r="B4639" s="79"/>
      <c r="C4639" s="119"/>
      <c r="G4639">
        <v>4635</v>
      </c>
      <c r="H4639" s="246">
        <f t="shared" ca="1" si="84"/>
        <v>3.495302315889388E-3</v>
      </c>
    </row>
    <row r="4640" spans="2:8" x14ac:dyDescent="0.25">
      <c r="B4640" s="79"/>
      <c r="C4640" s="119"/>
      <c r="G4640">
        <v>4636</v>
      </c>
      <c r="H4640" s="246">
        <f t="shared" ca="1" si="84"/>
        <v>-6.8309364492722833E-4</v>
      </c>
    </row>
    <row r="4641" spans="2:8" x14ac:dyDescent="0.25">
      <c r="B4641" s="79"/>
      <c r="C4641" s="119"/>
      <c r="G4641">
        <v>4637</v>
      </c>
      <c r="H4641" s="246">
        <f t="shared" ca="1" si="84"/>
        <v>-3.1396630127045653E-3</v>
      </c>
    </row>
    <row r="4642" spans="2:8" x14ac:dyDescent="0.25">
      <c r="B4642" s="79"/>
      <c r="C4642" s="119"/>
      <c r="G4642">
        <v>4638</v>
      </c>
      <c r="H4642" s="246">
        <f t="shared" ca="1" si="84"/>
        <v>-1.7072139146587301E-2</v>
      </c>
    </row>
    <row r="4643" spans="2:8" x14ac:dyDescent="0.25">
      <c r="B4643" s="79"/>
      <c r="C4643" s="119"/>
      <c r="G4643">
        <v>4639</v>
      </c>
      <c r="H4643" s="246">
        <f t="shared" ca="1" si="84"/>
        <v>-7.7293863536419082E-5</v>
      </c>
    </row>
    <row r="4644" spans="2:8" x14ac:dyDescent="0.25">
      <c r="B4644" s="79"/>
      <c r="C4644" s="119"/>
      <c r="G4644">
        <v>4640</v>
      </c>
      <c r="H4644" s="246">
        <f t="shared" ca="1" si="84"/>
        <v>-4.4394710060842758E-3</v>
      </c>
    </row>
    <row r="4645" spans="2:8" x14ac:dyDescent="0.25">
      <c r="B4645" s="79"/>
      <c r="C4645" s="119"/>
      <c r="G4645">
        <v>4641</v>
      </c>
      <c r="H4645" s="246">
        <f t="shared" ca="1" si="84"/>
        <v>1.5524818697542561E-2</v>
      </c>
    </row>
    <row r="4646" spans="2:8" x14ac:dyDescent="0.25">
      <c r="B4646" s="79"/>
      <c r="C4646" s="119"/>
      <c r="G4646">
        <v>4642</v>
      </c>
      <c r="H4646" s="246">
        <f t="shared" ca="1" si="84"/>
        <v>-1.1345205571005733E-2</v>
      </c>
    </row>
    <row r="4647" spans="2:8" x14ac:dyDescent="0.25">
      <c r="B4647" s="79"/>
      <c r="C4647" s="119"/>
      <c r="G4647">
        <v>4643</v>
      </c>
      <c r="H4647" s="246">
        <f t="shared" ca="1" si="84"/>
        <v>5.7961664691823017E-3</v>
      </c>
    </row>
    <row r="4648" spans="2:8" x14ac:dyDescent="0.25">
      <c r="B4648" s="79"/>
      <c r="C4648" s="119"/>
      <c r="G4648">
        <v>4644</v>
      </c>
      <c r="H4648" s="246">
        <f t="shared" ca="1" si="84"/>
        <v>-6.020750393603367E-4</v>
      </c>
    </row>
    <row r="4649" spans="2:8" x14ac:dyDescent="0.25">
      <c r="B4649" s="79"/>
      <c r="C4649" s="119"/>
      <c r="G4649">
        <v>4645</v>
      </c>
      <c r="H4649" s="246">
        <f t="shared" ca="1" si="84"/>
        <v>-2.0555728645353898E-2</v>
      </c>
    </row>
    <row r="4650" spans="2:8" x14ac:dyDescent="0.25">
      <c r="B4650" s="79"/>
      <c r="C4650" s="119"/>
      <c r="G4650">
        <v>4646</v>
      </c>
      <c r="H4650" s="246">
        <f t="shared" ca="1" si="84"/>
        <v>2.8169675892011005E-2</v>
      </c>
    </row>
    <row r="4651" spans="2:8" x14ac:dyDescent="0.25">
      <c r="B4651" s="79"/>
      <c r="C4651" s="119"/>
      <c r="G4651">
        <v>4647</v>
      </c>
      <c r="H4651" s="246">
        <f t="shared" ca="1" si="84"/>
        <v>-1.596498634165118E-2</v>
      </c>
    </row>
    <row r="4652" spans="2:8" x14ac:dyDescent="0.25">
      <c r="B4652" s="79"/>
      <c r="C4652" s="119"/>
      <c r="G4652">
        <v>4648</v>
      </c>
      <c r="H4652" s="246">
        <f t="shared" ca="1" si="84"/>
        <v>7.8942417162209365E-3</v>
      </c>
    </row>
    <row r="4653" spans="2:8" x14ac:dyDescent="0.25">
      <c r="B4653" s="79"/>
      <c r="C4653" s="119"/>
      <c r="G4653">
        <v>4649</v>
      </c>
      <c r="H4653" s="246">
        <f t="shared" ca="1" si="84"/>
        <v>5.3015611742502234E-3</v>
      </c>
    </row>
    <row r="4654" spans="2:8" x14ac:dyDescent="0.25">
      <c r="B4654" s="79"/>
      <c r="C4654" s="119"/>
      <c r="G4654">
        <v>4650</v>
      </c>
      <c r="H4654" s="246">
        <f t="shared" ca="1" si="84"/>
        <v>4.5926783837702163E-3</v>
      </c>
    </row>
    <row r="4655" spans="2:8" x14ac:dyDescent="0.25">
      <c r="B4655" s="79"/>
      <c r="C4655" s="119"/>
      <c r="G4655">
        <v>4651</v>
      </c>
      <c r="H4655" s="246">
        <f t="shared" ca="1" si="84"/>
        <v>1.8934737548446073E-2</v>
      </c>
    </row>
    <row r="4656" spans="2:8" x14ac:dyDescent="0.25">
      <c r="B4656" s="79"/>
      <c r="C4656" s="119"/>
      <c r="G4656">
        <v>4652</v>
      </c>
      <c r="H4656" s="246">
        <f t="shared" ca="1" si="84"/>
        <v>-7.1193685821343373E-3</v>
      </c>
    </row>
    <row r="4657" spans="2:8" x14ac:dyDescent="0.25">
      <c r="B4657" s="79"/>
      <c r="C4657" s="119"/>
      <c r="G4657">
        <v>4653</v>
      </c>
      <c r="H4657" s="246">
        <f t="shared" ca="1" si="84"/>
        <v>-2.3713680198354264E-2</v>
      </c>
    </row>
    <row r="4658" spans="2:8" x14ac:dyDescent="0.25">
      <c r="B4658" s="79"/>
      <c r="C4658" s="119"/>
      <c r="G4658">
        <v>4654</v>
      </c>
      <c r="H4658" s="246">
        <f t="shared" ca="1" si="84"/>
        <v>-3.3789014424472213E-2</v>
      </c>
    </row>
    <row r="4659" spans="2:8" x14ac:dyDescent="0.25">
      <c r="B4659" s="79"/>
      <c r="C4659" s="119"/>
      <c r="G4659">
        <v>4655</v>
      </c>
      <c r="H4659" s="246">
        <f t="shared" ca="1" si="84"/>
        <v>3.4671134510069019E-3</v>
      </c>
    </row>
    <row r="4660" spans="2:8" x14ac:dyDescent="0.25">
      <c r="B4660" s="79"/>
      <c r="C4660" s="119"/>
      <c r="G4660">
        <v>4656</v>
      </c>
      <c r="H4660" s="246">
        <f t="shared" ca="1" si="84"/>
        <v>-3.656280789456348E-3</v>
      </c>
    </row>
    <row r="4661" spans="2:8" x14ac:dyDescent="0.25">
      <c r="B4661" s="79"/>
      <c r="C4661" s="119"/>
      <c r="G4661">
        <v>4657</v>
      </c>
      <c r="H4661" s="246">
        <f t="shared" ca="1" si="84"/>
        <v>-5.5466184283395337E-3</v>
      </c>
    </row>
    <row r="4662" spans="2:8" x14ac:dyDescent="0.25">
      <c r="B4662" s="79"/>
      <c r="C4662" s="119"/>
      <c r="G4662">
        <v>4658</v>
      </c>
      <c r="H4662" s="246">
        <f t="shared" ca="1" si="84"/>
        <v>3.2510637889996545E-3</v>
      </c>
    </row>
    <row r="4663" spans="2:8" x14ac:dyDescent="0.25">
      <c r="B4663" s="79"/>
      <c r="C4663" s="119"/>
      <c r="G4663">
        <v>4659</v>
      </c>
      <c r="H4663" s="246">
        <f t="shared" ca="1" si="84"/>
        <v>7.3604345871910361E-3</v>
      </c>
    </row>
    <row r="4664" spans="2:8" x14ac:dyDescent="0.25">
      <c r="B4664" s="79"/>
      <c r="C4664" s="119"/>
      <c r="G4664">
        <v>4660</v>
      </c>
      <c r="H4664" s="246">
        <f t="shared" ca="1" si="84"/>
        <v>2.0852028998051427E-3</v>
      </c>
    </row>
    <row r="4665" spans="2:8" x14ac:dyDescent="0.25">
      <c r="B4665" s="79"/>
      <c r="C4665" s="119"/>
      <c r="G4665">
        <v>4661</v>
      </c>
      <c r="H4665" s="246">
        <f t="shared" ca="1" si="84"/>
        <v>-1.2638834730538062E-2</v>
      </c>
    </row>
    <row r="4666" spans="2:8" x14ac:dyDescent="0.25">
      <c r="B4666" s="79"/>
      <c r="C4666" s="119"/>
      <c r="G4666">
        <v>4662</v>
      </c>
      <c r="H4666" s="246">
        <f t="shared" ca="1" si="84"/>
        <v>-1.6091156704055996E-2</v>
      </c>
    </row>
    <row r="4667" spans="2:8" x14ac:dyDescent="0.25">
      <c r="B4667" s="79"/>
      <c r="C4667" s="119"/>
      <c r="G4667">
        <v>4663</v>
      </c>
      <c r="H4667" s="246">
        <f t="shared" ca="1" si="84"/>
        <v>4.6458918156898942E-3</v>
      </c>
    </row>
    <row r="4668" spans="2:8" x14ac:dyDescent="0.25">
      <c r="B4668" s="79"/>
      <c r="C4668" s="119"/>
      <c r="G4668">
        <v>4664</v>
      </c>
      <c r="H4668" s="246">
        <f t="shared" ca="1" si="84"/>
        <v>1.326091715062855E-3</v>
      </c>
    </row>
    <row r="4669" spans="2:8" x14ac:dyDescent="0.25">
      <c r="B4669" s="79"/>
      <c r="C4669" s="119"/>
      <c r="G4669">
        <v>4665</v>
      </c>
      <c r="H4669" s="246">
        <f t="shared" ca="1" si="84"/>
        <v>8.5320670525839415E-3</v>
      </c>
    </row>
    <row r="4670" spans="2:8" x14ac:dyDescent="0.25">
      <c r="B4670" s="79"/>
      <c r="C4670" s="119"/>
      <c r="G4670">
        <v>4666</v>
      </c>
      <c r="H4670" s="246">
        <f t="shared" ca="1" si="84"/>
        <v>-9.1623281574035945E-3</v>
      </c>
    </row>
    <row r="4671" spans="2:8" x14ac:dyDescent="0.25">
      <c r="B4671" s="79"/>
      <c r="C4671" s="119"/>
      <c r="G4671">
        <v>4667</v>
      </c>
      <c r="H4671" s="246">
        <f t="shared" ca="1" si="84"/>
        <v>1.23226801426319E-2</v>
      </c>
    </row>
    <row r="4672" spans="2:8" x14ac:dyDescent="0.25">
      <c r="B4672" s="79"/>
      <c r="C4672" s="119"/>
      <c r="G4672">
        <v>4668</v>
      </c>
      <c r="H4672" s="246">
        <f t="shared" ca="1" si="84"/>
        <v>2.0858754952402059E-4</v>
      </c>
    </row>
    <row r="4673" spans="2:8" x14ac:dyDescent="0.25">
      <c r="B4673" s="79"/>
      <c r="C4673" s="119"/>
      <c r="G4673">
        <v>4669</v>
      </c>
      <c r="H4673" s="246">
        <f t="shared" ca="1" si="84"/>
        <v>-1.2088558683128983E-2</v>
      </c>
    </row>
    <row r="4674" spans="2:8" x14ac:dyDescent="0.25">
      <c r="B4674" s="79"/>
      <c r="C4674" s="119"/>
      <c r="G4674">
        <v>4670</v>
      </c>
      <c r="H4674" s="246">
        <f t="shared" ca="1" si="84"/>
        <v>1.5046208681896338E-2</v>
      </c>
    </row>
    <row r="4675" spans="2:8" x14ac:dyDescent="0.25">
      <c r="B4675" s="79"/>
      <c r="C4675" s="119"/>
      <c r="G4675">
        <v>4671</v>
      </c>
      <c r="H4675" s="246">
        <f t="shared" ca="1" si="84"/>
        <v>-9.591606670699606E-4</v>
      </c>
    </row>
    <row r="4676" spans="2:8" x14ac:dyDescent="0.25">
      <c r="B4676" s="79"/>
      <c r="C4676" s="119"/>
      <c r="G4676">
        <v>4672</v>
      </c>
      <c r="H4676" s="246">
        <f t="shared" ca="1" si="84"/>
        <v>1.1865497962266092E-2</v>
      </c>
    </row>
    <row r="4677" spans="2:8" x14ac:dyDescent="0.25">
      <c r="B4677" s="79"/>
      <c r="C4677" s="119"/>
      <c r="G4677">
        <v>4673</v>
      </c>
      <c r="H4677" s="246">
        <f t="shared" ca="1" si="84"/>
        <v>-6.9450119212732843E-3</v>
      </c>
    </row>
    <row r="4678" spans="2:8" x14ac:dyDescent="0.25">
      <c r="B4678" s="79"/>
      <c r="C4678" s="119"/>
      <c r="G4678">
        <v>4674</v>
      </c>
      <c r="H4678" s="246">
        <f t="shared" ref="H4678:H4741" ca="1" si="85">_xlfn.NORM.INV(RAND(),$N$7,$N$8)</f>
        <v>-2.0515995836307846E-3</v>
      </c>
    </row>
    <row r="4679" spans="2:8" x14ac:dyDescent="0.25">
      <c r="B4679" s="79"/>
      <c r="C4679" s="119"/>
      <c r="G4679">
        <v>4675</v>
      </c>
      <c r="H4679" s="246">
        <f t="shared" ca="1" si="85"/>
        <v>-5.3423377993223149E-3</v>
      </c>
    </row>
    <row r="4680" spans="2:8" x14ac:dyDescent="0.25">
      <c r="B4680" s="79"/>
      <c r="C4680" s="119"/>
      <c r="G4680">
        <v>4676</v>
      </c>
      <c r="H4680" s="246">
        <f t="shared" ca="1" si="85"/>
        <v>9.6185210533113337E-4</v>
      </c>
    </row>
    <row r="4681" spans="2:8" x14ac:dyDescent="0.25">
      <c r="B4681" s="79"/>
      <c r="C4681" s="119"/>
      <c r="G4681">
        <v>4677</v>
      </c>
      <c r="H4681" s="246">
        <f t="shared" ca="1" si="85"/>
        <v>5.2080193301581867E-3</v>
      </c>
    </row>
    <row r="4682" spans="2:8" x14ac:dyDescent="0.25">
      <c r="B4682" s="79"/>
      <c r="C4682" s="119"/>
      <c r="G4682">
        <v>4678</v>
      </c>
      <c r="H4682" s="246">
        <f t="shared" ca="1" si="85"/>
        <v>-4.7009111086938112E-3</v>
      </c>
    </row>
    <row r="4683" spans="2:8" x14ac:dyDescent="0.25">
      <c r="B4683" s="79"/>
      <c r="C4683" s="119"/>
      <c r="G4683">
        <v>4679</v>
      </c>
      <c r="H4683" s="246">
        <f t="shared" ca="1" si="85"/>
        <v>8.5264664844227176E-4</v>
      </c>
    </row>
    <row r="4684" spans="2:8" x14ac:dyDescent="0.25">
      <c r="B4684" s="79"/>
      <c r="C4684" s="119"/>
      <c r="G4684">
        <v>4680</v>
      </c>
      <c r="H4684" s="246">
        <f t="shared" ca="1" si="85"/>
        <v>7.3443779283559486E-3</v>
      </c>
    </row>
    <row r="4685" spans="2:8" x14ac:dyDescent="0.25">
      <c r="B4685" s="79"/>
      <c r="C4685" s="119"/>
      <c r="G4685">
        <v>4681</v>
      </c>
      <c r="H4685" s="246">
        <f t="shared" ca="1" si="85"/>
        <v>1.6769451029892041E-2</v>
      </c>
    </row>
    <row r="4686" spans="2:8" x14ac:dyDescent="0.25">
      <c r="B4686" s="79"/>
      <c r="C4686" s="119"/>
      <c r="G4686">
        <v>4682</v>
      </c>
      <c r="H4686" s="246">
        <f t="shared" ca="1" si="85"/>
        <v>-9.7052933450573718E-3</v>
      </c>
    </row>
    <row r="4687" spans="2:8" x14ac:dyDescent="0.25">
      <c r="B4687" s="79"/>
      <c r="C4687" s="119"/>
      <c r="G4687">
        <v>4683</v>
      </c>
      <c r="H4687" s="246">
        <f t="shared" ca="1" si="85"/>
        <v>1.0280479177205587E-2</v>
      </c>
    </row>
    <row r="4688" spans="2:8" x14ac:dyDescent="0.25">
      <c r="B4688" s="79"/>
      <c r="C4688" s="119"/>
      <c r="G4688">
        <v>4684</v>
      </c>
      <c r="H4688" s="246">
        <f t="shared" ca="1" si="85"/>
        <v>-1.3273788261567721E-3</v>
      </c>
    </row>
    <row r="4689" spans="2:8" x14ac:dyDescent="0.25">
      <c r="B4689" s="79"/>
      <c r="C4689" s="119"/>
      <c r="G4689">
        <v>4685</v>
      </c>
      <c r="H4689" s="246">
        <f t="shared" ca="1" si="85"/>
        <v>-1.0067117005777356E-2</v>
      </c>
    </row>
    <row r="4690" spans="2:8" x14ac:dyDescent="0.25">
      <c r="B4690" s="79"/>
      <c r="C4690" s="119"/>
      <c r="G4690">
        <v>4686</v>
      </c>
      <c r="H4690" s="246">
        <f t="shared" ca="1" si="85"/>
        <v>-1.0387280331131406E-2</v>
      </c>
    </row>
    <row r="4691" spans="2:8" x14ac:dyDescent="0.25">
      <c r="B4691" s="79"/>
      <c r="C4691" s="119"/>
      <c r="G4691">
        <v>4687</v>
      </c>
      <c r="H4691" s="246">
        <f t="shared" ca="1" si="85"/>
        <v>-5.4638579831230976E-3</v>
      </c>
    </row>
    <row r="4692" spans="2:8" x14ac:dyDescent="0.25">
      <c r="B4692" s="79"/>
      <c r="C4692" s="119"/>
      <c r="G4692">
        <v>4688</v>
      </c>
      <c r="H4692" s="246">
        <f t="shared" ca="1" si="85"/>
        <v>9.9923502036273985E-3</v>
      </c>
    </row>
    <row r="4693" spans="2:8" x14ac:dyDescent="0.25">
      <c r="B4693" s="79"/>
      <c r="C4693" s="119"/>
      <c r="G4693">
        <v>4689</v>
      </c>
      <c r="H4693" s="246">
        <f t="shared" ca="1" si="85"/>
        <v>-4.0402859233278606E-3</v>
      </c>
    </row>
    <row r="4694" spans="2:8" x14ac:dyDescent="0.25">
      <c r="B4694" s="79"/>
      <c r="C4694" s="119"/>
      <c r="G4694">
        <v>4690</v>
      </c>
      <c r="H4694" s="246">
        <f t="shared" ca="1" si="85"/>
        <v>2.8495222255772762E-3</v>
      </c>
    </row>
    <row r="4695" spans="2:8" x14ac:dyDescent="0.25">
      <c r="B4695" s="79"/>
      <c r="C4695" s="119"/>
      <c r="G4695">
        <v>4691</v>
      </c>
      <c r="H4695" s="246">
        <f t="shared" ca="1" si="85"/>
        <v>5.0248799024308569E-3</v>
      </c>
    </row>
    <row r="4696" spans="2:8" x14ac:dyDescent="0.25">
      <c r="B4696" s="79"/>
      <c r="C4696" s="119"/>
      <c r="G4696">
        <v>4692</v>
      </c>
      <c r="H4696" s="246">
        <f t="shared" ca="1" si="85"/>
        <v>8.6496603432286209E-3</v>
      </c>
    </row>
    <row r="4697" spans="2:8" x14ac:dyDescent="0.25">
      <c r="B4697" s="79"/>
      <c r="C4697" s="119"/>
      <c r="G4697">
        <v>4693</v>
      </c>
      <c r="H4697" s="246">
        <f t="shared" ca="1" si="85"/>
        <v>-6.0837443921688454E-3</v>
      </c>
    </row>
    <row r="4698" spans="2:8" x14ac:dyDescent="0.25">
      <c r="B4698" s="79"/>
      <c r="C4698" s="119"/>
      <c r="G4698">
        <v>4694</v>
      </c>
      <c r="H4698" s="246">
        <f t="shared" ca="1" si="85"/>
        <v>-1.1660507042749122E-2</v>
      </c>
    </row>
    <row r="4699" spans="2:8" x14ac:dyDescent="0.25">
      <c r="B4699" s="79"/>
      <c r="C4699" s="119"/>
      <c r="G4699">
        <v>4695</v>
      </c>
      <c r="H4699" s="246">
        <f t="shared" ca="1" si="85"/>
        <v>2.4048273192520352E-2</v>
      </c>
    </row>
    <row r="4700" spans="2:8" x14ac:dyDescent="0.25">
      <c r="B4700" s="79"/>
      <c r="C4700" s="119"/>
      <c r="G4700">
        <v>4696</v>
      </c>
      <c r="H4700" s="246">
        <f t="shared" ca="1" si="85"/>
        <v>-3.2407503293252343E-3</v>
      </c>
    </row>
    <row r="4701" spans="2:8" x14ac:dyDescent="0.25">
      <c r="B4701" s="79"/>
      <c r="C4701" s="119"/>
      <c r="G4701">
        <v>4697</v>
      </c>
      <c r="H4701" s="246">
        <f t="shared" ca="1" si="85"/>
        <v>-9.3365221311767759E-3</v>
      </c>
    </row>
    <row r="4702" spans="2:8" x14ac:dyDescent="0.25">
      <c r="B4702" s="79"/>
      <c r="C4702" s="119"/>
      <c r="G4702">
        <v>4698</v>
      </c>
      <c r="H4702" s="246">
        <f t="shared" ca="1" si="85"/>
        <v>-8.7579532064029509E-4</v>
      </c>
    </row>
    <row r="4703" spans="2:8" x14ac:dyDescent="0.25">
      <c r="B4703" s="79"/>
      <c r="C4703" s="119"/>
      <c r="G4703">
        <v>4699</v>
      </c>
      <c r="H4703" s="246">
        <f t="shared" ca="1" si="85"/>
        <v>-4.1123905206477485E-3</v>
      </c>
    </row>
    <row r="4704" spans="2:8" x14ac:dyDescent="0.25">
      <c r="B4704" s="79"/>
      <c r="C4704" s="119"/>
      <c r="G4704">
        <v>4700</v>
      </c>
      <c r="H4704" s="246">
        <f t="shared" ca="1" si="85"/>
        <v>-1.297389534562508E-2</v>
      </c>
    </row>
    <row r="4705" spans="2:8" x14ac:dyDescent="0.25">
      <c r="B4705" s="79"/>
      <c r="C4705" s="119"/>
      <c r="G4705">
        <v>4701</v>
      </c>
      <c r="H4705" s="246">
        <f t="shared" ca="1" si="85"/>
        <v>-3.0848485175204068E-4</v>
      </c>
    </row>
    <row r="4706" spans="2:8" x14ac:dyDescent="0.25">
      <c r="B4706" s="79"/>
      <c r="C4706" s="119"/>
      <c r="G4706">
        <v>4702</v>
      </c>
      <c r="H4706" s="246">
        <f t="shared" ca="1" si="85"/>
        <v>7.0236432098345668E-3</v>
      </c>
    </row>
    <row r="4707" spans="2:8" x14ac:dyDescent="0.25">
      <c r="B4707" s="79"/>
      <c r="C4707" s="119"/>
      <c r="G4707">
        <v>4703</v>
      </c>
      <c r="H4707" s="246">
        <f t="shared" ca="1" si="85"/>
        <v>-1.4955037641092277E-2</v>
      </c>
    </row>
    <row r="4708" spans="2:8" x14ac:dyDescent="0.25">
      <c r="B4708" s="79"/>
      <c r="C4708" s="119"/>
      <c r="G4708">
        <v>4704</v>
      </c>
      <c r="H4708" s="246">
        <f t="shared" ca="1" si="85"/>
        <v>1.1489362290676203E-4</v>
      </c>
    </row>
    <row r="4709" spans="2:8" x14ac:dyDescent="0.25">
      <c r="B4709" s="79"/>
      <c r="C4709" s="119"/>
      <c r="G4709">
        <v>4705</v>
      </c>
      <c r="H4709" s="246">
        <f t="shared" ca="1" si="85"/>
        <v>1.2237718581111069E-2</v>
      </c>
    </row>
    <row r="4710" spans="2:8" x14ac:dyDescent="0.25">
      <c r="B4710" s="79"/>
      <c r="C4710" s="119"/>
      <c r="G4710">
        <v>4706</v>
      </c>
      <c r="H4710" s="246">
        <f t="shared" ca="1" si="85"/>
        <v>-1.4533674574701692E-2</v>
      </c>
    </row>
    <row r="4711" spans="2:8" x14ac:dyDescent="0.25">
      <c r="B4711" s="79"/>
      <c r="C4711" s="119"/>
      <c r="G4711">
        <v>4707</v>
      </c>
      <c r="H4711" s="246">
        <f t="shared" ca="1" si="85"/>
        <v>-1.6726776019972539E-3</v>
      </c>
    </row>
    <row r="4712" spans="2:8" x14ac:dyDescent="0.25">
      <c r="B4712" s="79"/>
      <c r="C4712" s="119"/>
      <c r="G4712">
        <v>4708</v>
      </c>
      <c r="H4712" s="246">
        <f t="shared" ca="1" si="85"/>
        <v>6.4800228313066513E-3</v>
      </c>
    </row>
    <row r="4713" spans="2:8" x14ac:dyDescent="0.25">
      <c r="B4713" s="79"/>
      <c r="C4713" s="119"/>
      <c r="G4713">
        <v>4709</v>
      </c>
      <c r="H4713" s="246">
        <f t="shared" ca="1" si="85"/>
        <v>1.5275387432992974E-2</v>
      </c>
    </row>
    <row r="4714" spans="2:8" x14ac:dyDescent="0.25">
      <c r="B4714" s="79"/>
      <c r="C4714" s="119"/>
      <c r="G4714">
        <v>4710</v>
      </c>
      <c r="H4714" s="246">
        <f t="shared" ca="1" si="85"/>
        <v>-8.13661932937409E-3</v>
      </c>
    </row>
    <row r="4715" spans="2:8" x14ac:dyDescent="0.25">
      <c r="B4715" s="79"/>
      <c r="C4715" s="119"/>
      <c r="G4715">
        <v>4711</v>
      </c>
      <c r="H4715" s="246">
        <f t="shared" ca="1" si="85"/>
        <v>5.9625993004615626E-3</v>
      </c>
    </row>
    <row r="4716" spans="2:8" x14ac:dyDescent="0.25">
      <c r="B4716" s="79"/>
      <c r="C4716" s="119"/>
      <c r="G4716">
        <v>4712</v>
      </c>
      <c r="H4716" s="246">
        <f t="shared" ca="1" si="85"/>
        <v>1.1870335810893379E-2</v>
      </c>
    </row>
    <row r="4717" spans="2:8" x14ac:dyDescent="0.25">
      <c r="B4717" s="79"/>
      <c r="C4717" s="119"/>
      <c r="G4717">
        <v>4713</v>
      </c>
      <c r="H4717" s="246">
        <f t="shared" ca="1" si="85"/>
        <v>-2.097161744207077E-2</v>
      </c>
    </row>
    <row r="4718" spans="2:8" x14ac:dyDescent="0.25">
      <c r="B4718" s="79"/>
      <c r="C4718" s="119"/>
      <c r="G4718">
        <v>4714</v>
      </c>
      <c r="H4718" s="246">
        <f t="shared" ca="1" si="85"/>
        <v>1.1338995580751855E-3</v>
      </c>
    </row>
    <row r="4719" spans="2:8" x14ac:dyDescent="0.25">
      <c r="B4719" s="79"/>
      <c r="C4719" s="119"/>
      <c r="G4719">
        <v>4715</v>
      </c>
      <c r="H4719" s="246">
        <f t="shared" ca="1" si="85"/>
        <v>1.455658948970181E-2</v>
      </c>
    </row>
    <row r="4720" spans="2:8" x14ac:dyDescent="0.25">
      <c r="B4720" s="79"/>
      <c r="C4720" s="119"/>
      <c r="G4720">
        <v>4716</v>
      </c>
      <c r="H4720" s="246">
        <f t="shared" ca="1" si="85"/>
        <v>1.3488858720457903E-2</v>
      </c>
    </row>
    <row r="4721" spans="2:8" x14ac:dyDescent="0.25">
      <c r="B4721" s="79"/>
      <c r="C4721" s="119"/>
      <c r="G4721">
        <v>4717</v>
      </c>
      <c r="H4721" s="246">
        <f t="shared" ca="1" si="85"/>
        <v>-6.5190458844608468E-3</v>
      </c>
    </row>
    <row r="4722" spans="2:8" x14ac:dyDescent="0.25">
      <c r="B4722" s="79"/>
      <c r="C4722" s="119"/>
      <c r="G4722">
        <v>4718</v>
      </c>
      <c r="H4722" s="246">
        <f t="shared" ca="1" si="85"/>
        <v>-5.4617760659487402E-3</v>
      </c>
    </row>
    <row r="4723" spans="2:8" x14ac:dyDescent="0.25">
      <c r="B4723" s="79"/>
      <c r="C4723" s="119"/>
      <c r="G4723">
        <v>4719</v>
      </c>
      <c r="H4723" s="246">
        <f t="shared" ca="1" si="85"/>
        <v>-5.0103019928163092E-3</v>
      </c>
    </row>
    <row r="4724" spans="2:8" x14ac:dyDescent="0.25">
      <c r="B4724" s="79"/>
      <c r="C4724" s="119"/>
      <c r="G4724">
        <v>4720</v>
      </c>
      <c r="H4724" s="246">
        <f t="shared" ca="1" si="85"/>
        <v>3.9493813121830069E-3</v>
      </c>
    </row>
    <row r="4725" spans="2:8" x14ac:dyDescent="0.25">
      <c r="B4725" s="79"/>
      <c r="C4725" s="119"/>
      <c r="G4725">
        <v>4721</v>
      </c>
      <c r="H4725" s="246">
        <f t="shared" ca="1" si="85"/>
        <v>3.5575005555087948E-2</v>
      </c>
    </row>
    <row r="4726" spans="2:8" x14ac:dyDescent="0.25">
      <c r="B4726" s="79"/>
      <c r="C4726" s="119"/>
      <c r="G4726">
        <v>4722</v>
      </c>
      <c r="H4726" s="246">
        <f t="shared" ca="1" si="85"/>
        <v>6.6382997577221759E-5</v>
      </c>
    </row>
    <row r="4727" spans="2:8" x14ac:dyDescent="0.25">
      <c r="B4727" s="79"/>
      <c r="C4727" s="119"/>
      <c r="G4727">
        <v>4723</v>
      </c>
      <c r="H4727" s="246">
        <f t="shared" ca="1" si="85"/>
        <v>-1.0693161519139624E-3</v>
      </c>
    </row>
    <row r="4728" spans="2:8" x14ac:dyDescent="0.25">
      <c r="B4728" s="79"/>
      <c r="C4728" s="119"/>
      <c r="G4728">
        <v>4724</v>
      </c>
      <c r="H4728" s="246">
        <f t="shared" ca="1" si="85"/>
        <v>-3.6698908926223302E-2</v>
      </c>
    </row>
    <row r="4729" spans="2:8" x14ac:dyDescent="0.25">
      <c r="B4729" s="79"/>
      <c r="C4729" s="119"/>
      <c r="G4729">
        <v>4725</v>
      </c>
      <c r="H4729" s="246">
        <f t="shared" ca="1" si="85"/>
        <v>1.6338771742914305E-2</v>
      </c>
    </row>
    <row r="4730" spans="2:8" x14ac:dyDescent="0.25">
      <c r="B4730" s="79"/>
      <c r="C4730" s="119"/>
      <c r="G4730">
        <v>4726</v>
      </c>
      <c r="H4730" s="246">
        <f t="shared" ca="1" si="85"/>
        <v>3.1095007478877737E-3</v>
      </c>
    </row>
    <row r="4731" spans="2:8" x14ac:dyDescent="0.25">
      <c r="B4731" s="79"/>
      <c r="C4731" s="119"/>
      <c r="G4731">
        <v>4727</v>
      </c>
      <c r="H4731" s="246">
        <f t="shared" ca="1" si="85"/>
        <v>2.7703878480193813E-2</v>
      </c>
    </row>
    <row r="4732" spans="2:8" x14ac:dyDescent="0.25">
      <c r="B4732" s="79"/>
      <c r="C4732" s="119"/>
      <c r="G4732">
        <v>4728</v>
      </c>
      <c r="H4732" s="246">
        <f t="shared" ca="1" si="85"/>
        <v>-1.0776967221885557E-2</v>
      </c>
    </row>
    <row r="4733" spans="2:8" x14ac:dyDescent="0.25">
      <c r="B4733" s="79"/>
      <c r="C4733" s="119"/>
      <c r="G4733">
        <v>4729</v>
      </c>
      <c r="H4733" s="246">
        <f t="shared" ca="1" si="85"/>
        <v>1.5683553846447178E-3</v>
      </c>
    </row>
    <row r="4734" spans="2:8" x14ac:dyDescent="0.25">
      <c r="B4734" s="79"/>
      <c r="C4734" s="119"/>
      <c r="G4734">
        <v>4730</v>
      </c>
      <c r="H4734" s="246">
        <f t="shared" ca="1" si="85"/>
        <v>-6.6220051080050557E-3</v>
      </c>
    </row>
    <row r="4735" spans="2:8" x14ac:dyDescent="0.25">
      <c r="B4735" s="79"/>
      <c r="C4735" s="119"/>
      <c r="G4735">
        <v>4731</v>
      </c>
      <c r="H4735" s="246">
        <f t="shared" ca="1" si="85"/>
        <v>2.9682186663694404E-3</v>
      </c>
    </row>
    <row r="4736" spans="2:8" x14ac:dyDescent="0.25">
      <c r="B4736" s="79"/>
      <c r="C4736" s="119"/>
      <c r="G4736">
        <v>4732</v>
      </c>
      <c r="H4736" s="246">
        <f t="shared" ca="1" si="85"/>
        <v>-2.7717676131445248E-3</v>
      </c>
    </row>
    <row r="4737" spans="2:8" x14ac:dyDescent="0.25">
      <c r="B4737" s="79"/>
      <c r="C4737" s="119"/>
      <c r="G4737">
        <v>4733</v>
      </c>
      <c r="H4737" s="246">
        <f t="shared" ca="1" si="85"/>
        <v>1.0040564995723299E-2</v>
      </c>
    </row>
    <row r="4738" spans="2:8" x14ac:dyDescent="0.25">
      <c r="B4738" s="79"/>
      <c r="C4738" s="119"/>
      <c r="G4738">
        <v>4734</v>
      </c>
      <c r="H4738" s="246">
        <f t="shared" ca="1" si="85"/>
        <v>-7.8565661678211239E-3</v>
      </c>
    </row>
    <row r="4739" spans="2:8" x14ac:dyDescent="0.25">
      <c r="B4739" s="79"/>
      <c r="C4739" s="119"/>
      <c r="G4739">
        <v>4735</v>
      </c>
      <c r="H4739" s="246">
        <f t="shared" ca="1" si="85"/>
        <v>1.2575456919909093E-3</v>
      </c>
    </row>
    <row r="4740" spans="2:8" x14ac:dyDescent="0.25">
      <c r="B4740" s="79"/>
      <c r="C4740" s="119"/>
      <c r="G4740">
        <v>4736</v>
      </c>
      <c r="H4740" s="246">
        <f t="shared" ca="1" si="85"/>
        <v>-1.9462214000761088E-2</v>
      </c>
    </row>
    <row r="4741" spans="2:8" x14ac:dyDescent="0.25">
      <c r="B4741" s="79"/>
      <c r="C4741" s="119"/>
      <c r="G4741">
        <v>4737</v>
      </c>
      <c r="H4741" s="246">
        <f t="shared" ca="1" si="85"/>
        <v>1.9323249795178828E-3</v>
      </c>
    </row>
    <row r="4742" spans="2:8" x14ac:dyDescent="0.25">
      <c r="B4742" s="79"/>
      <c r="C4742" s="119"/>
      <c r="G4742">
        <v>4738</v>
      </c>
      <c r="H4742" s="246">
        <f t="shared" ref="H4742:H4805" ca="1" si="86">_xlfn.NORM.INV(RAND(),$N$7,$N$8)</f>
        <v>1.984168182962312E-2</v>
      </c>
    </row>
    <row r="4743" spans="2:8" x14ac:dyDescent="0.25">
      <c r="B4743" s="79"/>
      <c r="C4743" s="119"/>
      <c r="G4743">
        <v>4739</v>
      </c>
      <c r="H4743" s="246">
        <f t="shared" ca="1" si="86"/>
        <v>1.1141784310765594E-2</v>
      </c>
    </row>
    <row r="4744" spans="2:8" x14ac:dyDescent="0.25">
      <c r="B4744" s="79"/>
      <c r="C4744" s="119"/>
      <c r="G4744">
        <v>4740</v>
      </c>
      <c r="H4744" s="246">
        <f t="shared" ca="1" si="86"/>
        <v>-2.5518847901992117E-2</v>
      </c>
    </row>
    <row r="4745" spans="2:8" x14ac:dyDescent="0.25">
      <c r="B4745" s="79"/>
      <c r="C4745" s="119"/>
      <c r="G4745">
        <v>4741</v>
      </c>
      <c r="H4745" s="246">
        <f t="shared" ca="1" si="86"/>
        <v>1.3703467766557665E-3</v>
      </c>
    </row>
    <row r="4746" spans="2:8" x14ac:dyDescent="0.25">
      <c r="B4746" s="79"/>
      <c r="C4746" s="119"/>
      <c r="G4746">
        <v>4742</v>
      </c>
      <c r="H4746" s="246">
        <f t="shared" ca="1" si="86"/>
        <v>8.5610944344199722E-3</v>
      </c>
    </row>
    <row r="4747" spans="2:8" x14ac:dyDescent="0.25">
      <c r="B4747" s="79"/>
      <c r="C4747" s="119"/>
      <c r="G4747">
        <v>4743</v>
      </c>
      <c r="H4747" s="246">
        <f t="shared" ca="1" si="86"/>
        <v>-1.0431764858225489E-3</v>
      </c>
    </row>
    <row r="4748" spans="2:8" x14ac:dyDescent="0.25">
      <c r="B4748" s="79"/>
      <c r="C4748" s="119"/>
      <c r="G4748">
        <v>4744</v>
      </c>
      <c r="H4748" s="246">
        <f t="shared" ca="1" si="86"/>
        <v>7.1985117767616874E-3</v>
      </c>
    </row>
    <row r="4749" spans="2:8" x14ac:dyDescent="0.25">
      <c r="B4749" s="79"/>
      <c r="C4749" s="119"/>
      <c r="G4749">
        <v>4745</v>
      </c>
      <c r="H4749" s="246">
        <f t="shared" ca="1" si="86"/>
        <v>1.2295440404634397E-2</v>
      </c>
    </row>
    <row r="4750" spans="2:8" x14ac:dyDescent="0.25">
      <c r="B4750" s="79"/>
      <c r="C4750" s="119"/>
      <c r="G4750">
        <v>4746</v>
      </c>
      <c r="H4750" s="246">
        <f t="shared" ca="1" si="86"/>
        <v>4.8312763508808303E-3</v>
      </c>
    </row>
    <row r="4751" spans="2:8" x14ac:dyDescent="0.25">
      <c r="B4751" s="79"/>
      <c r="C4751" s="119"/>
      <c r="G4751">
        <v>4747</v>
      </c>
      <c r="H4751" s="246">
        <f t="shared" ca="1" si="86"/>
        <v>-8.5245397699845456E-4</v>
      </c>
    </row>
    <row r="4752" spans="2:8" x14ac:dyDescent="0.25">
      <c r="B4752" s="79"/>
      <c r="C4752" s="119"/>
      <c r="G4752">
        <v>4748</v>
      </c>
      <c r="H4752" s="246">
        <f t="shared" ca="1" si="86"/>
        <v>-5.0646986626202185E-3</v>
      </c>
    </row>
    <row r="4753" spans="2:8" x14ac:dyDescent="0.25">
      <c r="B4753" s="79"/>
      <c r="C4753" s="119"/>
      <c r="G4753">
        <v>4749</v>
      </c>
      <c r="H4753" s="246">
        <f t="shared" ca="1" si="86"/>
        <v>1.7664633234273551E-2</v>
      </c>
    </row>
    <row r="4754" spans="2:8" x14ac:dyDescent="0.25">
      <c r="B4754" s="79"/>
      <c r="C4754" s="119"/>
      <c r="G4754">
        <v>4750</v>
      </c>
      <c r="H4754" s="246">
        <f t="shared" ca="1" si="86"/>
        <v>1.0095500640269359E-2</v>
      </c>
    </row>
    <row r="4755" spans="2:8" x14ac:dyDescent="0.25">
      <c r="B4755" s="79"/>
      <c r="C4755" s="119"/>
      <c r="G4755">
        <v>4751</v>
      </c>
      <c r="H4755" s="246">
        <f t="shared" ca="1" si="86"/>
        <v>-2.0590607790131202E-3</v>
      </c>
    </row>
    <row r="4756" spans="2:8" x14ac:dyDescent="0.25">
      <c r="B4756" s="79"/>
      <c r="C4756" s="119"/>
      <c r="G4756">
        <v>4752</v>
      </c>
      <c r="H4756" s="246">
        <f t="shared" ca="1" si="86"/>
        <v>2.4309687388755943E-3</v>
      </c>
    </row>
    <row r="4757" spans="2:8" x14ac:dyDescent="0.25">
      <c r="B4757" s="79"/>
      <c r="C4757" s="119"/>
      <c r="G4757">
        <v>4753</v>
      </c>
      <c r="H4757" s="246">
        <f t="shared" ca="1" si="86"/>
        <v>-1.0042753829412176E-2</v>
      </c>
    </row>
    <row r="4758" spans="2:8" x14ac:dyDescent="0.25">
      <c r="B4758" s="79"/>
      <c r="C4758" s="119"/>
      <c r="G4758">
        <v>4754</v>
      </c>
      <c r="H4758" s="246">
        <f t="shared" ca="1" si="86"/>
        <v>9.8078802738022497E-3</v>
      </c>
    </row>
    <row r="4759" spans="2:8" x14ac:dyDescent="0.25">
      <c r="B4759" s="79"/>
      <c r="C4759" s="119"/>
      <c r="G4759">
        <v>4755</v>
      </c>
      <c r="H4759" s="246">
        <f t="shared" ca="1" si="86"/>
        <v>4.1888933336987543E-3</v>
      </c>
    </row>
    <row r="4760" spans="2:8" x14ac:dyDescent="0.25">
      <c r="B4760" s="79"/>
      <c r="C4760" s="119"/>
      <c r="G4760">
        <v>4756</v>
      </c>
      <c r="H4760" s="246">
        <f t="shared" ca="1" si="86"/>
        <v>-9.4365842331941303E-3</v>
      </c>
    </row>
    <row r="4761" spans="2:8" x14ac:dyDescent="0.25">
      <c r="B4761" s="79"/>
      <c r="C4761" s="119"/>
      <c r="G4761">
        <v>4757</v>
      </c>
      <c r="H4761" s="246">
        <f t="shared" ca="1" si="86"/>
        <v>1.2810678620283357E-2</v>
      </c>
    </row>
    <row r="4762" spans="2:8" x14ac:dyDescent="0.25">
      <c r="B4762" s="79"/>
      <c r="C4762" s="119"/>
      <c r="G4762">
        <v>4758</v>
      </c>
      <c r="H4762" s="246">
        <f t="shared" ca="1" si="86"/>
        <v>-6.4213803644551501E-3</v>
      </c>
    </row>
    <row r="4763" spans="2:8" x14ac:dyDescent="0.25">
      <c r="B4763" s="79"/>
      <c r="C4763" s="119"/>
      <c r="G4763">
        <v>4759</v>
      </c>
      <c r="H4763" s="246">
        <f t="shared" ca="1" si="86"/>
        <v>-1.2508018506904436E-3</v>
      </c>
    </row>
    <row r="4764" spans="2:8" x14ac:dyDescent="0.25">
      <c r="B4764" s="79"/>
      <c r="C4764" s="119"/>
      <c r="G4764">
        <v>4760</v>
      </c>
      <c r="H4764" s="246">
        <f t="shared" ca="1" si="86"/>
        <v>1.8703900818640802E-3</v>
      </c>
    </row>
    <row r="4765" spans="2:8" x14ac:dyDescent="0.25">
      <c r="B4765" s="79"/>
      <c r="C4765" s="119"/>
      <c r="G4765">
        <v>4761</v>
      </c>
      <c r="H4765" s="246">
        <f t="shared" ca="1" si="86"/>
        <v>-8.1496412854823873E-4</v>
      </c>
    </row>
    <row r="4766" spans="2:8" x14ac:dyDescent="0.25">
      <c r="B4766" s="79"/>
      <c r="C4766" s="119"/>
      <c r="G4766">
        <v>4762</v>
      </c>
      <c r="H4766" s="246">
        <f t="shared" ca="1" si="86"/>
        <v>6.9063513978136733E-3</v>
      </c>
    </row>
    <row r="4767" spans="2:8" x14ac:dyDescent="0.25">
      <c r="B4767" s="79"/>
      <c r="C4767" s="119"/>
      <c r="G4767">
        <v>4763</v>
      </c>
      <c r="H4767" s="246">
        <f t="shared" ca="1" si="86"/>
        <v>2.3321431724788403E-2</v>
      </c>
    </row>
    <row r="4768" spans="2:8" x14ac:dyDescent="0.25">
      <c r="B4768" s="79"/>
      <c r="C4768" s="119"/>
      <c r="G4768">
        <v>4764</v>
      </c>
      <c r="H4768" s="246">
        <f t="shared" ca="1" si="86"/>
        <v>1.2597421720531757E-2</v>
      </c>
    </row>
    <row r="4769" spans="2:8" x14ac:dyDescent="0.25">
      <c r="B4769" s="79"/>
      <c r="C4769" s="119"/>
      <c r="G4769">
        <v>4765</v>
      </c>
      <c r="H4769" s="246">
        <f t="shared" ca="1" si="86"/>
        <v>-1.5266150172825866E-2</v>
      </c>
    </row>
    <row r="4770" spans="2:8" x14ac:dyDescent="0.25">
      <c r="B4770" s="79"/>
      <c r="C4770" s="119"/>
      <c r="G4770">
        <v>4766</v>
      </c>
      <c r="H4770" s="246">
        <f t="shared" ca="1" si="86"/>
        <v>1.8072118701723875E-2</v>
      </c>
    </row>
    <row r="4771" spans="2:8" x14ac:dyDescent="0.25">
      <c r="B4771" s="79"/>
      <c r="C4771" s="119"/>
      <c r="G4771">
        <v>4767</v>
      </c>
      <c r="H4771" s="246">
        <f t="shared" ca="1" si="86"/>
        <v>1.012239077110386E-2</v>
      </c>
    </row>
    <row r="4772" spans="2:8" x14ac:dyDescent="0.25">
      <c r="B4772" s="79"/>
      <c r="C4772" s="119"/>
      <c r="G4772">
        <v>4768</v>
      </c>
      <c r="H4772" s="246">
        <f t="shared" ca="1" si="86"/>
        <v>8.1435442219224743E-3</v>
      </c>
    </row>
    <row r="4773" spans="2:8" x14ac:dyDescent="0.25">
      <c r="B4773" s="79"/>
      <c r="C4773" s="119"/>
      <c r="G4773">
        <v>4769</v>
      </c>
      <c r="H4773" s="246">
        <f t="shared" ca="1" si="86"/>
        <v>1.0750109578510213E-2</v>
      </c>
    </row>
    <row r="4774" spans="2:8" x14ac:dyDescent="0.25">
      <c r="B4774" s="79"/>
      <c r="C4774" s="119"/>
      <c r="G4774">
        <v>4770</v>
      </c>
      <c r="H4774" s="246">
        <f t="shared" ca="1" si="86"/>
        <v>-3.2295377670835445E-3</v>
      </c>
    </row>
    <row r="4775" spans="2:8" x14ac:dyDescent="0.25">
      <c r="B4775" s="79"/>
      <c r="C4775" s="119"/>
      <c r="G4775">
        <v>4771</v>
      </c>
      <c r="H4775" s="246">
        <f t="shared" ca="1" si="86"/>
        <v>1.8683982962494914E-3</v>
      </c>
    </row>
    <row r="4776" spans="2:8" x14ac:dyDescent="0.25">
      <c r="B4776" s="79"/>
      <c r="C4776" s="119"/>
      <c r="G4776">
        <v>4772</v>
      </c>
      <c r="H4776" s="246">
        <f t="shared" ca="1" si="86"/>
        <v>1.8886670007651728E-3</v>
      </c>
    </row>
    <row r="4777" spans="2:8" x14ac:dyDescent="0.25">
      <c r="B4777" s="79"/>
      <c r="C4777" s="119"/>
      <c r="G4777">
        <v>4773</v>
      </c>
      <c r="H4777" s="246">
        <f t="shared" ca="1" si="86"/>
        <v>-4.5633556367254777E-3</v>
      </c>
    </row>
    <row r="4778" spans="2:8" x14ac:dyDescent="0.25">
      <c r="B4778" s="79"/>
      <c r="C4778" s="119"/>
      <c r="G4778">
        <v>4774</v>
      </c>
      <c r="H4778" s="246">
        <f t="shared" ca="1" si="86"/>
        <v>-1.6980821106790469E-2</v>
      </c>
    </row>
    <row r="4779" spans="2:8" x14ac:dyDescent="0.25">
      <c r="B4779" s="79"/>
      <c r="C4779" s="119"/>
      <c r="G4779">
        <v>4775</v>
      </c>
      <c r="H4779" s="246">
        <f t="shared" ca="1" si="86"/>
        <v>-1.2305194494486495E-2</v>
      </c>
    </row>
    <row r="4780" spans="2:8" x14ac:dyDescent="0.25">
      <c r="B4780" s="79"/>
      <c r="C4780" s="119"/>
      <c r="G4780">
        <v>4776</v>
      </c>
      <c r="H4780" s="246">
        <f t="shared" ca="1" si="86"/>
        <v>-1.0742846351099733E-2</v>
      </c>
    </row>
    <row r="4781" spans="2:8" x14ac:dyDescent="0.25">
      <c r="B4781" s="79"/>
      <c r="C4781" s="119"/>
      <c r="G4781">
        <v>4777</v>
      </c>
      <c r="H4781" s="246">
        <f t="shared" ca="1" si="86"/>
        <v>-1.4350606191312714E-2</v>
      </c>
    </row>
    <row r="4782" spans="2:8" x14ac:dyDescent="0.25">
      <c r="B4782" s="79"/>
      <c r="C4782" s="119"/>
      <c r="G4782">
        <v>4778</v>
      </c>
      <c r="H4782" s="246">
        <f t="shared" ca="1" si="86"/>
        <v>-1.2138040980757641E-2</v>
      </c>
    </row>
    <row r="4783" spans="2:8" x14ac:dyDescent="0.25">
      <c r="B4783" s="79"/>
      <c r="C4783" s="119"/>
      <c r="G4783">
        <v>4779</v>
      </c>
      <c r="H4783" s="246">
        <f t="shared" ca="1" si="86"/>
        <v>8.024567781110952E-4</v>
      </c>
    </row>
    <row r="4784" spans="2:8" x14ac:dyDescent="0.25">
      <c r="B4784" s="79"/>
      <c r="C4784" s="119"/>
      <c r="G4784">
        <v>4780</v>
      </c>
      <c r="H4784" s="246">
        <f t="shared" ca="1" si="86"/>
        <v>3.4601236786427933E-3</v>
      </c>
    </row>
    <row r="4785" spans="2:8" x14ac:dyDescent="0.25">
      <c r="B4785" s="79"/>
      <c r="C4785" s="119"/>
      <c r="G4785">
        <v>4781</v>
      </c>
      <c r="H4785" s="246">
        <f t="shared" ca="1" si="86"/>
        <v>9.7929992652467015E-3</v>
      </c>
    </row>
    <row r="4786" spans="2:8" x14ac:dyDescent="0.25">
      <c r="B4786" s="79"/>
      <c r="C4786" s="119"/>
      <c r="G4786">
        <v>4782</v>
      </c>
      <c r="H4786" s="246">
        <f t="shared" ca="1" si="86"/>
        <v>-7.5055377802060929E-3</v>
      </c>
    </row>
    <row r="4787" spans="2:8" x14ac:dyDescent="0.25">
      <c r="B4787" s="79"/>
      <c r="C4787" s="119"/>
      <c r="G4787">
        <v>4783</v>
      </c>
      <c r="H4787" s="246">
        <f t="shared" ca="1" si="86"/>
        <v>3.2429982401951436E-4</v>
      </c>
    </row>
    <row r="4788" spans="2:8" x14ac:dyDescent="0.25">
      <c r="B4788" s="79"/>
      <c r="C4788" s="119"/>
      <c r="G4788">
        <v>4784</v>
      </c>
      <c r="H4788" s="246">
        <f t="shared" ca="1" si="86"/>
        <v>6.3576382918828439E-3</v>
      </c>
    </row>
    <row r="4789" spans="2:8" x14ac:dyDescent="0.25">
      <c r="B4789" s="79"/>
      <c r="C4789" s="119"/>
      <c r="G4789">
        <v>4785</v>
      </c>
      <c r="H4789" s="246">
        <f t="shared" ca="1" si="86"/>
        <v>2.0582100229613185E-2</v>
      </c>
    </row>
    <row r="4790" spans="2:8" x14ac:dyDescent="0.25">
      <c r="B4790" s="79"/>
      <c r="C4790" s="119"/>
      <c r="G4790">
        <v>4786</v>
      </c>
      <c r="H4790" s="246">
        <f t="shared" ca="1" si="86"/>
        <v>5.762792603361524E-3</v>
      </c>
    </row>
    <row r="4791" spans="2:8" x14ac:dyDescent="0.25">
      <c r="B4791" s="79"/>
      <c r="C4791" s="119"/>
      <c r="G4791">
        <v>4787</v>
      </c>
      <c r="H4791" s="246">
        <f t="shared" ca="1" si="86"/>
        <v>2.2621698792354473E-2</v>
      </c>
    </row>
    <row r="4792" spans="2:8" x14ac:dyDescent="0.25">
      <c r="B4792" s="79"/>
      <c r="C4792" s="119"/>
      <c r="G4792">
        <v>4788</v>
      </c>
      <c r="H4792" s="246">
        <f t="shared" ca="1" si="86"/>
        <v>-1.1867985086589739E-3</v>
      </c>
    </row>
    <row r="4793" spans="2:8" x14ac:dyDescent="0.25">
      <c r="B4793" s="79"/>
      <c r="C4793" s="119"/>
      <c r="G4793">
        <v>4789</v>
      </c>
      <c r="H4793" s="246">
        <f t="shared" ca="1" si="86"/>
        <v>-4.2066620292211029E-3</v>
      </c>
    </row>
    <row r="4794" spans="2:8" x14ac:dyDescent="0.25">
      <c r="B4794" s="79"/>
      <c r="C4794" s="119"/>
      <c r="G4794">
        <v>4790</v>
      </c>
      <c r="H4794" s="246">
        <f t="shared" ca="1" si="86"/>
        <v>-4.2553218080582126E-3</v>
      </c>
    </row>
    <row r="4795" spans="2:8" x14ac:dyDescent="0.25">
      <c r="B4795" s="79"/>
      <c r="C4795" s="119"/>
      <c r="G4795">
        <v>4791</v>
      </c>
      <c r="H4795" s="246">
        <f t="shared" ca="1" si="86"/>
        <v>-1.5049289499380702E-2</v>
      </c>
    </row>
    <row r="4796" spans="2:8" x14ac:dyDescent="0.25">
      <c r="B4796" s="79"/>
      <c r="C4796" s="119"/>
      <c r="G4796">
        <v>4792</v>
      </c>
      <c r="H4796" s="246">
        <f t="shared" ca="1" si="86"/>
        <v>-3.5116842956949462E-5</v>
      </c>
    </row>
    <row r="4797" spans="2:8" x14ac:dyDescent="0.25">
      <c r="B4797" s="79"/>
      <c r="C4797" s="119"/>
      <c r="G4797">
        <v>4793</v>
      </c>
      <c r="H4797" s="246">
        <f t="shared" ca="1" si="86"/>
        <v>-9.2956115584675383E-3</v>
      </c>
    </row>
    <row r="4798" spans="2:8" x14ac:dyDescent="0.25">
      <c r="B4798" s="79"/>
      <c r="C4798" s="119"/>
      <c r="G4798">
        <v>4794</v>
      </c>
      <c r="H4798" s="246">
        <f t="shared" ca="1" si="86"/>
        <v>3.3662731813964186E-3</v>
      </c>
    </row>
    <row r="4799" spans="2:8" x14ac:dyDescent="0.25">
      <c r="B4799" s="79"/>
      <c r="C4799" s="119"/>
      <c r="G4799">
        <v>4795</v>
      </c>
      <c r="H4799" s="246">
        <f t="shared" ca="1" si="86"/>
        <v>1.6794959469657922E-2</v>
      </c>
    </row>
    <row r="4800" spans="2:8" x14ac:dyDescent="0.25">
      <c r="B4800" s="79"/>
      <c r="C4800" s="119"/>
      <c r="G4800">
        <v>4796</v>
      </c>
      <c r="H4800" s="246">
        <f t="shared" ca="1" si="86"/>
        <v>-2.8414628968252541E-3</v>
      </c>
    </row>
    <row r="4801" spans="2:8" x14ac:dyDescent="0.25">
      <c r="B4801" s="79"/>
      <c r="C4801" s="119"/>
      <c r="G4801">
        <v>4797</v>
      </c>
      <c r="H4801" s="246">
        <f t="shared" ca="1" si="86"/>
        <v>3.5467495814412182E-3</v>
      </c>
    </row>
    <row r="4802" spans="2:8" x14ac:dyDescent="0.25">
      <c r="B4802" s="79"/>
      <c r="C4802" s="119"/>
      <c r="G4802">
        <v>4798</v>
      </c>
      <c r="H4802" s="246">
        <f t="shared" ca="1" si="86"/>
        <v>-2.231832789836358E-2</v>
      </c>
    </row>
    <row r="4803" spans="2:8" x14ac:dyDescent="0.25">
      <c r="B4803" s="79"/>
      <c r="C4803" s="119"/>
      <c r="G4803">
        <v>4799</v>
      </c>
      <c r="H4803" s="246">
        <f t="shared" ca="1" si="86"/>
        <v>5.3292752356221404E-3</v>
      </c>
    </row>
    <row r="4804" spans="2:8" x14ac:dyDescent="0.25">
      <c r="B4804" s="79"/>
      <c r="C4804" s="119"/>
      <c r="G4804">
        <v>4800</v>
      </c>
      <c r="H4804" s="246">
        <f t="shared" ca="1" si="86"/>
        <v>5.591472865583938E-3</v>
      </c>
    </row>
    <row r="4805" spans="2:8" x14ac:dyDescent="0.25">
      <c r="B4805" s="79"/>
      <c r="C4805" s="119"/>
      <c r="G4805">
        <v>4801</v>
      </c>
      <c r="H4805" s="246">
        <f t="shared" ca="1" si="86"/>
        <v>1.7259701669784823E-3</v>
      </c>
    </row>
    <row r="4806" spans="2:8" x14ac:dyDescent="0.25">
      <c r="B4806" s="79"/>
      <c r="C4806" s="119"/>
      <c r="G4806">
        <v>4802</v>
      </c>
      <c r="H4806" s="246">
        <f t="shared" ref="H4806:H4869" ca="1" si="87">_xlfn.NORM.INV(RAND(),$N$7,$N$8)</f>
        <v>-7.6891728239141706E-3</v>
      </c>
    </row>
    <row r="4807" spans="2:8" x14ac:dyDescent="0.25">
      <c r="B4807" s="79"/>
      <c r="C4807" s="119"/>
      <c r="G4807">
        <v>4803</v>
      </c>
      <c r="H4807" s="246">
        <f t="shared" ca="1" si="87"/>
        <v>1.565841416847218E-2</v>
      </c>
    </row>
    <row r="4808" spans="2:8" x14ac:dyDescent="0.25">
      <c r="B4808" s="79"/>
      <c r="C4808" s="119"/>
      <c r="G4808">
        <v>4804</v>
      </c>
      <c r="H4808" s="246">
        <f t="shared" ca="1" si="87"/>
        <v>-7.9433046735500092E-3</v>
      </c>
    </row>
    <row r="4809" spans="2:8" x14ac:dyDescent="0.25">
      <c r="B4809" s="79"/>
      <c r="C4809" s="119"/>
      <c r="G4809">
        <v>4805</v>
      </c>
      <c r="H4809" s="246">
        <f t="shared" ca="1" si="87"/>
        <v>2.2407530431358094E-3</v>
      </c>
    </row>
    <row r="4810" spans="2:8" x14ac:dyDescent="0.25">
      <c r="B4810" s="79"/>
      <c r="C4810" s="119"/>
      <c r="G4810">
        <v>4806</v>
      </c>
      <c r="H4810" s="246">
        <f t="shared" ca="1" si="87"/>
        <v>-3.6710943436996197E-3</v>
      </c>
    </row>
    <row r="4811" spans="2:8" x14ac:dyDescent="0.25">
      <c r="B4811" s="79"/>
      <c r="C4811" s="119"/>
      <c r="G4811">
        <v>4807</v>
      </c>
      <c r="H4811" s="246">
        <f t="shared" ca="1" si="87"/>
        <v>-1.7193160072978338E-2</v>
      </c>
    </row>
    <row r="4812" spans="2:8" x14ac:dyDescent="0.25">
      <c r="B4812" s="79"/>
      <c r="C4812" s="119"/>
      <c r="G4812">
        <v>4808</v>
      </c>
      <c r="H4812" s="246">
        <f t="shared" ca="1" si="87"/>
        <v>6.4541128951502783E-3</v>
      </c>
    </row>
    <row r="4813" spans="2:8" x14ac:dyDescent="0.25">
      <c r="B4813" s="79"/>
      <c r="C4813" s="119"/>
      <c r="G4813">
        <v>4809</v>
      </c>
      <c r="H4813" s="246">
        <f t="shared" ca="1" si="87"/>
        <v>-4.4156881009418218E-2</v>
      </c>
    </row>
    <row r="4814" spans="2:8" x14ac:dyDescent="0.25">
      <c r="B4814" s="79"/>
      <c r="C4814" s="119"/>
      <c r="G4814">
        <v>4810</v>
      </c>
      <c r="H4814" s="246">
        <f t="shared" ca="1" si="87"/>
        <v>-8.3129008870967275E-3</v>
      </c>
    </row>
    <row r="4815" spans="2:8" x14ac:dyDescent="0.25">
      <c r="B4815" s="79"/>
      <c r="C4815" s="119"/>
      <c r="G4815">
        <v>4811</v>
      </c>
      <c r="H4815" s="246">
        <f t="shared" ca="1" si="87"/>
        <v>-1.5969808874231595E-2</v>
      </c>
    </row>
    <row r="4816" spans="2:8" x14ac:dyDescent="0.25">
      <c r="B4816" s="79"/>
      <c r="C4816" s="119"/>
      <c r="G4816">
        <v>4812</v>
      </c>
      <c r="H4816" s="246">
        <f t="shared" ca="1" si="87"/>
        <v>1.1165788931328489E-2</v>
      </c>
    </row>
    <row r="4817" spans="2:8" x14ac:dyDescent="0.25">
      <c r="B4817" s="79"/>
      <c r="C4817" s="119"/>
      <c r="G4817">
        <v>4813</v>
      </c>
      <c r="H4817" s="246">
        <f t="shared" ca="1" si="87"/>
        <v>1.3082916759596493E-2</v>
      </c>
    </row>
    <row r="4818" spans="2:8" x14ac:dyDescent="0.25">
      <c r="B4818" s="79"/>
      <c r="C4818" s="119"/>
      <c r="G4818">
        <v>4814</v>
      </c>
      <c r="H4818" s="246">
        <f t="shared" ca="1" si="87"/>
        <v>7.3796077430963924E-3</v>
      </c>
    </row>
    <row r="4819" spans="2:8" x14ac:dyDescent="0.25">
      <c r="B4819" s="79"/>
      <c r="C4819" s="119"/>
      <c r="G4819">
        <v>4815</v>
      </c>
      <c r="H4819" s="246">
        <f t="shared" ca="1" si="87"/>
        <v>1.1013499093094117E-2</v>
      </c>
    </row>
    <row r="4820" spans="2:8" x14ac:dyDescent="0.25">
      <c r="B4820" s="79"/>
      <c r="C4820" s="119"/>
      <c r="G4820">
        <v>4816</v>
      </c>
      <c r="H4820" s="246">
        <f t="shared" ca="1" si="87"/>
        <v>-2.4331736191305314E-3</v>
      </c>
    </row>
    <row r="4821" spans="2:8" x14ac:dyDescent="0.25">
      <c r="B4821" s="79"/>
      <c r="C4821" s="119"/>
      <c r="G4821">
        <v>4817</v>
      </c>
      <c r="H4821" s="246">
        <f t="shared" ca="1" si="87"/>
        <v>1.2063265133003379E-2</v>
      </c>
    </row>
    <row r="4822" spans="2:8" x14ac:dyDescent="0.25">
      <c r="B4822" s="79"/>
      <c r="C4822" s="119"/>
      <c r="G4822">
        <v>4818</v>
      </c>
      <c r="H4822" s="246">
        <f t="shared" ca="1" si="87"/>
        <v>-5.7521269479249987E-4</v>
      </c>
    </row>
    <row r="4823" spans="2:8" x14ac:dyDescent="0.25">
      <c r="B4823" s="79"/>
      <c r="C4823" s="119"/>
      <c r="G4823">
        <v>4819</v>
      </c>
      <c r="H4823" s="246">
        <f t="shared" ca="1" si="87"/>
        <v>8.2132654646863614E-3</v>
      </c>
    </row>
    <row r="4824" spans="2:8" x14ac:dyDescent="0.25">
      <c r="B4824" s="79"/>
      <c r="C4824" s="119"/>
      <c r="G4824">
        <v>4820</v>
      </c>
      <c r="H4824" s="246">
        <f t="shared" ca="1" si="87"/>
        <v>-1.7742733340868157E-2</v>
      </c>
    </row>
    <row r="4825" spans="2:8" x14ac:dyDescent="0.25">
      <c r="B4825" s="79"/>
      <c r="C4825" s="119"/>
      <c r="G4825">
        <v>4821</v>
      </c>
      <c r="H4825" s="246">
        <f t="shared" ca="1" si="87"/>
        <v>1.6301152108989206E-2</v>
      </c>
    </row>
    <row r="4826" spans="2:8" x14ac:dyDescent="0.25">
      <c r="B4826" s="79"/>
      <c r="C4826" s="119"/>
      <c r="G4826">
        <v>4822</v>
      </c>
      <c r="H4826" s="246">
        <f t="shared" ca="1" si="87"/>
        <v>-7.0541055899690666E-4</v>
      </c>
    </row>
    <row r="4827" spans="2:8" x14ac:dyDescent="0.25">
      <c r="B4827" s="79"/>
      <c r="C4827" s="119"/>
      <c r="G4827">
        <v>4823</v>
      </c>
      <c r="H4827" s="246">
        <f t="shared" ca="1" si="87"/>
        <v>2.0642396312206296E-2</v>
      </c>
    </row>
    <row r="4828" spans="2:8" x14ac:dyDescent="0.25">
      <c r="B4828" s="79"/>
      <c r="C4828" s="119"/>
      <c r="G4828">
        <v>4824</v>
      </c>
      <c r="H4828" s="246">
        <f t="shared" ca="1" si="87"/>
        <v>1.0113505003871723E-3</v>
      </c>
    </row>
    <row r="4829" spans="2:8" x14ac:dyDescent="0.25">
      <c r="B4829" s="79"/>
      <c r="C4829" s="119"/>
      <c r="G4829">
        <v>4825</v>
      </c>
      <c r="H4829" s="246">
        <f t="shared" ca="1" si="87"/>
        <v>-1.7220863244549222E-3</v>
      </c>
    </row>
    <row r="4830" spans="2:8" x14ac:dyDescent="0.25">
      <c r="B4830" s="79"/>
      <c r="C4830" s="119"/>
      <c r="G4830">
        <v>4826</v>
      </c>
      <c r="H4830" s="246">
        <f t="shared" ca="1" si="87"/>
        <v>-1.9508292443277272E-3</v>
      </c>
    </row>
    <row r="4831" spans="2:8" x14ac:dyDescent="0.25">
      <c r="B4831" s="79"/>
      <c r="C4831" s="119"/>
      <c r="G4831">
        <v>4827</v>
      </c>
      <c r="H4831" s="246">
        <f t="shared" ca="1" si="87"/>
        <v>7.4864716405753217E-3</v>
      </c>
    </row>
    <row r="4832" spans="2:8" x14ac:dyDescent="0.25">
      <c r="B4832" s="79"/>
      <c r="C4832" s="119"/>
      <c r="G4832">
        <v>4828</v>
      </c>
      <c r="H4832" s="246">
        <f t="shared" ca="1" si="87"/>
        <v>1.5041967716432609E-2</v>
      </c>
    </row>
    <row r="4833" spans="2:8" x14ac:dyDescent="0.25">
      <c r="B4833" s="79"/>
      <c r="C4833" s="119"/>
      <c r="G4833">
        <v>4829</v>
      </c>
      <c r="H4833" s="246">
        <f t="shared" ca="1" si="87"/>
        <v>2.5817205118733848E-2</v>
      </c>
    </row>
    <row r="4834" spans="2:8" x14ac:dyDescent="0.25">
      <c r="B4834" s="79"/>
      <c r="C4834" s="119"/>
      <c r="G4834">
        <v>4830</v>
      </c>
      <c r="H4834" s="246">
        <f t="shared" ca="1" si="87"/>
        <v>1.1963006476919408E-3</v>
      </c>
    </row>
    <row r="4835" spans="2:8" x14ac:dyDescent="0.25">
      <c r="B4835" s="79"/>
      <c r="C4835" s="119"/>
      <c r="G4835">
        <v>4831</v>
      </c>
      <c r="H4835" s="246">
        <f t="shared" ca="1" si="87"/>
        <v>-5.0629850730214421E-3</v>
      </c>
    </row>
    <row r="4836" spans="2:8" x14ac:dyDescent="0.25">
      <c r="B4836" s="79"/>
      <c r="C4836" s="119"/>
      <c r="G4836">
        <v>4832</v>
      </c>
      <c r="H4836" s="246">
        <f t="shared" ca="1" si="87"/>
        <v>1.7133535460881414E-3</v>
      </c>
    </row>
    <row r="4837" spans="2:8" x14ac:dyDescent="0.25">
      <c r="B4837" s="79"/>
      <c r="C4837" s="119"/>
      <c r="G4837">
        <v>4833</v>
      </c>
      <c r="H4837" s="246">
        <f t="shared" ca="1" si="87"/>
        <v>-2.2695183434509072E-2</v>
      </c>
    </row>
    <row r="4838" spans="2:8" x14ac:dyDescent="0.25">
      <c r="B4838" s="79"/>
      <c r="C4838" s="119"/>
      <c r="G4838">
        <v>4834</v>
      </c>
      <c r="H4838" s="246">
        <f t="shared" ca="1" si="87"/>
        <v>4.8067157308422908E-3</v>
      </c>
    </row>
    <row r="4839" spans="2:8" x14ac:dyDescent="0.25">
      <c r="B4839" s="79"/>
      <c r="C4839" s="119"/>
      <c r="G4839">
        <v>4835</v>
      </c>
      <c r="H4839" s="246">
        <f t="shared" ca="1" si="87"/>
        <v>1.1605217623441218E-2</v>
      </c>
    </row>
    <row r="4840" spans="2:8" x14ac:dyDescent="0.25">
      <c r="B4840" s="79"/>
      <c r="C4840" s="119"/>
      <c r="G4840">
        <v>4836</v>
      </c>
      <c r="H4840" s="246">
        <f t="shared" ca="1" si="87"/>
        <v>-4.6896609219556195E-3</v>
      </c>
    </row>
    <row r="4841" spans="2:8" x14ac:dyDescent="0.25">
      <c r="B4841" s="79"/>
      <c r="C4841" s="119"/>
      <c r="G4841">
        <v>4837</v>
      </c>
      <c r="H4841" s="246">
        <f t="shared" ca="1" si="87"/>
        <v>1.1654391394950758E-2</v>
      </c>
    </row>
    <row r="4842" spans="2:8" x14ac:dyDescent="0.25">
      <c r="B4842" s="79"/>
      <c r="C4842" s="119"/>
      <c r="G4842">
        <v>4838</v>
      </c>
      <c r="H4842" s="246">
        <f t="shared" ca="1" si="87"/>
        <v>1.9596124114842767E-3</v>
      </c>
    </row>
    <row r="4843" spans="2:8" x14ac:dyDescent="0.25">
      <c r="B4843" s="79"/>
      <c r="C4843" s="119"/>
      <c r="G4843">
        <v>4839</v>
      </c>
      <c r="H4843" s="246">
        <f t="shared" ca="1" si="87"/>
        <v>-1.0695024256563048E-2</v>
      </c>
    </row>
    <row r="4844" spans="2:8" x14ac:dyDescent="0.25">
      <c r="B4844" s="79"/>
      <c r="C4844" s="119"/>
      <c r="G4844">
        <v>4840</v>
      </c>
      <c r="H4844" s="246">
        <f t="shared" ca="1" si="87"/>
        <v>-4.3915616338090786E-3</v>
      </c>
    </row>
    <row r="4845" spans="2:8" x14ac:dyDescent="0.25">
      <c r="B4845" s="79"/>
      <c r="C4845" s="119"/>
      <c r="G4845">
        <v>4841</v>
      </c>
      <c r="H4845" s="246">
        <f t="shared" ca="1" si="87"/>
        <v>-4.2595038098083085E-3</v>
      </c>
    </row>
    <row r="4846" spans="2:8" x14ac:dyDescent="0.25">
      <c r="B4846" s="79"/>
      <c r="C4846" s="119"/>
      <c r="G4846">
        <v>4842</v>
      </c>
      <c r="H4846" s="246">
        <f t="shared" ca="1" si="87"/>
        <v>-9.7870063847870503E-3</v>
      </c>
    </row>
    <row r="4847" spans="2:8" x14ac:dyDescent="0.25">
      <c r="B4847" s="79"/>
      <c r="C4847" s="119"/>
      <c r="G4847">
        <v>4843</v>
      </c>
      <c r="H4847" s="246">
        <f t="shared" ca="1" si="87"/>
        <v>5.9071899431596747E-3</v>
      </c>
    </row>
    <row r="4848" spans="2:8" x14ac:dyDescent="0.25">
      <c r="B4848" s="79"/>
      <c r="C4848" s="119"/>
      <c r="G4848">
        <v>4844</v>
      </c>
      <c r="H4848" s="246">
        <f t="shared" ca="1" si="87"/>
        <v>-8.593837439725225E-4</v>
      </c>
    </row>
    <row r="4849" spans="2:8" x14ac:dyDescent="0.25">
      <c r="B4849" s="79"/>
      <c r="C4849" s="119"/>
      <c r="G4849">
        <v>4845</v>
      </c>
      <c r="H4849" s="246">
        <f t="shared" ca="1" si="87"/>
        <v>-1.2366466194328145E-2</v>
      </c>
    </row>
    <row r="4850" spans="2:8" x14ac:dyDescent="0.25">
      <c r="B4850" s="79"/>
      <c r="C4850" s="119"/>
      <c r="G4850">
        <v>4846</v>
      </c>
      <c r="H4850" s="246">
        <f t="shared" ca="1" si="87"/>
        <v>2.5114970266066237E-3</v>
      </c>
    </row>
    <row r="4851" spans="2:8" x14ac:dyDescent="0.25">
      <c r="B4851" s="79"/>
      <c r="C4851" s="119"/>
      <c r="G4851">
        <v>4847</v>
      </c>
      <c r="H4851" s="246">
        <f t="shared" ca="1" si="87"/>
        <v>-3.4607540862566323E-2</v>
      </c>
    </row>
    <row r="4852" spans="2:8" x14ac:dyDescent="0.25">
      <c r="B4852" s="79"/>
      <c r="C4852" s="119"/>
      <c r="G4852">
        <v>4848</v>
      </c>
      <c r="H4852" s="246">
        <f t="shared" ca="1" si="87"/>
        <v>-7.6620292092180811E-3</v>
      </c>
    </row>
    <row r="4853" spans="2:8" x14ac:dyDescent="0.25">
      <c r="B4853" s="79"/>
      <c r="C4853" s="119"/>
      <c r="G4853">
        <v>4849</v>
      </c>
      <c r="H4853" s="246">
        <f t="shared" ca="1" si="87"/>
        <v>-1.1498831700630442E-2</v>
      </c>
    </row>
    <row r="4854" spans="2:8" x14ac:dyDescent="0.25">
      <c r="B4854" s="79"/>
      <c r="C4854" s="119"/>
      <c r="G4854">
        <v>4850</v>
      </c>
      <c r="H4854" s="246">
        <f t="shared" ca="1" si="87"/>
        <v>9.105799268617612E-3</v>
      </c>
    </row>
    <row r="4855" spans="2:8" x14ac:dyDescent="0.25">
      <c r="B4855" s="79"/>
      <c r="C4855" s="119"/>
      <c r="G4855">
        <v>4851</v>
      </c>
      <c r="H4855" s="246">
        <f t="shared" ca="1" si="87"/>
        <v>-8.4295357559372895E-4</v>
      </c>
    </row>
    <row r="4856" spans="2:8" x14ac:dyDescent="0.25">
      <c r="B4856" s="79"/>
      <c r="C4856" s="119"/>
      <c r="G4856">
        <v>4852</v>
      </c>
      <c r="H4856" s="246">
        <f t="shared" ca="1" si="87"/>
        <v>3.0403689795737866E-2</v>
      </c>
    </row>
    <row r="4857" spans="2:8" x14ac:dyDescent="0.25">
      <c r="B4857" s="79"/>
      <c r="C4857" s="119"/>
      <c r="G4857">
        <v>4853</v>
      </c>
      <c r="H4857" s="246">
        <f t="shared" ca="1" si="87"/>
        <v>-1.1863832007507054E-2</v>
      </c>
    </row>
    <row r="4858" spans="2:8" x14ac:dyDescent="0.25">
      <c r="B4858" s="79"/>
      <c r="C4858" s="119"/>
      <c r="G4858">
        <v>4854</v>
      </c>
      <c r="H4858" s="246">
        <f t="shared" ca="1" si="87"/>
        <v>-6.8428854707542073E-3</v>
      </c>
    </row>
    <row r="4859" spans="2:8" x14ac:dyDescent="0.25">
      <c r="B4859" s="79"/>
      <c r="C4859" s="119"/>
      <c r="G4859">
        <v>4855</v>
      </c>
      <c r="H4859" s="246">
        <f t="shared" ca="1" si="87"/>
        <v>6.0501293066757139E-3</v>
      </c>
    </row>
    <row r="4860" spans="2:8" x14ac:dyDescent="0.25">
      <c r="B4860" s="79"/>
      <c r="C4860" s="119"/>
      <c r="G4860">
        <v>4856</v>
      </c>
      <c r="H4860" s="246">
        <f t="shared" ca="1" si="87"/>
        <v>2.3009745887492637E-2</v>
      </c>
    </row>
    <row r="4861" spans="2:8" x14ac:dyDescent="0.25">
      <c r="B4861" s="79"/>
      <c r="C4861" s="119"/>
      <c r="G4861">
        <v>4857</v>
      </c>
      <c r="H4861" s="246">
        <f t="shared" ca="1" si="87"/>
        <v>-1.7531807275003208E-2</v>
      </c>
    </row>
    <row r="4862" spans="2:8" x14ac:dyDescent="0.25">
      <c r="B4862" s="79"/>
      <c r="C4862" s="119"/>
      <c r="G4862">
        <v>4858</v>
      </c>
      <c r="H4862" s="246">
        <f t="shared" ca="1" si="87"/>
        <v>1.7520545310591679E-2</v>
      </c>
    </row>
    <row r="4863" spans="2:8" x14ac:dyDescent="0.25">
      <c r="B4863" s="79"/>
      <c r="C4863" s="119"/>
      <c r="G4863">
        <v>4859</v>
      </c>
      <c r="H4863" s="246">
        <f t="shared" ca="1" si="87"/>
        <v>7.9294396264714805E-3</v>
      </c>
    </row>
    <row r="4864" spans="2:8" x14ac:dyDescent="0.25">
      <c r="B4864" s="79"/>
      <c r="C4864" s="119"/>
      <c r="G4864">
        <v>4860</v>
      </c>
      <c r="H4864" s="246">
        <f t="shared" ca="1" si="87"/>
        <v>1.0442114176848758E-2</v>
      </c>
    </row>
    <row r="4865" spans="2:8" x14ac:dyDescent="0.25">
      <c r="B4865" s="79"/>
      <c r="C4865" s="119"/>
      <c r="G4865">
        <v>4861</v>
      </c>
      <c r="H4865" s="246">
        <f t="shared" ca="1" si="87"/>
        <v>2.1614879362591641E-3</v>
      </c>
    </row>
    <row r="4866" spans="2:8" x14ac:dyDescent="0.25">
      <c r="B4866" s="79"/>
      <c r="C4866" s="119"/>
      <c r="G4866">
        <v>4862</v>
      </c>
      <c r="H4866" s="246">
        <f t="shared" ca="1" si="87"/>
        <v>-3.952709416418042E-3</v>
      </c>
    </row>
    <row r="4867" spans="2:8" x14ac:dyDescent="0.25">
      <c r="B4867" s="79"/>
      <c r="C4867" s="119"/>
      <c r="G4867">
        <v>4863</v>
      </c>
      <c r="H4867" s="246">
        <f t="shared" ca="1" si="87"/>
        <v>-6.0386783712919672E-3</v>
      </c>
    </row>
    <row r="4868" spans="2:8" x14ac:dyDescent="0.25">
      <c r="B4868" s="79"/>
      <c r="C4868" s="119"/>
      <c r="G4868">
        <v>4864</v>
      </c>
      <c r="H4868" s="246">
        <f t="shared" ca="1" si="87"/>
        <v>4.1593145260712654E-3</v>
      </c>
    </row>
    <row r="4869" spans="2:8" x14ac:dyDescent="0.25">
      <c r="B4869" s="79"/>
      <c r="C4869" s="119"/>
      <c r="G4869">
        <v>4865</v>
      </c>
      <c r="H4869" s="246">
        <f t="shared" ca="1" si="87"/>
        <v>-6.0417540920705334E-3</v>
      </c>
    </row>
    <row r="4870" spans="2:8" x14ac:dyDescent="0.25">
      <c r="B4870" s="79"/>
      <c r="C4870" s="119"/>
      <c r="G4870">
        <v>4866</v>
      </c>
      <c r="H4870" s="246">
        <f t="shared" ref="H4870:H4933" ca="1" si="88">_xlfn.NORM.INV(RAND(),$N$7,$N$8)</f>
        <v>-1.0752738323981261E-2</v>
      </c>
    </row>
    <row r="4871" spans="2:8" x14ac:dyDescent="0.25">
      <c r="B4871" s="79"/>
      <c r="C4871" s="119"/>
      <c r="G4871">
        <v>4867</v>
      </c>
      <c r="H4871" s="246">
        <f t="shared" ca="1" si="88"/>
        <v>-6.7598598950050172E-3</v>
      </c>
    </row>
    <row r="4872" spans="2:8" x14ac:dyDescent="0.25">
      <c r="B4872" s="79"/>
      <c r="C4872" s="119"/>
      <c r="G4872">
        <v>4868</v>
      </c>
      <c r="H4872" s="246">
        <f t="shared" ca="1" si="88"/>
        <v>1.0985586701652558E-2</v>
      </c>
    </row>
    <row r="4873" spans="2:8" x14ac:dyDescent="0.25">
      <c r="B4873" s="79"/>
      <c r="C4873" s="119"/>
      <c r="G4873">
        <v>4869</v>
      </c>
      <c r="H4873" s="246">
        <f t="shared" ca="1" si="88"/>
        <v>7.4119682629352696E-3</v>
      </c>
    </row>
    <row r="4874" spans="2:8" x14ac:dyDescent="0.25">
      <c r="B4874" s="79"/>
      <c r="C4874" s="119"/>
      <c r="G4874">
        <v>4870</v>
      </c>
      <c r="H4874" s="246">
        <f t="shared" ca="1" si="88"/>
        <v>3.8199438462700836E-3</v>
      </c>
    </row>
    <row r="4875" spans="2:8" x14ac:dyDescent="0.25">
      <c r="B4875" s="79"/>
      <c r="C4875" s="119"/>
      <c r="G4875">
        <v>4871</v>
      </c>
      <c r="H4875" s="246">
        <f t="shared" ca="1" si="88"/>
        <v>-2.2529381833103256E-3</v>
      </c>
    </row>
    <row r="4876" spans="2:8" x14ac:dyDescent="0.25">
      <c r="B4876" s="79"/>
      <c r="C4876" s="119"/>
      <c r="G4876">
        <v>4872</v>
      </c>
      <c r="H4876" s="246">
        <f t="shared" ca="1" si="88"/>
        <v>7.0947252263264546E-3</v>
      </c>
    </row>
    <row r="4877" spans="2:8" x14ac:dyDescent="0.25">
      <c r="B4877" s="79"/>
      <c r="C4877" s="119"/>
      <c r="G4877">
        <v>4873</v>
      </c>
      <c r="H4877" s="246">
        <f t="shared" ca="1" si="88"/>
        <v>-1.2965605987086886E-2</v>
      </c>
    </row>
    <row r="4878" spans="2:8" x14ac:dyDescent="0.25">
      <c r="B4878" s="79"/>
      <c r="C4878" s="119"/>
      <c r="G4878">
        <v>4874</v>
      </c>
      <c r="H4878" s="246">
        <f t="shared" ca="1" si="88"/>
        <v>-2.3629516168770671E-3</v>
      </c>
    </row>
    <row r="4879" spans="2:8" x14ac:dyDescent="0.25">
      <c r="B4879" s="79"/>
      <c r="C4879" s="119"/>
      <c r="G4879">
        <v>4875</v>
      </c>
      <c r="H4879" s="246">
        <f t="shared" ca="1" si="88"/>
        <v>-7.6586106736681479E-3</v>
      </c>
    </row>
    <row r="4880" spans="2:8" x14ac:dyDescent="0.25">
      <c r="B4880" s="79"/>
      <c r="C4880" s="119"/>
      <c r="G4880">
        <v>4876</v>
      </c>
      <c r="H4880" s="246">
        <f t="shared" ca="1" si="88"/>
        <v>-4.6407943791768004E-3</v>
      </c>
    </row>
    <row r="4881" spans="2:8" x14ac:dyDescent="0.25">
      <c r="B4881" s="79"/>
      <c r="C4881" s="119"/>
      <c r="G4881">
        <v>4877</v>
      </c>
      <c r="H4881" s="246">
        <f t="shared" ca="1" si="88"/>
        <v>-6.0001091036564523E-3</v>
      </c>
    </row>
    <row r="4882" spans="2:8" x14ac:dyDescent="0.25">
      <c r="B4882" s="79"/>
      <c r="C4882" s="119"/>
      <c r="G4882">
        <v>4878</v>
      </c>
      <c r="H4882" s="246">
        <f t="shared" ca="1" si="88"/>
        <v>1.4767966739019455E-2</v>
      </c>
    </row>
    <row r="4883" spans="2:8" x14ac:dyDescent="0.25">
      <c r="B4883" s="79"/>
      <c r="C4883" s="119"/>
      <c r="G4883">
        <v>4879</v>
      </c>
      <c r="H4883" s="246">
        <f t="shared" ca="1" si="88"/>
        <v>2.9282800372412111E-3</v>
      </c>
    </row>
    <row r="4884" spans="2:8" x14ac:dyDescent="0.25">
      <c r="B4884" s="79"/>
      <c r="C4884" s="119"/>
      <c r="G4884">
        <v>4880</v>
      </c>
      <c r="H4884" s="246">
        <f t="shared" ca="1" si="88"/>
        <v>7.2301287029583883E-3</v>
      </c>
    </row>
    <row r="4885" spans="2:8" x14ac:dyDescent="0.25">
      <c r="B4885" s="79"/>
      <c r="C4885" s="119"/>
      <c r="G4885">
        <v>4881</v>
      </c>
      <c r="H4885" s="246">
        <f t="shared" ca="1" si="88"/>
        <v>8.2532240597269248E-3</v>
      </c>
    </row>
    <row r="4886" spans="2:8" x14ac:dyDescent="0.25">
      <c r="B4886" s="79"/>
      <c r="C4886" s="119"/>
      <c r="G4886">
        <v>4882</v>
      </c>
      <c r="H4886" s="246">
        <f t="shared" ca="1" si="88"/>
        <v>-2.5774854668695731E-2</v>
      </c>
    </row>
    <row r="4887" spans="2:8" x14ac:dyDescent="0.25">
      <c r="B4887" s="79"/>
      <c r="C4887" s="119"/>
      <c r="G4887">
        <v>4883</v>
      </c>
      <c r="H4887" s="246">
        <f t="shared" ca="1" si="88"/>
        <v>-5.1786051917967514E-3</v>
      </c>
    </row>
    <row r="4888" spans="2:8" x14ac:dyDescent="0.25">
      <c r="B4888" s="79"/>
      <c r="C4888" s="119"/>
      <c r="G4888">
        <v>4884</v>
      </c>
      <c r="H4888" s="246">
        <f t="shared" ca="1" si="88"/>
        <v>-1.6713405088920327E-2</v>
      </c>
    </row>
    <row r="4889" spans="2:8" x14ac:dyDescent="0.25">
      <c r="B4889" s="79"/>
      <c r="C4889" s="119"/>
      <c r="G4889">
        <v>4885</v>
      </c>
      <c r="H4889" s="246">
        <f t="shared" ca="1" si="88"/>
        <v>-1.1980268814747733E-2</v>
      </c>
    </row>
    <row r="4890" spans="2:8" x14ac:dyDescent="0.25">
      <c r="B4890" s="79"/>
      <c r="C4890" s="119"/>
      <c r="G4890">
        <v>4886</v>
      </c>
      <c r="H4890" s="246">
        <f t="shared" ca="1" si="88"/>
        <v>1.3973683831407065E-2</v>
      </c>
    </row>
    <row r="4891" spans="2:8" x14ac:dyDescent="0.25">
      <c r="B4891" s="79"/>
      <c r="C4891" s="119"/>
      <c r="G4891">
        <v>4887</v>
      </c>
      <c r="H4891" s="246">
        <f t="shared" ca="1" si="88"/>
        <v>1.1433973829405938E-2</v>
      </c>
    </row>
    <row r="4892" spans="2:8" x14ac:dyDescent="0.25">
      <c r="B4892" s="79"/>
      <c r="C4892" s="119"/>
      <c r="G4892">
        <v>4888</v>
      </c>
      <c r="H4892" s="246">
        <f t="shared" ca="1" si="88"/>
        <v>7.9352045507397207E-3</v>
      </c>
    </row>
    <row r="4893" spans="2:8" x14ac:dyDescent="0.25">
      <c r="B4893" s="79"/>
      <c r="C4893" s="119"/>
      <c r="G4893">
        <v>4889</v>
      </c>
      <c r="H4893" s="246">
        <f t="shared" ca="1" si="88"/>
        <v>1.1534097890504798E-2</v>
      </c>
    </row>
    <row r="4894" spans="2:8" x14ac:dyDescent="0.25">
      <c r="B4894" s="79"/>
      <c r="C4894" s="119"/>
      <c r="G4894">
        <v>4890</v>
      </c>
      <c r="H4894" s="246">
        <f t="shared" ca="1" si="88"/>
        <v>-1.4657160029960087E-2</v>
      </c>
    </row>
    <row r="4895" spans="2:8" x14ac:dyDescent="0.25">
      <c r="B4895" s="79"/>
      <c r="C4895" s="119"/>
      <c r="G4895">
        <v>4891</v>
      </c>
      <c r="H4895" s="246">
        <f t="shared" ca="1" si="88"/>
        <v>-2.0104167153293978E-3</v>
      </c>
    </row>
    <row r="4896" spans="2:8" x14ac:dyDescent="0.25">
      <c r="B4896" s="79"/>
      <c r="C4896" s="119"/>
      <c r="G4896">
        <v>4892</v>
      </c>
      <c r="H4896" s="246">
        <f t="shared" ca="1" si="88"/>
        <v>8.3006371382350723E-3</v>
      </c>
    </row>
    <row r="4897" spans="2:8" x14ac:dyDescent="0.25">
      <c r="B4897" s="79"/>
      <c r="C4897" s="119"/>
      <c r="G4897">
        <v>4893</v>
      </c>
      <c r="H4897" s="246">
        <f t="shared" ca="1" si="88"/>
        <v>1.3590914637278326E-2</v>
      </c>
    </row>
    <row r="4898" spans="2:8" x14ac:dyDescent="0.25">
      <c r="B4898" s="79"/>
      <c r="C4898" s="119"/>
      <c r="G4898">
        <v>4894</v>
      </c>
      <c r="H4898" s="246">
        <f t="shared" ca="1" si="88"/>
        <v>7.4047441250083895E-3</v>
      </c>
    </row>
    <row r="4899" spans="2:8" x14ac:dyDescent="0.25">
      <c r="B4899" s="79"/>
      <c r="C4899" s="119"/>
      <c r="G4899">
        <v>4895</v>
      </c>
      <c r="H4899" s="246">
        <f t="shared" ca="1" si="88"/>
        <v>-1.4004655017277649E-2</v>
      </c>
    </row>
    <row r="4900" spans="2:8" x14ac:dyDescent="0.25">
      <c r="B4900" s="79"/>
      <c r="C4900" s="119"/>
      <c r="G4900">
        <v>4896</v>
      </c>
      <c r="H4900" s="246">
        <f t="shared" ca="1" si="88"/>
        <v>1.5881183608097746E-2</v>
      </c>
    </row>
    <row r="4901" spans="2:8" x14ac:dyDescent="0.25">
      <c r="B4901" s="79"/>
      <c r="C4901" s="119"/>
      <c r="G4901">
        <v>4897</v>
      </c>
      <c r="H4901" s="246">
        <f t="shared" ca="1" si="88"/>
        <v>-1.1312745372831801E-2</v>
      </c>
    </row>
    <row r="4902" spans="2:8" x14ac:dyDescent="0.25">
      <c r="B4902" s="79"/>
      <c r="C4902" s="119"/>
      <c r="G4902">
        <v>4898</v>
      </c>
      <c r="H4902" s="246">
        <f t="shared" ca="1" si="88"/>
        <v>3.6189643445022983E-3</v>
      </c>
    </row>
    <row r="4903" spans="2:8" x14ac:dyDescent="0.25">
      <c r="B4903" s="79"/>
      <c r="C4903" s="119"/>
      <c r="G4903">
        <v>4899</v>
      </c>
      <c r="H4903" s="246">
        <f t="shared" ca="1" si="88"/>
        <v>-1.1519335347279379E-3</v>
      </c>
    </row>
    <row r="4904" spans="2:8" x14ac:dyDescent="0.25">
      <c r="B4904" s="79"/>
      <c r="C4904" s="119"/>
      <c r="G4904">
        <v>4900</v>
      </c>
      <c r="H4904" s="246">
        <f t="shared" ca="1" si="88"/>
        <v>-4.5165597117181357E-4</v>
      </c>
    </row>
    <row r="4905" spans="2:8" x14ac:dyDescent="0.25">
      <c r="B4905" s="79"/>
      <c r="C4905" s="119"/>
      <c r="G4905">
        <v>4901</v>
      </c>
      <c r="H4905" s="246">
        <f t="shared" ca="1" si="88"/>
        <v>-2.1751936586155086E-2</v>
      </c>
    </row>
    <row r="4906" spans="2:8" x14ac:dyDescent="0.25">
      <c r="B4906" s="79"/>
      <c r="C4906" s="119"/>
      <c r="G4906">
        <v>4902</v>
      </c>
      <c r="H4906" s="246">
        <f t="shared" ca="1" si="88"/>
        <v>-6.6880026454776741E-3</v>
      </c>
    </row>
    <row r="4907" spans="2:8" x14ac:dyDescent="0.25">
      <c r="B4907" s="79"/>
      <c r="C4907" s="119"/>
      <c r="G4907">
        <v>4903</v>
      </c>
      <c r="H4907" s="246">
        <f t="shared" ca="1" si="88"/>
        <v>1.1366893805391059E-2</v>
      </c>
    </row>
    <row r="4908" spans="2:8" x14ac:dyDescent="0.25">
      <c r="B4908" s="79"/>
      <c r="C4908" s="119"/>
      <c r="G4908">
        <v>4904</v>
      </c>
      <c r="H4908" s="246">
        <f t="shared" ca="1" si="88"/>
        <v>1.8079986493690026E-2</v>
      </c>
    </row>
    <row r="4909" spans="2:8" x14ac:dyDescent="0.25">
      <c r="B4909" s="79"/>
      <c r="C4909" s="119"/>
      <c r="G4909">
        <v>4905</v>
      </c>
      <c r="H4909" s="246">
        <f t="shared" ca="1" si="88"/>
        <v>-1.2865542793917099E-2</v>
      </c>
    </row>
    <row r="4910" spans="2:8" x14ac:dyDescent="0.25">
      <c r="B4910" s="79"/>
      <c r="C4910" s="119"/>
      <c r="G4910">
        <v>4906</v>
      </c>
      <c r="H4910" s="246">
        <f t="shared" ca="1" si="88"/>
        <v>7.7242307151270456E-3</v>
      </c>
    </row>
    <row r="4911" spans="2:8" x14ac:dyDescent="0.25">
      <c r="B4911" s="79"/>
      <c r="C4911" s="119"/>
      <c r="G4911">
        <v>4907</v>
      </c>
      <c r="H4911" s="246">
        <f t="shared" ca="1" si="88"/>
        <v>1.876358506980538E-2</v>
      </c>
    </row>
    <row r="4912" spans="2:8" x14ac:dyDescent="0.25">
      <c r="B4912" s="79"/>
      <c r="C4912" s="119"/>
      <c r="G4912">
        <v>4908</v>
      </c>
      <c r="H4912" s="246">
        <f t="shared" ca="1" si="88"/>
        <v>-1.3742384559020319E-2</v>
      </c>
    </row>
    <row r="4913" spans="2:8" x14ac:dyDescent="0.25">
      <c r="B4913" s="79"/>
      <c r="C4913" s="119"/>
      <c r="G4913">
        <v>4909</v>
      </c>
      <c r="H4913" s="246">
        <f t="shared" ca="1" si="88"/>
        <v>-4.79618466285134E-3</v>
      </c>
    </row>
    <row r="4914" spans="2:8" x14ac:dyDescent="0.25">
      <c r="B4914" s="79"/>
      <c r="C4914" s="119"/>
      <c r="G4914">
        <v>4910</v>
      </c>
      <c r="H4914" s="246">
        <f t="shared" ca="1" si="88"/>
        <v>9.7890031269416145E-3</v>
      </c>
    </row>
    <row r="4915" spans="2:8" x14ac:dyDescent="0.25">
      <c r="B4915" s="79"/>
      <c r="C4915" s="119"/>
      <c r="G4915">
        <v>4911</v>
      </c>
      <c r="H4915" s="246">
        <f t="shared" ca="1" si="88"/>
        <v>-9.9250599593953652E-3</v>
      </c>
    </row>
    <row r="4916" spans="2:8" x14ac:dyDescent="0.25">
      <c r="B4916" s="79"/>
      <c r="C4916" s="119"/>
      <c r="G4916">
        <v>4912</v>
      </c>
      <c r="H4916" s="246">
        <f t="shared" ca="1" si="88"/>
        <v>1.181886387464858E-2</v>
      </c>
    </row>
    <row r="4917" spans="2:8" x14ac:dyDescent="0.25">
      <c r="B4917" s="79"/>
      <c r="C4917" s="119"/>
      <c r="G4917">
        <v>4913</v>
      </c>
      <c r="H4917" s="246">
        <f t="shared" ca="1" si="88"/>
        <v>1.1822698076367969E-2</v>
      </c>
    </row>
    <row r="4918" spans="2:8" x14ac:dyDescent="0.25">
      <c r="B4918" s="79"/>
      <c r="C4918" s="119"/>
      <c r="G4918">
        <v>4914</v>
      </c>
      <c r="H4918" s="246">
        <f t="shared" ca="1" si="88"/>
        <v>2.7651809309220659E-4</v>
      </c>
    </row>
    <row r="4919" spans="2:8" x14ac:dyDescent="0.25">
      <c r="B4919" s="79"/>
      <c r="C4919" s="119"/>
      <c r="G4919">
        <v>4915</v>
      </c>
      <c r="H4919" s="246">
        <f t="shared" ca="1" si="88"/>
        <v>-1.0409194446804474E-2</v>
      </c>
    </row>
    <row r="4920" spans="2:8" x14ac:dyDescent="0.25">
      <c r="B4920" s="79"/>
      <c r="C4920" s="119"/>
      <c r="G4920">
        <v>4916</v>
      </c>
      <c r="H4920" s="246">
        <f t="shared" ca="1" si="88"/>
        <v>7.7047599483862847E-3</v>
      </c>
    </row>
    <row r="4921" spans="2:8" x14ac:dyDescent="0.25">
      <c r="B4921" s="79"/>
      <c r="C4921" s="119"/>
      <c r="G4921">
        <v>4917</v>
      </c>
      <c r="H4921" s="246">
        <f t="shared" ca="1" si="88"/>
        <v>-1.8560836410352853E-2</v>
      </c>
    </row>
    <row r="4922" spans="2:8" x14ac:dyDescent="0.25">
      <c r="B4922" s="79"/>
      <c r="C4922" s="119"/>
      <c r="G4922">
        <v>4918</v>
      </c>
      <c r="H4922" s="246">
        <f t="shared" ca="1" si="88"/>
        <v>7.9979410144469069E-3</v>
      </c>
    </row>
    <row r="4923" spans="2:8" x14ac:dyDescent="0.25">
      <c r="B4923" s="79"/>
      <c r="C4923" s="119"/>
      <c r="G4923">
        <v>4919</v>
      </c>
      <c r="H4923" s="246">
        <f t="shared" ca="1" si="88"/>
        <v>3.1717756220834366E-4</v>
      </c>
    </row>
    <row r="4924" spans="2:8" x14ac:dyDescent="0.25">
      <c r="B4924" s="79"/>
      <c r="C4924" s="119"/>
      <c r="G4924">
        <v>4920</v>
      </c>
      <c r="H4924" s="246">
        <f t="shared" ca="1" si="88"/>
        <v>-6.4445321519893996E-3</v>
      </c>
    </row>
    <row r="4925" spans="2:8" x14ac:dyDescent="0.25">
      <c r="B4925" s="79"/>
      <c r="C4925" s="119"/>
      <c r="G4925">
        <v>4921</v>
      </c>
      <c r="H4925" s="246">
        <f t="shared" ca="1" si="88"/>
        <v>6.6835061488989891E-3</v>
      </c>
    </row>
    <row r="4926" spans="2:8" x14ac:dyDescent="0.25">
      <c r="B4926" s="79"/>
      <c r="C4926" s="119"/>
      <c r="G4926">
        <v>4922</v>
      </c>
      <c r="H4926" s="246">
        <f t="shared" ca="1" si="88"/>
        <v>-1.342198447643109E-2</v>
      </c>
    </row>
    <row r="4927" spans="2:8" x14ac:dyDescent="0.25">
      <c r="B4927" s="79"/>
      <c r="C4927" s="119"/>
      <c r="G4927">
        <v>4923</v>
      </c>
      <c r="H4927" s="246">
        <f t="shared" ca="1" si="88"/>
        <v>-1.3372578319798963E-4</v>
      </c>
    </row>
    <row r="4928" spans="2:8" x14ac:dyDescent="0.25">
      <c r="B4928" s="79"/>
      <c r="C4928" s="119"/>
      <c r="G4928">
        <v>4924</v>
      </c>
      <c r="H4928" s="246">
        <f t="shared" ca="1" si="88"/>
        <v>5.5834948666563201E-3</v>
      </c>
    </row>
    <row r="4929" spans="2:8" x14ac:dyDescent="0.25">
      <c r="B4929" s="79"/>
      <c r="C4929" s="119"/>
      <c r="G4929">
        <v>4925</v>
      </c>
      <c r="H4929" s="246">
        <f t="shared" ca="1" si="88"/>
        <v>-1.4759249617843744E-2</v>
      </c>
    </row>
    <row r="4930" spans="2:8" x14ac:dyDescent="0.25">
      <c r="B4930" s="79"/>
      <c r="C4930" s="119"/>
      <c r="G4930">
        <v>4926</v>
      </c>
      <c r="H4930" s="246">
        <f t="shared" ca="1" si="88"/>
        <v>7.6051050379179535E-3</v>
      </c>
    </row>
    <row r="4931" spans="2:8" x14ac:dyDescent="0.25">
      <c r="B4931" s="79"/>
      <c r="C4931" s="119"/>
      <c r="G4931">
        <v>4927</v>
      </c>
      <c r="H4931" s="246">
        <f t="shared" ca="1" si="88"/>
        <v>2.6823460546289063E-2</v>
      </c>
    </row>
    <row r="4932" spans="2:8" x14ac:dyDescent="0.25">
      <c r="B4932" s="79"/>
      <c r="C4932" s="119"/>
      <c r="G4932">
        <v>4928</v>
      </c>
      <c r="H4932" s="246">
        <f t="shared" ca="1" si="88"/>
        <v>-6.0275426094699653E-3</v>
      </c>
    </row>
    <row r="4933" spans="2:8" x14ac:dyDescent="0.25">
      <c r="B4933" s="79"/>
      <c r="C4933" s="119"/>
      <c r="G4933">
        <v>4929</v>
      </c>
      <c r="H4933" s="246">
        <f t="shared" ca="1" si="88"/>
        <v>8.6494743427818124E-3</v>
      </c>
    </row>
    <row r="4934" spans="2:8" x14ac:dyDescent="0.25">
      <c r="B4934" s="79"/>
      <c r="C4934" s="119"/>
      <c r="G4934">
        <v>4930</v>
      </c>
      <c r="H4934" s="246">
        <f t="shared" ref="H4934:H4997" ca="1" si="89">_xlfn.NORM.INV(RAND(),$N$7,$N$8)</f>
        <v>-1.5183656275137038E-3</v>
      </c>
    </row>
    <row r="4935" spans="2:8" x14ac:dyDescent="0.25">
      <c r="B4935" s="79"/>
      <c r="C4935" s="119"/>
      <c r="G4935">
        <v>4931</v>
      </c>
      <c r="H4935" s="246">
        <f t="shared" ca="1" si="89"/>
        <v>-3.6926344535567596E-3</v>
      </c>
    </row>
    <row r="4936" spans="2:8" x14ac:dyDescent="0.25">
      <c r="B4936" s="79"/>
      <c r="C4936" s="119"/>
      <c r="G4936">
        <v>4932</v>
      </c>
      <c r="H4936" s="246">
        <f t="shared" ca="1" si="89"/>
        <v>-3.4929723226652058E-3</v>
      </c>
    </row>
    <row r="4937" spans="2:8" x14ac:dyDescent="0.25">
      <c r="B4937" s="79"/>
      <c r="C4937" s="119"/>
      <c r="G4937">
        <v>4933</v>
      </c>
      <c r="H4937" s="246">
        <f t="shared" ca="1" si="89"/>
        <v>-5.2097000068860025E-3</v>
      </c>
    </row>
    <row r="4938" spans="2:8" x14ac:dyDescent="0.25">
      <c r="B4938" s="79"/>
      <c r="C4938" s="119"/>
      <c r="G4938">
        <v>4934</v>
      </c>
      <c r="H4938" s="246">
        <f t="shared" ca="1" si="89"/>
        <v>-1.2715911008747626E-2</v>
      </c>
    </row>
    <row r="4939" spans="2:8" x14ac:dyDescent="0.25">
      <c r="B4939" s="79"/>
      <c r="C4939" s="119"/>
      <c r="G4939">
        <v>4935</v>
      </c>
      <c r="H4939" s="246">
        <f t="shared" ca="1" si="89"/>
        <v>1.0631491894670339E-2</v>
      </c>
    </row>
    <row r="4940" spans="2:8" x14ac:dyDescent="0.25">
      <c r="B4940" s="79"/>
      <c r="C4940" s="119"/>
      <c r="G4940">
        <v>4936</v>
      </c>
      <c r="H4940" s="246">
        <f t="shared" ca="1" si="89"/>
        <v>-9.3929412671185288E-3</v>
      </c>
    </row>
    <row r="4941" spans="2:8" x14ac:dyDescent="0.25">
      <c r="B4941" s="79"/>
      <c r="C4941" s="119"/>
      <c r="G4941">
        <v>4937</v>
      </c>
      <c r="H4941" s="246">
        <f t="shared" ca="1" si="89"/>
        <v>4.3995181380645316E-4</v>
      </c>
    </row>
    <row r="4942" spans="2:8" x14ac:dyDescent="0.25">
      <c r="B4942" s="79"/>
      <c r="C4942" s="119"/>
      <c r="G4942">
        <v>4938</v>
      </c>
      <c r="H4942" s="246">
        <f t="shared" ca="1" si="89"/>
        <v>-2.7950804842178458E-2</v>
      </c>
    </row>
    <row r="4943" spans="2:8" x14ac:dyDescent="0.25">
      <c r="B4943" s="79"/>
      <c r="C4943" s="119"/>
      <c r="G4943">
        <v>4939</v>
      </c>
      <c r="H4943" s="246">
        <f t="shared" ca="1" si="89"/>
        <v>-2.1097715117513557E-2</v>
      </c>
    </row>
    <row r="4944" spans="2:8" x14ac:dyDescent="0.25">
      <c r="B4944" s="79"/>
      <c r="C4944" s="119"/>
      <c r="G4944">
        <v>4940</v>
      </c>
      <c r="H4944" s="246">
        <f t="shared" ca="1" si="89"/>
        <v>1.1837123511039797E-2</v>
      </c>
    </row>
    <row r="4945" spans="2:8" x14ac:dyDescent="0.25">
      <c r="B4945" s="79"/>
      <c r="C4945" s="119"/>
      <c r="G4945">
        <v>4941</v>
      </c>
      <c r="H4945" s="246">
        <f t="shared" ca="1" si="89"/>
        <v>-7.8515202555498684E-3</v>
      </c>
    </row>
    <row r="4946" spans="2:8" x14ac:dyDescent="0.25">
      <c r="B4946" s="79"/>
      <c r="C4946" s="119"/>
      <c r="G4946">
        <v>4942</v>
      </c>
      <c r="H4946" s="246">
        <f t="shared" ca="1" si="89"/>
        <v>1.7367141124911546E-2</v>
      </c>
    </row>
    <row r="4947" spans="2:8" x14ac:dyDescent="0.25">
      <c r="B4947" s="79"/>
      <c r="C4947" s="119"/>
      <c r="G4947">
        <v>4943</v>
      </c>
      <c r="H4947" s="246">
        <f t="shared" ca="1" si="89"/>
        <v>-3.2907723103269286E-3</v>
      </c>
    </row>
    <row r="4948" spans="2:8" x14ac:dyDescent="0.25">
      <c r="B4948" s="79"/>
      <c r="C4948" s="119"/>
      <c r="G4948">
        <v>4944</v>
      </c>
      <c r="H4948" s="246">
        <f t="shared" ca="1" si="89"/>
        <v>-6.2686035226706257E-3</v>
      </c>
    </row>
    <row r="4949" spans="2:8" x14ac:dyDescent="0.25">
      <c r="B4949" s="79"/>
      <c r="C4949" s="119"/>
      <c r="G4949">
        <v>4945</v>
      </c>
      <c r="H4949" s="246">
        <f t="shared" ca="1" si="89"/>
        <v>-9.8128393359802682E-3</v>
      </c>
    </row>
    <row r="4950" spans="2:8" x14ac:dyDescent="0.25">
      <c r="B4950" s="79"/>
      <c r="C4950" s="119"/>
      <c r="G4950">
        <v>4946</v>
      </c>
      <c r="H4950" s="246">
        <f t="shared" ca="1" si="89"/>
        <v>2.7209389982325409E-2</v>
      </c>
    </row>
    <row r="4951" spans="2:8" x14ac:dyDescent="0.25">
      <c r="B4951" s="79"/>
      <c r="C4951" s="119"/>
      <c r="G4951">
        <v>4947</v>
      </c>
      <c r="H4951" s="246">
        <f t="shared" ca="1" si="89"/>
        <v>5.9207855201910209E-3</v>
      </c>
    </row>
    <row r="4952" spans="2:8" x14ac:dyDescent="0.25">
      <c r="B4952" s="79"/>
      <c r="C4952" s="119"/>
      <c r="G4952">
        <v>4948</v>
      </c>
      <c r="H4952" s="246">
        <f t="shared" ca="1" si="89"/>
        <v>5.7488849930446857E-3</v>
      </c>
    </row>
    <row r="4953" spans="2:8" x14ac:dyDescent="0.25">
      <c r="B4953" s="79"/>
      <c r="C4953" s="119"/>
      <c r="G4953">
        <v>4949</v>
      </c>
      <c r="H4953" s="246">
        <f t="shared" ca="1" si="89"/>
        <v>1.8264411202865448E-2</v>
      </c>
    </row>
    <row r="4954" spans="2:8" x14ac:dyDescent="0.25">
      <c r="B4954" s="79"/>
      <c r="C4954" s="119"/>
      <c r="G4954">
        <v>4950</v>
      </c>
      <c r="H4954" s="246">
        <f t="shared" ca="1" si="89"/>
        <v>-1.8591241907183597E-3</v>
      </c>
    </row>
    <row r="4955" spans="2:8" x14ac:dyDescent="0.25">
      <c r="B4955" s="79"/>
      <c r="C4955" s="119"/>
      <c r="G4955">
        <v>4951</v>
      </c>
      <c r="H4955" s="246">
        <f t="shared" ca="1" si="89"/>
        <v>3.8590388361091649E-3</v>
      </c>
    </row>
    <row r="4956" spans="2:8" x14ac:dyDescent="0.25">
      <c r="B4956" s="79"/>
      <c r="C4956" s="119"/>
      <c r="G4956">
        <v>4952</v>
      </c>
      <c r="H4956" s="246">
        <f t="shared" ca="1" si="89"/>
        <v>1.0274067305904213E-3</v>
      </c>
    </row>
    <row r="4957" spans="2:8" x14ac:dyDescent="0.25">
      <c r="B4957" s="79"/>
      <c r="C4957" s="119"/>
      <c r="G4957">
        <v>4953</v>
      </c>
      <c r="H4957" s="246">
        <f t="shared" ca="1" si="89"/>
        <v>-1.6733463968422169E-2</v>
      </c>
    </row>
    <row r="4958" spans="2:8" x14ac:dyDescent="0.25">
      <c r="B4958" s="79"/>
      <c r="C4958" s="119"/>
      <c r="G4958">
        <v>4954</v>
      </c>
      <c r="H4958" s="246">
        <f t="shared" ca="1" si="89"/>
        <v>-1.3923612680584239E-3</v>
      </c>
    </row>
    <row r="4959" spans="2:8" x14ac:dyDescent="0.25">
      <c r="B4959" s="79"/>
      <c r="C4959" s="119"/>
      <c r="G4959">
        <v>4955</v>
      </c>
      <c r="H4959" s="246">
        <f t="shared" ca="1" si="89"/>
        <v>6.1934945911450818E-5</v>
      </c>
    </row>
    <row r="4960" spans="2:8" x14ac:dyDescent="0.25">
      <c r="B4960" s="79"/>
      <c r="C4960" s="119"/>
      <c r="G4960">
        <v>4956</v>
      </c>
      <c r="H4960" s="246">
        <f t="shared" ca="1" si="89"/>
        <v>1.3581852346258198E-2</v>
      </c>
    </row>
    <row r="4961" spans="2:8" x14ac:dyDescent="0.25">
      <c r="B4961" s="79"/>
      <c r="C4961" s="119"/>
      <c r="G4961">
        <v>4957</v>
      </c>
      <c r="H4961" s="246">
        <f t="shared" ca="1" si="89"/>
        <v>-6.1106871268760948E-3</v>
      </c>
    </row>
    <row r="4962" spans="2:8" x14ac:dyDescent="0.25">
      <c r="B4962" s="79"/>
      <c r="C4962" s="119"/>
      <c r="G4962">
        <v>4958</v>
      </c>
      <c r="H4962" s="246">
        <f t="shared" ca="1" si="89"/>
        <v>-1.6025630172359615E-2</v>
      </c>
    </row>
    <row r="4963" spans="2:8" x14ac:dyDescent="0.25">
      <c r="B4963" s="79"/>
      <c r="C4963" s="119"/>
      <c r="G4963">
        <v>4959</v>
      </c>
      <c r="H4963" s="246">
        <f t="shared" ca="1" si="89"/>
        <v>-1.7616231313962016E-2</v>
      </c>
    </row>
    <row r="4964" spans="2:8" x14ac:dyDescent="0.25">
      <c r="B4964" s="79"/>
      <c r="C4964" s="119"/>
      <c r="G4964">
        <v>4960</v>
      </c>
      <c r="H4964" s="246">
        <f t="shared" ca="1" si="89"/>
        <v>-7.8444727980084335E-3</v>
      </c>
    </row>
    <row r="4965" spans="2:8" x14ac:dyDescent="0.25">
      <c r="B4965" s="79"/>
      <c r="C4965" s="119"/>
      <c r="G4965">
        <v>4961</v>
      </c>
      <c r="H4965" s="246">
        <f t="shared" ca="1" si="89"/>
        <v>1.3507366200675516E-2</v>
      </c>
    </row>
    <row r="4966" spans="2:8" x14ac:dyDescent="0.25">
      <c r="B4966" s="79"/>
      <c r="C4966" s="119"/>
      <c r="G4966">
        <v>4962</v>
      </c>
      <c r="H4966" s="246">
        <f t="shared" ca="1" si="89"/>
        <v>-1.9109401311065293E-2</v>
      </c>
    </row>
    <row r="4967" spans="2:8" x14ac:dyDescent="0.25">
      <c r="B4967" s="79"/>
      <c r="C4967" s="119"/>
      <c r="G4967">
        <v>4963</v>
      </c>
      <c r="H4967" s="246">
        <f t="shared" ca="1" si="89"/>
        <v>-1.3565232023307627E-2</v>
      </c>
    </row>
    <row r="4968" spans="2:8" x14ac:dyDescent="0.25">
      <c r="B4968" s="79"/>
      <c r="C4968" s="119"/>
      <c r="G4968">
        <v>4964</v>
      </c>
      <c r="H4968" s="246">
        <f t="shared" ca="1" si="89"/>
        <v>2.3174192985476353E-2</v>
      </c>
    </row>
    <row r="4969" spans="2:8" x14ac:dyDescent="0.25">
      <c r="B4969" s="79"/>
      <c r="C4969" s="119"/>
      <c r="G4969">
        <v>4965</v>
      </c>
      <c r="H4969" s="246">
        <f t="shared" ca="1" si="89"/>
        <v>8.427931197453031E-3</v>
      </c>
    </row>
    <row r="4970" spans="2:8" x14ac:dyDescent="0.25">
      <c r="B4970" s="79"/>
      <c r="C4970" s="119"/>
      <c r="G4970">
        <v>4966</v>
      </c>
      <c r="H4970" s="246">
        <f t="shared" ca="1" si="89"/>
        <v>-1.1803271452731275E-2</v>
      </c>
    </row>
    <row r="4971" spans="2:8" x14ac:dyDescent="0.25">
      <c r="B4971" s="79"/>
      <c r="C4971" s="119"/>
      <c r="G4971">
        <v>4967</v>
      </c>
      <c r="H4971" s="246">
        <f t="shared" ca="1" si="89"/>
        <v>-1.840782110488599E-2</v>
      </c>
    </row>
    <row r="4972" spans="2:8" x14ac:dyDescent="0.25">
      <c r="B4972" s="79"/>
      <c r="C4972" s="119"/>
      <c r="G4972">
        <v>4968</v>
      </c>
      <c r="H4972" s="246">
        <f t="shared" ca="1" si="89"/>
        <v>2.1397868983259161E-3</v>
      </c>
    </row>
    <row r="4973" spans="2:8" x14ac:dyDescent="0.25">
      <c r="B4973" s="79"/>
      <c r="C4973" s="119"/>
      <c r="G4973">
        <v>4969</v>
      </c>
      <c r="H4973" s="246">
        <f t="shared" ca="1" si="89"/>
        <v>-8.5467147976570519E-3</v>
      </c>
    </row>
    <row r="4974" spans="2:8" x14ac:dyDescent="0.25">
      <c r="B4974" s="79"/>
      <c r="C4974" s="119"/>
      <c r="G4974">
        <v>4970</v>
      </c>
      <c r="H4974" s="246">
        <f t="shared" ca="1" si="89"/>
        <v>-7.584837432694344E-4</v>
      </c>
    </row>
    <row r="4975" spans="2:8" x14ac:dyDescent="0.25">
      <c r="B4975" s="79"/>
      <c r="C4975" s="119"/>
      <c r="G4975">
        <v>4971</v>
      </c>
      <c r="H4975" s="246">
        <f t="shared" ca="1" si="89"/>
        <v>7.3013183912575593E-4</v>
      </c>
    </row>
    <row r="4976" spans="2:8" x14ac:dyDescent="0.25">
      <c r="B4976" s="79"/>
      <c r="C4976" s="119"/>
      <c r="G4976">
        <v>4972</v>
      </c>
      <c r="H4976" s="246">
        <f t="shared" ca="1" si="89"/>
        <v>7.4357640709137958E-3</v>
      </c>
    </row>
    <row r="4977" spans="2:8" x14ac:dyDescent="0.25">
      <c r="B4977" s="79"/>
      <c r="C4977" s="119"/>
      <c r="G4977">
        <v>4973</v>
      </c>
      <c r="H4977" s="246">
        <f t="shared" ca="1" si="89"/>
        <v>-1.2071394447396484E-3</v>
      </c>
    </row>
    <row r="4978" spans="2:8" x14ac:dyDescent="0.25">
      <c r="B4978" s="79"/>
      <c r="C4978" s="119"/>
      <c r="G4978">
        <v>4974</v>
      </c>
      <c r="H4978" s="246">
        <f t="shared" ca="1" si="89"/>
        <v>8.2587897170326441E-3</v>
      </c>
    </row>
    <row r="4979" spans="2:8" x14ac:dyDescent="0.25">
      <c r="B4979" s="79"/>
      <c r="C4979" s="119"/>
      <c r="G4979">
        <v>4975</v>
      </c>
      <c r="H4979" s="246">
        <f t="shared" ca="1" si="89"/>
        <v>2.3120479439512533E-2</v>
      </c>
    </row>
    <row r="4980" spans="2:8" x14ac:dyDescent="0.25">
      <c r="B4980" s="79"/>
      <c r="C4980" s="119"/>
      <c r="G4980">
        <v>4976</v>
      </c>
      <c r="H4980" s="246">
        <f t="shared" ca="1" si="89"/>
        <v>1.3885012372776427E-3</v>
      </c>
    </row>
    <row r="4981" spans="2:8" x14ac:dyDescent="0.25">
      <c r="B4981" s="79"/>
      <c r="C4981" s="119"/>
      <c r="G4981">
        <v>4977</v>
      </c>
      <c r="H4981" s="246">
        <f t="shared" ca="1" si="89"/>
        <v>6.062201542997022E-3</v>
      </c>
    </row>
    <row r="4982" spans="2:8" x14ac:dyDescent="0.25">
      <c r="B4982" s="79"/>
      <c r="C4982" s="119"/>
      <c r="G4982">
        <v>4978</v>
      </c>
      <c r="H4982" s="246">
        <f t="shared" ca="1" si="89"/>
        <v>-7.984686799687583E-3</v>
      </c>
    </row>
    <row r="4983" spans="2:8" x14ac:dyDescent="0.25">
      <c r="B4983" s="79"/>
      <c r="C4983" s="119"/>
      <c r="G4983">
        <v>4979</v>
      </c>
      <c r="H4983" s="246">
        <f t="shared" ca="1" si="89"/>
        <v>-4.3724109874531507E-3</v>
      </c>
    </row>
    <row r="4984" spans="2:8" x14ac:dyDescent="0.25">
      <c r="B4984" s="79"/>
      <c r="C4984" s="119"/>
      <c r="G4984">
        <v>4980</v>
      </c>
      <c r="H4984" s="246">
        <f t="shared" ca="1" si="89"/>
        <v>5.9941405242240481E-3</v>
      </c>
    </row>
    <row r="4985" spans="2:8" x14ac:dyDescent="0.25">
      <c r="B4985" s="79"/>
      <c r="C4985" s="119"/>
      <c r="G4985">
        <v>4981</v>
      </c>
      <c r="H4985" s="246">
        <f t="shared" ca="1" si="89"/>
        <v>-6.3458884615239059E-3</v>
      </c>
    </row>
    <row r="4986" spans="2:8" x14ac:dyDescent="0.25">
      <c r="B4986" s="79"/>
      <c r="C4986" s="119"/>
      <c r="G4986">
        <v>4982</v>
      </c>
      <c r="H4986" s="246">
        <f t="shared" ca="1" si="89"/>
        <v>7.8936476030305094E-3</v>
      </c>
    </row>
    <row r="4987" spans="2:8" x14ac:dyDescent="0.25">
      <c r="B4987" s="79"/>
      <c r="C4987" s="119"/>
      <c r="G4987">
        <v>4983</v>
      </c>
      <c r="H4987" s="246">
        <f t="shared" ca="1" si="89"/>
        <v>9.0659227310869554E-3</v>
      </c>
    </row>
    <row r="4988" spans="2:8" x14ac:dyDescent="0.25">
      <c r="B4988" s="79"/>
      <c r="C4988" s="119"/>
      <c r="G4988">
        <v>4984</v>
      </c>
      <c r="H4988" s="246">
        <f t="shared" ca="1" si="89"/>
        <v>8.3515416346119208E-3</v>
      </c>
    </row>
    <row r="4989" spans="2:8" x14ac:dyDescent="0.25">
      <c r="B4989" s="79"/>
      <c r="C4989" s="119"/>
      <c r="G4989">
        <v>4985</v>
      </c>
      <c r="H4989" s="246">
        <f t="shared" ca="1" si="89"/>
        <v>6.0485090208705977E-4</v>
      </c>
    </row>
    <row r="4990" spans="2:8" x14ac:dyDescent="0.25">
      <c r="B4990" s="79"/>
      <c r="C4990" s="119"/>
      <c r="G4990">
        <v>4986</v>
      </c>
      <c r="H4990" s="246">
        <f t="shared" ca="1" si="89"/>
        <v>-3.5073512224105914E-3</v>
      </c>
    </row>
    <row r="4991" spans="2:8" x14ac:dyDescent="0.25">
      <c r="B4991" s="79"/>
      <c r="C4991" s="119"/>
      <c r="G4991">
        <v>4987</v>
      </c>
      <c r="H4991" s="246">
        <f t="shared" ca="1" si="89"/>
        <v>4.9094707702439285E-3</v>
      </c>
    </row>
    <row r="4992" spans="2:8" x14ac:dyDescent="0.25">
      <c r="B4992" s="79"/>
      <c r="C4992" s="119"/>
      <c r="G4992">
        <v>4988</v>
      </c>
      <c r="H4992" s="246">
        <f t="shared" ca="1" si="89"/>
        <v>-1.5959520158295114E-2</v>
      </c>
    </row>
    <row r="4993" spans="2:8" x14ac:dyDescent="0.25">
      <c r="B4993" s="79"/>
      <c r="C4993" s="119"/>
      <c r="G4993">
        <v>4989</v>
      </c>
      <c r="H4993" s="246">
        <f t="shared" ca="1" si="89"/>
        <v>5.3146423437195472E-3</v>
      </c>
    </row>
    <row r="4994" spans="2:8" x14ac:dyDescent="0.25">
      <c r="B4994" s="79"/>
      <c r="C4994" s="119"/>
      <c r="G4994">
        <v>4990</v>
      </c>
      <c r="H4994" s="246">
        <f t="shared" ca="1" si="89"/>
        <v>-2.0395183712565092E-3</v>
      </c>
    </row>
    <row r="4995" spans="2:8" x14ac:dyDescent="0.25">
      <c r="B4995" s="79"/>
      <c r="C4995" s="119"/>
      <c r="G4995">
        <v>4991</v>
      </c>
      <c r="H4995" s="246">
        <f t="shared" ca="1" si="89"/>
        <v>-7.6512079151702574E-3</v>
      </c>
    </row>
    <row r="4996" spans="2:8" x14ac:dyDescent="0.25">
      <c r="B4996" s="79"/>
      <c r="C4996" s="119"/>
      <c r="G4996">
        <v>4992</v>
      </c>
      <c r="H4996" s="246">
        <f t="shared" ca="1" si="89"/>
        <v>2.972971162612327E-2</v>
      </c>
    </row>
    <row r="4997" spans="2:8" x14ac:dyDescent="0.25">
      <c r="B4997" s="79"/>
      <c r="C4997" s="119"/>
      <c r="G4997">
        <v>4993</v>
      </c>
      <c r="H4997" s="246">
        <f t="shared" ca="1" si="89"/>
        <v>5.5072869235522773E-3</v>
      </c>
    </row>
    <row r="4998" spans="2:8" x14ac:dyDescent="0.25">
      <c r="B4998" s="79"/>
      <c r="C4998" s="119"/>
      <c r="G4998">
        <v>4994</v>
      </c>
      <c r="H4998" s="246">
        <f t="shared" ref="H4998:H5061" ca="1" si="90">_xlfn.NORM.INV(RAND(),$N$7,$N$8)</f>
        <v>8.7881635020147838E-3</v>
      </c>
    </row>
    <row r="4999" spans="2:8" x14ac:dyDescent="0.25">
      <c r="B4999" s="79"/>
      <c r="C4999" s="119"/>
      <c r="G4999">
        <v>4995</v>
      </c>
      <c r="H4999" s="246">
        <f t="shared" ca="1" si="90"/>
        <v>3.4290828397275607E-5</v>
      </c>
    </row>
    <row r="5000" spans="2:8" x14ac:dyDescent="0.25">
      <c r="B5000" s="79"/>
      <c r="C5000" s="119"/>
      <c r="G5000">
        <v>4996</v>
      </c>
      <c r="H5000" s="246">
        <f t="shared" ca="1" si="90"/>
        <v>1.425070532499482E-2</v>
      </c>
    </row>
    <row r="5001" spans="2:8" x14ac:dyDescent="0.25">
      <c r="B5001" s="79"/>
      <c r="C5001" s="119"/>
      <c r="G5001">
        <v>4997</v>
      </c>
      <c r="H5001" s="246">
        <f t="shared" ca="1" si="90"/>
        <v>-2.232953324391735E-2</v>
      </c>
    </row>
    <row r="5002" spans="2:8" x14ac:dyDescent="0.25">
      <c r="B5002" s="79"/>
      <c r="C5002" s="119"/>
      <c r="G5002">
        <v>4998</v>
      </c>
      <c r="H5002" s="246">
        <f t="shared" ca="1" si="90"/>
        <v>-1.817661894454714E-2</v>
      </c>
    </row>
    <row r="5003" spans="2:8" x14ac:dyDescent="0.25">
      <c r="B5003" s="79"/>
      <c r="C5003" s="119"/>
      <c r="G5003">
        <v>4999</v>
      </c>
      <c r="H5003" s="246">
        <f t="shared" ca="1" si="90"/>
        <v>-2.3589499765802668E-2</v>
      </c>
    </row>
    <row r="5004" spans="2:8" x14ac:dyDescent="0.25">
      <c r="B5004" s="79"/>
      <c r="C5004" s="119"/>
      <c r="G5004">
        <v>5000</v>
      </c>
      <c r="H5004" s="246">
        <f t="shared" ca="1" si="90"/>
        <v>-8.3578253323190552E-3</v>
      </c>
    </row>
    <row r="5005" spans="2:8" x14ac:dyDescent="0.25">
      <c r="B5005" s="79"/>
      <c r="C5005" s="119"/>
      <c r="G5005">
        <v>5001</v>
      </c>
      <c r="H5005" s="246">
        <f t="shared" ca="1" si="90"/>
        <v>-4.4229942263526358E-3</v>
      </c>
    </row>
    <row r="5006" spans="2:8" x14ac:dyDescent="0.25">
      <c r="B5006" s="79"/>
      <c r="C5006" s="119"/>
      <c r="G5006">
        <v>5002</v>
      </c>
      <c r="H5006" s="246">
        <f t="shared" ca="1" si="90"/>
        <v>1.2581911620828435E-2</v>
      </c>
    </row>
    <row r="5007" spans="2:8" x14ac:dyDescent="0.25">
      <c r="B5007" s="79"/>
      <c r="C5007" s="119"/>
      <c r="G5007">
        <v>5003</v>
      </c>
      <c r="H5007" s="246">
        <f t="shared" ca="1" si="90"/>
        <v>2.6442891767301111E-2</v>
      </c>
    </row>
    <row r="5008" spans="2:8" x14ac:dyDescent="0.25">
      <c r="B5008" s="79"/>
      <c r="C5008" s="119"/>
      <c r="G5008">
        <v>5004</v>
      </c>
      <c r="H5008" s="246">
        <f t="shared" ca="1" si="90"/>
        <v>-6.6011959818307216E-3</v>
      </c>
    </row>
    <row r="5009" spans="2:8" x14ac:dyDescent="0.25">
      <c r="B5009" s="79"/>
      <c r="C5009" s="119"/>
      <c r="G5009">
        <v>5005</v>
      </c>
      <c r="H5009" s="246">
        <f t="shared" ca="1" si="90"/>
        <v>-1.1065210074649671E-2</v>
      </c>
    </row>
    <row r="5010" spans="2:8" x14ac:dyDescent="0.25">
      <c r="B5010" s="79"/>
      <c r="C5010" s="119"/>
      <c r="G5010">
        <v>5006</v>
      </c>
      <c r="H5010" s="246">
        <f t="shared" ca="1" si="90"/>
        <v>-3.791096819644658E-3</v>
      </c>
    </row>
    <row r="5011" spans="2:8" x14ac:dyDescent="0.25">
      <c r="B5011" s="79"/>
      <c r="C5011" s="119"/>
      <c r="G5011">
        <v>5007</v>
      </c>
      <c r="H5011" s="246">
        <f t="shared" ca="1" si="90"/>
        <v>1.3535192111030129E-2</v>
      </c>
    </row>
    <row r="5012" spans="2:8" x14ac:dyDescent="0.25">
      <c r="B5012" s="79"/>
      <c r="C5012" s="119"/>
      <c r="G5012">
        <v>5008</v>
      </c>
      <c r="H5012" s="246">
        <f t="shared" ca="1" si="90"/>
        <v>1.3037792388180144E-2</v>
      </c>
    </row>
    <row r="5013" spans="2:8" x14ac:dyDescent="0.25">
      <c r="B5013" s="79"/>
      <c r="C5013" s="119"/>
      <c r="G5013">
        <v>5009</v>
      </c>
      <c r="H5013" s="246">
        <f t="shared" ca="1" si="90"/>
        <v>-1.4130591086233117E-3</v>
      </c>
    </row>
    <row r="5014" spans="2:8" x14ac:dyDescent="0.25">
      <c r="B5014" s="79"/>
      <c r="C5014" s="119"/>
      <c r="G5014">
        <v>5010</v>
      </c>
      <c r="H5014" s="246">
        <f t="shared" ca="1" si="90"/>
        <v>-4.2300787493319923E-3</v>
      </c>
    </row>
    <row r="5015" spans="2:8" x14ac:dyDescent="0.25">
      <c r="B5015" s="79"/>
      <c r="C5015" s="119"/>
      <c r="G5015">
        <v>5011</v>
      </c>
      <c r="H5015" s="246">
        <f t="shared" ca="1" si="90"/>
        <v>3.2426110274245798E-3</v>
      </c>
    </row>
    <row r="5016" spans="2:8" x14ac:dyDescent="0.25">
      <c r="B5016" s="79"/>
      <c r="C5016" s="119"/>
      <c r="G5016">
        <v>5012</v>
      </c>
      <c r="H5016" s="246">
        <f t="shared" ca="1" si="90"/>
        <v>1.1937790258001372E-2</v>
      </c>
    </row>
    <row r="5017" spans="2:8" x14ac:dyDescent="0.25">
      <c r="B5017" s="79"/>
      <c r="C5017" s="119"/>
      <c r="G5017">
        <v>5013</v>
      </c>
      <c r="H5017" s="246">
        <f t="shared" ca="1" si="90"/>
        <v>1.3385799015733186E-2</v>
      </c>
    </row>
    <row r="5018" spans="2:8" x14ac:dyDescent="0.25">
      <c r="B5018" s="79"/>
      <c r="C5018" s="119"/>
      <c r="G5018">
        <v>5014</v>
      </c>
      <c r="H5018" s="246">
        <f t="shared" ca="1" si="90"/>
        <v>7.2403241915170394E-3</v>
      </c>
    </row>
    <row r="5019" spans="2:8" x14ac:dyDescent="0.25">
      <c r="B5019" s="79"/>
      <c r="C5019" s="119"/>
      <c r="G5019">
        <v>5015</v>
      </c>
      <c r="H5019" s="246">
        <f t="shared" ca="1" si="90"/>
        <v>-1.6259271350560385E-2</v>
      </c>
    </row>
    <row r="5020" spans="2:8" x14ac:dyDescent="0.25">
      <c r="B5020" s="79"/>
      <c r="C5020" s="119"/>
      <c r="G5020">
        <v>5016</v>
      </c>
      <c r="H5020" s="246">
        <f t="shared" ca="1" si="90"/>
        <v>-1.0893799613386186E-3</v>
      </c>
    </row>
    <row r="5021" spans="2:8" x14ac:dyDescent="0.25">
      <c r="B5021" s="79"/>
      <c r="C5021" s="119"/>
      <c r="G5021">
        <v>5017</v>
      </c>
      <c r="H5021" s="246">
        <f t="shared" ca="1" si="90"/>
        <v>7.8025296967151776E-3</v>
      </c>
    </row>
    <row r="5022" spans="2:8" x14ac:dyDescent="0.25">
      <c r="B5022" s="79"/>
      <c r="C5022" s="119"/>
      <c r="G5022">
        <v>5018</v>
      </c>
      <c r="H5022" s="246">
        <f t="shared" ca="1" si="90"/>
        <v>-2.8297080674976834E-3</v>
      </c>
    </row>
    <row r="5023" spans="2:8" x14ac:dyDescent="0.25">
      <c r="B5023" s="79"/>
      <c r="C5023" s="119"/>
      <c r="G5023">
        <v>5019</v>
      </c>
      <c r="H5023" s="246">
        <f t="shared" ca="1" si="90"/>
        <v>1.3574934339654333E-2</v>
      </c>
    </row>
    <row r="5024" spans="2:8" x14ac:dyDescent="0.25">
      <c r="B5024" s="79"/>
      <c r="C5024" s="119"/>
      <c r="G5024">
        <v>5020</v>
      </c>
      <c r="H5024" s="246">
        <f t="shared" ca="1" si="90"/>
        <v>-5.6828750547545962E-3</v>
      </c>
    </row>
    <row r="5025" spans="2:8" x14ac:dyDescent="0.25">
      <c r="B5025" s="79"/>
      <c r="C5025" s="119"/>
      <c r="G5025">
        <v>5021</v>
      </c>
      <c r="H5025" s="246">
        <f t="shared" ca="1" si="90"/>
        <v>-4.0558921768765145E-3</v>
      </c>
    </row>
    <row r="5026" spans="2:8" x14ac:dyDescent="0.25">
      <c r="B5026" s="79"/>
      <c r="C5026" s="119"/>
      <c r="G5026">
        <v>5022</v>
      </c>
      <c r="H5026" s="246">
        <f t="shared" ca="1" si="90"/>
        <v>2.0274148567573655E-3</v>
      </c>
    </row>
    <row r="5027" spans="2:8" x14ac:dyDescent="0.25">
      <c r="B5027" s="79"/>
      <c r="C5027" s="119"/>
      <c r="G5027">
        <v>5023</v>
      </c>
      <c r="H5027" s="246">
        <f t="shared" ca="1" si="90"/>
        <v>5.2670235358064964E-3</v>
      </c>
    </row>
    <row r="5028" spans="2:8" x14ac:dyDescent="0.25">
      <c r="B5028" s="79"/>
      <c r="C5028" s="119"/>
      <c r="G5028">
        <v>5024</v>
      </c>
      <c r="H5028" s="246">
        <f t="shared" ca="1" si="90"/>
        <v>-7.8843196344026995E-3</v>
      </c>
    </row>
    <row r="5029" spans="2:8" x14ac:dyDescent="0.25">
      <c r="B5029" s="79"/>
      <c r="C5029" s="119"/>
      <c r="G5029">
        <v>5025</v>
      </c>
      <c r="H5029" s="246">
        <f t="shared" ca="1" si="90"/>
        <v>-7.1741873631138205E-3</v>
      </c>
    </row>
    <row r="5030" spans="2:8" x14ac:dyDescent="0.25">
      <c r="B5030" s="79"/>
      <c r="C5030" s="119"/>
      <c r="G5030">
        <v>5026</v>
      </c>
      <c r="H5030" s="246">
        <f t="shared" ca="1" si="90"/>
        <v>-3.2692248710492352E-3</v>
      </c>
    </row>
    <row r="5031" spans="2:8" x14ac:dyDescent="0.25">
      <c r="B5031" s="79"/>
      <c r="C5031" s="119"/>
      <c r="G5031">
        <v>5027</v>
      </c>
      <c r="H5031" s="246">
        <f t="shared" ca="1" si="90"/>
        <v>-9.91531588490982E-3</v>
      </c>
    </row>
    <row r="5032" spans="2:8" x14ac:dyDescent="0.25">
      <c r="B5032" s="79"/>
      <c r="C5032" s="119"/>
      <c r="G5032">
        <v>5028</v>
      </c>
      <c r="H5032" s="246">
        <f t="shared" ca="1" si="90"/>
        <v>-8.793741733085076E-3</v>
      </c>
    </row>
    <row r="5033" spans="2:8" x14ac:dyDescent="0.25">
      <c r="B5033" s="79"/>
      <c r="C5033" s="119"/>
      <c r="G5033">
        <v>5029</v>
      </c>
      <c r="H5033" s="246">
        <f t="shared" ca="1" si="90"/>
        <v>-1.7393014184737838E-2</v>
      </c>
    </row>
    <row r="5034" spans="2:8" x14ac:dyDescent="0.25">
      <c r="B5034" s="79"/>
      <c r="C5034" s="119"/>
      <c r="G5034">
        <v>5030</v>
      </c>
      <c r="H5034" s="246">
        <f t="shared" ca="1" si="90"/>
        <v>-9.014541876216935E-3</v>
      </c>
    </row>
    <row r="5035" spans="2:8" x14ac:dyDescent="0.25">
      <c r="B5035" s="79"/>
      <c r="C5035" s="119"/>
      <c r="G5035">
        <v>5031</v>
      </c>
      <c r="H5035" s="246">
        <f t="shared" ca="1" si="90"/>
        <v>5.0376551493151365E-4</v>
      </c>
    </row>
    <row r="5036" spans="2:8" x14ac:dyDescent="0.25">
      <c r="B5036" s="79"/>
      <c r="C5036" s="119"/>
      <c r="G5036">
        <v>5032</v>
      </c>
      <c r="H5036" s="246">
        <f t="shared" ca="1" si="90"/>
        <v>-2.7412585378531688E-2</v>
      </c>
    </row>
    <row r="5037" spans="2:8" x14ac:dyDescent="0.25">
      <c r="B5037" s="79"/>
      <c r="C5037" s="119"/>
      <c r="G5037">
        <v>5033</v>
      </c>
      <c r="H5037" s="246">
        <f t="shared" ca="1" si="90"/>
        <v>4.0435203941550663E-3</v>
      </c>
    </row>
    <row r="5038" spans="2:8" x14ac:dyDescent="0.25">
      <c r="B5038" s="79"/>
      <c r="C5038" s="119"/>
      <c r="G5038">
        <v>5034</v>
      </c>
      <c r="H5038" s="246">
        <f t="shared" ca="1" si="90"/>
        <v>1.3056363971191455E-2</v>
      </c>
    </row>
    <row r="5039" spans="2:8" x14ac:dyDescent="0.25">
      <c r="B5039" s="79"/>
      <c r="C5039" s="119"/>
      <c r="G5039">
        <v>5035</v>
      </c>
      <c r="H5039" s="246">
        <f t="shared" ca="1" si="90"/>
        <v>-8.5737349812733711E-3</v>
      </c>
    </row>
    <row r="5040" spans="2:8" x14ac:dyDescent="0.25">
      <c r="B5040" s="79"/>
      <c r="C5040" s="119"/>
      <c r="G5040">
        <v>5036</v>
      </c>
      <c r="H5040" s="246">
        <f t="shared" ca="1" si="90"/>
        <v>1.8345914511041137E-3</v>
      </c>
    </row>
    <row r="5041" spans="2:8" x14ac:dyDescent="0.25">
      <c r="B5041" s="79"/>
      <c r="C5041" s="119"/>
      <c r="G5041">
        <v>5037</v>
      </c>
      <c r="H5041" s="246">
        <f t="shared" ca="1" si="90"/>
        <v>2.0507587409719114E-2</v>
      </c>
    </row>
    <row r="5042" spans="2:8" x14ac:dyDescent="0.25">
      <c r="B5042" s="79"/>
      <c r="C5042" s="119"/>
      <c r="G5042">
        <v>5038</v>
      </c>
      <c r="H5042" s="246">
        <f t="shared" ca="1" si="90"/>
        <v>-7.7848440075178986E-3</v>
      </c>
    </row>
    <row r="5043" spans="2:8" x14ac:dyDescent="0.25">
      <c r="B5043" s="79"/>
      <c r="C5043" s="119"/>
      <c r="G5043">
        <v>5039</v>
      </c>
      <c r="H5043" s="246">
        <f t="shared" ca="1" si="90"/>
        <v>-7.0733799558041063E-3</v>
      </c>
    </row>
    <row r="5044" spans="2:8" x14ac:dyDescent="0.25">
      <c r="B5044" s="79"/>
      <c r="C5044" s="119"/>
      <c r="G5044">
        <v>5040</v>
      </c>
      <c r="H5044" s="246">
        <f t="shared" ca="1" si="90"/>
        <v>-1.4844904734945886E-3</v>
      </c>
    </row>
    <row r="5045" spans="2:8" x14ac:dyDescent="0.25">
      <c r="B5045" s="79"/>
      <c r="C5045" s="119"/>
      <c r="G5045">
        <v>5041</v>
      </c>
      <c r="H5045" s="246">
        <f t="shared" ca="1" si="90"/>
        <v>1.3366140222181089E-3</v>
      </c>
    </row>
    <row r="5046" spans="2:8" x14ac:dyDescent="0.25">
      <c r="B5046" s="79"/>
      <c r="C5046" s="119"/>
      <c r="G5046">
        <v>5042</v>
      </c>
      <c r="H5046" s="246">
        <f t="shared" ca="1" si="90"/>
        <v>-2.34237597317484E-3</v>
      </c>
    </row>
    <row r="5047" spans="2:8" x14ac:dyDescent="0.25">
      <c r="B5047" s="79"/>
      <c r="C5047" s="119"/>
      <c r="G5047">
        <v>5043</v>
      </c>
      <c r="H5047" s="246">
        <f t="shared" ca="1" si="90"/>
        <v>1.735228103295437E-3</v>
      </c>
    </row>
    <row r="5048" spans="2:8" x14ac:dyDescent="0.25">
      <c r="B5048" s="79"/>
      <c r="C5048" s="119"/>
      <c r="G5048">
        <v>5044</v>
      </c>
      <c r="H5048" s="246">
        <f t="shared" ca="1" si="90"/>
        <v>3.4635839889281934E-3</v>
      </c>
    </row>
    <row r="5049" spans="2:8" x14ac:dyDescent="0.25">
      <c r="B5049" s="79"/>
      <c r="C5049" s="119"/>
      <c r="G5049">
        <v>5045</v>
      </c>
      <c r="H5049" s="246">
        <f t="shared" ca="1" si="90"/>
        <v>1.4130816112976783E-2</v>
      </c>
    </row>
    <row r="5050" spans="2:8" x14ac:dyDescent="0.25">
      <c r="B5050" s="79"/>
      <c r="C5050" s="119"/>
      <c r="G5050">
        <v>5046</v>
      </c>
      <c r="H5050" s="246">
        <f t="shared" ca="1" si="90"/>
        <v>9.3002890747918268E-4</v>
      </c>
    </row>
    <row r="5051" spans="2:8" x14ac:dyDescent="0.25">
      <c r="B5051" s="79"/>
      <c r="C5051" s="119"/>
      <c r="G5051">
        <v>5047</v>
      </c>
      <c r="H5051" s="246">
        <f t="shared" ca="1" si="90"/>
        <v>2.7034574115552018E-2</v>
      </c>
    </row>
    <row r="5052" spans="2:8" x14ac:dyDescent="0.25">
      <c r="B5052" s="79"/>
      <c r="C5052" s="119"/>
      <c r="G5052">
        <v>5048</v>
      </c>
      <c r="H5052" s="246">
        <f t="shared" ca="1" si="90"/>
        <v>3.9463427893450965E-3</v>
      </c>
    </row>
    <row r="5053" spans="2:8" x14ac:dyDescent="0.25">
      <c r="B5053" s="79"/>
      <c r="C5053" s="119"/>
      <c r="G5053">
        <v>5049</v>
      </c>
      <c r="H5053" s="246">
        <f t="shared" ca="1" si="90"/>
        <v>-1.1752810521987489E-2</v>
      </c>
    </row>
    <row r="5054" spans="2:8" x14ac:dyDescent="0.25">
      <c r="B5054" s="79"/>
      <c r="C5054" s="119"/>
      <c r="G5054">
        <v>5050</v>
      </c>
      <c r="H5054" s="246">
        <f t="shared" ca="1" si="90"/>
        <v>-1.9854007563001798E-2</v>
      </c>
    </row>
    <row r="5055" spans="2:8" x14ac:dyDescent="0.25">
      <c r="B5055" s="79"/>
      <c r="C5055" s="119"/>
      <c r="G5055">
        <v>5051</v>
      </c>
      <c r="H5055" s="246">
        <f t="shared" ca="1" si="90"/>
        <v>2.2349239373179116E-2</v>
      </c>
    </row>
    <row r="5056" spans="2:8" x14ac:dyDescent="0.25">
      <c r="B5056" s="79"/>
      <c r="C5056" s="119"/>
      <c r="G5056">
        <v>5052</v>
      </c>
      <c r="H5056" s="246">
        <f t="shared" ca="1" si="90"/>
        <v>-1.4340181680274368E-3</v>
      </c>
    </row>
    <row r="5057" spans="2:8" x14ac:dyDescent="0.25">
      <c r="B5057" s="79"/>
      <c r="C5057" s="119"/>
      <c r="G5057">
        <v>5053</v>
      </c>
      <c r="H5057" s="246">
        <f t="shared" ca="1" si="90"/>
        <v>2.5647793387851914E-3</v>
      </c>
    </row>
    <row r="5058" spans="2:8" x14ac:dyDescent="0.25">
      <c r="B5058" s="79"/>
      <c r="C5058" s="119"/>
      <c r="G5058">
        <v>5054</v>
      </c>
      <c r="H5058" s="246">
        <f t="shared" ca="1" si="90"/>
        <v>-6.8504478859913532E-3</v>
      </c>
    </row>
    <row r="5059" spans="2:8" x14ac:dyDescent="0.25">
      <c r="B5059" s="79"/>
      <c r="C5059" s="119"/>
      <c r="G5059">
        <v>5055</v>
      </c>
      <c r="H5059" s="246">
        <f t="shared" ca="1" si="90"/>
        <v>-5.4674698267845705E-3</v>
      </c>
    </row>
    <row r="5060" spans="2:8" x14ac:dyDescent="0.25">
      <c r="B5060" s="79"/>
      <c r="C5060" s="119"/>
      <c r="G5060">
        <v>5056</v>
      </c>
      <c r="H5060" s="246">
        <f t="shared" ca="1" si="90"/>
        <v>1.348520550973486E-2</v>
      </c>
    </row>
    <row r="5061" spans="2:8" x14ac:dyDescent="0.25">
      <c r="B5061" s="79"/>
      <c r="C5061" s="119"/>
      <c r="G5061">
        <v>5057</v>
      </c>
      <c r="H5061" s="246">
        <f t="shared" ca="1" si="90"/>
        <v>-3.0494698946637263E-3</v>
      </c>
    </row>
    <row r="5062" spans="2:8" x14ac:dyDescent="0.25">
      <c r="B5062" s="79"/>
      <c r="C5062" s="119"/>
      <c r="G5062">
        <v>5058</v>
      </c>
      <c r="H5062" s="246">
        <f t="shared" ref="H5062:H5125" ca="1" si="91">_xlfn.NORM.INV(RAND(),$N$7,$N$8)</f>
        <v>-1.8291119105155539E-2</v>
      </c>
    </row>
    <row r="5063" spans="2:8" x14ac:dyDescent="0.25">
      <c r="B5063" s="79"/>
      <c r="C5063" s="119"/>
      <c r="G5063">
        <v>5059</v>
      </c>
      <c r="H5063" s="246">
        <f t="shared" ca="1" si="91"/>
        <v>-1.3450934681303374E-2</v>
      </c>
    </row>
    <row r="5064" spans="2:8" x14ac:dyDescent="0.25">
      <c r="B5064" s="79"/>
      <c r="C5064" s="119"/>
      <c r="G5064">
        <v>5060</v>
      </c>
      <c r="H5064" s="246">
        <f t="shared" ca="1" si="91"/>
        <v>1.3661842965758442E-2</v>
      </c>
    </row>
    <row r="5065" spans="2:8" x14ac:dyDescent="0.25">
      <c r="B5065" s="79"/>
      <c r="C5065" s="119"/>
      <c r="G5065">
        <v>5061</v>
      </c>
      <c r="H5065" s="246">
        <f t="shared" ca="1" si="91"/>
        <v>2.0393486330216985E-2</v>
      </c>
    </row>
    <row r="5066" spans="2:8" x14ac:dyDescent="0.25">
      <c r="B5066" s="79"/>
      <c r="C5066" s="119"/>
      <c r="G5066">
        <v>5062</v>
      </c>
      <c r="H5066" s="246">
        <f t="shared" ca="1" si="91"/>
        <v>1.5199145198338759E-2</v>
      </c>
    </row>
    <row r="5067" spans="2:8" x14ac:dyDescent="0.25">
      <c r="B5067" s="79"/>
      <c r="C5067" s="119"/>
      <c r="G5067">
        <v>5063</v>
      </c>
      <c r="H5067" s="246">
        <f t="shared" ca="1" si="91"/>
        <v>-1.592696787490579E-2</v>
      </c>
    </row>
    <row r="5068" spans="2:8" x14ac:dyDescent="0.25">
      <c r="B5068" s="79"/>
      <c r="C5068" s="119"/>
      <c r="G5068">
        <v>5064</v>
      </c>
      <c r="H5068" s="246">
        <f t="shared" ca="1" si="91"/>
        <v>3.0196589684235993E-3</v>
      </c>
    </row>
    <row r="5069" spans="2:8" x14ac:dyDescent="0.25">
      <c r="B5069" s="79"/>
      <c r="C5069" s="119"/>
      <c r="G5069">
        <v>5065</v>
      </c>
      <c r="H5069" s="246">
        <f t="shared" ca="1" si="91"/>
        <v>-3.9955772209362677E-3</v>
      </c>
    </row>
    <row r="5070" spans="2:8" x14ac:dyDescent="0.25">
      <c r="B5070" s="79"/>
      <c r="C5070" s="119"/>
      <c r="G5070">
        <v>5066</v>
      </c>
      <c r="H5070" s="246">
        <f t="shared" ca="1" si="91"/>
        <v>-3.133196815883059E-3</v>
      </c>
    </row>
    <row r="5071" spans="2:8" x14ac:dyDescent="0.25">
      <c r="B5071" s="79"/>
      <c r="C5071" s="119"/>
      <c r="G5071">
        <v>5067</v>
      </c>
      <c r="H5071" s="246">
        <f t="shared" ca="1" si="91"/>
        <v>-1.3930507225032291E-2</v>
      </c>
    </row>
    <row r="5072" spans="2:8" x14ac:dyDescent="0.25">
      <c r="B5072" s="79"/>
      <c r="C5072" s="119"/>
      <c r="G5072">
        <v>5068</v>
      </c>
      <c r="H5072" s="246">
        <f t="shared" ca="1" si="91"/>
        <v>-1.3251721436760759E-2</v>
      </c>
    </row>
    <row r="5073" spans="2:8" x14ac:dyDescent="0.25">
      <c r="B5073" s="79"/>
      <c r="C5073" s="119"/>
      <c r="G5073">
        <v>5069</v>
      </c>
      <c r="H5073" s="246">
        <f t="shared" ca="1" si="91"/>
        <v>8.0946074727636559E-4</v>
      </c>
    </row>
    <row r="5074" spans="2:8" x14ac:dyDescent="0.25">
      <c r="B5074" s="79"/>
      <c r="C5074" s="119"/>
      <c r="G5074">
        <v>5070</v>
      </c>
      <c r="H5074" s="246">
        <f t="shared" ca="1" si="91"/>
        <v>-1.0450586845395347E-2</v>
      </c>
    </row>
    <row r="5075" spans="2:8" x14ac:dyDescent="0.25">
      <c r="B5075" s="79"/>
      <c r="C5075" s="119"/>
      <c r="G5075">
        <v>5071</v>
      </c>
      <c r="H5075" s="246">
        <f t="shared" ca="1" si="91"/>
        <v>-2.1218068928034032E-3</v>
      </c>
    </row>
    <row r="5076" spans="2:8" x14ac:dyDescent="0.25">
      <c r="B5076" s="79"/>
      <c r="C5076" s="119"/>
      <c r="G5076">
        <v>5072</v>
      </c>
      <c r="H5076" s="246">
        <f t="shared" ca="1" si="91"/>
        <v>-1.9978240471437954E-3</v>
      </c>
    </row>
    <row r="5077" spans="2:8" x14ac:dyDescent="0.25">
      <c r="B5077" s="79"/>
      <c r="C5077" s="119"/>
      <c r="G5077">
        <v>5073</v>
      </c>
      <c r="H5077" s="246">
        <f t="shared" ca="1" si="91"/>
        <v>1.2758753645498461E-2</v>
      </c>
    </row>
    <row r="5078" spans="2:8" x14ac:dyDescent="0.25">
      <c r="B5078" s="79"/>
      <c r="C5078" s="119"/>
      <c r="G5078">
        <v>5074</v>
      </c>
      <c r="H5078" s="246">
        <f t="shared" ca="1" si="91"/>
        <v>-1.3428398922008139E-2</v>
      </c>
    </row>
    <row r="5079" spans="2:8" x14ac:dyDescent="0.25">
      <c r="B5079" s="79"/>
      <c r="C5079" s="119"/>
      <c r="G5079">
        <v>5075</v>
      </c>
      <c r="H5079" s="246">
        <f t="shared" ca="1" si="91"/>
        <v>-1.8463363540990964E-2</v>
      </c>
    </row>
    <row r="5080" spans="2:8" x14ac:dyDescent="0.25">
      <c r="B5080" s="79"/>
      <c r="C5080" s="119"/>
      <c r="G5080">
        <v>5076</v>
      </c>
      <c r="H5080" s="246">
        <f t="shared" ca="1" si="91"/>
        <v>-1.4166251721383447E-2</v>
      </c>
    </row>
    <row r="5081" spans="2:8" x14ac:dyDescent="0.25">
      <c r="B5081" s="79"/>
      <c r="C5081" s="119"/>
      <c r="G5081">
        <v>5077</v>
      </c>
      <c r="H5081" s="246">
        <f t="shared" ca="1" si="91"/>
        <v>-2.0349386625711742E-3</v>
      </c>
    </row>
    <row r="5082" spans="2:8" x14ac:dyDescent="0.25">
      <c r="B5082" s="79"/>
      <c r="C5082" s="119"/>
      <c r="G5082">
        <v>5078</v>
      </c>
      <c r="H5082" s="246">
        <f t="shared" ca="1" si="91"/>
        <v>-2.4478173170268168E-3</v>
      </c>
    </row>
    <row r="5083" spans="2:8" x14ac:dyDescent="0.25">
      <c r="B5083" s="79"/>
      <c r="C5083" s="119"/>
      <c r="G5083">
        <v>5079</v>
      </c>
      <c r="H5083" s="246">
        <f t="shared" ca="1" si="91"/>
        <v>-1.0521193652182372E-2</v>
      </c>
    </row>
    <row r="5084" spans="2:8" x14ac:dyDescent="0.25">
      <c r="B5084" s="79"/>
      <c r="C5084" s="119"/>
      <c r="G5084">
        <v>5080</v>
      </c>
      <c r="H5084" s="246">
        <f t="shared" ca="1" si="91"/>
        <v>4.9409595804627256E-3</v>
      </c>
    </row>
    <row r="5085" spans="2:8" x14ac:dyDescent="0.25">
      <c r="B5085" s="79"/>
      <c r="C5085" s="119"/>
      <c r="G5085">
        <v>5081</v>
      </c>
      <c r="H5085" s="246">
        <f t="shared" ca="1" si="91"/>
        <v>1.3284787313055527E-2</v>
      </c>
    </row>
    <row r="5086" spans="2:8" x14ac:dyDescent="0.25">
      <c r="B5086" s="79"/>
      <c r="C5086" s="119"/>
      <c r="G5086">
        <v>5082</v>
      </c>
      <c r="H5086" s="246">
        <f t="shared" ca="1" si="91"/>
        <v>3.7438961633020429E-3</v>
      </c>
    </row>
    <row r="5087" spans="2:8" x14ac:dyDescent="0.25">
      <c r="B5087" s="79"/>
      <c r="C5087" s="119"/>
      <c r="G5087">
        <v>5083</v>
      </c>
      <c r="H5087" s="246">
        <f t="shared" ca="1" si="91"/>
        <v>8.2653667693294696E-3</v>
      </c>
    </row>
    <row r="5088" spans="2:8" x14ac:dyDescent="0.25">
      <c r="B5088" s="79"/>
      <c r="C5088" s="119"/>
      <c r="G5088">
        <v>5084</v>
      </c>
      <c r="H5088" s="246">
        <f t="shared" ca="1" si="91"/>
        <v>4.2209041870272281E-3</v>
      </c>
    </row>
    <row r="5089" spans="2:8" x14ac:dyDescent="0.25">
      <c r="B5089" s="79"/>
      <c r="C5089" s="119"/>
      <c r="G5089">
        <v>5085</v>
      </c>
      <c r="H5089" s="246">
        <f t="shared" ca="1" si="91"/>
        <v>4.6537369042472469E-3</v>
      </c>
    </row>
    <row r="5090" spans="2:8" x14ac:dyDescent="0.25">
      <c r="B5090" s="79"/>
      <c r="C5090" s="119"/>
      <c r="G5090">
        <v>5086</v>
      </c>
      <c r="H5090" s="246">
        <f t="shared" ca="1" si="91"/>
        <v>-2.4748989179085345E-4</v>
      </c>
    </row>
    <row r="5091" spans="2:8" x14ac:dyDescent="0.25">
      <c r="B5091" s="79"/>
      <c r="C5091" s="119"/>
      <c r="G5091">
        <v>5087</v>
      </c>
      <c r="H5091" s="246">
        <f t="shared" ca="1" si="91"/>
        <v>9.1087706722278831E-3</v>
      </c>
    </row>
    <row r="5092" spans="2:8" x14ac:dyDescent="0.25">
      <c r="B5092" s="79"/>
      <c r="C5092" s="119"/>
      <c r="G5092">
        <v>5088</v>
      </c>
      <c r="H5092" s="246">
        <f t="shared" ca="1" si="91"/>
        <v>-8.3509824045217441E-3</v>
      </c>
    </row>
    <row r="5093" spans="2:8" x14ac:dyDescent="0.25">
      <c r="B5093" s="79"/>
      <c r="C5093" s="119"/>
      <c r="G5093">
        <v>5089</v>
      </c>
      <c r="H5093" s="246">
        <f t="shared" ca="1" si="91"/>
        <v>-5.9284975611265025E-3</v>
      </c>
    </row>
    <row r="5094" spans="2:8" x14ac:dyDescent="0.25">
      <c r="B5094" s="79"/>
      <c r="C5094" s="119"/>
      <c r="G5094">
        <v>5090</v>
      </c>
      <c r="H5094" s="246">
        <f t="shared" ca="1" si="91"/>
        <v>2.0470312677094843E-3</v>
      </c>
    </row>
    <row r="5095" spans="2:8" x14ac:dyDescent="0.25">
      <c r="B5095" s="79"/>
      <c r="C5095" s="119"/>
      <c r="G5095">
        <v>5091</v>
      </c>
      <c r="H5095" s="246">
        <f t="shared" ca="1" si="91"/>
        <v>3.3855069324627604E-2</v>
      </c>
    </row>
    <row r="5096" spans="2:8" x14ac:dyDescent="0.25">
      <c r="B5096" s="79"/>
      <c r="C5096" s="119"/>
      <c r="G5096">
        <v>5092</v>
      </c>
      <c r="H5096" s="246">
        <f t="shared" ca="1" si="91"/>
        <v>1.0675655765845921E-2</v>
      </c>
    </row>
    <row r="5097" spans="2:8" x14ac:dyDescent="0.25">
      <c r="B5097" s="79"/>
      <c r="C5097" s="119"/>
      <c r="G5097">
        <v>5093</v>
      </c>
      <c r="H5097" s="246">
        <f t="shared" ca="1" si="91"/>
        <v>1.8143084306287284E-2</v>
      </c>
    </row>
    <row r="5098" spans="2:8" x14ac:dyDescent="0.25">
      <c r="B5098" s="79"/>
      <c r="C5098" s="119"/>
      <c r="G5098">
        <v>5094</v>
      </c>
      <c r="H5098" s="246">
        <f t="shared" ca="1" si="91"/>
        <v>-1.6646885855688083E-2</v>
      </c>
    </row>
    <row r="5099" spans="2:8" x14ac:dyDescent="0.25">
      <c r="B5099" s="79"/>
      <c r="C5099" s="119"/>
      <c r="G5099">
        <v>5095</v>
      </c>
      <c r="H5099" s="246">
        <f t="shared" ca="1" si="91"/>
        <v>-1.2057854729608302E-2</v>
      </c>
    </row>
    <row r="5100" spans="2:8" x14ac:dyDescent="0.25">
      <c r="B5100" s="79"/>
      <c r="C5100" s="119"/>
      <c r="G5100">
        <v>5096</v>
      </c>
      <c r="H5100" s="246">
        <f t="shared" ca="1" si="91"/>
        <v>3.3262237008527483E-3</v>
      </c>
    </row>
    <row r="5101" spans="2:8" x14ac:dyDescent="0.25">
      <c r="B5101" s="79"/>
      <c r="C5101" s="119"/>
      <c r="G5101">
        <v>5097</v>
      </c>
      <c r="H5101" s="246">
        <f t="shared" ca="1" si="91"/>
        <v>-1.2972316834732923E-2</v>
      </c>
    </row>
    <row r="5102" spans="2:8" x14ac:dyDescent="0.25">
      <c r="B5102" s="79"/>
      <c r="C5102" s="119"/>
      <c r="G5102">
        <v>5098</v>
      </c>
      <c r="H5102" s="246">
        <f t="shared" ca="1" si="91"/>
        <v>1.1051540833674446E-2</v>
      </c>
    </row>
    <row r="5103" spans="2:8" x14ac:dyDescent="0.25">
      <c r="B5103" s="79"/>
      <c r="C5103" s="119"/>
      <c r="G5103">
        <v>5099</v>
      </c>
      <c r="H5103" s="246">
        <f t="shared" ca="1" si="91"/>
        <v>-7.0510359591960418E-3</v>
      </c>
    </row>
    <row r="5104" spans="2:8" x14ac:dyDescent="0.25">
      <c r="B5104" s="79"/>
      <c r="C5104" s="119"/>
      <c r="G5104">
        <v>5100</v>
      </c>
      <c r="H5104" s="246">
        <f t="shared" ca="1" si="91"/>
        <v>1.3229382674506116E-3</v>
      </c>
    </row>
    <row r="5105" spans="2:8" x14ac:dyDescent="0.25">
      <c r="B5105" s="79"/>
      <c r="C5105" s="119"/>
      <c r="G5105">
        <v>5101</v>
      </c>
      <c r="H5105" s="246">
        <f t="shared" ca="1" si="91"/>
        <v>-1.4485317381909902E-3</v>
      </c>
    </row>
    <row r="5106" spans="2:8" x14ac:dyDescent="0.25">
      <c r="B5106" s="79"/>
      <c r="C5106" s="119"/>
      <c r="G5106">
        <v>5102</v>
      </c>
      <c r="H5106" s="246">
        <f t="shared" ca="1" si="91"/>
        <v>-1.0475886807949855E-2</v>
      </c>
    </row>
    <row r="5107" spans="2:8" x14ac:dyDescent="0.25">
      <c r="B5107" s="79"/>
      <c r="C5107" s="119"/>
      <c r="G5107">
        <v>5103</v>
      </c>
      <c r="H5107" s="246">
        <f t="shared" ca="1" si="91"/>
        <v>1.5709435771829369E-2</v>
      </c>
    </row>
    <row r="5108" spans="2:8" x14ac:dyDescent="0.25">
      <c r="B5108" s="79"/>
      <c r="C5108" s="119"/>
      <c r="G5108">
        <v>5104</v>
      </c>
      <c r="H5108" s="246">
        <f t="shared" ca="1" si="91"/>
        <v>-6.7364574511337453E-3</v>
      </c>
    </row>
    <row r="5109" spans="2:8" x14ac:dyDescent="0.25">
      <c r="B5109" s="79"/>
      <c r="C5109" s="119"/>
      <c r="G5109">
        <v>5105</v>
      </c>
      <c r="H5109" s="246">
        <f t="shared" ca="1" si="91"/>
        <v>-1.8063341485209616E-2</v>
      </c>
    </row>
    <row r="5110" spans="2:8" x14ac:dyDescent="0.25">
      <c r="B5110" s="79"/>
      <c r="C5110" s="119"/>
      <c r="G5110">
        <v>5106</v>
      </c>
      <c r="H5110" s="246">
        <f t="shared" ca="1" si="91"/>
        <v>-6.4658091657918129E-3</v>
      </c>
    </row>
    <row r="5111" spans="2:8" x14ac:dyDescent="0.25">
      <c r="B5111" s="79"/>
      <c r="C5111" s="119"/>
      <c r="G5111">
        <v>5107</v>
      </c>
      <c r="H5111" s="246">
        <f t="shared" ca="1" si="91"/>
        <v>1.4449160007161786E-2</v>
      </c>
    </row>
    <row r="5112" spans="2:8" x14ac:dyDescent="0.25">
      <c r="B5112" s="79"/>
      <c r="C5112" s="119"/>
      <c r="G5112">
        <v>5108</v>
      </c>
      <c r="H5112" s="246">
        <f t="shared" ca="1" si="91"/>
        <v>1.9288665888464712E-2</v>
      </c>
    </row>
    <row r="5113" spans="2:8" x14ac:dyDescent="0.25">
      <c r="B5113" s="79"/>
      <c r="C5113" s="119"/>
      <c r="G5113">
        <v>5109</v>
      </c>
      <c r="H5113" s="246">
        <f t="shared" ca="1" si="91"/>
        <v>-3.2250059558962037E-3</v>
      </c>
    </row>
    <row r="5114" spans="2:8" x14ac:dyDescent="0.25">
      <c r="B5114" s="79"/>
      <c r="C5114" s="119"/>
      <c r="G5114">
        <v>5110</v>
      </c>
      <c r="H5114" s="246">
        <f t="shared" ca="1" si="91"/>
        <v>1.1642561758176954E-2</v>
      </c>
    </row>
    <row r="5115" spans="2:8" x14ac:dyDescent="0.25">
      <c r="B5115" s="79"/>
      <c r="C5115" s="119"/>
      <c r="G5115">
        <v>5111</v>
      </c>
      <c r="H5115" s="246">
        <f t="shared" ca="1" si="91"/>
        <v>-6.8702998773059604E-3</v>
      </c>
    </row>
    <row r="5116" spans="2:8" x14ac:dyDescent="0.25">
      <c r="B5116" s="79"/>
      <c r="C5116" s="119"/>
      <c r="G5116">
        <v>5112</v>
      </c>
      <c r="H5116" s="246">
        <f t="shared" ca="1" si="91"/>
        <v>4.1034641500810173E-3</v>
      </c>
    </row>
    <row r="5117" spans="2:8" x14ac:dyDescent="0.25">
      <c r="B5117" s="79"/>
      <c r="C5117" s="119"/>
      <c r="G5117">
        <v>5113</v>
      </c>
      <c r="H5117" s="246">
        <f t="shared" ca="1" si="91"/>
        <v>9.2254852944421949E-3</v>
      </c>
    </row>
    <row r="5118" spans="2:8" x14ac:dyDescent="0.25">
      <c r="B5118" s="79"/>
      <c r="C5118" s="119"/>
      <c r="G5118">
        <v>5114</v>
      </c>
      <c r="H5118" s="246">
        <f t="shared" ca="1" si="91"/>
        <v>-5.8918000776408555E-3</v>
      </c>
    </row>
    <row r="5119" spans="2:8" x14ac:dyDescent="0.25">
      <c r="B5119" s="79"/>
      <c r="C5119" s="119"/>
      <c r="G5119">
        <v>5115</v>
      </c>
      <c r="H5119" s="246">
        <f t="shared" ca="1" si="91"/>
        <v>6.5570842783349388E-3</v>
      </c>
    </row>
    <row r="5120" spans="2:8" x14ac:dyDescent="0.25">
      <c r="B5120" s="79"/>
      <c r="C5120" s="119"/>
      <c r="G5120">
        <v>5116</v>
      </c>
      <c r="H5120" s="246">
        <f t="shared" ca="1" si="91"/>
        <v>-4.3889502124524662E-3</v>
      </c>
    </row>
    <row r="5121" spans="2:8" x14ac:dyDescent="0.25">
      <c r="B5121" s="79"/>
      <c r="C5121" s="119"/>
      <c r="G5121">
        <v>5117</v>
      </c>
      <c r="H5121" s="246">
        <f t="shared" ca="1" si="91"/>
        <v>-7.7786688046138381E-3</v>
      </c>
    </row>
    <row r="5122" spans="2:8" x14ac:dyDescent="0.25">
      <c r="B5122" s="79"/>
      <c r="C5122" s="119"/>
      <c r="G5122">
        <v>5118</v>
      </c>
      <c r="H5122" s="246">
        <f t="shared" ca="1" si="91"/>
        <v>-2.1139467217469191E-2</v>
      </c>
    </row>
    <row r="5123" spans="2:8" x14ac:dyDescent="0.25">
      <c r="B5123" s="79"/>
      <c r="C5123" s="119"/>
      <c r="G5123">
        <v>5119</v>
      </c>
      <c r="H5123" s="246">
        <f t="shared" ca="1" si="91"/>
        <v>-9.0771915093742425E-3</v>
      </c>
    </row>
    <row r="5124" spans="2:8" x14ac:dyDescent="0.25">
      <c r="B5124" s="79"/>
      <c r="C5124" s="119"/>
      <c r="G5124">
        <v>5120</v>
      </c>
      <c r="H5124" s="246">
        <f t="shared" ca="1" si="91"/>
        <v>1.7208218836858807E-3</v>
      </c>
    </row>
    <row r="5125" spans="2:8" x14ac:dyDescent="0.25">
      <c r="B5125" s="79"/>
      <c r="C5125" s="119"/>
      <c r="G5125">
        <v>5121</v>
      </c>
      <c r="H5125" s="246">
        <f t="shared" ca="1" si="91"/>
        <v>3.1353999826125105E-4</v>
      </c>
    </row>
    <row r="5126" spans="2:8" x14ac:dyDescent="0.25">
      <c r="B5126" s="79"/>
      <c r="C5126" s="119"/>
      <c r="G5126">
        <v>5122</v>
      </c>
      <c r="H5126" s="246">
        <f t="shared" ref="H5126:H5189" ca="1" si="92">_xlfn.NORM.INV(RAND(),$N$7,$N$8)</f>
        <v>2.3501723392602345E-2</v>
      </c>
    </row>
    <row r="5127" spans="2:8" x14ac:dyDescent="0.25">
      <c r="B5127" s="79"/>
      <c r="C5127" s="119"/>
      <c r="G5127">
        <v>5123</v>
      </c>
      <c r="H5127" s="246">
        <f t="shared" ca="1" si="92"/>
        <v>-1.2288299370401899E-2</v>
      </c>
    </row>
    <row r="5128" spans="2:8" x14ac:dyDescent="0.25">
      <c r="B5128" s="79"/>
      <c r="C5128" s="119"/>
      <c r="G5128">
        <v>5124</v>
      </c>
      <c r="H5128" s="246">
        <f t="shared" ca="1" si="92"/>
        <v>-2.6950045527463413E-3</v>
      </c>
    </row>
    <row r="5129" spans="2:8" x14ac:dyDescent="0.25">
      <c r="B5129" s="79"/>
      <c r="C5129" s="119"/>
      <c r="G5129">
        <v>5125</v>
      </c>
      <c r="H5129" s="246">
        <f t="shared" ca="1" si="92"/>
        <v>-1.3675309367289451E-2</v>
      </c>
    </row>
    <row r="5130" spans="2:8" x14ac:dyDescent="0.25">
      <c r="B5130" s="79"/>
      <c r="C5130" s="119"/>
      <c r="G5130">
        <v>5126</v>
      </c>
      <c r="H5130" s="246">
        <f t="shared" ca="1" si="92"/>
        <v>7.7142961295281008E-5</v>
      </c>
    </row>
    <row r="5131" spans="2:8" x14ac:dyDescent="0.25">
      <c r="B5131" s="79"/>
      <c r="C5131" s="119"/>
      <c r="G5131">
        <v>5127</v>
      </c>
      <c r="H5131" s="246">
        <f t="shared" ca="1" si="92"/>
        <v>-1.3416189236375555E-2</v>
      </c>
    </row>
    <row r="5132" spans="2:8" x14ac:dyDescent="0.25">
      <c r="B5132" s="79"/>
      <c r="C5132" s="119"/>
      <c r="G5132">
        <v>5128</v>
      </c>
      <c r="H5132" s="246">
        <f t="shared" ca="1" si="92"/>
        <v>2.5711843949549264E-2</v>
      </c>
    </row>
    <row r="5133" spans="2:8" x14ac:dyDescent="0.25">
      <c r="B5133" s="79"/>
      <c r="C5133" s="119"/>
      <c r="G5133">
        <v>5129</v>
      </c>
      <c r="H5133" s="246">
        <f t="shared" ca="1" si="92"/>
        <v>1.4618147479018765E-2</v>
      </c>
    </row>
    <row r="5134" spans="2:8" x14ac:dyDescent="0.25">
      <c r="B5134" s="79"/>
      <c r="C5134" s="119"/>
      <c r="G5134">
        <v>5130</v>
      </c>
      <c r="H5134" s="246">
        <f t="shared" ca="1" si="92"/>
        <v>-1.5833961697714711E-3</v>
      </c>
    </row>
    <row r="5135" spans="2:8" x14ac:dyDescent="0.25">
      <c r="B5135" s="79"/>
      <c r="C5135" s="119"/>
      <c r="G5135">
        <v>5131</v>
      </c>
      <c r="H5135" s="246">
        <f t="shared" ca="1" si="92"/>
        <v>-9.2128443423065091E-3</v>
      </c>
    </row>
    <row r="5136" spans="2:8" x14ac:dyDescent="0.25">
      <c r="B5136" s="79"/>
      <c r="C5136" s="119"/>
      <c r="G5136">
        <v>5132</v>
      </c>
      <c r="H5136" s="246">
        <f t="shared" ca="1" si="92"/>
        <v>1.1940710362642302E-2</v>
      </c>
    </row>
    <row r="5137" spans="2:8" x14ac:dyDescent="0.25">
      <c r="B5137" s="79"/>
      <c r="C5137" s="119"/>
      <c r="G5137">
        <v>5133</v>
      </c>
      <c r="H5137" s="246">
        <f t="shared" ca="1" si="92"/>
        <v>-1.3400657181233542E-2</v>
      </c>
    </row>
    <row r="5138" spans="2:8" x14ac:dyDescent="0.25">
      <c r="B5138" s="79"/>
      <c r="C5138" s="119"/>
      <c r="G5138">
        <v>5134</v>
      </c>
      <c r="H5138" s="246">
        <f t="shared" ca="1" si="92"/>
        <v>-8.5934078836148644E-3</v>
      </c>
    </row>
    <row r="5139" spans="2:8" x14ac:dyDescent="0.25">
      <c r="B5139" s="79"/>
      <c r="C5139" s="119"/>
      <c r="G5139">
        <v>5135</v>
      </c>
      <c r="H5139" s="246">
        <f t="shared" ca="1" si="92"/>
        <v>-1.4115966670046642E-2</v>
      </c>
    </row>
    <row r="5140" spans="2:8" x14ac:dyDescent="0.25">
      <c r="B5140" s="79"/>
      <c r="C5140" s="119"/>
      <c r="G5140">
        <v>5136</v>
      </c>
      <c r="H5140" s="246">
        <f t="shared" ca="1" si="92"/>
        <v>-5.0280310312209673E-3</v>
      </c>
    </row>
    <row r="5141" spans="2:8" x14ac:dyDescent="0.25">
      <c r="B5141" s="79"/>
      <c r="C5141" s="119"/>
      <c r="G5141">
        <v>5137</v>
      </c>
      <c r="H5141" s="246">
        <f t="shared" ca="1" si="92"/>
        <v>-4.4662946789123638E-3</v>
      </c>
    </row>
    <row r="5142" spans="2:8" x14ac:dyDescent="0.25">
      <c r="B5142" s="79"/>
      <c r="C5142" s="119"/>
      <c r="G5142">
        <v>5138</v>
      </c>
      <c r="H5142" s="246">
        <f t="shared" ca="1" si="92"/>
        <v>8.8968667065730776E-3</v>
      </c>
    </row>
    <row r="5143" spans="2:8" x14ac:dyDescent="0.25">
      <c r="B5143" s="79"/>
      <c r="C5143" s="119"/>
      <c r="G5143">
        <v>5139</v>
      </c>
      <c r="H5143" s="246">
        <f t="shared" ca="1" si="92"/>
        <v>3.9003750868293612E-3</v>
      </c>
    </row>
    <row r="5144" spans="2:8" x14ac:dyDescent="0.25">
      <c r="B5144" s="79"/>
      <c r="C5144" s="119"/>
      <c r="G5144">
        <v>5140</v>
      </c>
      <c r="H5144" s="246">
        <f t="shared" ca="1" si="92"/>
        <v>2.2293668473956842E-2</v>
      </c>
    </row>
    <row r="5145" spans="2:8" x14ac:dyDescent="0.25">
      <c r="B5145" s="79"/>
      <c r="C5145" s="119"/>
      <c r="G5145">
        <v>5141</v>
      </c>
      <c r="H5145" s="246">
        <f t="shared" ca="1" si="92"/>
        <v>1.5201540792429441E-2</v>
      </c>
    </row>
    <row r="5146" spans="2:8" x14ac:dyDescent="0.25">
      <c r="B5146" s="79"/>
      <c r="C5146" s="119"/>
      <c r="G5146">
        <v>5142</v>
      </c>
      <c r="H5146" s="246">
        <f t="shared" ca="1" si="92"/>
        <v>-5.3404646399056047E-3</v>
      </c>
    </row>
    <row r="5147" spans="2:8" x14ac:dyDescent="0.25">
      <c r="B5147" s="79"/>
      <c r="C5147" s="119"/>
      <c r="G5147">
        <v>5143</v>
      </c>
      <c r="H5147" s="246">
        <f t="shared" ca="1" si="92"/>
        <v>1.083159183734783E-3</v>
      </c>
    </row>
    <row r="5148" spans="2:8" x14ac:dyDescent="0.25">
      <c r="B5148" s="79"/>
      <c r="C5148" s="119"/>
      <c r="G5148">
        <v>5144</v>
      </c>
      <c r="H5148" s="246">
        <f t="shared" ca="1" si="92"/>
        <v>1.2426825958285748E-3</v>
      </c>
    </row>
    <row r="5149" spans="2:8" x14ac:dyDescent="0.25">
      <c r="B5149" s="79"/>
      <c r="C5149" s="119"/>
      <c r="G5149">
        <v>5145</v>
      </c>
      <c r="H5149" s="246">
        <f t="shared" ca="1" si="92"/>
        <v>7.7341734832136913E-4</v>
      </c>
    </row>
    <row r="5150" spans="2:8" x14ac:dyDescent="0.25">
      <c r="B5150" s="79"/>
      <c r="C5150" s="119"/>
      <c r="G5150">
        <v>5146</v>
      </c>
      <c r="H5150" s="246">
        <f t="shared" ca="1" si="92"/>
        <v>2.8923858316218989E-2</v>
      </c>
    </row>
    <row r="5151" spans="2:8" x14ac:dyDescent="0.25">
      <c r="B5151" s="79"/>
      <c r="C5151" s="119"/>
      <c r="G5151">
        <v>5147</v>
      </c>
      <c r="H5151" s="246">
        <f t="shared" ca="1" si="92"/>
        <v>-1.0018466095455099E-2</v>
      </c>
    </row>
    <row r="5152" spans="2:8" x14ac:dyDescent="0.25">
      <c r="B5152" s="79"/>
      <c r="C5152" s="119"/>
      <c r="G5152">
        <v>5148</v>
      </c>
      <c r="H5152" s="246">
        <f t="shared" ca="1" si="92"/>
        <v>-7.7894767253814216E-3</v>
      </c>
    </row>
    <row r="5153" spans="2:8" x14ac:dyDescent="0.25">
      <c r="B5153" s="79"/>
      <c r="C5153" s="119"/>
      <c r="G5153">
        <v>5149</v>
      </c>
      <c r="H5153" s="246">
        <f t="shared" ca="1" si="92"/>
        <v>3.8846706075977063E-3</v>
      </c>
    </row>
    <row r="5154" spans="2:8" x14ac:dyDescent="0.25">
      <c r="B5154" s="79"/>
      <c r="C5154" s="119"/>
      <c r="G5154">
        <v>5150</v>
      </c>
      <c r="H5154" s="246">
        <f t="shared" ca="1" si="92"/>
        <v>-6.4026499232804918E-3</v>
      </c>
    </row>
    <row r="5155" spans="2:8" x14ac:dyDescent="0.25">
      <c r="B5155" s="79"/>
      <c r="C5155" s="119"/>
      <c r="G5155">
        <v>5151</v>
      </c>
      <c r="H5155" s="246">
        <f t="shared" ca="1" si="92"/>
        <v>-4.2080860077159032E-3</v>
      </c>
    </row>
    <row r="5156" spans="2:8" x14ac:dyDescent="0.25">
      <c r="B5156" s="79"/>
      <c r="C5156" s="119"/>
      <c r="G5156">
        <v>5152</v>
      </c>
      <c r="H5156" s="246">
        <f t="shared" ca="1" si="92"/>
        <v>8.7158941151453118E-3</v>
      </c>
    </row>
    <row r="5157" spans="2:8" x14ac:dyDescent="0.25">
      <c r="B5157" s="79"/>
      <c r="C5157" s="119"/>
      <c r="G5157">
        <v>5153</v>
      </c>
      <c r="H5157" s="246">
        <f t="shared" ca="1" si="92"/>
        <v>-2.2695902516723736E-3</v>
      </c>
    </row>
    <row r="5158" spans="2:8" x14ac:dyDescent="0.25">
      <c r="B5158" s="79"/>
      <c r="C5158" s="119"/>
      <c r="G5158">
        <v>5154</v>
      </c>
      <c r="H5158" s="246">
        <f t="shared" ca="1" si="92"/>
        <v>3.2142071137895071E-3</v>
      </c>
    </row>
    <row r="5159" spans="2:8" x14ac:dyDescent="0.25">
      <c r="B5159" s="79"/>
      <c r="C5159" s="119"/>
      <c r="G5159">
        <v>5155</v>
      </c>
      <c r="H5159" s="246">
        <f t="shared" ca="1" si="92"/>
        <v>1.6866420540283106E-2</v>
      </c>
    </row>
    <row r="5160" spans="2:8" x14ac:dyDescent="0.25">
      <c r="B5160" s="79"/>
      <c r="C5160" s="119"/>
      <c r="G5160">
        <v>5156</v>
      </c>
      <c r="H5160" s="246">
        <f t="shared" ca="1" si="92"/>
        <v>-7.316761053786645E-3</v>
      </c>
    </row>
    <row r="5161" spans="2:8" x14ac:dyDescent="0.25">
      <c r="B5161" s="79"/>
      <c r="C5161" s="119"/>
      <c r="G5161">
        <v>5157</v>
      </c>
      <c r="H5161" s="246">
        <f t="shared" ca="1" si="92"/>
        <v>2.4644724955512126E-3</v>
      </c>
    </row>
    <row r="5162" spans="2:8" x14ac:dyDescent="0.25">
      <c r="B5162" s="79"/>
      <c r="C5162" s="119"/>
      <c r="G5162">
        <v>5158</v>
      </c>
      <c r="H5162" s="246">
        <f t="shared" ca="1" si="92"/>
        <v>-9.0471621125669758E-3</v>
      </c>
    </row>
    <row r="5163" spans="2:8" x14ac:dyDescent="0.25">
      <c r="B5163" s="79"/>
      <c r="C5163" s="119"/>
      <c r="G5163">
        <v>5159</v>
      </c>
      <c r="H5163" s="246">
        <f t="shared" ca="1" si="92"/>
        <v>-2.4618230210923006E-2</v>
      </c>
    </row>
    <row r="5164" spans="2:8" x14ac:dyDescent="0.25">
      <c r="B5164" s="79"/>
      <c r="C5164" s="119"/>
      <c r="G5164">
        <v>5160</v>
      </c>
      <c r="H5164" s="246">
        <f t="shared" ca="1" si="92"/>
        <v>1.2190392376433053E-2</v>
      </c>
    </row>
    <row r="5165" spans="2:8" x14ac:dyDescent="0.25">
      <c r="B5165" s="79"/>
      <c r="C5165" s="119"/>
      <c r="G5165">
        <v>5161</v>
      </c>
      <c r="H5165" s="246">
        <f t="shared" ca="1" si="92"/>
        <v>-2.0944759277745778E-2</v>
      </c>
    </row>
    <row r="5166" spans="2:8" x14ac:dyDescent="0.25">
      <c r="B5166" s="79"/>
      <c r="C5166" s="119"/>
      <c r="G5166">
        <v>5162</v>
      </c>
      <c r="H5166" s="246">
        <f t="shared" ca="1" si="92"/>
        <v>1.3809364506543436E-3</v>
      </c>
    </row>
    <row r="5167" spans="2:8" x14ac:dyDescent="0.25">
      <c r="B5167" s="79"/>
      <c r="C5167" s="119"/>
      <c r="G5167">
        <v>5163</v>
      </c>
      <c r="H5167" s="246">
        <f t="shared" ca="1" si="92"/>
        <v>2.4182799458826757E-3</v>
      </c>
    </row>
    <row r="5168" spans="2:8" x14ac:dyDescent="0.25">
      <c r="B5168" s="79"/>
      <c r="C5168" s="119"/>
      <c r="G5168">
        <v>5164</v>
      </c>
      <c r="H5168" s="246">
        <f t="shared" ca="1" si="92"/>
        <v>-3.6897698530464419E-3</v>
      </c>
    </row>
    <row r="5169" spans="2:8" x14ac:dyDescent="0.25">
      <c r="B5169" s="79"/>
      <c r="C5169" s="119"/>
      <c r="G5169">
        <v>5165</v>
      </c>
      <c r="H5169" s="246">
        <f t="shared" ca="1" si="92"/>
        <v>1.025285471367718E-2</v>
      </c>
    </row>
    <row r="5170" spans="2:8" x14ac:dyDescent="0.25">
      <c r="B5170" s="79"/>
      <c r="C5170" s="119"/>
      <c r="G5170">
        <v>5166</v>
      </c>
      <c r="H5170" s="246">
        <f t="shared" ca="1" si="92"/>
        <v>-5.8753038619813684E-3</v>
      </c>
    </row>
    <row r="5171" spans="2:8" x14ac:dyDescent="0.25">
      <c r="B5171" s="79"/>
      <c r="C5171" s="119"/>
      <c r="G5171">
        <v>5167</v>
      </c>
      <c r="H5171" s="246">
        <f t="shared" ca="1" si="92"/>
        <v>1.4441348884141725E-2</v>
      </c>
    </row>
    <row r="5172" spans="2:8" x14ac:dyDescent="0.25">
      <c r="B5172" s="79"/>
      <c r="C5172" s="119"/>
      <c r="G5172">
        <v>5168</v>
      </c>
      <c r="H5172" s="246">
        <f t="shared" ca="1" si="92"/>
        <v>1.4878364708833936E-2</v>
      </c>
    </row>
    <row r="5173" spans="2:8" x14ac:dyDescent="0.25">
      <c r="B5173" s="79"/>
      <c r="C5173" s="119"/>
      <c r="G5173">
        <v>5169</v>
      </c>
      <c r="H5173" s="246">
        <f t="shared" ca="1" si="92"/>
        <v>-4.4326447598909641E-4</v>
      </c>
    </row>
    <row r="5174" spans="2:8" x14ac:dyDescent="0.25">
      <c r="B5174" s="79"/>
      <c r="C5174" s="119"/>
      <c r="G5174">
        <v>5170</v>
      </c>
      <c r="H5174" s="246">
        <f t="shared" ca="1" si="92"/>
        <v>-5.8157037139483217E-3</v>
      </c>
    </row>
    <row r="5175" spans="2:8" x14ac:dyDescent="0.25">
      <c r="B5175" s="79"/>
      <c r="C5175" s="119"/>
      <c r="G5175">
        <v>5171</v>
      </c>
      <c r="H5175" s="246">
        <f t="shared" ca="1" si="92"/>
        <v>1.0776529036387858E-2</v>
      </c>
    </row>
    <row r="5176" spans="2:8" x14ac:dyDescent="0.25">
      <c r="B5176" s="79"/>
      <c r="C5176" s="119"/>
      <c r="G5176">
        <v>5172</v>
      </c>
      <c r="H5176" s="246">
        <f t="shared" ca="1" si="92"/>
        <v>1.2266838323163482E-2</v>
      </c>
    </row>
    <row r="5177" spans="2:8" x14ac:dyDescent="0.25">
      <c r="B5177" s="79"/>
      <c r="C5177" s="119"/>
      <c r="G5177">
        <v>5173</v>
      </c>
      <c r="H5177" s="246">
        <f t="shared" ca="1" si="92"/>
        <v>1.2459280057674748E-2</v>
      </c>
    </row>
    <row r="5178" spans="2:8" x14ac:dyDescent="0.25">
      <c r="B5178" s="79"/>
      <c r="C5178" s="119"/>
      <c r="G5178">
        <v>5174</v>
      </c>
      <c r="H5178" s="246">
        <f t="shared" ca="1" si="92"/>
        <v>6.7621984318079441E-3</v>
      </c>
    </row>
    <row r="5179" spans="2:8" x14ac:dyDescent="0.25">
      <c r="B5179" s="79"/>
      <c r="C5179" s="119"/>
      <c r="G5179">
        <v>5175</v>
      </c>
      <c r="H5179" s="246">
        <f t="shared" ca="1" si="92"/>
        <v>1.4042078977929837E-2</v>
      </c>
    </row>
    <row r="5180" spans="2:8" x14ac:dyDescent="0.25">
      <c r="B5180" s="79"/>
      <c r="C5180" s="119"/>
      <c r="G5180">
        <v>5176</v>
      </c>
      <c r="H5180" s="246">
        <f t="shared" ca="1" si="92"/>
        <v>2.840498396467946E-3</v>
      </c>
    </row>
    <row r="5181" spans="2:8" x14ac:dyDescent="0.25">
      <c r="B5181" s="79"/>
      <c r="C5181" s="119"/>
      <c r="G5181">
        <v>5177</v>
      </c>
      <c r="H5181" s="246">
        <f t="shared" ca="1" si="92"/>
        <v>-1.4109512426455353E-3</v>
      </c>
    </row>
    <row r="5182" spans="2:8" x14ac:dyDescent="0.25">
      <c r="B5182" s="79"/>
      <c r="C5182" s="119"/>
      <c r="G5182">
        <v>5178</v>
      </c>
      <c r="H5182" s="246">
        <f t="shared" ca="1" si="92"/>
        <v>-1.5575540007932616E-3</v>
      </c>
    </row>
    <row r="5183" spans="2:8" x14ac:dyDescent="0.25">
      <c r="B5183" s="79"/>
      <c r="C5183" s="119"/>
      <c r="G5183">
        <v>5179</v>
      </c>
      <c r="H5183" s="246">
        <f t="shared" ca="1" si="92"/>
        <v>-1.5044257166175393E-2</v>
      </c>
    </row>
    <row r="5184" spans="2:8" x14ac:dyDescent="0.25">
      <c r="B5184" s="79"/>
      <c r="C5184" s="119"/>
      <c r="G5184">
        <v>5180</v>
      </c>
      <c r="H5184" s="246">
        <f t="shared" ca="1" si="92"/>
        <v>5.0067163414557079E-3</v>
      </c>
    </row>
    <row r="5185" spans="2:8" x14ac:dyDescent="0.25">
      <c r="B5185" s="79"/>
      <c r="C5185" s="119"/>
      <c r="G5185">
        <v>5181</v>
      </c>
      <c r="H5185" s="246">
        <f t="shared" ca="1" si="92"/>
        <v>1.4457982246648184E-2</v>
      </c>
    </row>
    <row r="5186" spans="2:8" x14ac:dyDescent="0.25">
      <c r="B5186" s="79"/>
      <c r="C5186" s="119"/>
      <c r="G5186">
        <v>5182</v>
      </c>
      <c r="H5186" s="246">
        <f t="shared" ca="1" si="92"/>
        <v>3.3999334869127418E-3</v>
      </c>
    </row>
    <row r="5187" spans="2:8" x14ac:dyDescent="0.25">
      <c r="B5187" s="79"/>
      <c r="C5187" s="119"/>
      <c r="G5187">
        <v>5183</v>
      </c>
      <c r="H5187" s="246">
        <f t="shared" ca="1" si="92"/>
        <v>3.8534902977336357E-3</v>
      </c>
    </row>
    <row r="5188" spans="2:8" x14ac:dyDescent="0.25">
      <c r="B5188" s="79"/>
      <c r="C5188" s="119"/>
      <c r="G5188">
        <v>5184</v>
      </c>
      <c r="H5188" s="246">
        <f t="shared" ca="1" si="92"/>
        <v>-1.731996906775915E-4</v>
      </c>
    </row>
    <row r="5189" spans="2:8" x14ac:dyDescent="0.25">
      <c r="B5189" s="79"/>
      <c r="C5189" s="119"/>
      <c r="G5189">
        <v>5185</v>
      </c>
      <c r="H5189" s="246">
        <f t="shared" ca="1" si="92"/>
        <v>1.1126497141992337E-2</v>
      </c>
    </row>
    <row r="5190" spans="2:8" x14ac:dyDescent="0.25">
      <c r="B5190" s="79"/>
      <c r="C5190" s="119"/>
      <c r="G5190">
        <v>5186</v>
      </c>
      <c r="H5190" s="246">
        <f t="shared" ref="H5190:H5253" ca="1" si="93">_xlfn.NORM.INV(RAND(),$N$7,$N$8)</f>
        <v>-8.5184030256842177E-3</v>
      </c>
    </row>
    <row r="5191" spans="2:8" x14ac:dyDescent="0.25">
      <c r="B5191" s="79"/>
      <c r="C5191" s="119"/>
      <c r="G5191">
        <v>5187</v>
      </c>
      <c r="H5191" s="246">
        <f t="shared" ca="1" si="93"/>
        <v>8.615822101341911E-3</v>
      </c>
    </row>
    <row r="5192" spans="2:8" x14ac:dyDescent="0.25">
      <c r="B5192" s="79"/>
      <c r="C5192" s="119"/>
      <c r="G5192">
        <v>5188</v>
      </c>
      <c r="H5192" s="246">
        <f t="shared" ca="1" si="93"/>
        <v>-6.7661956353646108E-3</v>
      </c>
    </row>
    <row r="5193" spans="2:8" x14ac:dyDescent="0.25">
      <c r="B5193" s="79"/>
      <c r="C5193" s="119"/>
      <c r="G5193">
        <v>5189</v>
      </c>
      <c r="H5193" s="246">
        <f t="shared" ca="1" si="93"/>
        <v>1.2894451868690678E-2</v>
      </c>
    </row>
    <row r="5194" spans="2:8" x14ac:dyDescent="0.25">
      <c r="B5194" s="79"/>
      <c r="C5194" s="119"/>
      <c r="G5194">
        <v>5190</v>
      </c>
      <c r="H5194" s="246">
        <f t="shared" ca="1" si="93"/>
        <v>-2.7725513774595947E-2</v>
      </c>
    </row>
    <row r="5195" spans="2:8" x14ac:dyDescent="0.25">
      <c r="B5195" s="79"/>
      <c r="C5195" s="119"/>
      <c r="G5195">
        <v>5191</v>
      </c>
      <c r="H5195" s="246">
        <f t="shared" ca="1" si="93"/>
        <v>-3.3962673257708006E-3</v>
      </c>
    </row>
    <row r="5196" spans="2:8" x14ac:dyDescent="0.25">
      <c r="B5196" s="79"/>
      <c r="C5196" s="119"/>
      <c r="G5196">
        <v>5192</v>
      </c>
      <c r="H5196" s="246">
        <f t="shared" ca="1" si="93"/>
        <v>4.7518111484198978E-3</v>
      </c>
    </row>
    <row r="5197" spans="2:8" x14ac:dyDescent="0.25">
      <c r="B5197" s="79"/>
      <c r="C5197" s="119"/>
      <c r="G5197">
        <v>5193</v>
      </c>
      <c r="H5197" s="246">
        <f t="shared" ca="1" si="93"/>
        <v>4.1815682160127642E-3</v>
      </c>
    </row>
    <row r="5198" spans="2:8" x14ac:dyDescent="0.25">
      <c r="B5198" s="79"/>
      <c r="C5198" s="119"/>
      <c r="G5198">
        <v>5194</v>
      </c>
      <c r="H5198" s="246">
        <f t="shared" ca="1" si="93"/>
        <v>-1.2402389659254241E-2</v>
      </c>
    </row>
    <row r="5199" spans="2:8" x14ac:dyDescent="0.25">
      <c r="B5199" s="79"/>
      <c r="C5199" s="119"/>
      <c r="G5199">
        <v>5195</v>
      </c>
      <c r="H5199" s="246">
        <f t="shared" ca="1" si="93"/>
        <v>2.8793355527900501E-3</v>
      </c>
    </row>
    <row r="5200" spans="2:8" x14ac:dyDescent="0.25">
      <c r="B5200" s="79"/>
      <c r="C5200" s="119"/>
      <c r="G5200">
        <v>5196</v>
      </c>
      <c r="H5200" s="246">
        <f t="shared" ca="1" si="93"/>
        <v>4.6346432430953996E-4</v>
      </c>
    </row>
    <row r="5201" spans="2:8" x14ac:dyDescent="0.25">
      <c r="B5201" s="79"/>
      <c r="C5201" s="119"/>
      <c r="G5201">
        <v>5197</v>
      </c>
      <c r="H5201" s="246">
        <f t="shared" ca="1" si="93"/>
        <v>8.3144272640955606E-3</v>
      </c>
    </row>
    <row r="5202" spans="2:8" x14ac:dyDescent="0.25">
      <c r="B5202" s="79"/>
      <c r="C5202" s="119"/>
      <c r="G5202">
        <v>5198</v>
      </c>
      <c r="H5202" s="246">
        <f t="shared" ca="1" si="93"/>
        <v>1.5043127099731084E-2</v>
      </c>
    </row>
    <row r="5203" spans="2:8" x14ac:dyDescent="0.25">
      <c r="B5203" s="79"/>
      <c r="C5203" s="119"/>
      <c r="G5203">
        <v>5199</v>
      </c>
      <c r="H5203" s="246">
        <f t="shared" ca="1" si="93"/>
        <v>3.0213948138898472E-3</v>
      </c>
    </row>
    <row r="5204" spans="2:8" x14ac:dyDescent="0.25">
      <c r="B5204" s="79"/>
      <c r="C5204" s="119"/>
      <c r="G5204">
        <v>5200</v>
      </c>
      <c r="H5204" s="246">
        <f t="shared" ca="1" si="93"/>
        <v>5.8790046625499612E-3</v>
      </c>
    </row>
    <row r="5205" spans="2:8" x14ac:dyDescent="0.25">
      <c r="B5205" s="79"/>
      <c r="C5205" s="119"/>
      <c r="G5205">
        <v>5201</v>
      </c>
      <c r="H5205" s="246">
        <f t="shared" ca="1" si="93"/>
        <v>7.8879792947874998E-3</v>
      </c>
    </row>
    <row r="5206" spans="2:8" x14ac:dyDescent="0.25">
      <c r="B5206" s="79"/>
      <c r="C5206" s="119"/>
      <c r="G5206">
        <v>5202</v>
      </c>
      <c r="H5206" s="246">
        <f t="shared" ca="1" si="93"/>
        <v>-2.3713500963399824E-4</v>
      </c>
    </row>
    <row r="5207" spans="2:8" x14ac:dyDescent="0.25">
      <c r="B5207" s="79"/>
      <c r="C5207" s="119"/>
      <c r="G5207">
        <v>5203</v>
      </c>
      <c r="H5207" s="246">
        <f t="shared" ca="1" si="93"/>
        <v>3.5487754144060642E-2</v>
      </c>
    </row>
    <row r="5208" spans="2:8" x14ac:dyDescent="0.25">
      <c r="B5208" s="79"/>
      <c r="C5208" s="119"/>
      <c r="G5208">
        <v>5204</v>
      </c>
      <c r="H5208" s="246">
        <f t="shared" ca="1" si="93"/>
        <v>9.1141800163476536E-3</v>
      </c>
    </row>
    <row r="5209" spans="2:8" x14ac:dyDescent="0.25">
      <c r="B5209" s="79"/>
      <c r="C5209" s="119"/>
      <c r="G5209">
        <v>5205</v>
      </c>
      <c r="H5209" s="246">
        <f t="shared" ca="1" si="93"/>
        <v>8.1313574748124885E-3</v>
      </c>
    </row>
    <row r="5210" spans="2:8" x14ac:dyDescent="0.25">
      <c r="B5210" s="79"/>
      <c r="C5210" s="119"/>
      <c r="G5210">
        <v>5206</v>
      </c>
      <c r="H5210" s="246">
        <f t="shared" ca="1" si="93"/>
        <v>4.0962418868366402E-3</v>
      </c>
    </row>
    <row r="5211" spans="2:8" x14ac:dyDescent="0.25">
      <c r="B5211" s="79"/>
      <c r="C5211" s="119"/>
      <c r="G5211">
        <v>5207</v>
      </c>
      <c r="H5211" s="246">
        <f t="shared" ca="1" si="93"/>
        <v>-2.2308535723494473E-5</v>
      </c>
    </row>
    <row r="5212" spans="2:8" x14ac:dyDescent="0.25">
      <c r="B5212" s="79"/>
      <c r="C5212" s="119"/>
      <c r="G5212">
        <v>5208</v>
      </c>
      <c r="H5212" s="246">
        <f t="shared" ca="1" si="93"/>
        <v>9.2017911897811899E-3</v>
      </c>
    </row>
    <row r="5213" spans="2:8" x14ac:dyDescent="0.25">
      <c r="B5213" s="79"/>
      <c r="C5213" s="119"/>
      <c r="G5213">
        <v>5209</v>
      </c>
      <c r="H5213" s="246">
        <f t="shared" ca="1" si="93"/>
        <v>6.432913841030943E-3</v>
      </c>
    </row>
    <row r="5214" spans="2:8" x14ac:dyDescent="0.25">
      <c r="B5214" s="79"/>
      <c r="C5214" s="119"/>
      <c r="G5214">
        <v>5210</v>
      </c>
      <c r="H5214" s="246">
        <f t="shared" ca="1" si="93"/>
        <v>4.1001327936946753E-3</v>
      </c>
    </row>
    <row r="5215" spans="2:8" x14ac:dyDescent="0.25">
      <c r="B5215" s="79"/>
      <c r="C5215" s="119"/>
      <c r="G5215">
        <v>5211</v>
      </c>
      <c r="H5215" s="246">
        <f t="shared" ca="1" si="93"/>
        <v>1.6083276274194022E-2</v>
      </c>
    </row>
    <row r="5216" spans="2:8" x14ac:dyDescent="0.25">
      <c r="B5216" s="79"/>
      <c r="C5216" s="119"/>
      <c r="G5216">
        <v>5212</v>
      </c>
      <c r="H5216" s="246">
        <f t="shared" ca="1" si="93"/>
        <v>-2.1916844723108824E-4</v>
      </c>
    </row>
    <row r="5217" spans="2:8" x14ac:dyDescent="0.25">
      <c r="B5217" s="79"/>
      <c r="C5217" s="119"/>
      <c r="G5217">
        <v>5213</v>
      </c>
      <c r="H5217" s="246">
        <f t="shared" ca="1" si="93"/>
        <v>-1.5601570880234209E-2</v>
      </c>
    </row>
    <row r="5218" spans="2:8" x14ac:dyDescent="0.25">
      <c r="B5218" s="79"/>
      <c r="C5218" s="119"/>
      <c r="G5218">
        <v>5214</v>
      </c>
      <c r="H5218" s="246">
        <f t="shared" ca="1" si="93"/>
        <v>2.0272017132741886E-3</v>
      </c>
    </row>
    <row r="5219" spans="2:8" x14ac:dyDescent="0.25">
      <c r="B5219" s="79"/>
      <c r="C5219" s="119"/>
      <c r="G5219">
        <v>5215</v>
      </c>
      <c r="H5219" s="246">
        <f t="shared" ca="1" si="93"/>
        <v>2.1021596725392961E-2</v>
      </c>
    </row>
    <row r="5220" spans="2:8" x14ac:dyDescent="0.25">
      <c r="B5220" s="79"/>
      <c r="C5220" s="119"/>
      <c r="G5220">
        <v>5216</v>
      </c>
      <c r="H5220" s="246">
        <f t="shared" ca="1" si="93"/>
        <v>-2.4061047936074054E-2</v>
      </c>
    </row>
    <row r="5221" spans="2:8" x14ac:dyDescent="0.25">
      <c r="B5221" s="79"/>
      <c r="C5221" s="119"/>
      <c r="G5221">
        <v>5217</v>
      </c>
      <c r="H5221" s="246">
        <f t="shared" ca="1" si="93"/>
        <v>1.7207971212834221E-2</v>
      </c>
    </row>
    <row r="5222" spans="2:8" x14ac:dyDescent="0.25">
      <c r="B5222" s="79"/>
      <c r="C5222" s="119"/>
      <c r="G5222">
        <v>5218</v>
      </c>
      <c r="H5222" s="246">
        <f t="shared" ca="1" si="93"/>
        <v>1.1279411175459268E-2</v>
      </c>
    </row>
    <row r="5223" spans="2:8" x14ac:dyDescent="0.25">
      <c r="B5223" s="79"/>
      <c r="C5223" s="119"/>
      <c r="G5223">
        <v>5219</v>
      </c>
      <c r="H5223" s="246">
        <f t="shared" ca="1" si="93"/>
        <v>-1.0156531899342717E-2</v>
      </c>
    </row>
    <row r="5224" spans="2:8" x14ac:dyDescent="0.25">
      <c r="B5224" s="79"/>
      <c r="C5224" s="119"/>
      <c r="G5224">
        <v>5220</v>
      </c>
      <c r="H5224" s="246">
        <f t="shared" ca="1" si="93"/>
        <v>1.8454775455523521E-2</v>
      </c>
    </row>
    <row r="5225" spans="2:8" x14ac:dyDescent="0.25">
      <c r="B5225" s="79"/>
      <c r="C5225" s="119"/>
      <c r="G5225">
        <v>5221</v>
      </c>
      <c r="H5225" s="246">
        <f t="shared" ca="1" si="93"/>
        <v>-2.1403069822343189E-3</v>
      </c>
    </row>
    <row r="5226" spans="2:8" x14ac:dyDescent="0.25">
      <c r="B5226" s="79"/>
      <c r="C5226" s="119"/>
      <c r="G5226">
        <v>5222</v>
      </c>
      <c r="H5226" s="246">
        <f t="shared" ca="1" si="93"/>
        <v>6.6689750183385682E-3</v>
      </c>
    </row>
    <row r="5227" spans="2:8" x14ac:dyDescent="0.25">
      <c r="B5227" s="79"/>
      <c r="C5227" s="119"/>
      <c r="G5227">
        <v>5223</v>
      </c>
      <c r="H5227" s="246">
        <f t="shared" ca="1" si="93"/>
        <v>6.3776634127977591E-3</v>
      </c>
    </row>
    <row r="5228" spans="2:8" x14ac:dyDescent="0.25">
      <c r="B5228" s="79"/>
      <c r="C5228" s="119"/>
      <c r="G5228">
        <v>5224</v>
      </c>
      <c r="H5228" s="246">
        <f t="shared" ca="1" si="93"/>
        <v>7.7503314789148575E-3</v>
      </c>
    </row>
    <row r="5229" spans="2:8" x14ac:dyDescent="0.25">
      <c r="B5229" s="79"/>
      <c r="C5229" s="119"/>
      <c r="G5229">
        <v>5225</v>
      </c>
      <c r="H5229" s="246">
        <f t="shared" ca="1" si="93"/>
        <v>-3.0801622607796878E-3</v>
      </c>
    </row>
    <row r="5230" spans="2:8" x14ac:dyDescent="0.25">
      <c r="B5230" s="79"/>
      <c r="C5230" s="119"/>
      <c r="G5230">
        <v>5226</v>
      </c>
      <c r="H5230" s="246">
        <f t="shared" ca="1" si="93"/>
        <v>3.3797879324453809E-3</v>
      </c>
    </row>
    <row r="5231" spans="2:8" x14ac:dyDescent="0.25">
      <c r="B5231" s="79"/>
      <c r="C5231" s="119"/>
      <c r="G5231">
        <v>5227</v>
      </c>
      <c r="H5231" s="246">
        <f t="shared" ca="1" si="93"/>
        <v>-7.2710880158225095E-4</v>
      </c>
    </row>
    <row r="5232" spans="2:8" x14ac:dyDescent="0.25">
      <c r="B5232" s="79"/>
      <c r="C5232" s="119"/>
      <c r="G5232">
        <v>5228</v>
      </c>
      <c r="H5232" s="246">
        <f t="shared" ca="1" si="93"/>
        <v>9.993834010126653E-3</v>
      </c>
    </row>
    <row r="5233" spans="2:8" x14ac:dyDescent="0.25">
      <c r="B5233" s="79"/>
      <c r="C5233" s="119"/>
      <c r="G5233">
        <v>5229</v>
      </c>
      <c r="H5233" s="246">
        <f t="shared" ca="1" si="93"/>
        <v>5.617250598039792E-3</v>
      </c>
    </row>
    <row r="5234" spans="2:8" x14ac:dyDescent="0.25">
      <c r="B5234" s="79"/>
      <c r="C5234" s="119"/>
      <c r="G5234">
        <v>5230</v>
      </c>
      <c r="H5234" s="246">
        <f t="shared" ca="1" si="93"/>
        <v>-2.0488080129577226E-2</v>
      </c>
    </row>
    <row r="5235" spans="2:8" x14ac:dyDescent="0.25">
      <c r="B5235" s="79"/>
      <c r="C5235" s="119"/>
      <c r="G5235">
        <v>5231</v>
      </c>
      <c r="H5235" s="246">
        <f t="shared" ca="1" si="93"/>
        <v>-6.1211594257352497E-4</v>
      </c>
    </row>
    <row r="5236" spans="2:8" x14ac:dyDescent="0.25">
      <c r="B5236" s="79"/>
      <c r="C5236" s="119"/>
      <c r="G5236">
        <v>5232</v>
      </c>
      <c r="H5236" s="246">
        <f t="shared" ca="1" si="93"/>
        <v>-6.1499867389085867E-3</v>
      </c>
    </row>
    <row r="5237" spans="2:8" x14ac:dyDescent="0.25">
      <c r="B5237" s="79"/>
      <c r="C5237" s="119"/>
      <c r="G5237">
        <v>5233</v>
      </c>
      <c r="H5237" s="246">
        <f t="shared" ca="1" si="93"/>
        <v>3.861034222130777E-3</v>
      </c>
    </row>
    <row r="5238" spans="2:8" x14ac:dyDescent="0.25">
      <c r="B5238" s="79"/>
      <c r="C5238" s="119"/>
      <c r="G5238">
        <v>5234</v>
      </c>
      <c r="H5238" s="246">
        <f t="shared" ca="1" si="93"/>
        <v>-1.631168865152046E-2</v>
      </c>
    </row>
    <row r="5239" spans="2:8" x14ac:dyDescent="0.25">
      <c r="B5239" s="79"/>
      <c r="C5239" s="119"/>
      <c r="G5239">
        <v>5235</v>
      </c>
      <c r="H5239" s="246">
        <f t="shared" ca="1" si="93"/>
        <v>3.2047835424889861E-3</v>
      </c>
    </row>
    <row r="5240" spans="2:8" x14ac:dyDescent="0.25">
      <c r="B5240" s="79"/>
      <c r="C5240" s="119"/>
      <c r="G5240">
        <v>5236</v>
      </c>
      <c r="H5240" s="246">
        <f t="shared" ca="1" si="93"/>
        <v>1.121076515685082E-2</v>
      </c>
    </row>
    <row r="5241" spans="2:8" x14ac:dyDescent="0.25">
      <c r="B5241" s="79"/>
      <c r="C5241" s="119"/>
      <c r="G5241">
        <v>5237</v>
      </c>
      <c r="H5241" s="246">
        <f t="shared" ca="1" si="93"/>
        <v>-1.257877288594673E-3</v>
      </c>
    </row>
    <row r="5242" spans="2:8" x14ac:dyDescent="0.25">
      <c r="B5242" s="79"/>
      <c r="C5242" s="119"/>
      <c r="G5242">
        <v>5238</v>
      </c>
      <c r="H5242" s="246">
        <f t="shared" ca="1" si="93"/>
        <v>-1.1616408817245818E-2</v>
      </c>
    </row>
    <row r="5243" spans="2:8" x14ac:dyDescent="0.25">
      <c r="B5243" s="79"/>
      <c r="C5243" s="119"/>
      <c r="G5243">
        <v>5239</v>
      </c>
      <c r="H5243" s="246">
        <f t="shared" ca="1" si="93"/>
        <v>-1.4808808534814488E-2</v>
      </c>
    </row>
    <row r="5244" spans="2:8" x14ac:dyDescent="0.25">
      <c r="B5244" s="79"/>
      <c r="C5244" s="119"/>
      <c r="G5244">
        <v>5240</v>
      </c>
      <c r="H5244" s="246">
        <f t="shared" ca="1" si="93"/>
        <v>-8.5156404620939704E-3</v>
      </c>
    </row>
    <row r="5245" spans="2:8" x14ac:dyDescent="0.25">
      <c r="B5245" s="79"/>
      <c r="C5245" s="119"/>
      <c r="G5245">
        <v>5241</v>
      </c>
      <c r="H5245" s="246">
        <f t="shared" ca="1" si="93"/>
        <v>-1.4549790491855596E-2</v>
      </c>
    </row>
    <row r="5246" spans="2:8" x14ac:dyDescent="0.25">
      <c r="B5246" s="79"/>
      <c r="C5246" s="119"/>
      <c r="G5246">
        <v>5242</v>
      </c>
      <c r="H5246" s="246">
        <f t="shared" ca="1" si="93"/>
        <v>2.5364040357540927E-3</v>
      </c>
    </row>
    <row r="5247" spans="2:8" x14ac:dyDescent="0.25">
      <c r="B5247" s="79"/>
      <c r="C5247" s="119"/>
      <c r="G5247">
        <v>5243</v>
      </c>
      <c r="H5247" s="246">
        <f t="shared" ca="1" si="93"/>
        <v>2.6449044671081962E-2</v>
      </c>
    </row>
    <row r="5248" spans="2:8" x14ac:dyDescent="0.25">
      <c r="B5248" s="79"/>
      <c r="C5248" s="119"/>
      <c r="G5248">
        <v>5244</v>
      </c>
      <c r="H5248" s="246">
        <f t="shared" ca="1" si="93"/>
        <v>1.0793193692862985E-2</v>
      </c>
    </row>
    <row r="5249" spans="2:8" x14ac:dyDescent="0.25">
      <c r="B5249" s="79"/>
      <c r="C5249" s="119"/>
      <c r="G5249">
        <v>5245</v>
      </c>
      <c r="H5249" s="246">
        <f t="shared" ca="1" si="93"/>
        <v>1.9239720024620825E-3</v>
      </c>
    </row>
    <row r="5250" spans="2:8" x14ac:dyDescent="0.25">
      <c r="B5250" s="79"/>
      <c r="C5250" s="119"/>
      <c r="G5250">
        <v>5246</v>
      </c>
      <c r="H5250" s="246">
        <f t="shared" ca="1" si="93"/>
        <v>-2.1895906418687616E-3</v>
      </c>
    </row>
    <row r="5251" spans="2:8" x14ac:dyDescent="0.25">
      <c r="B5251" s="79"/>
      <c r="C5251" s="119"/>
      <c r="G5251">
        <v>5247</v>
      </c>
      <c r="H5251" s="246">
        <f t="shared" ca="1" si="93"/>
        <v>2.1836428007534811E-2</v>
      </c>
    </row>
    <row r="5252" spans="2:8" x14ac:dyDescent="0.25">
      <c r="B5252" s="79"/>
      <c r="C5252" s="119"/>
      <c r="G5252">
        <v>5248</v>
      </c>
      <c r="H5252" s="246">
        <f t="shared" ca="1" si="93"/>
        <v>1.1226912104341564E-2</v>
      </c>
    </row>
    <row r="5253" spans="2:8" x14ac:dyDescent="0.25">
      <c r="B5253" s="79"/>
      <c r="C5253" s="119"/>
      <c r="G5253">
        <v>5249</v>
      </c>
      <c r="H5253" s="246">
        <f t="shared" ca="1" si="93"/>
        <v>1.0522589655101534E-2</v>
      </c>
    </row>
    <row r="5254" spans="2:8" x14ac:dyDescent="0.25">
      <c r="B5254" s="79"/>
      <c r="C5254" s="119"/>
      <c r="G5254">
        <v>5250</v>
      </c>
      <c r="H5254" s="246">
        <f t="shared" ref="H5254:H5317" ca="1" si="94">_xlfn.NORM.INV(RAND(),$N$7,$N$8)</f>
        <v>-4.9416134898934644E-3</v>
      </c>
    </row>
    <row r="5255" spans="2:8" x14ac:dyDescent="0.25">
      <c r="B5255" s="79"/>
      <c r="C5255" s="119"/>
      <c r="G5255">
        <v>5251</v>
      </c>
      <c r="H5255" s="246">
        <f t="shared" ca="1" si="94"/>
        <v>8.4602518663276921E-3</v>
      </c>
    </row>
    <row r="5256" spans="2:8" x14ac:dyDescent="0.25">
      <c r="B5256" s="79"/>
      <c r="C5256" s="119"/>
      <c r="G5256">
        <v>5252</v>
      </c>
      <c r="H5256" s="246">
        <f t="shared" ca="1" si="94"/>
        <v>9.6051614113080112E-3</v>
      </c>
    </row>
    <row r="5257" spans="2:8" x14ac:dyDescent="0.25">
      <c r="B5257" s="79"/>
      <c r="C5257" s="119"/>
      <c r="G5257">
        <v>5253</v>
      </c>
      <c r="H5257" s="246">
        <f t="shared" ca="1" si="94"/>
        <v>-1.625111729770155E-2</v>
      </c>
    </row>
    <row r="5258" spans="2:8" x14ac:dyDescent="0.25">
      <c r="B5258" s="79"/>
      <c r="C5258" s="119"/>
      <c r="G5258">
        <v>5254</v>
      </c>
      <c r="H5258" s="246">
        <f t="shared" ca="1" si="94"/>
        <v>-1.4277393753052106E-2</v>
      </c>
    </row>
    <row r="5259" spans="2:8" x14ac:dyDescent="0.25">
      <c r="B5259" s="79"/>
      <c r="C5259" s="119"/>
      <c r="G5259">
        <v>5255</v>
      </c>
      <c r="H5259" s="246">
        <f t="shared" ca="1" si="94"/>
        <v>-5.1670019026691192E-3</v>
      </c>
    </row>
    <row r="5260" spans="2:8" x14ac:dyDescent="0.25">
      <c r="B5260" s="79"/>
      <c r="C5260" s="119"/>
      <c r="G5260">
        <v>5256</v>
      </c>
      <c r="H5260" s="246">
        <f t="shared" ca="1" si="94"/>
        <v>5.7968929610517023E-3</v>
      </c>
    </row>
    <row r="5261" spans="2:8" x14ac:dyDescent="0.25">
      <c r="B5261" s="79"/>
      <c r="C5261" s="119"/>
      <c r="G5261">
        <v>5257</v>
      </c>
      <c r="H5261" s="246">
        <f t="shared" ca="1" si="94"/>
        <v>3.9057689479466565E-3</v>
      </c>
    </row>
    <row r="5262" spans="2:8" x14ac:dyDescent="0.25">
      <c r="B5262" s="79"/>
      <c r="C5262" s="119"/>
      <c r="G5262">
        <v>5258</v>
      </c>
      <c r="H5262" s="246">
        <f t="shared" ca="1" si="94"/>
        <v>2.6600780627514923E-2</v>
      </c>
    </row>
    <row r="5263" spans="2:8" x14ac:dyDescent="0.25">
      <c r="B5263" s="79"/>
      <c r="C5263" s="119"/>
      <c r="G5263">
        <v>5259</v>
      </c>
      <c r="H5263" s="246">
        <f t="shared" ca="1" si="94"/>
        <v>4.3809919580816772E-3</v>
      </c>
    </row>
    <row r="5264" spans="2:8" x14ac:dyDescent="0.25">
      <c r="B5264" s="79"/>
      <c r="C5264" s="119"/>
      <c r="G5264">
        <v>5260</v>
      </c>
      <c r="H5264" s="246">
        <f t="shared" ca="1" si="94"/>
        <v>2.5818050746408836E-2</v>
      </c>
    </row>
    <row r="5265" spans="2:8" x14ac:dyDescent="0.25">
      <c r="B5265" s="79"/>
      <c r="C5265" s="119"/>
      <c r="G5265">
        <v>5261</v>
      </c>
      <c r="H5265" s="246">
        <f t="shared" ca="1" si="94"/>
        <v>6.8040432117267612E-3</v>
      </c>
    </row>
    <row r="5266" spans="2:8" x14ac:dyDescent="0.25">
      <c r="B5266" s="79"/>
      <c r="C5266" s="119"/>
      <c r="G5266">
        <v>5262</v>
      </c>
      <c r="H5266" s="246">
        <f t="shared" ca="1" si="94"/>
        <v>2.2327708880114211E-3</v>
      </c>
    </row>
    <row r="5267" spans="2:8" x14ac:dyDescent="0.25">
      <c r="B5267" s="79"/>
      <c r="C5267" s="119"/>
      <c r="G5267">
        <v>5263</v>
      </c>
      <c r="H5267" s="246">
        <f t="shared" ca="1" si="94"/>
        <v>-4.2400655404491536E-3</v>
      </c>
    </row>
    <row r="5268" spans="2:8" x14ac:dyDescent="0.25">
      <c r="B5268" s="79"/>
      <c r="C5268" s="119"/>
      <c r="G5268">
        <v>5264</v>
      </c>
      <c r="H5268" s="246">
        <f t="shared" ca="1" si="94"/>
        <v>1.2949407915853807E-2</v>
      </c>
    </row>
    <row r="5269" spans="2:8" x14ac:dyDescent="0.25">
      <c r="B5269" s="79"/>
      <c r="C5269" s="119"/>
      <c r="G5269">
        <v>5265</v>
      </c>
      <c r="H5269" s="246">
        <f t="shared" ca="1" si="94"/>
        <v>1.5489598821674815E-2</v>
      </c>
    </row>
    <row r="5270" spans="2:8" x14ac:dyDescent="0.25">
      <c r="B5270" s="79"/>
      <c r="C5270" s="119"/>
      <c r="G5270">
        <v>5266</v>
      </c>
      <c r="H5270" s="246">
        <f t="shared" ca="1" si="94"/>
        <v>-8.8351305857563046E-3</v>
      </c>
    </row>
    <row r="5271" spans="2:8" x14ac:dyDescent="0.25">
      <c r="B5271" s="79"/>
      <c r="C5271" s="119"/>
      <c r="G5271">
        <v>5267</v>
      </c>
      <c r="H5271" s="246">
        <f t="shared" ca="1" si="94"/>
        <v>-1.0451083843642487E-2</v>
      </c>
    </row>
    <row r="5272" spans="2:8" x14ac:dyDescent="0.25">
      <c r="B5272" s="79"/>
      <c r="C5272" s="119"/>
      <c r="G5272">
        <v>5268</v>
      </c>
      <c r="H5272" s="246">
        <f t="shared" ca="1" si="94"/>
        <v>1.368802443540232E-2</v>
      </c>
    </row>
    <row r="5273" spans="2:8" x14ac:dyDescent="0.25">
      <c r="B5273" s="79"/>
      <c r="C5273" s="119"/>
      <c r="G5273">
        <v>5269</v>
      </c>
      <c r="H5273" s="246">
        <f t="shared" ca="1" si="94"/>
        <v>1.1299836581272494E-2</v>
      </c>
    </row>
    <row r="5274" spans="2:8" x14ac:dyDescent="0.25">
      <c r="B5274" s="79"/>
      <c r="C5274" s="119"/>
      <c r="G5274">
        <v>5270</v>
      </c>
      <c r="H5274" s="246">
        <f t="shared" ca="1" si="94"/>
        <v>1.0629079692107364E-2</v>
      </c>
    </row>
    <row r="5275" spans="2:8" x14ac:dyDescent="0.25">
      <c r="B5275" s="79"/>
      <c r="C5275" s="119"/>
      <c r="G5275">
        <v>5271</v>
      </c>
      <c r="H5275" s="246">
        <f t="shared" ca="1" si="94"/>
        <v>-7.2326971956000394E-4</v>
      </c>
    </row>
    <row r="5276" spans="2:8" x14ac:dyDescent="0.25">
      <c r="B5276" s="79"/>
      <c r="C5276" s="119"/>
      <c r="G5276">
        <v>5272</v>
      </c>
      <c r="H5276" s="246">
        <f t="shared" ca="1" si="94"/>
        <v>-3.7360639660892038E-3</v>
      </c>
    </row>
    <row r="5277" spans="2:8" x14ac:dyDescent="0.25">
      <c r="B5277" s="79"/>
      <c r="C5277" s="119"/>
      <c r="G5277">
        <v>5273</v>
      </c>
      <c r="H5277" s="246">
        <f t="shared" ca="1" si="94"/>
        <v>1.1738514189042627E-2</v>
      </c>
    </row>
    <row r="5278" spans="2:8" x14ac:dyDescent="0.25">
      <c r="B5278" s="79"/>
      <c r="C5278" s="119"/>
      <c r="G5278">
        <v>5274</v>
      </c>
      <c r="H5278" s="246">
        <f t="shared" ca="1" si="94"/>
        <v>8.7082144289197527E-3</v>
      </c>
    </row>
    <row r="5279" spans="2:8" x14ac:dyDescent="0.25">
      <c r="B5279" s="79"/>
      <c r="C5279" s="119"/>
      <c r="G5279">
        <v>5275</v>
      </c>
      <c r="H5279" s="246">
        <f t="shared" ca="1" si="94"/>
        <v>-2.3479824769378722E-3</v>
      </c>
    </row>
    <row r="5280" spans="2:8" x14ac:dyDescent="0.25">
      <c r="B5280" s="79"/>
      <c r="C5280" s="119"/>
      <c r="G5280">
        <v>5276</v>
      </c>
      <c r="H5280" s="246">
        <f t="shared" ca="1" si="94"/>
        <v>-2.1765433350720797E-2</v>
      </c>
    </row>
    <row r="5281" spans="2:8" x14ac:dyDescent="0.25">
      <c r="B5281" s="79"/>
      <c r="C5281" s="119"/>
      <c r="G5281">
        <v>5277</v>
      </c>
      <c r="H5281" s="246">
        <f t="shared" ca="1" si="94"/>
        <v>1.1981191516632499E-2</v>
      </c>
    </row>
    <row r="5282" spans="2:8" x14ac:dyDescent="0.25">
      <c r="B5282" s="79"/>
      <c r="C5282" s="119"/>
      <c r="G5282">
        <v>5278</v>
      </c>
      <c r="H5282" s="246">
        <f t="shared" ca="1" si="94"/>
        <v>3.1276992959893987E-2</v>
      </c>
    </row>
    <row r="5283" spans="2:8" x14ac:dyDescent="0.25">
      <c r="B5283" s="79"/>
      <c r="C5283" s="119"/>
      <c r="G5283">
        <v>5279</v>
      </c>
      <c r="H5283" s="246">
        <f t="shared" ca="1" si="94"/>
        <v>-9.1152104060191076E-3</v>
      </c>
    </row>
    <row r="5284" spans="2:8" x14ac:dyDescent="0.25">
      <c r="B5284" s="79"/>
      <c r="C5284" s="119"/>
      <c r="G5284">
        <v>5280</v>
      </c>
      <c r="H5284" s="246">
        <f t="shared" ca="1" si="94"/>
        <v>8.5525729894751091E-3</v>
      </c>
    </row>
    <row r="5285" spans="2:8" x14ac:dyDescent="0.25">
      <c r="B5285" s="79"/>
      <c r="C5285" s="119"/>
      <c r="G5285">
        <v>5281</v>
      </c>
      <c r="H5285" s="246">
        <f t="shared" ca="1" si="94"/>
        <v>1.4865231259033896E-2</v>
      </c>
    </row>
    <row r="5286" spans="2:8" x14ac:dyDescent="0.25">
      <c r="B5286" s="79"/>
      <c r="C5286" s="119"/>
      <c r="G5286">
        <v>5282</v>
      </c>
      <c r="H5286" s="246">
        <f t="shared" ca="1" si="94"/>
        <v>1.2466412168434844E-2</v>
      </c>
    </row>
    <row r="5287" spans="2:8" x14ac:dyDescent="0.25">
      <c r="B5287" s="79"/>
      <c r="C5287" s="119"/>
      <c r="G5287">
        <v>5283</v>
      </c>
      <c r="H5287" s="246">
        <f t="shared" ca="1" si="94"/>
        <v>-1.1097236510345266E-2</v>
      </c>
    </row>
    <row r="5288" spans="2:8" x14ac:dyDescent="0.25">
      <c r="B5288" s="79"/>
      <c r="C5288" s="119"/>
      <c r="G5288">
        <v>5284</v>
      </c>
      <c r="H5288" s="246">
        <f t="shared" ca="1" si="94"/>
        <v>6.5612709582700492E-4</v>
      </c>
    </row>
    <row r="5289" spans="2:8" x14ac:dyDescent="0.25">
      <c r="B5289" s="79"/>
      <c r="C5289" s="119"/>
      <c r="G5289">
        <v>5285</v>
      </c>
      <c r="H5289" s="246">
        <f t="shared" ca="1" si="94"/>
        <v>6.221774838934469E-3</v>
      </c>
    </row>
    <row r="5290" spans="2:8" x14ac:dyDescent="0.25">
      <c r="B5290" s="79"/>
      <c r="C5290" s="119"/>
      <c r="G5290">
        <v>5286</v>
      </c>
      <c r="H5290" s="246">
        <f t="shared" ca="1" si="94"/>
        <v>1.3041194066539221E-2</v>
      </c>
    </row>
    <row r="5291" spans="2:8" x14ac:dyDescent="0.25">
      <c r="B5291" s="79"/>
      <c r="C5291" s="119"/>
      <c r="G5291">
        <v>5287</v>
      </c>
      <c r="H5291" s="246">
        <f t="shared" ca="1" si="94"/>
        <v>-2.2569796502241658E-2</v>
      </c>
    </row>
    <row r="5292" spans="2:8" x14ac:dyDescent="0.25">
      <c r="B5292" s="79"/>
      <c r="C5292" s="119"/>
      <c r="G5292">
        <v>5288</v>
      </c>
      <c r="H5292" s="246">
        <f t="shared" ca="1" si="94"/>
        <v>1.5049856572640051E-3</v>
      </c>
    </row>
    <row r="5293" spans="2:8" x14ac:dyDescent="0.25">
      <c r="B5293" s="79"/>
      <c r="C5293" s="119"/>
      <c r="G5293">
        <v>5289</v>
      </c>
      <c r="H5293" s="246">
        <f t="shared" ca="1" si="94"/>
        <v>-2.223335859411137E-4</v>
      </c>
    </row>
    <row r="5294" spans="2:8" x14ac:dyDescent="0.25">
      <c r="B5294" s="79"/>
      <c r="C5294" s="119"/>
      <c r="G5294">
        <v>5290</v>
      </c>
      <c r="H5294" s="246">
        <f t="shared" ca="1" si="94"/>
        <v>-3.7978678163497069E-3</v>
      </c>
    </row>
    <row r="5295" spans="2:8" x14ac:dyDescent="0.25">
      <c r="B5295" s="79"/>
      <c r="C5295" s="119"/>
      <c r="G5295">
        <v>5291</v>
      </c>
      <c r="H5295" s="246">
        <f t="shared" ca="1" si="94"/>
        <v>-6.1008512106689936E-3</v>
      </c>
    </row>
    <row r="5296" spans="2:8" x14ac:dyDescent="0.25">
      <c r="B5296" s="79"/>
      <c r="C5296" s="119"/>
      <c r="G5296">
        <v>5292</v>
      </c>
      <c r="H5296" s="246">
        <f t="shared" ca="1" si="94"/>
        <v>-2.0788674720738465E-2</v>
      </c>
    </row>
    <row r="5297" spans="2:8" x14ac:dyDescent="0.25">
      <c r="B5297" s="79"/>
      <c r="C5297" s="119"/>
      <c r="G5297">
        <v>5293</v>
      </c>
      <c r="H5297" s="246">
        <f t="shared" ca="1" si="94"/>
        <v>6.8340998967941127E-3</v>
      </c>
    </row>
    <row r="5298" spans="2:8" x14ac:dyDescent="0.25">
      <c r="B5298" s="79"/>
      <c r="C5298" s="119"/>
      <c r="G5298">
        <v>5294</v>
      </c>
      <c r="H5298" s="246">
        <f t="shared" ca="1" si="94"/>
        <v>2.2938866168555824E-2</v>
      </c>
    </row>
    <row r="5299" spans="2:8" x14ac:dyDescent="0.25">
      <c r="B5299" s="79"/>
      <c r="C5299" s="119"/>
      <c r="G5299">
        <v>5295</v>
      </c>
      <c r="H5299" s="246">
        <f t="shared" ca="1" si="94"/>
        <v>1.4771129218755608E-2</v>
      </c>
    </row>
    <row r="5300" spans="2:8" x14ac:dyDescent="0.25">
      <c r="B5300" s="79"/>
      <c r="C5300" s="119"/>
      <c r="G5300">
        <v>5296</v>
      </c>
      <c r="H5300" s="246">
        <f t="shared" ca="1" si="94"/>
        <v>3.5449876792226788E-3</v>
      </c>
    </row>
    <row r="5301" spans="2:8" x14ac:dyDescent="0.25">
      <c r="B5301" s="79"/>
      <c r="C5301" s="119"/>
      <c r="G5301">
        <v>5297</v>
      </c>
      <c r="H5301" s="246">
        <f t="shared" ca="1" si="94"/>
        <v>4.8821534816624634E-4</v>
      </c>
    </row>
    <row r="5302" spans="2:8" x14ac:dyDescent="0.25">
      <c r="B5302" s="79"/>
      <c r="C5302" s="119"/>
      <c r="G5302">
        <v>5298</v>
      </c>
      <c r="H5302" s="246">
        <f t="shared" ca="1" si="94"/>
        <v>-3.1814476132932682E-3</v>
      </c>
    </row>
    <row r="5303" spans="2:8" x14ac:dyDescent="0.25">
      <c r="B5303" s="79"/>
      <c r="C5303" s="119"/>
      <c r="G5303">
        <v>5299</v>
      </c>
      <c r="H5303" s="246">
        <f t="shared" ca="1" si="94"/>
        <v>-1.2462635276334405E-2</v>
      </c>
    </row>
    <row r="5304" spans="2:8" x14ac:dyDescent="0.25">
      <c r="B5304" s="79"/>
      <c r="C5304" s="119"/>
      <c r="G5304">
        <v>5300</v>
      </c>
      <c r="H5304" s="246">
        <f t="shared" ca="1" si="94"/>
        <v>5.0497253141534356E-3</v>
      </c>
    </row>
    <row r="5305" spans="2:8" x14ac:dyDescent="0.25">
      <c r="B5305" s="79"/>
      <c r="C5305" s="119"/>
      <c r="G5305">
        <v>5301</v>
      </c>
      <c r="H5305" s="246">
        <f t="shared" ca="1" si="94"/>
        <v>-1.899145838366156E-2</v>
      </c>
    </row>
    <row r="5306" spans="2:8" x14ac:dyDescent="0.25">
      <c r="B5306" s="79"/>
      <c r="C5306" s="119"/>
      <c r="G5306">
        <v>5302</v>
      </c>
      <c r="H5306" s="246">
        <f t="shared" ca="1" si="94"/>
        <v>4.255444164483509E-3</v>
      </c>
    </row>
    <row r="5307" spans="2:8" x14ac:dyDescent="0.25">
      <c r="B5307" s="79"/>
      <c r="C5307" s="119"/>
      <c r="G5307">
        <v>5303</v>
      </c>
      <c r="H5307" s="246">
        <f t="shared" ca="1" si="94"/>
        <v>2.0211586145809358E-2</v>
      </c>
    </row>
    <row r="5308" spans="2:8" x14ac:dyDescent="0.25">
      <c r="B5308" s="79"/>
      <c r="C5308" s="119"/>
      <c r="G5308">
        <v>5304</v>
      </c>
      <c r="H5308" s="246">
        <f t="shared" ca="1" si="94"/>
        <v>-1.5617936655264281E-2</v>
      </c>
    </row>
    <row r="5309" spans="2:8" x14ac:dyDescent="0.25">
      <c r="B5309" s="79"/>
      <c r="C5309" s="119"/>
      <c r="G5309">
        <v>5305</v>
      </c>
      <c r="H5309" s="246">
        <f t="shared" ca="1" si="94"/>
        <v>2.2222369313633358E-2</v>
      </c>
    </row>
    <row r="5310" spans="2:8" x14ac:dyDescent="0.25">
      <c r="B5310" s="79"/>
      <c r="C5310" s="119"/>
      <c r="G5310">
        <v>5306</v>
      </c>
      <c r="H5310" s="246">
        <f t="shared" ca="1" si="94"/>
        <v>-1.525563760378054E-2</v>
      </c>
    </row>
    <row r="5311" spans="2:8" x14ac:dyDescent="0.25">
      <c r="B5311" s="79"/>
      <c r="C5311" s="119"/>
      <c r="G5311">
        <v>5307</v>
      </c>
      <c r="H5311" s="246">
        <f t="shared" ca="1" si="94"/>
        <v>-6.7108428219756107E-4</v>
      </c>
    </row>
    <row r="5312" spans="2:8" x14ac:dyDescent="0.25">
      <c r="B5312" s="79"/>
      <c r="C5312" s="119"/>
      <c r="G5312">
        <v>5308</v>
      </c>
      <c r="H5312" s="246">
        <f t="shared" ca="1" si="94"/>
        <v>8.8222869988134403E-3</v>
      </c>
    </row>
    <row r="5313" spans="2:8" x14ac:dyDescent="0.25">
      <c r="B5313" s="79"/>
      <c r="C5313" s="119"/>
      <c r="G5313">
        <v>5309</v>
      </c>
      <c r="H5313" s="246">
        <f t="shared" ca="1" si="94"/>
        <v>-1.4967639698002185E-2</v>
      </c>
    </row>
    <row r="5314" spans="2:8" x14ac:dyDescent="0.25">
      <c r="B5314" s="79"/>
      <c r="C5314" s="119"/>
      <c r="G5314">
        <v>5310</v>
      </c>
      <c r="H5314" s="246">
        <f t="shared" ca="1" si="94"/>
        <v>9.7683432552207929E-3</v>
      </c>
    </row>
    <row r="5315" spans="2:8" x14ac:dyDescent="0.25">
      <c r="B5315" s="79"/>
      <c r="C5315" s="119"/>
      <c r="G5315">
        <v>5311</v>
      </c>
      <c r="H5315" s="246">
        <f t="shared" ca="1" si="94"/>
        <v>-6.5687534773946074E-3</v>
      </c>
    </row>
    <row r="5316" spans="2:8" x14ac:dyDescent="0.25">
      <c r="B5316" s="79"/>
      <c r="C5316" s="119"/>
      <c r="G5316">
        <v>5312</v>
      </c>
      <c r="H5316" s="246">
        <f t="shared" ca="1" si="94"/>
        <v>6.0261236175487426E-3</v>
      </c>
    </row>
    <row r="5317" spans="2:8" x14ac:dyDescent="0.25">
      <c r="B5317" s="79"/>
      <c r="C5317" s="119"/>
      <c r="G5317">
        <v>5313</v>
      </c>
      <c r="H5317" s="246">
        <f t="shared" ca="1" si="94"/>
        <v>1.2144728601885636E-2</v>
      </c>
    </row>
    <row r="5318" spans="2:8" x14ac:dyDescent="0.25">
      <c r="B5318" s="79"/>
      <c r="C5318" s="119"/>
      <c r="G5318">
        <v>5314</v>
      </c>
      <c r="H5318" s="246">
        <f t="shared" ref="H5318:H5381" ca="1" si="95">_xlfn.NORM.INV(RAND(),$N$7,$N$8)</f>
        <v>9.5620415346098556E-4</v>
      </c>
    </row>
    <row r="5319" spans="2:8" x14ac:dyDescent="0.25">
      <c r="B5319" s="79"/>
      <c r="C5319" s="119"/>
      <c r="G5319">
        <v>5315</v>
      </c>
      <c r="H5319" s="246">
        <f t="shared" ca="1" si="95"/>
        <v>2.6114236452618993E-2</v>
      </c>
    </row>
    <row r="5320" spans="2:8" x14ac:dyDescent="0.25">
      <c r="B5320" s="79"/>
      <c r="C5320" s="119"/>
      <c r="G5320">
        <v>5316</v>
      </c>
      <c r="H5320" s="246">
        <f t="shared" ca="1" si="95"/>
        <v>-5.4515551306172924E-3</v>
      </c>
    </row>
    <row r="5321" spans="2:8" x14ac:dyDescent="0.25">
      <c r="B5321" s="79"/>
      <c r="C5321" s="119"/>
      <c r="G5321">
        <v>5317</v>
      </c>
      <c r="H5321" s="246">
        <f t="shared" ca="1" si="95"/>
        <v>1.1445044811356039E-2</v>
      </c>
    </row>
    <row r="5322" spans="2:8" x14ac:dyDescent="0.25">
      <c r="B5322" s="79"/>
      <c r="C5322" s="119"/>
      <c r="G5322">
        <v>5318</v>
      </c>
      <c r="H5322" s="246">
        <f t="shared" ca="1" si="95"/>
        <v>-1.7928344745991264E-2</v>
      </c>
    </row>
    <row r="5323" spans="2:8" x14ac:dyDescent="0.25">
      <c r="B5323" s="79"/>
      <c r="C5323" s="119"/>
      <c r="G5323">
        <v>5319</v>
      </c>
      <c r="H5323" s="246">
        <f t="shared" ca="1" si="95"/>
        <v>-1.0512242499653482E-2</v>
      </c>
    </row>
    <row r="5324" spans="2:8" x14ac:dyDescent="0.25">
      <c r="B5324" s="79"/>
      <c r="C5324" s="119"/>
      <c r="G5324">
        <v>5320</v>
      </c>
      <c r="H5324" s="246">
        <f t="shared" ca="1" si="95"/>
        <v>1.2379608461434325E-2</v>
      </c>
    </row>
    <row r="5325" spans="2:8" x14ac:dyDescent="0.25">
      <c r="B5325" s="79"/>
      <c r="C5325" s="119"/>
      <c r="G5325">
        <v>5321</v>
      </c>
      <c r="H5325" s="246">
        <f t="shared" ca="1" si="95"/>
        <v>-1.1093723130519279E-2</v>
      </c>
    </row>
    <row r="5326" spans="2:8" x14ac:dyDescent="0.25">
      <c r="B5326" s="79"/>
      <c r="C5326" s="119"/>
      <c r="G5326">
        <v>5322</v>
      </c>
      <c r="H5326" s="246">
        <f t="shared" ca="1" si="95"/>
        <v>7.8229563415243859E-3</v>
      </c>
    </row>
    <row r="5327" spans="2:8" x14ac:dyDescent="0.25">
      <c r="B5327" s="79"/>
      <c r="C5327" s="119"/>
      <c r="G5327">
        <v>5323</v>
      </c>
      <c r="H5327" s="246">
        <f t="shared" ca="1" si="95"/>
        <v>1.0947474373409988E-3</v>
      </c>
    </row>
    <row r="5328" spans="2:8" x14ac:dyDescent="0.25">
      <c r="B5328" s="79"/>
      <c r="C5328" s="119"/>
      <c r="G5328">
        <v>5324</v>
      </c>
      <c r="H5328" s="246">
        <f t="shared" ca="1" si="95"/>
        <v>-1.0977698860981948E-2</v>
      </c>
    </row>
    <row r="5329" spans="2:8" x14ac:dyDescent="0.25">
      <c r="B5329" s="79"/>
      <c r="C5329" s="119"/>
      <c r="G5329">
        <v>5325</v>
      </c>
      <c r="H5329" s="246">
        <f t="shared" ca="1" si="95"/>
        <v>-2.5708608361925154E-2</v>
      </c>
    </row>
    <row r="5330" spans="2:8" x14ac:dyDescent="0.25">
      <c r="B5330" s="79"/>
      <c r="C5330" s="119"/>
      <c r="G5330">
        <v>5326</v>
      </c>
      <c r="H5330" s="246">
        <f t="shared" ca="1" si="95"/>
        <v>4.7824966488363603E-4</v>
      </c>
    </row>
    <row r="5331" spans="2:8" x14ac:dyDescent="0.25">
      <c r="B5331" s="79"/>
      <c r="C5331" s="119"/>
      <c r="G5331">
        <v>5327</v>
      </c>
      <c r="H5331" s="246">
        <f t="shared" ca="1" si="95"/>
        <v>4.0205070206672175E-3</v>
      </c>
    </row>
    <row r="5332" spans="2:8" x14ac:dyDescent="0.25">
      <c r="B5332" s="79"/>
      <c r="C5332" s="119"/>
      <c r="G5332">
        <v>5328</v>
      </c>
      <c r="H5332" s="246">
        <f t="shared" ca="1" si="95"/>
        <v>-1.4979728198437341E-2</v>
      </c>
    </row>
    <row r="5333" spans="2:8" x14ac:dyDescent="0.25">
      <c r="B5333" s="79"/>
      <c r="C5333" s="119"/>
      <c r="G5333">
        <v>5329</v>
      </c>
      <c r="H5333" s="246">
        <f t="shared" ca="1" si="95"/>
        <v>2.0999774572051391E-2</v>
      </c>
    </row>
    <row r="5334" spans="2:8" x14ac:dyDescent="0.25">
      <c r="B5334" s="79"/>
      <c r="C5334" s="119"/>
      <c r="G5334">
        <v>5330</v>
      </c>
      <c r="H5334" s="246">
        <f t="shared" ca="1" si="95"/>
        <v>-1.088957673758976E-2</v>
      </c>
    </row>
    <row r="5335" spans="2:8" x14ac:dyDescent="0.25">
      <c r="B5335" s="79"/>
      <c r="C5335" s="119"/>
      <c r="G5335">
        <v>5331</v>
      </c>
      <c r="H5335" s="246">
        <f t="shared" ca="1" si="95"/>
        <v>-1.8731328179307182E-2</v>
      </c>
    </row>
    <row r="5336" spans="2:8" x14ac:dyDescent="0.25">
      <c r="B5336" s="79"/>
      <c r="C5336" s="119"/>
      <c r="G5336">
        <v>5332</v>
      </c>
      <c r="H5336" s="246">
        <f t="shared" ca="1" si="95"/>
        <v>3.2302688707335002E-3</v>
      </c>
    </row>
    <row r="5337" spans="2:8" x14ac:dyDescent="0.25">
      <c r="B5337" s="79"/>
      <c r="C5337" s="119"/>
      <c r="G5337">
        <v>5333</v>
      </c>
      <c r="H5337" s="246">
        <f t="shared" ca="1" si="95"/>
        <v>-1.7292101736309292E-2</v>
      </c>
    </row>
    <row r="5338" spans="2:8" x14ac:dyDescent="0.25">
      <c r="B5338" s="79"/>
      <c r="C5338" s="119"/>
      <c r="G5338">
        <v>5334</v>
      </c>
      <c r="H5338" s="246">
        <f t="shared" ca="1" si="95"/>
        <v>-6.0018580476922439E-3</v>
      </c>
    </row>
    <row r="5339" spans="2:8" x14ac:dyDescent="0.25">
      <c r="B5339" s="79"/>
      <c r="C5339" s="119"/>
      <c r="G5339">
        <v>5335</v>
      </c>
      <c r="H5339" s="246">
        <f t="shared" ca="1" si="95"/>
        <v>4.5740001872692894E-3</v>
      </c>
    </row>
    <row r="5340" spans="2:8" x14ac:dyDescent="0.25">
      <c r="B5340" s="79"/>
      <c r="C5340" s="119"/>
      <c r="G5340">
        <v>5336</v>
      </c>
      <c r="H5340" s="246">
        <f t="shared" ca="1" si="95"/>
        <v>2.4924968066495828E-2</v>
      </c>
    </row>
    <row r="5341" spans="2:8" x14ac:dyDescent="0.25">
      <c r="B5341" s="79"/>
      <c r="C5341" s="119"/>
      <c r="G5341">
        <v>5337</v>
      </c>
      <c r="H5341" s="246">
        <f t="shared" ca="1" si="95"/>
        <v>-9.5132644944728919E-3</v>
      </c>
    </row>
    <row r="5342" spans="2:8" x14ac:dyDescent="0.25">
      <c r="B5342" s="79"/>
      <c r="C5342" s="119"/>
      <c r="G5342">
        <v>5338</v>
      </c>
      <c r="H5342" s="246">
        <f t="shared" ca="1" si="95"/>
        <v>2.7830738165577668E-3</v>
      </c>
    </row>
    <row r="5343" spans="2:8" x14ac:dyDescent="0.25">
      <c r="B5343" s="79"/>
      <c r="C5343" s="119"/>
      <c r="G5343">
        <v>5339</v>
      </c>
      <c r="H5343" s="246">
        <f t="shared" ca="1" si="95"/>
        <v>-1.6790710573514403E-2</v>
      </c>
    </row>
    <row r="5344" spans="2:8" x14ac:dyDescent="0.25">
      <c r="B5344" s="79"/>
      <c r="C5344" s="119"/>
      <c r="G5344">
        <v>5340</v>
      </c>
      <c r="H5344" s="246">
        <f t="shared" ca="1" si="95"/>
        <v>-1.4819005158873834E-2</v>
      </c>
    </row>
    <row r="5345" spans="2:8" x14ac:dyDescent="0.25">
      <c r="B5345" s="79"/>
      <c r="C5345" s="119"/>
      <c r="G5345">
        <v>5341</v>
      </c>
      <c r="H5345" s="246">
        <f t="shared" ca="1" si="95"/>
        <v>2.103608538168129E-2</v>
      </c>
    </row>
    <row r="5346" spans="2:8" x14ac:dyDescent="0.25">
      <c r="B5346" s="79"/>
      <c r="C5346" s="119"/>
      <c r="G5346">
        <v>5342</v>
      </c>
      <c r="H5346" s="246">
        <f t="shared" ca="1" si="95"/>
        <v>-1.2639754525976358E-2</v>
      </c>
    </row>
    <row r="5347" spans="2:8" x14ac:dyDescent="0.25">
      <c r="B5347" s="79"/>
      <c r="C5347" s="119"/>
      <c r="G5347">
        <v>5343</v>
      </c>
      <c r="H5347" s="246">
        <f t="shared" ca="1" si="95"/>
        <v>-1.2962359333677832E-3</v>
      </c>
    </row>
    <row r="5348" spans="2:8" x14ac:dyDescent="0.25">
      <c r="B5348" s="79"/>
      <c r="C5348" s="119"/>
      <c r="G5348">
        <v>5344</v>
      </c>
      <c r="H5348" s="246">
        <f t="shared" ca="1" si="95"/>
        <v>-1.824877832153475E-2</v>
      </c>
    </row>
    <row r="5349" spans="2:8" x14ac:dyDescent="0.25">
      <c r="B5349" s="79"/>
      <c r="C5349" s="119"/>
      <c r="G5349">
        <v>5345</v>
      </c>
      <c r="H5349" s="246">
        <f t="shared" ca="1" si="95"/>
        <v>-1.2689906569806524E-2</v>
      </c>
    </row>
    <row r="5350" spans="2:8" x14ac:dyDescent="0.25">
      <c r="B5350" s="79"/>
      <c r="C5350" s="119"/>
      <c r="G5350">
        <v>5346</v>
      </c>
      <c r="H5350" s="246">
        <f t="shared" ca="1" si="95"/>
        <v>-7.05507294838526E-3</v>
      </c>
    </row>
    <row r="5351" spans="2:8" x14ac:dyDescent="0.25">
      <c r="B5351" s="79"/>
      <c r="C5351" s="119"/>
      <c r="G5351">
        <v>5347</v>
      </c>
      <c r="H5351" s="246">
        <f t="shared" ca="1" si="95"/>
        <v>1.0387547078780284E-3</v>
      </c>
    </row>
    <row r="5352" spans="2:8" x14ac:dyDescent="0.25">
      <c r="B5352" s="79"/>
      <c r="C5352" s="119"/>
      <c r="G5352">
        <v>5348</v>
      </c>
      <c r="H5352" s="246">
        <f t="shared" ca="1" si="95"/>
        <v>8.2748022628707108E-3</v>
      </c>
    </row>
    <row r="5353" spans="2:8" x14ac:dyDescent="0.25">
      <c r="B5353" s="79"/>
      <c r="C5353" s="119"/>
      <c r="G5353">
        <v>5349</v>
      </c>
      <c r="H5353" s="246">
        <f t="shared" ca="1" si="95"/>
        <v>6.4699463480772301E-3</v>
      </c>
    </row>
    <row r="5354" spans="2:8" x14ac:dyDescent="0.25">
      <c r="B5354" s="79"/>
      <c r="C5354" s="119"/>
      <c r="G5354">
        <v>5350</v>
      </c>
      <c r="H5354" s="246">
        <f t="shared" ca="1" si="95"/>
        <v>1.5028817706166689E-2</v>
      </c>
    </row>
    <row r="5355" spans="2:8" x14ac:dyDescent="0.25">
      <c r="B5355" s="79"/>
      <c r="C5355" s="119"/>
      <c r="G5355">
        <v>5351</v>
      </c>
      <c r="H5355" s="246">
        <f t="shared" ca="1" si="95"/>
        <v>2.5389964571342568E-2</v>
      </c>
    </row>
    <row r="5356" spans="2:8" x14ac:dyDescent="0.25">
      <c r="B5356" s="79"/>
      <c r="C5356" s="119"/>
      <c r="G5356">
        <v>5352</v>
      </c>
      <c r="H5356" s="246">
        <f t="shared" ca="1" si="95"/>
        <v>7.8092961180020884E-3</v>
      </c>
    </row>
    <row r="5357" spans="2:8" x14ac:dyDescent="0.25">
      <c r="B5357" s="79"/>
      <c r="C5357" s="119"/>
      <c r="G5357">
        <v>5353</v>
      </c>
      <c r="H5357" s="246">
        <f t="shared" ca="1" si="95"/>
        <v>4.9644162917497972E-3</v>
      </c>
    </row>
    <row r="5358" spans="2:8" x14ac:dyDescent="0.25">
      <c r="B5358" s="79"/>
      <c r="C5358" s="119"/>
      <c r="G5358">
        <v>5354</v>
      </c>
      <c r="H5358" s="246">
        <f t="shared" ca="1" si="95"/>
        <v>-2.0173287149897006E-2</v>
      </c>
    </row>
    <row r="5359" spans="2:8" x14ac:dyDescent="0.25">
      <c r="B5359" s="79"/>
      <c r="C5359" s="119"/>
      <c r="G5359">
        <v>5355</v>
      </c>
      <c r="H5359" s="246">
        <f t="shared" ca="1" si="95"/>
        <v>-8.4299716604789988E-4</v>
      </c>
    </row>
    <row r="5360" spans="2:8" x14ac:dyDescent="0.25">
      <c r="B5360" s="79"/>
      <c r="C5360" s="119"/>
      <c r="G5360">
        <v>5356</v>
      </c>
      <c r="H5360" s="246">
        <f t="shared" ca="1" si="95"/>
        <v>4.787662327518853E-3</v>
      </c>
    </row>
    <row r="5361" spans="2:8" x14ac:dyDescent="0.25">
      <c r="B5361" s="79"/>
      <c r="C5361" s="119"/>
      <c r="G5361">
        <v>5357</v>
      </c>
      <c r="H5361" s="246">
        <f t="shared" ca="1" si="95"/>
        <v>-3.155901844125614E-3</v>
      </c>
    </row>
    <row r="5362" spans="2:8" x14ac:dyDescent="0.25">
      <c r="B5362" s="79"/>
      <c r="C5362" s="119"/>
      <c r="G5362">
        <v>5358</v>
      </c>
      <c r="H5362" s="246">
        <f t="shared" ca="1" si="95"/>
        <v>-8.500605489843405E-3</v>
      </c>
    </row>
    <row r="5363" spans="2:8" x14ac:dyDescent="0.25">
      <c r="B5363" s="79"/>
      <c r="C5363" s="119"/>
      <c r="G5363">
        <v>5359</v>
      </c>
      <c r="H5363" s="246">
        <f t="shared" ca="1" si="95"/>
        <v>-1.6504355628541095E-3</v>
      </c>
    </row>
    <row r="5364" spans="2:8" x14ac:dyDescent="0.25">
      <c r="B5364" s="79"/>
      <c r="C5364" s="119"/>
      <c r="G5364">
        <v>5360</v>
      </c>
      <c r="H5364" s="246">
        <f t="shared" ca="1" si="95"/>
        <v>-5.9922134192962216E-3</v>
      </c>
    </row>
    <row r="5365" spans="2:8" x14ac:dyDescent="0.25">
      <c r="B5365" s="79"/>
      <c r="C5365" s="119"/>
      <c r="G5365">
        <v>5361</v>
      </c>
      <c r="H5365" s="246">
        <f t="shared" ca="1" si="95"/>
        <v>8.2560163097906026E-3</v>
      </c>
    </row>
    <row r="5366" spans="2:8" x14ac:dyDescent="0.25">
      <c r="B5366" s="79"/>
      <c r="C5366" s="119"/>
      <c r="G5366">
        <v>5362</v>
      </c>
      <c r="H5366" s="246">
        <f t="shared" ca="1" si="95"/>
        <v>1.3660256821895285E-2</v>
      </c>
    </row>
    <row r="5367" spans="2:8" x14ac:dyDescent="0.25">
      <c r="B5367" s="79"/>
      <c r="C5367" s="119"/>
      <c r="G5367">
        <v>5363</v>
      </c>
      <c r="H5367" s="246">
        <f t="shared" ca="1" si="95"/>
        <v>-1.6720118459701242E-3</v>
      </c>
    </row>
    <row r="5368" spans="2:8" x14ac:dyDescent="0.25">
      <c r="B5368" s="79"/>
      <c r="C5368" s="119"/>
      <c r="G5368">
        <v>5364</v>
      </c>
      <c r="H5368" s="246">
        <f t="shared" ca="1" si="95"/>
        <v>1.8048343349772483E-2</v>
      </c>
    </row>
    <row r="5369" spans="2:8" x14ac:dyDescent="0.25">
      <c r="B5369" s="79"/>
      <c r="C5369" s="119"/>
      <c r="G5369">
        <v>5365</v>
      </c>
      <c r="H5369" s="246">
        <f t="shared" ca="1" si="95"/>
        <v>-4.5430434289310123E-3</v>
      </c>
    </row>
    <row r="5370" spans="2:8" x14ac:dyDescent="0.25">
      <c r="B5370" s="79"/>
      <c r="C5370" s="119"/>
      <c r="G5370">
        <v>5366</v>
      </c>
      <c r="H5370" s="246">
        <f t="shared" ca="1" si="95"/>
        <v>-4.3192560952278868E-3</v>
      </c>
    </row>
    <row r="5371" spans="2:8" x14ac:dyDescent="0.25">
      <c r="B5371" s="79"/>
      <c r="C5371" s="119"/>
      <c r="G5371">
        <v>5367</v>
      </c>
      <c r="H5371" s="246">
        <f t="shared" ca="1" si="95"/>
        <v>-1.8411299073118176E-3</v>
      </c>
    </row>
    <row r="5372" spans="2:8" x14ac:dyDescent="0.25">
      <c r="B5372" s="79"/>
      <c r="C5372" s="119"/>
      <c r="G5372">
        <v>5368</v>
      </c>
      <c r="H5372" s="246">
        <f t="shared" ca="1" si="95"/>
        <v>3.0711021113015775E-2</v>
      </c>
    </row>
    <row r="5373" spans="2:8" x14ac:dyDescent="0.25">
      <c r="B5373" s="79"/>
      <c r="C5373" s="119"/>
      <c r="G5373">
        <v>5369</v>
      </c>
      <c r="H5373" s="246">
        <f t="shared" ca="1" si="95"/>
        <v>1.0043515682823681E-2</v>
      </c>
    </row>
    <row r="5374" spans="2:8" x14ac:dyDescent="0.25">
      <c r="B5374" s="79"/>
      <c r="C5374" s="119"/>
      <c r="G5374">
        <v>5370</v>
      </c>
      <c r="H5374" s="246">
        <f t="shared" ca="1" si="95"/>
        <v>3.2177800816876696E-3</v>
      </c>
    </row>
    <row r="5375" spans="2:8" x14ac:dyDescent="0.25">
      <c r="B5375" s="79"/>
      <c r="C5375" s="119"/>
      <c r="G5375">
        <v>5371</v>
      </c>
      <c r="H5375" s="246">
        <f t="shared" ca="1" si="95"/>
        <v>-4.4058698338832875E-4</v>
      </c>
    </row>
    <row r="5376" spans="2:8" x14ac:dyDescent="0.25">
      <c r="B5376" s="79"/>
      <c r="C5376" s="119"/>
      <c r="G5376">
        <v>5372</v>
      </c>
      <c r="H5376" s="246">
        <f t="shared" ca="1" si="95"/>
        <v>4.9475935389133672E-3</v>
      </c>
    </row>
    <row r="5377" spans="2:8" x14ac:dyDescent="0.25">
      <c r="B5377" s="79"/>
      <c r="C5377" s="119"/>
      <c r="G5377">
        <v>5373</v>
      </c>
      <c r="H5377" s="246">
        <f t="shared" ca="1" si="95"/>
        <v>-1.0359763364150143E-2</v>
      </c>
    </row>
    <row r="5378" spans="2:8" x14ac:dyDescent="0.25">
      <c r="B5378" s="79"/>
      <c r="C5378" s="119"/>
      <c r="G5378">
        <v>5374</v>
      </c>
      <c r="H5378" s="246">
        <f t="shared" ca="1" si="95"/>
        <v>-2.3326973763201909E-2</v>
      </c>
    </row>
    <row r="5379" spans="2:8" x14ac:dyDescent="0.25">
      <c r="B5379" s="79"/>
      <c r="C5379" s="119"/>
      <c r="G5379">
        <v>5375</v>
      </c>
      <c r="H5379" s="246">
        <f t="shared" ca="1" si="95"/>
        <v>1.3186241953046416E-2</v>
      </c>
    </row>
    <row r="5380" spans="2:8" x14ac:dyDescent="0.25">
      <c r="B5380" s="79"/>
      <c r="C5380" s="119"/>
      <c r="G5380">
        <v>5376</v>
      </c>
      <c r="H5380" s="246">
        <f t="shared" ca="1" si="95"/>
        <v>-1.7337096957091829E-3</v>
      </c>
    </row>
    <row r="5381" spans="2:8" x14ac:dyDescent="0.25">
      <c r="B5381" s="79"/>
      <c r="C5381" s="119"/>
      <c r="G5381">
        <v>5377</v>
      </c>
      <c r="H5381" s="246">
        <f t="shared" ca="1" si="95"/>
        <v>-1.4112833361343115E-2</v>
      </c>
    </row>
    <row r="5382" spans="2:8" x14ac:dyDescent="0.25">
      <c r="B5382" s="79"/>
      <c r="C5382" s="119"/>
      <c r="G5382">
        <v>5378</v>
      </c>
      <c r="H5382" s="246">
        <f t="shared" ref="H5382:H5445" ca="1" si="96">_xlfn.NORM.INV(RAND(),$N$7,$N$8)</f>
        <v>1.2421182467732455E-3</v>
      </c>
    </row>
    <row r="5383" spans="2:8" x14ac:dyDescent="0.25">
      <c r="B5383" s="79"/>
      <c r="C5383" s="119"/>
      <c r="G5383">
        <v>5379</v>
      </c>
      <c r="H5383" s="246">
        <f t="shared" ca="1" si="96"/>
        <v>1.0980938451068982E-2</v>
      </c>
    </row>
    <row r="5384" spans="2:8" x14ac:dyDescent="0.25">
      <c r="B5384" s="79"/>
      <c r="C5384" s="119"/>
      <c r="G5384">
        <v>5380</v>
      </c>
      <c r="H5384" s="246">
        <f t="shared" ca="1" si="96"/>
        <v>3.8338850214426419E-3</v>
      </c>
    </row>
    <row r="5385" spans="2:8" x14ac:dyDescent="0.25">
      <c r="B5385" s="79"/>
      <c r="C5385" s="119"/>
      <c r="G5385">
        <v>5381</v>
      </c>
      <c r="H5385" s="246">
        <f t="shared" ca="1" si="96"/>
        <v>1.719617807245527E-2</v>
      </c>
    </row>
    <row r="5386" spans="2:8" x14ac:dyDescent="0.25">
      <c r="B5386" s="79"/>
      <c r="C5386" s="119"/>
      <c r="G5386">
        <v>5382</v>
      </c>
      <c r="H5386" s="246">
        <f t="shared" ca="1" si="96"/>
        <v>1.5538157442456839E-2</v>
      </c>
    </row>
    <row r="5387" spans="2:8" x14ac:dyDescent="0.25">
      <c r="B5387" s="79"/>
      <c r="C5387" s="119"/>
      <c r="G5387">
        <v>5383</v>
      </c>
      <c r="H5387" s="246">
        <f t="shared" ca="1" si="96"/>
        <v>8.0262945294430395E-3</v>
      </c>
    </row>
    <row r="5388" spans="2:8" x14ac:dyDescent="0.25">
      <c r="B5388" s="79"/>
      <c r="C5388" s="119"/>
      <c r="G5388">
        <v>5384</v>
      </c>
      <c r="H5388" s="246">
        <f t="shared" ca="1" si="96"/>
        <v>1.0137604461346634E-2</v>
      </c>
    </row>
    <row r="5389" spans="2:8" x14ac:dyDescent="0.25">
      <c r="B5389" s="79"/>
      <c r="C5389" s="119"/>
      <c r="G5389">
        <v>5385</v>
      </c>
      <c r="H5389" s="246">
        <f t="shared" ca="1" si="96"/>
        <v>1.3900213807365745E-2</v>
      </c>
    </row>
    <row r="5390" spans="2:8" x14ac:dyDescent="0.25">
      <c r="B5390" s="79"/>
      <c r="C5390" s="119"/>
      <c r="G5390">
        <v>5386</v>
      </c>
      <c r="H5390" s="246">
        <f t="shared" ca="1" si="96"/>
        <v>-2.2720420226621093E-3</v>
      </c>
    </row>
    <row r="5391" spans="2:8" x14ac:dyDescent="0.25">
      <c r="B5391" s="79"/>
      <c r="C5391" s="119"/>
      <c r="G5391">
        <v>5387</v>
      </c>
      <c r="H5391" s="246">
        <f t="shared" ca="1" si="96"/>
        <v>-1.6154606266311301E-2</v>
      </c>
    </row>
    <row r="5392" spans="2:8" x14ac:dyDescent="0.25">
      <c r="B5392" s="79"/>
      <c r="C5392" s="119"/>
      <c r="G5392">
        <v>5388</v>
      </c>
      <c r="H5392" s="246">
        <f t="shared" ca="1" si="96"/>
        <v>1.3748414090148113E-3</v>
      </c>
    </row>
    <row r="5393" spans="2:8" x14ac:dyDescent="0.25">
      <c r="B5393" s="79"/>
      <c r="C5393" s="119"/>
      <c r="G5393">
        <v>5389</v>
      </c>
      <c r="H5393" s="246">
        <f t="shared" ca="1" si="96"/>
        <v>-1.2293642067413729E-3</v>
      </c>
    </row>
    <row r="5394" spans="2:8" x14ac:dyDescent="0.25">
      <c r="B5394" s="79"/>
      <c r="C5394" s="119"/>
      <c r="G5394">
        <v>5390</v>
      </c>
      <c r="H5394" s="246">
        <f t="shared" ca="1" si="96"/>
        <v>-2.8236375218101649E-3</v>
      </c>
    </row>
    <row r="5395" spans="2:8" x14ac:dyDescent="0.25">
      <c r="B5395" s="79"/>
      <c r="C5395" s="119"/>
      <c r="G5395">
        <v>5391</v>
      </c>
      <c r="H5395" s="246">
        <f t="shared" ca="1" si="96"/>
        <v>-3.7034638093752553E-3</v>
      </c>
    </row>
    <row r="5396" spans="2:8" x14ac:dyDescent="0.25">
      <c r="B5396" s="79"/>
      <c r="C5396" s="119"/>
      <c r="G5396">
        <v>5392</v>
      </c>
      <c r="H5396" s="246">
        <f t="shared" ca="1" si="96"/>
        <v>-2.105099439055417E-4</v>
      </c>
    </row>
    <row r="5397" spans="2:8" x14ac:dyDescent="0.25">
      <c r="B5397" s="79"/>
      <c r="C5397" s="119"/>
      <c r="G5397">
        <v>5393</v>
      </c>
      <c r="H5397" s="246">
        <f t="shared" ca="1" si="96"/>
        <v>-9.3537897287802804E-3</v>
      </c>
    </row>
    <row r="5398" spans="2:8" x14ac:dyDescent="0.25">
      <c r="B5398" s="79"/>
      <c r="C5398" s="119"/>
      <c r="G5398">
        <v>5394</v>
      </c>
      <c r="H5398" s="246">
        <f t="shared" ca="1" si="96"/>
        <v>9.7294562749390481E-3</v>
      </c>
    </row>
    <row r="5399" spans="2:8" x14ac:dyDescent="0.25">
      <c r="B5399" s="79"/>
      <c r="C5399" s="119"/>
      <c r="G5399">
        <v>5395</v>
      </c>
      <c r="H5399" s="246">
        <f t="shared" ca="1" si="96"/>
        <v>9.499526676758031E-6</v>
      </c>
    </row>
    <row r="5400" spans="2:8" x14ac:dyDescent="0.25">
      <c r="B5400" s="79"/>
      <c r="C5400" s="119"/>
      <c r="G5400">
        <v>5396</v>
      </c>
      <c r="H5400" s="246">
        <f t="shared" ca="1" si="96"/>
        <v>1.1538175684308052E-2</v>
      </c>
    </row>
    <row r="5401" spans="2:8" x14ac:dyDescent="0.25">
      <c r="B5401" s="79"/>
      <c r="C5401" s="119"/>
      <c r="G5401">
        <v>5397</v>
      </c>
      <c r="H5401" s="246">
        <f t="shared" ca="1" si="96"/>
        <v>1.3543515666255463E-2</v>
      </c>
    </row>
    <row r="5402" spans="2:8" x14ac:dyDescent="0.25">
      <c r="B5402" s="79"/>
      <c r="C5402" s="119"/>
      <c r="G5402">
        <v>5398</v>
      </c>
      <c r="H5402" s="246">
        <f t="shared" ca="1" si="96"/>
        <v>2.323124893209343E-2</v>
      </c>
    </row>
    <row r="5403" spans="2:8" x14ac:dyDescent="0.25">
      <c r="B5403" s="79"/>
      <c r="C5403" s="119"/>
      <c r="G5403">
        <v>5399</v>
      </c>
      <c r="H5403" s="246">
        <f t="shared" ca="1" si="96"/>
        <v>-9.276624235873776E-3</v>
      </c>
    </row>
    <row r="5404" spans="2:8" x14ac:dyDescent="0.25">
      <c r="B5404" s="79"/>
      <c r="C5404" s="119"/>
      <c r="G5404">
        <v>5400</v>
      </c>
      <c r="H5404" s="246">
        <f t="shared" ca="1" si="96"/>
        <v>1.9322755652547485E-2</v>
      </c>
    </row>
    <row r="5405" spans="2:8" x14ac:dyDescent="0.25">
      <c r="B5405" s="79"/>
      <c r="C5405" s="119"/>
      <c r="G5405">
        <v>5401</v>
      </c>
      <c r="H5405" s="246">
        <f t="shared" ca="1" si="96"/>
        <v>-5.0080949970098456E-3</v>
      </c>
    </row>
    <row r="5406" spans="2:8" x14ac:dyDescent="0.25">
      <c r="B5406" s="79"/>
      <c r="C5406" s="119"/>
      <c r="G5406">
        <v>5402</v>
      </c>
      <c r="H5406" s="246">
        <f t="shared" ca="1" si="96"/>
        <v>1.0377470627933507E-2</v>
      </c>
    </row>
    <row r="5407" spans="2:8" x14ac:dyDescent="0.25">
      <c r="B5407" s="79"/>
      <c r="C5407" s="119"/>
      <c r="G5407">
        <v>5403</v>
      </c>
      <c r="H5407" s="246">
        <f t="shared" ca="1" si="96"/>
        <v>2.4988914821399869E-2</v>
      </c>
    </row>
    <row r="5408" spans="2:8" x14ac:dyDescent="0.25">
      <c r="B5408" s="79"/>
      <c r="C5408" s="119"/>
      <c r="G5408">
        <v>5404</v>
      </c>
      <c r="H5408" s="246">
        <f t="shared" ca="1" si="96"/>
        <v>-1.1377808822505735E-2</v>
      </c>
    </row>
    <row r="5409" spans="2:8" x14ac:dyDescent="0.25">
      <c r="B5409" s="79"/>
      <c r="C5409" s="119"/>
      <c r="G5409">
        <v>5405</v>
      </c>
      <c r="H5409" s="246">
        <f t="shared" ca="1" si="96"/>
        <v>-1.9051280522120281E-2</v>
      </c>
    </row>
    <row r="5410" spans="2:8" x14ac:dyDescent="0.25">
      <c r="B5410" s="79"/>
      <c r="C5410" s="119"/>
      <c r="G5410">
        <v>5406</v>
      </c>
      <c r="H5410" s="246">
        <f t="shared" ca="1" si="96"/>
        <v>-1.3288452135820248E-2</v>
      </c>
    </row>
    <row r="5411" spans="2:8" x14ac:dyDescent="0.25">
      <c r="B5411" s="79"/>
      <c r="C5411" s="119"/>
      <c r="G5411">
        <v>5407</v>
      </c>
      <c r="H5411" s="246">
        <f t="shared" ca="1" si="96"/>
        <v>7.61227479505061E-3</v>
      </c>
    </row>
    <row r="5412" spans="2:8" x14ac:dyDescent="0.25">
      <c r="B5412" s="79"/>
      <c r="C5412" s="119"/>
      <c r="G5412">
        <v>5408</v>
      </c>
      <c r="H5412" s="246">
        <f t="shared" ca="1" si="96"/>
        <v>4.5138572330658475E-3</v>
      </c>
    </row>
    <row r="5413" spans="2:8" x14ac:dyDescent="0.25">
      <c r="B5413" s="79"/>
      <c r="C5413" s="119"/>
      <c r="G5413">
        <v>5409</v>
      </c>
      <c r="H5413" s="246">
        <f t="shared" ca="1" si="96"/>
        <v>7.1955898197363869E-3</v>
      </c>
    </row>
    <row r="5414" spans="2:8" x14ac:dyDescent="0.25">
      <c r="B5414" s="79"/>
      <c r="C5414" s="119"/>
      <c r="G5414">
        <v>5410</v>
      </c>
      <c r="H5414" s="246">
        <f t="shared" ca="1" si="96"/>
        <v>1.0519436889147839E-2</v>
      </c>
    </row>
    <row r="5415" spans="2:8" x14ac:dyDescent="0.25">
      <c r="B5415" s="79"/>
      <c r="C5415" s="119"/>
      <c r="G5415">
        <v>5411</v>
      </c>
      <c r="H5415" s="246">
        <f t="shared" ca="1" si="96"/>
        <v>-1.1068555371059685E-3</v>
      </c>
    </row>
    <row r="5416" spans="2:8" x14ac:dyDescent="0.25">
      <c r="B5416" s="79"/>
      <c r="C5416" s="119"/>
      <c r="G5416">
        <v>5412</v>
      </c>
      <c r="H5416" s="246">
        <f t="shared" ca="1" si="96"/>
        <v>-2.0756364994321558E-2</v>
      </c>
    </row>
    <row r="5417" spans="2:8" x14ac:dyDescent="0.25">
      <c r="B5417" s="79"/>
      <c r="C5417" s="119"/>
      <c r="G5417">
        <v>5413</v>
      </c>
      <c r="H5417" s="246">
        <f t="shared" ca="1" si="96"/>
        <v>-7.3849046928950793E-3</v>
      </c>
    </row>
    <row r="5418" spans="2:8" x14ac:dyDescent="0.25">
      <c r="B5418" s="79"/>
      <c r="C5418" s="119"/>
      <c r="G5418">
        <v>5414</v>
      </c>
      <c r="H5418" s="246">
        <f t="shared" ca="1" si="96"/>
        <v>4.4459669230199929E-3</v>
      </c>
    </row>
    <row r="5419" spans="2:8" x14ac:dyDescent="0.25">
      <c r="B5419" s="79"/>
      <c r="C5419" s="119"/>
      <c r="G5419">
        <v>5415</v>
      </c>
      <c r="H5419" s="246">
        <f t="shared" ca="1" si="96"/>
        <v>6.0367017251609697E-3</v>
      </c>
    </row>
    <row r="5420" spans="2:8" x14ac:dyDescent="0.25">
      <c r="B5420" s="79"/>
      <c r="C5420" s="119"/>
      <c r="G5420">
        <v>5416</v>
      </c>
      <c r="H5420" s="246">
        <f t="shared" ca="1" si="96"/>
        <v>1.3940608945870295E-2</v>
      </c>
    </row>
    <row r="5421" spans="2:8" x14ac:dyDescent="0.25">
      <c r="B5421" s="79"/>
      <c r="C5421" s="119"/>
      <c r="G5421">
        <v>5417</v>
      </c>
      <c r="H5421" s="246">
        <f t="shared" ca="1" si="96"/>
        <v>-1.2333432985834588E-2</v>
      </c>
    </row>
    <row r="5422" spans="2:8" x14ac:dyDescent="0.25">
      <c r="B5422" s="79"/>
      <c r="C5422" s="119"/>
      <c r="G5422">
        <v>5418</v>
      </c>
      <c r="H5422" s="246">
        <f t="shared" ca="1" si="96"/>
        <v>-1.4717914638049728E-3</v>
      </c>
    </row>
    <row r="5423" spans="2:8" x14ac:dyDescent="0.25">
      <c r="B5423" s="79"/>
      <c r="C5423" s="119"/>
      <c r="G5423">
        <v>5419</v>
      </c>
      <c r="H5423" s="246">
        <f t="shared" ca="1" si="96"/>
        <v>-7.9062043192716161E-3</v>
      </c>
    </row>
    <row r="5424" spans="2:8" x14ac:dyDescent="0.25">
      <c r="B5424" s="79"/>
      <c r="C5424" s="119"/>
      <c r="G5424">
        <v>5420</v>
      </c>
      <c r="H5424" s="246">
        <f t="shared" ca="1" si="96"/>
        <v>5.864588245934655E-3</v>
      </c>
    </row>
    <row r="5425" spans="2:8" x14ac:dyDescent="0.25">
      <c r="B5425" s="79"/>
      <c r="C5425" s="119"/>
      <c r="G5425">
        <v>5421</v>
      </c>
      <c r="H5425" s="246">
        <f t="shared" ca="1" si="96"/>
        <v>-1.2896291058929308E-2</v>
      </c>
    </row>
    <row r="5426" spans="2:8" x14ac:dyDescent="0.25">
      <c r="B5426" s="79"/>
      <c r="C5426" s="119"/>
      <c r="G5426">
        <v>5422</v>
      </c>
      <c r="H5426" s="246">
        <f t="shared" ca="1" si="96"/>
        <v>8.871699177165333E-3</v>
      </c>
    </row>
    <row r="5427" spans="2:8" x14ac:dyDescent="0.25">
      <c r="B5427" s="79"/>
      <c r="C5427" s="119"/>
      <c r="G5427">
        <v>5423</v>
      </c>
      <c r="H5427" s="246">
        <f t="shared" ca="1" si="96"/>
        <v>1.1829396295420356E-2</v>
      </c>
    </row>
    <row r="5428" spans="2:8" x14ac:dyDescent="0.25">
      <c r="B5428" s="79"/>
      <c r="C5428" s="119"/>
      <c r="G5428">
        <v>5424</v>
      </c>
      <c r="H5428" s="246">
        <f t="shared" ca="1" si="96"/>
        <v>1.9999174450717689E-3</v>
      </c>
    </row>
    <row r="5429" spans="2:8" x14ac:dyDescent="0.25">
      <c r="B5429" s="79"/>
      <c r="C5429" s="119"/>
      <c r="G5429">
        <v>5425</v>
      </c>
      <c r="H5429" s="246">
        <f t="shared" ca="1" si="96"/>
        <v>1.7945173732224561E-2</v>
      </c>
    </row>
    <row r="5430" spans="2:8" x14ac:dyDescent="0.25">
      <c r="B5430" s="79"/>
      <c r="C5430" s="119"/>
      <c r="G5430">
        <v>5426</v>
      </c>
      <c r="H5430" s="246">
        <f t="shared" ca="1" si="96"/>
        <v>2.7125259882030263E-3</v>
      </c>
    </row>
    <row r="5431" spans="2:8" x14ac:dyDescent="0.25">
      <c r="B5431" s="79"/>
      <c r="C5431" s="119"/>
      <c r="G5431">
        <v>5427</v>
      </c>
      <c r="H5431" s="246">
        <f t="shared" ca="1" si="96"/>
        <v>-4.9141047892287239E-3</v>
      </c>
    </row>
    <row r="5432" spans="2:8" x14ac:dyDescent="0.25">
      <c r="B5432" s="79"/>
      <c r="C5432" s="119"/>
      <c r="G5432">
        <v>5428</v>
      </c>
      <c r="H5432" s="246">
        <f t="shared" ca="1" si="96"/>
        <v>1.4392043623436938E-2</v>
      </c>
    </row>
    <row r="5433" spans="2:8" x14ac:dyDescent="0.25">
      <c r="B5433" s="79"/>
      <c r="C5433" s="119"/>
      <c r="G5433">
        <v>5429</v>
      </c>
      <c r="H5433" s="246">
        <f t="shared" ca="1" si="96"/>
        <v>1.4779409826681793E-2</v>
      </c>
    </row>
    <row r="5434" spans="2:8" x14ac:dyDescent="0.25">
      <c r="B5434" s="79"/>
      <c r="C5434" s="119"/>
      <c r="G5434">
        <v>5430</v>
      </c>
      <c r="H5434" s="246">
        <f t="shared" ca="1" si="96"/>
        <v>8.5951347728362056E-3</v>
      </c>
    </row>
    <row r="5435" spans="2:8" x14ac:dyDescent="0.25">
      <c r="B5435" s="79"/>
      <c r="C5435" s="119"/>
      <c r="G5435">
        <v>5431</v>
      </c>
      <c r="H5435" s="246">
        <f t="shared" ca="1" si="96"/>
        <v>-1.5960810779864641E-3</v>
      </c>
    </row>
    <row r="5436" spans="2:8" x14ac:dyDescent="0.25">
      <c r="B5436" s="79"/>
      <c r="C5436" s="119"/>
      <c r="D5436" s="235"/>
      <c r="G5436">
        <v>5432</v>
      </c>
      <c r="H5436" s="246">
        <f t="shared" ca="1" si="96"/>
        <v>-9.1033060123481332E-3</v>
      </c>
    </row>
    <row r="5437" spans="2:8" x14ac:dyDescent="0.25">
      <c r="B5437" s="79"/>
      <c r="C5437" s="119"/>
      <c r="G5437">
        <v>5433</v>
      </c>
      <c r="H5437" s="246">
        <f t="shared" ca="1" si="96"/>
        <v>4.5214245681610551E-3</v>
      </c>
    </row>
    <row r="5438" spans="2:8" x14ac:dyDescent="0.25">
      <c r="B5438" s="79"/>
      <c r="C5438" s="119"/>
      <c r="G5438">
        <v>5434</v>
      </c>
      <c r="H5438" s="246">
        <f t="shared" ca="1" si="96"/>
        <v>1.7776481322069212E-2</v>
      </c>
    </row>
    <row r="5439" spans="2:8" x14ac:dyDescent="0.25">
      <c r="B5439" s="79"/>
      <c r="C5439" s="119"/>
      <c r="G5439">
        <v>5435</v>
      </c>
      <c r="H5439" s="246">
        <f t="shared" ca="1" si="96"/>
        <v>2.1467888727559316E-2</v>
      </c>
    </row>
    <row r="5440" spans="2:8" x14ac:dyDescent="0.25">
      <c r="B5440" s="79"/>
      <c r="C5440" s="119"/>
      <c r="G5440">
        <v>5436</v>
      </c>
      <c r="H5440" s="246">
        <f t="shared" ca="1" si="96"/>
        <v>-4.8139495945705444E-3</v>
      </c>
    </row>
    <row r="5441" spans="2:8" x14ac:dyDescent="0.25">
      <c r="B5441" s="79"/>
      <c r="C5441" s="119"/>
      <c r="G5441">
        <v>5437</v>
      </c>
      <c r="H5441" s="246">
        <f t="shared" ca="1" si="96"/>
        <v>1.0602982140850616E-2</v>
      </c>
    </row>
    <row r="5442" spans="2:8" x14ac:dyDescent="0.25">
      <c r="B5442" s="79"/>
      <c r="C5442" s="119"/>
      <c r="G5442">
        <v>5438</v>
      </c>
      <c r="H5442" s="246">
        <f t="shared" ca="1" si="96"/>
        <v>1.3543228653866606E-2</v>
      </c>
    </row>
    <row r="5443" spans="2:8" x14ac:dyDescent="0.25">
      <c r="B5443" s="79"/>
      <c r="C5443" s="119"/>
      <c r="G5443">
        <v>5439</v>
      </c>
      <c r="H5443" s="246">
        <f t="shared" ca="1" si="96"/>
        <v>1.714470638381578E-2</v>
      </c>
    </row>
    <row r="5444" spans="2:8" x14ac:dyDescent="0.25">
      <c r="B5444" s="79"/>
      <c r="C5444" s="119"/>
      <c r="G5444">
        <v>5440</v>
      </c>
      <c r="H5444" s="246">
        <f t="shared" ca="1" si="96"/>
        <v>6.1285657894813465E-3</v>
      </c>
    </row>
    <row r="5445" spans="2:8" x14ac:dyDescent="0.25">
      <c r="B5445" s="79"/>
      <c r="C5445" s="119"/>
      <c r="G5445">
        <v>5441</v>
      </c>
      <c r="H5445" s="246">
        <f t="shared" ca="1" si="96"/>
        <v>-2.8074456397645651E-3</v>
      </c>
    </row>
    <row r="5446" spans="2:8" x14ac:dyDescent="0.25">
      <c r="B5446" s="79"/>
      <c r="C5446" s="119"/>
      <c r="G5446">
        <v>5442</v>
      </c>
      <c r="H5446" s="246">
        <f t="shared" ref="H5446:H5509" ca="1" si="97">_xlfn.NORM.INV(RAND(),$N$7,$N$8)</f>
        <v>-2.6425484111347575E-3</v>
      </c>
    </row>
    <row r="5447" spans="2:8" x14ac:dyDescent="0.25">
      <c r="B5447" s="79"/>
      <c r="C5447" s="119"/>
      <c r="G5447">
        <v>5443</v>
      </c>
      <c r="H5447" s="246">
        <f t="shared" ca="1" si="97"/>
        <v>-4.8324379709048081E-3</v>
      </c>
    </row>
    <row r="5448" spans="2:8" x14ac:dyDescent="0.25">
      <c r="B5448" s="79"/>
      <c r="C5448" s="119"/>
      <c r="G5448">
        <v>5444</v>
      </c>
      <c r="H5448" s="246">
        <f t="shared" ca="1" si="97"/>
        <v>-8.8965595614062375E-3</v>
      </c>
    </row>
    <row r="5449" spans="2:8" x14ac:dyDescent="0.25">
      <c r="B5449" s="79"/>
      <c r="C5449" s="119"/>
      <c r="G5449">
        <v>5445</v>
      </c>
      <c r="H5449" s="246">
        <f t="shared" ca="1" si="97"/>
        <v>-5.8655176622391574E-3</v>
      </c>
    </row>
    <row r="5450" spans="2:8" x14ac:dyDescent="0.25">
      <c r="B5450" s="79"/>
      <c r="C5450" s="119"/>
      <c r="G5450">
        <v>5446</v>
      </c>
      <c r="H5450" s="246">
        <f t="shared" ca="1" si="97"/>
        <v>3.5765748806259755E-4</v>
      </c>
    </row>
    <row r="5451" spans="2:8" x14ac:dyDescent="0.25">
      <c r="B5451" s="79"/>
      <c r="C5451" s="119"/>
      <c r="G5451">
        <v>5447</v>
      </c>
      <c r="H5451" s="246">
        <f t="shared" ca="1" si="97"/>
        <v>3.3512612123783709E-4</v>
      </c>
    </row>
    <row r="5452" spans="2:8" x14ac:dyDescent="0.25">
      <c r="B5452" s="79"/>
      <c r="C5452" s="119"/>
      <c r="G5452">
        <v>5448</v>
      </c>
      <c r="H5452" s="246">
        <f t="shared" ca="1" si="97"/>
        <v>7.3262853222338812E-4</v>
      </c>
    </row>
    <row r="5453" spans="2:8" x14ac:dyDescent="0.25">
      <c r="B5453" s="79"/>
      <c r="C5453" s="119"/>
      <c r="G5453">
        <v>5449</v>
      </c>
      <c r="H5453" s="246">
        <f t="shared" ca="1" si="97"/>
        <v>-5.735296637288537E-3</v>
      </c>
    </row>
    <row r="5454" spans="2:8" x14ac:dyDescent="0.25">
      <c r="B5454" s="79"/>
      <c r="C5454" s="119"/>
      <c r="G5454">
        <v>5450</v>
      </c>
      <c r="H5454" s="246">
        <f t="shared" ca="1" si="97"/>
        <v>2.8643920399294689E-3</v>
      </c>
    </row>
    <row r="5455" spans="2:8" x14ac:dyDescent="0.25">
      <c r="B5455" s="79"/>
      <c r="C5455" s="119"/>
      <c r="G5455">
        <v>5451</v>
      </c>
      <c r="H5455" s="246">
        <f t="shared" ca="1" si="97"/>
        <v>1.3210645761964701E-2</v>
      </c>
    </row>
    <row r="5456" spans="2:8" x14ac:dyDescent="0.25">
      <c r="B5456" s="79"/>
      <c r="C5456" s="119"/>
      <c r="G5456">
        <v>5452</v>
      </c>
      <c r="H5456" s="246">
        <f t="shared" ca="1" si="97"/>
        <v>-9.4797108126743329E-3</v>
      </c>
    </row>
    <row r="5457" spans="2:8" x14ac:dyDescent="0.25">
      <c r="B5457" s="79"/>
      <c r="C5457" s="119"/>
      <c r="G5457">
        <v>5453</v>
      </c>
      <c r="H5457" s="246">
        <f t="shared" ca="1" si="97"/>
        <v>-8.268414370880094E-3</v>
      </c>
    </row>
    <row r="5458" spans="2:8" x14ac:dyDescent="0.25">
      <c r="B5458" s="79"/>
      <c r="C5458" s="119"/>
      <c r="G5458">
        <v>5454</v>
      </c>
      <c r="H5458" s="246">
        <f t="shared" ca="1" si="97"/>
        <v>-9.0264734070140146E-3</v>
      </c>
    </row>
    <row r="5459" spans="2:8" x14ac:dyDescent="0.25">
      <c r="B5459" s="79"/>
      <c r="C5459" s="119"/>
      <c r="G5459">
        <v>5455</v>
      </c>
      <c r="H5459" s="246">
        <f t="shared" ca="1" si="97"/>
        <v>-5.1135202485316422E-3</v>
      </c>
    </row>
    <row r="5460" spans="2:8" x14ac:dyDescent="0.25">
      <c r="B5460" s="79"/>
      <c r="C5460" s="119"/>
      <c r="G5460">
        <v>5456</v>
      </c>
      <c r="H5460" s="246">
        <f t="shared" ca="1" si="97"/>
        <v>9.5702661269799569E-3</v>
      </c>
    </row>
    <row r="5461" spans="2:8" x14ac:dyDescent="0.25">
      <c r="B5461" s="79"/>
      <c r="C5461" s="119"/>
      <c r="G5461">
        <v>5457</v>
      </c>
      <c r="H5461" s="246">
        <f t="shared" ca="1" si="97"/>
        <v>-1.7921472314951854E-2</v>
      </c>
    </row>
    <row r="5462" spans="2:8" x14ac:dyDescent="0.25">
      <c r="B5462" s="79"/>
      <c r="C5462" s="119"/>
      <c r="G5462">
        <v>5458</v>
      </c>
      <c r="H5462" s="246">
        <f t="shared" ca="1" si="97"/>
        <v>-1.1228045729384617E-3</v>
      </c>
    </row>
    <row r="5463" spans="2:8" x14ac:dyDescent="0.25">
      <c r="B5463" s="79"/>
      <c r="C5463" s="119"/>
      <c r="G5463">
        <v>5459</v>
      </c>
      <c r="H5463" s="246">
        <f t="shared" ca="1" si="97"/>
        <v>7.7740664045584124E-3</v>
      </c>
    </row>
    <row r="5464" spans="2:8" x14ac:dyDescent="0.25">
      <c r="B5464" s="79"/>
      <c r="C5464" s="119"/>
      <c r="G5464">
        <v>5460</v>
      </c>
      <c r="H5464" s="246">
        <f t="shared" ca="1" si="97"/>
        <v>-5.3476561616570308E-3</v>
      </c>
    </row>
    <row r="5465" spans="2:8" x14ac:dyDescent="0.25">
      <c r="B5465" s="79"/>
      <c r="C5465" s="119"/>
      <c r="G5465">
        <v>5461</v>
      </c>
      <c r="H5465" s="246">
        <f t="shared" ca="1" si="97"/>
        <v>-2.7056978540148215E-4</v>
      </c>
    </row>
    <row r="5466" spans="2:8" x14ac:dyDescent="0.25">
      <c r="B5466" s="79"/>
      <c r="C5466" s="119"/>
      <c r="G5466">
        <v>5462</v>
      </c>
      <c r="H5466" s="246">
        <f t="shared" ca="1" si="97"/>
        <v>-1.2141288697633213E-3</v>
      </c>
    </row>
    <row r="5467" spans="2:8" x14ac:dyDescent="0.25">
      <c r="B5467" s="79"/>
      <c r="C5467" s="119"/>
      <c r="G5467">
        <v>5463</v>
      </c>
      <c r="H5467" s="246">
        <f t="shared" ca="1" si="97"/>
        <v>8.5591681059195984E-3</v>
      </c>
    </row>
    <row r="5468" spans="2:8" x14ac:dyDescent="0.25">
      <c r="B5468" s="79"/>
      <c r="C5468" s="119"/>
      <c r="G5468">
        <v>5464</v>
      </c>
      <c r="H5468" s="246">
        <f t="shared" ca="1" si="97"/>
        <v>1.2911073073900275E-2</v>
      </c>
    </row>
    <row r="5469" spans="2:8" x14ac:dyDescent="0.25">
      <c r="B5469" s="79"/>
      <c r="C5469" s="119"/>
      <c r="G5469">
        <v>5465</v>
      </c>
      <c r="H5469" s="246">
        <f t="shared" ca="1" si="97"/>
        <v>1.0365421108638358E-2</v>
      </c>
    </row>
    <row r="5470" spans="2:8" x14ac:dyDescent="0.25">
      <c r="B5470" s="79"/>
      <c r="C5470" s="119"/>
      <c r="G5470">
        <v>5466</v>
      </c>
      <c r="H5470" s="246">
        <f t="shared" ca="1" si="97"/>
        <v>1.2631875680790739E-2</v>
      </c>
    </row>
    <row r="5471" spans="2:8" x14ac:dyDescent="0.25">
      <c r="B5471" s="79"/>
      <c r="C5471" s="119"/>
      <c r="G5471">
        <v>5467</v>
      </c>
      <c r="H5471" s="246">
        <f t="shared" ca="1" si="97"/>
        <v>1.2496136632743252E-2</v>
      </c>
    </row>
    <row r="5472" spans="2:8" x14ac:dyDescent="0.25">
      <c r="B5472" s="79"/>
      <c r="C5472" s="119"/>
      <c r="G5472">
        <v>5468</v>
      </c>
      <c r="H5472" s="246">
        <f t="shared" ca="1" si="97"/>
        <v>3.9030219687771607E-5</v>
      </c>
    </row>
    <row r="5473" spans="2:8" x14ac:dyDescent="0.25">
      <c r="B5473" s="79"/>
      <c r="C5473" s="119"/>
      <c r="G5473">
        <v>5469</v>
      </c>
      <c r="H5473" s="246">
        <f t="shared" ca="1" si="97"/>
        <v>1.2696394165748621E-2</v>
      </c>
    </row>
    <row r="5474" spans="2:8" x14ac:dyDescent="0.25">
      <c r="B5474" s="79"/>
      <c r="C5474" s="119"/>
      <c r="G5474">
        <v>5470</v>
      </c>
      <c r="H5474" s="246">
        <f t="shared" ca="1" si="97"/>
        <v>-9.1628295679241998E-3</v>
      </c>
    </row>
    <row r="5475" spans="2:8" x14ac:dyDescent="0.25">
      <c r="B5475" s="79"/>
      <c r="C5475" s="119"/>
      <c r="G5475">
        <v>5471</v>
      </c>
      <c r="H5475" s="246">
        <f t="shared" ca="1" si="97"/>
        <v>7.5477499715231842E-3</v>
      </c>
    </row>
    <row r="5476" spans="2:8" x14ac:dyDescent="0.25">
      <c r="B5476" s="79"/>
      <c r="C5476" s="119"/>
      <c r="G5476">
        <v>5472</v>
      </c>
      <c r="H5476" s="246">
        <f t="shared" ca="1" si="97"/>
        <v>-1.8190588114753405E-2</v>
      </c>
    </row>
    <row r="5477" spans="2:8" x14ac:dyDescent="0.25">
      <c r="B5477" s="79"/>
      <c r="C5477" s="119"/>
      <c r="G5477">
        <v>5473</v>
      </c>
      <c r="H5477" s="246">
        <f t="shared" ca="1" si="97"/>
        <v>-1.6555466974308392E-2</v>
      </c>
    </row>
    <row r="5478" spans="2:8" x14ac:dyDescent="0.25">
      <c r="B5478" s="79"/>
      <c r="C5478" s="119"/>
      <c r="G5478">
        <v>5474</v>
      </c>
      <c r="H5478" s="246">
        <f t="shared" ca="1" si="97"/>
        <v>1.0569597692376594E-2</v>
      </c>
    </row>
    <row r="5479" spans="2:8" x14ac:dyDescent="0.25">
      <c r="B5479" s="79"/>
      <c r="C5479" s="119"/>
      <c r="G5479">
        <v>5475</v>
      </c>
      <c r="H5479" s="246">
        <f t="shared" ca="1" si="97"/>
        <v>1.0755154860567508E-3</v>
      </c>
    </row>
    <row r="5480" spans="2:8" x14ac:dyDescent="0.25">
      <c r="B5480" s="79"/>
      <c r="C5480" s="119"/>
      <c r="G5480">
        <v>5476</v>
      </c>
      <c r="H5480" s="246">
        <f t="shared" ca="1" si="97"/>
        <v>1.223076065052584E-2</v>
      </c>
    </row>
    <row r="5481" spans="2:8" x14ac:dyDescent="0.25">
      <c r="B5481" s="79"/>
      <c r="C5481" s="119"/>
      <c r="G5481">
        <v>5477</v>
      </c>
      <c r="H5481" s="246">
        <f t="shared" ca="1" si="97"/>
        <v>-3.9243563737027315E-3</v>
      </c>
    </row>
    <row r="5482" spans="2:8" x14ac:dyDescent="0.25">
      <c r="B5482" s="79"/>
      <c r="C5482" s="119"/>
      <c r="G5482">
        <v>5478</v>
      </c>
      <c r="H5482" s="246">
        <f t="shared" ca="1" si="97"/>
        <v>-8.0196886617399134E-3</v>
      </c>
    </row>
    <row r="5483" spans="2:8" x14ac:dyDescent="0.25">
      <c r="B5483" s="79"/>
      <c r="C5483" s="119"/>
      <c r="G5483">
        <v>5479</v>
      </c>
      <c r="H5483" s="246">
        <f t="shared" ca="1" si="97"/>
        <v>-4.2276189392400872E-4</v>
      </c>
    </row>
    <row r="5484" spans="2:8" x14ac:dyDescent="0.25">
      <c r="B5484" s="79"/>
      <c r="C5484" s="119"/>
      <c r="G5484">
        <v>5480</v>
      </c>
      <c r="H5484" s="246">
        <f t="shared" ca="1" si="97"/>
        <v>-2.3468624335284917E-3</v>
      </c>
    </row>
    <row r="5485" spans="2:8" x14ac:dyDescent="0.25">
      <c r="B5485" s="79"/>
      <c r="C5485" s="119"/>
      <c r="G5485">
        <v>5481</v>
      </c>
      <c r="H5485" s="246">
        <f t="shared" ca="1" si="97"/>
        <v>1.4573662423472234E-2</v>
      </c>
    </row>
    <row r="5486" spans="2:8" x14ac:dyDescent="0.25">
      <c r="B5486" s="79"/>
      <c r="C5486" s="119"/>
      <c r="G5486">
        <v>5482</v>
      </c>
      <c r="H5486" s="246">
        <f t="shared" ca="1" si="97"/>
        <v>-5.1950727140694522E-3</v>
      </c>
    </row>
    <row r="5487" spans="2:8" x14ac:dyDescent="0.25">
      <c r="B5487" s="79"/>
      <c r="C5487" s="119"/>
      <c r="G5487">
        <v>5483</v>
      </c>
      <c r="H5487" s="246">
        <f t="shared" ca="1" si="97"/>
        <v>2.6274193772651841E-3</v>
      </c>
    </row>
    <row r="5488" spans="2:8" x14ac:dyDescent="0.25">
      <c r="B5488" s="79"/>
      <c r="C5488" s="119"/>
      <c r="G5488">
        <v>5484</v>
      </c>
      <c r="H5488" s="246">
        <f t="shared" ca="1" si="97"/>
        <v>-2.5481288370413344E-2</v>
      </c>
    </row>
    <row r="5489" spans="2:8" x14ac:dyDescent="0.25">
      <c r="B5489" s="79"/>
      <c r="C5489" s="119"/>
      <c r="G5489">
        <v>5485</v>
      </c>
      <c r="H5489" s="246">
        <f t="shared" ca="1" si="97"/>
        <v>1.2248381287809451E-2</v>
      </c>
    </row>
    <row r="5490" spans="2:8" x14ac:dyDescent="0.25">
      <c r="B5490" s="79"/>
      <c r="C5490" s="119"/>
      <c r="G5490">
        <v>5486</v>
      </c>
      <c r="H5490" s="246">
        <f t="shared" ca="1" si="97"/>
        <v>2.9569154741428343E-2</v>
      </c>
    </row>
    <row r="5491" spans="2:8" x14ac:dyDescent="0.25">
      <c r="B5491" s="79"/>
      <c r="C5491" s="119"/>
      <c r="G5491">
        <v>5487</v>
      </c>
      <c r="H5491" s="246">
        <f t="shared" ca="1" si="97"/>
        <v>-1.1100552167835884E-2</v>
      </c>
    </row>
    <row r="5492" spans="2:8" x14ac:dyDescent="0.25">
      <c r="B5492" s="79"/>
      <c r="C5492" s="119"/>
      <c r="G5492">
        <v>5488</v>
      </c>
      <c r="H5492" s="246">
        <f t="shared" ca="1" si="97"/>
        <v>1.0763839948652713E-2</v>
      </c>
    </row>
    <row r="5493" spans="2:8" x14ac:dyDescent="0.25">
      <c r="B5493" s="79"/>
      <c r="C5493" s="119"/>
      <c r="G5493">
        <v>5489</v>
      </c>
      <c r="H5493" s="246">
        <f t="shared" ca="1" si="97"/>
        <v>-8.1633891741646689E-3</v>
      </c>
    </row>
    <row r="5494" spans="2:8" x14ac:dyDescent="0.25">
      <c r="B5494" s="79"/>
      <c r="C5494" s="119"/>
      <c r="G5494">
        <v>5490</v>
      </c>
      <c r="H5494" s="246">
        <f t="shared" ca="1" si="97"/>
        <v>3.9755440854618226E-3</v>
      </c>
    </row>
    <row r="5495" spans="2:8" x14ac:dyDescent="0.25">
      <c r="B5495" s="79"/>
      <c r="C5495" s="119"/>
      <c r="G5495">
        <v>5491</v>
      </c>
      <c r="H5495" s="246">
        <f t="shared" ca="1" si="97"/>
        <v>2.7577142050920636E-3</v>
      </c>
    </row>
    <row r="5496" spans="2:8" x14ac:dyDescent="0.25">
      <c r="B5496" s="79"/>
      <c r="C5496" s="119"/>
      <c r="G5496">
        <v>5492</v>
      </c>
      <c r="H5496" s="246">
        <f t="shared" ca="1" si="97"/>
        <v>-6.8056328812617839E-3</v>
      </c>
    </row>
    <row r="5497" spans="2:8" x14ac:dyDescent="0.25">
      <c r="B5497" s="79"/>
      <c r="C5497" s="119"/>
      <c r="G5497">
        <v>5493</v>
      </c>
      <c r="H5497" s="246">
        <f t="shared" ca="1" si="97"/>
        <v>-6.3499978265773391E-3</v>
      </c>
    </row>
    <row r="5498" spans="2:8" x14ac:dyDescent="0.25">
      <c r="B5498" s="79"/>
      <c r="C5498" s="119"/>
      <c r="G5498">
        <v>5494</v>
      </c>
      <c r="H5498" s="246">
        <f t="shared" ca="1" si="97"/>
        <v>2.079438873193242E-4</v>
      </c>
    </row>
    <row r="5499" spans="2:8" x14ac:dyDescent="0.25">
      <c r="B5499" s="79"/>
      <c r="C5499" s="119"/>
      <c r="G5499">
        <v>5495</v>
      </c>
      <c r="H5499" s="246">
        <f t="shared" ca="1" si="97"/>
        <v>-1.0519947229358675E-4</v>
      </c>
    </row>
    <row r="5500" spans="2:8" x14ac:dyDescent="0.25">
      <c r="B5500" s="79"/>
      <c r="C5500" s="119"/>
      <c r="G5500">
        <v>5496</v>
      </c>
      <c r="H5500" s="246">
        <f t="shared" ca="1" si="97"/>
        <v>-7.0417085798332698E-3</v>
      </c>
    </row>
    <row r="5501" spans="2:8" x14ac:dyDescent="0.25">
      <c r="B5501" s="79"/>
      <c r="C5501" s="119"/>
      <c r="G5501">
        <v>5497</v>
      </c>
      <c r="H5501" s="246">
        <f t="shared" ca="1" si="97"/>
        <v>1.1345758605620527E-2</v>
      </c>
    </row>
    <row r="5502" spans="2:8" x14ac:dyDescent="0.25">
      <c r="B5502" s="79"/>
      <c r="C5502" s="119"/>
      <c r="G5502">
        <v>5498</v>
      </c>
      <c r="H5502" s="246">
        <f t="shared" ca="1" si="97"/>
        <v>-2.8572482108612136E-2</v>
      </c>
    </row>
    <row r="5503" spans="2:8" x14ac:dyDescent="0.25">
      <c r="B5503" s="79"/>
      <c r="C5503" s="119"/>
      <c r="G5503">
        <v>5499</v>
      </c>
      <c r="H5503" s="246">
        <f t="shared" ca="1" si="97"/>
        <v>-2.1641566319500385E-2</v>
      </c>
    </row>
    <row r="5504" spans="2:8" x14ac:dyDescent="0.25">
      <c r="G5504">
        <v>5500</v>
      </c>
      <c r="H5504" s="246">
        <f t="shared" ca="1" si="97"/>
        <v>-1.4984983061611895E-3</v>
      </c>
    </row>
    <row r="5505" spans="7:8" x14ac:dyDescent="0.25">
      <c r="G5505">
        <v>5501</v>
      </c>
      <c r="H5505" s="246">
        <f t="shared" ca="1" si="97"/>
        <v>1.7910573108576217E-2</v>
      </c>
    </row>
    <row r="5506" spans="7:8" x14ac:dyDescent="0.25">
      <c r="G5506">
        <v>5502</v>
      </c>
      <c r="H5506" s="246">
        <f t="shared" ca="1" si="97"/>
        <v>2.6652907580246537E-3</v>
      </c>
    </row>
    <row r="5507" spans="7:8" x14ac:dyDescent="0.25">
      <c r="G5507">
        <v>5503</v>
      </c>
      <c r="H5507" s="246">
        <f t="shared" ca="1" si="97"/>
        <v>-1.8023179981760357E-2</v>
      </c>
    </row>
    <row r="5508" spans="7:8" x14ac:dyDescent="0.25">
      <c r="G5508">
        <v>5504</v>
      </c>
      <c r="H5508" s="246">
        <f t="shared" ca="1" si="97"/>
        <v>1.50417080699213E-3</v>
      </c>
    </row>
    <row r="5509" spans="7:8" x14ac:dyDescent="0.25">
      <c r="G5509">
        <v>5505</v>
      </c>
      <c r="H5509" s="246">
        <f t="shared" ca="1" si="97"/>
        <v>2.2926826898861691E-2</v>
      </c>
    </row>
    <row r="5510" spans="7:8" x14ac:dyDescent="0.25">
      <c r="G5510">
        <v>5506</v>
      </c>
      <c r="H5510" s="246">
        <f t="shared" ref="H5510:H5573" ca="1" si="98">_xlfn.NORM.INV(RAND(),$N$7,$N$8)</f>
        <v>3.4596871159801785E-3</v>
      </c>
    </row>
    <row r="5511" spans="7:8" x14ac:dyDescent="0.25">
      <c r="G5511">
        <v>5507</v>
      </c>
      <c r="H5511" s="246">
        <f t="shared" ca="1" si="98"/>
        <v>-1.2776806253691748E-2</v>
      </c>
    </row>
    <row r="5512" spans="7:8" x14ac:dyDescent="0.25">
      <c r="G5512">
        <v>5508</v>
      </c>
      <c r="H5512" s="246">
        <f t="shared" ca="1" si="98"/>
        <v>-7.9144269364667622E-3</v>
      </c>
    </row>
    <row r="5513" spans="7:8" x14ac:dyDescent="0.25">
      <c r="G5513">
        <v>5509</v>
      </c>
      <c r="H5513" s="246">
        <f t="shared" ca="1" si="98"/>
        <v>-4.4115423724983168E-4</v>
      </c>
    </row>
    <row r="5514" spans="7:8" x14ac:dyDescent="0.25">
      <c r="G5514">
        <v>5510</v>
      </c>
      <c r="H5514" s="246">
        <f t="shared" ca="1" si="98"/>
        <v>-1.4053650355966053E-2</v>
      </c>
    </row>
    <row r="5515" spans="7:8" x14ac:dyDescent="0.25">
      <c r="G5515">
        <v>5511</v>
      </c>
      <c r="H5515" s="246">
        <f t="shared" ca="1" si="98"/>
        <v>-3.2545022224415694E-2</v>
      </c>
    </row>
    <row r="5516" spans="7:8" x14ac:dyDescent="0.25">
      <c r="G5516">
        <v>5512</v>
      </c>
      <c r="H5516" s="246">
        <f t="shared" ca="1" si="98"/>
        <v>1.00125984650113E-2</v>
      </c>
    </row>
    <row r="5517" spans="7:8" x14ac:dyDescent="0.25">
      <c r="G5517">
        <v>5513</v>
      </c>
      <c r="H5517" s="246">
        <f t="shared" ca="1" si="98"/>
        <v>-2.1964767541627606E-3</v>
      </c>
    </row>
    <row r="5518" spans="7:8" x14ac:dyDescent="0.25">
      <c r="G5518">
        <v>5514</v>
      </c>
      <c r="H5518" s="246">
        <f t="shared" ca="1" si="98"/>
        <v>2.2542548098032477E-2</v>
      </c>
    </row>
    <row r="5519" spans="7:8" x14ac:dyDescent="0.25">
      <c r="G5519">
        <v>5515</v>
      </c>
      <c r="H5519" s="246">
        <f t="shared" ca="1" si="98"/>
        <v>-1.6394104450129916E-2</v>
      </c>
    </row>
    <row r="5520" spans="7:8" x14ac:dyDescent="0.25">
      <c r="G5520">
        <v>5516</v>
      </c>
      <c r="H5520" s="246">
        <f t="shared" ca="1" si="98"/>
        <v>-7.8276970215383542E-3</v>
      </c>
    </row>
    <row r="5521" spans="7:8" x14ac:dyDescent="0.25">
      <c r="G5521">
        <v>5517</v>
      </c>
      <c r="H5521" s="246">
        <f t="shared" ca="1" si="98"/>
        <v>8.6549780499268272E-3</v>
      </c>
    </row>
    <row r="5522" spans="7:8" x14ac:dyDescent="0.25">
      <c r="G5522">
        <v>5518</v>
      </c>
      <c r="H5522" s="246">
        <f t="shared" ca="1" si="98"/>
        <v>1.176319066058064E-2</v>
      </c>
    </row>
    <row r="5523" spans="7:8" x14ac:dyDescent="0.25">
      <c r="G5523">
        <v>5519</v>
      </c>
      <c r="H5523" s="246">
        <f t="shared" ca="1" si="98"/>
        <v>-1.2639277701404031E-2</v>
      </c>
    </row>
    <row r="5524" spans="7:8" x14ac:dyDescent="0.25">
      <c r="G5524">
        <v>5520</v>
      </c>
      <c r="H5524" s="246">
        <f t="shared" ca="1" si="98"/>
        <v>9.3001593920618852E-3</v>
      </c>
    </row>
    <row r="5525" spans="7:8" x14ac:dyDescent="0.25">
      <c r="G5525">
        <v>5521</v>
      </c>
      <c r="H5525" s="246">
        <f t="shared" ca="1" si="98"/>
        <v>-7.5436440104844644E-3</v>
      </c>
    </row>
    <row r="5526" spans="7:8" x14ac:dyDescent="0.25">
      <c r="G5526">
        <v>5522</v>
      </c>
      <c r="H5526" s="246">
        <f t="shared" ca="1" si="98"/>
        <v>2.2050555208974502E-3</v>
      </c>
    </row>
    <row r="5527" spans="7:8" x14ac:dyDescent="0.25">
      <c r="G5527">
        <v>5523</v>
      </c>
      <c r="H5527" s="246">
        <f t="shared" ca="1" si="98"/>
        <v>-4.1485874010415468E-3</v>
      </c>
    </row>
    <row r="5528" spans="7:8" x14ac:dyDescent="0.25">
      <c r="G5528">
        <v>5524</v>
      </c>
      <c r="H5528" s="246">
        <f t="shared" ca="1" si="98"/>
        <v>-3.2281934016731816E-3</v>
      </c>
    </row>
    <row r="5529" spans="7:8" x14ac:dyDescent="0.25">
      <c r="G5529">
        <v>5525</v>
      </c>
      <c r="H5529" s="246">
        <f t="shared" ca="1" si="98"/>
        <v>3.3415762332367747E-3</v>
      </c>
    </row>
    <row r="5530" spans="7:8" x14ac:dyDescent="0.25">
      <c r="G5530">
        <v>5526</v>
      </c>
      <c r="H5530" s="246">
        <f t="shared" ca="1" si="98"/>
        <v>-1.7084863732183424E-2</v>
      </c>
    </row>
    <row r="5531" spans="7:8" x14ac:dyDescent="0.25">
      <c r="G5531">
        <v>5527</v>
      </c>
      <c r="H5531" s="246">
        <f t="shared" ca="1" si="98"/>
        <v>-1.252059814728316E-2</v>
      </c>
    </row>
    <row r="5532" spans="7:8" x14ac:dyDescent="0.25">
      <c r="G5532">
        <v>5528</v>
      </c>
      <c r="H5532" s="246">
        <f t="shared" ca="1" si="98"/>
        <v>1.1054212283680191E-2</v>
      </c>
    </row>
    <row r="5533" spans="7:8" x14ac:dyDescent="0.25">
      <c r="G5533">
        <v>5529</v>
      </c>
      <c r="H5533" s="246">
        <f t="shared" ca="1" si="98"/>
        <v>1.8879811790937E-2</v>
      </c>
    </row>
    <row r="5534" spans="7:8" x14ac:dyDescent="0.25">
      <c r="G5534">
        <v>5530</v>
      </c>
      <c r="H5534" s="246">
        <f t="shared" ca="1" si="98"/>
        <v>-1.2893681215463333E-3</v>
      </c>
    </row>
    <row r="5535" spans="7:8" x14ac:dyDescent="0.25">
      <c r="G5535">
        <v>5531</v>
      </c>
      <c r="H5535" s="246">
        <f t="shared" ca="1" si="98"/>
        <v>-1.2210479552059226E-2</v>
      </c>
    </row>
    <row r="5536" spans="7:8" x14ac:dyDescent="0.25">
      <c r="G5536">
        <v>5532</v>
      </c>
      <c r="H5536" s="246">
        <f t="shared" ca="1" si="98"/>
        <v>-1.0370089674213764E-2</v>
      </c>
    </row>
    <row r="5537" spans="7:8" x14ac:dyDescent="0.25">
      <c r="G5537">
        <v>5533</v>
      </c>
      <c r="H5537" s="246">
        <f t="shared" ca="1" si="98"/>
        <v>3.3298933763871272E-3</v>
      </c>
    </row>
    <row r="5538" spans="7:8" x14ac:dyDescent="0.25">
      <c r="G5538">
        <v>5534</v>
      </c>
      <c r="H5538" s="246">
        <f t="shared" ca="1" si="98"/>
        <v>1.1757127126948128E-2</v>
      </c>
    </row>
    <row r="5539" spans="7:8" x14ac:dyDescent="0.25">
      <c r="G5539">
        <v>5535</v>
      </c>
      <c r="H5539" s="246">
        <f t="shared" ca="1" si="98"/>
        <v>-7.6681343110424635E-3</v>
      </c>
    </row>
    <row r="5540" spans="7:8" x14ac:dyDescent="0.25">
      <c r="G5540">
        <v>5536</v>
      </c>
      <c r="H5540" s="246">
        <f t="shared" ca="1" si="98"/>
        <v>-1.7049484774435911E-2</v>
      </c>
    </row>
    <row r="5541" spans="7:8" x14ac:dyDescent="0.25">
      <c r="G5541">
        <v>5537</v>
      </c>
      <c r="H5541" s="246">
        <f t="shared" ca="1" si="98"/>
        <v>-2.4734775791287866E-3</v>
      </c>
    </row>
    <row r="5542" spans="7:8" x14ac:dyDescent="0.25">
      <c r="G5542">
        <v>5538</v>
      </c>
      <c r="H5542" s="246">
        <f t="shared" ca="1" si="98"/>
        <v>-7.002674810858877E-3</v>
      </c>
    </row>
    <row r="5543" spans="7:8" x14ac:dyDescent="0.25">
      <c r="G5543">
        <v>5539</v>
      </c>
      <c r="H5543" s="246">
        <f t="shared" ca="1" si="98"/>
        <v>-3.5460543163113546E-3</v>
      </c>
    </row>
    <row r="5544" spans="7:8" x14ac:dyDescent="0.25">
      <c r="G5544">
        <v>5540</v>
      </c>
      <c r="H5544" s="246">
        <f t="shared" ca="1" si="98"/>
        <v>-7.4619558151755782E-3</v>
      </c>
    </row>
    <row r="5545" spans="7:8" x14ac:dyDescent="0.25">
      <c r="G5545">
        <v>5541</v>
      </c>
      <c r="H5545" s="246">
        <f t="shared" ca="1" si="98"/>
        <v>-2.3792641828917103E-3</v>
      </c>
    </row>
    <row r="5546" spans="7:8" x14ac:dyDescent="0.25">
      <c r="G5546">
        <v>5542</v>
      </c>
      <c r="H5546" s="246">
        <f t="shared" ca="1" si="98"/>
        <v>2.808331642638516E-3</v>
      </c>
    </row>
    <row r="5547" spans="7:8" x14ac:dyDescent="0.25">
      <c r="G5547">
        <v>5543</v>
      </c>
      <c r="H5547" s="246">
        <f t="shared" ca="1" si="98"/>
        <v>-1.7541789436997498E-3</v>
      </c>
    </row>
    <row r="5548" spans="7:8" x14ac:dyDescent="0.25">
      <c r="G5548">
        <v>5544</v>
      </c>
      <c r="H5548" s="246">
        <f t="shared" ca="1" si="98"/>
        <v>6.817008382102193E-3</v>
      </c>
    </row>
    <row r="5549" spans="7:8" x14ac:dyDescent="0.25">
      <c r="G5549">
        <v>5545</v>
      </c>
      <c r="H5549" s="246">
        <f t="shared" ca="1" si="98"/>
        <v>1.566567956015159E-2</v>
      </c>
    </row>
    <row r="5550" spans="7:8" x14ac:dyDescent="0.25">
      <c r="G5550">
        <v>5546</v>
      </c>
      <c r="H5550" s="246">
        <f t="shared" ca="1" si="98"/>
        <v>2.9010071231135221E-3</v>
      </c>
    </row>
    <row r="5551" spans="7:8" x14ac:dyDescent="0.25">
      <c r="G5551">
        <v>5547</v>
      </c>
      <c r="H5551" s="246">
        <f t="shared" ca="1" si="98"/>
        <v>4.1352828331532544E-3</v>
      </c>
    </row>
    <row r="5552" spans="7:8" x14ac:dyDescent="0.25">
      <c r="G5552">
        <v>5548</v>
      </c>
      <c r="H5552" s="246">
        <f t="shared" ca="1" si="98"/>
        <v>-9.1552901985812677E-3</v>
      </c>
    </row>
    <row r="5553" spans="7:8" x14ac:dyDescent="0.25">
      <c r="G5553">
        <v>5549</v>
      </c>
      <c r="H5553" s="246">
        <f t="shared" ca="1" si="98"/>
        <v>1.3772434447393116E-3</v>
      </c>
    </row>
    <row r="5554" spans="7:8" x14ac:dyDescent="0.25">
      <c r="G5554">
        <v>5550</v>
      </c>
      <c r="H5554" s="246">
        <f t="shared" ca="1" si="98"/>
        <v>-5.2653670676649812E-3</v>
      </c>
    </row>
    <row r="5555" spans="7:8" x14ac:dyDescent="0.25">
      <c r="G5555">
        <v>5551</v>
      </c>
      <c r="H5555" s="246">
        <f t="shared" ca="1" si="98"/>
        <v>-2.0630510487441916E-3</v>
      </c>
    </row>
    <row r="5556" spans="7:8" x14ac:dyDescent="0.25">
      <c r="G5556">
        <v>5552</v>
      </c>
      <c r="H5556" s="246">
        <f t="shared" ca="1" si="98"/>
        <v>-6.4331183407077708E-3</v>
      </c>
    </row>
    <row r="5557" spans="7:8" x14ac:dyDescent="0.25">
      <c r="G5557">
        <v>5553</v>
      </c>
      <c r="H5557" s="246">
        <f t="shared" ca="1" si="98"/>
        <v>2.0849571022035527E-2</v>
      </c>
    </row>
    <row r="5558" spans="7:8" x14ac:dyDescent="0.25">
      <c r="G5558">
        <v>5554</v>
      </c>
      <c r="H5558" s="246">
        <f t="shared" ca="1" si="98"/>
        <v>-5.016030665766647E-3</v>
      </c>
    </row>
    <row r="5559" spans="7:8" x14ac:dyDescent="0.25">
      <c r="G5559">
        <v>5555</v>
      </c>
      <c r="H5559" s="246">
        <f t="shared" ca="1" si="98"/>
        <v>-2.9164173636939896E-3</v>
      </c>
    </row>
    <row r="5560" spans="7:8" x14ac:dyDescent="0.25">
      <c r="G5560">
        <v>5556</v>
      </c>
      <c r="H5560" s="246">
        <f t="shared" ca="1" si="98"/>
        <v>4.6572853679471091E-3</v>
      </c>
    </row>
    <row r="5561" spans="7:8" x14ac:dyDescent="0.25">
      <c r="G5561">
        <v>5557</v>
      </c>
      <c r="H5561" s="246">
        <f t="shared" ca="1" si="98"/>
        <v>-1.5210774655658567E-2</v>
      </c>
    </row>
    <row r="5562" spans="7:8" x14ac:dyDescent="0.25">
      <c r="G5562">
        <v>5558</v>
      </c>
      <c r="H5562" s="246">
        <f t="shared" ca="1" si="98"/>
        <v>-6.4618462028856868E-3</v>
      </c>
    </row>
    <row r="5563" spans="7:8" x14ac:dyDescent="0.25">
      <c r="G5563">
        <v>5559</v>
      </c>
      <c r="H5563" s="246">
        <f t="shared" ca="1" si="98"/>
        <v>2.0258728538073478E-2</v>
      </c>
    </row>
    <row r="5564" spans="7:8" x14ac:dyDescent="0.25">
      <c r="G5564">
        <v>5560</v>
      </c>
      <c r="H5564" s="246">
        <f t="shared" ca="1" si="98"/>
        <v>-1.0755183546505601E-2</v>
      </c>
    </row>
    <row r="5565" spans="7:8" x14ac:dyDescent="0.25">
      <c r="G5565">
        <v>5561</v>
      </c>
      <c r="H5565" s="246">
        <f t="shared" ca="1" si="98"/>
        <v>-5.8990404639400083E-3</v>
      </c>
    </row>
    <row r="5566" spans="7:8" x14ac:dyDescent="0.25">
      <c r="G5566">
        <v>5562</v>
      </c>
      <c r="H5566" s="246">
        <f t="shared" ca="1" si="98"/>
        <v>-1.5951625948491155E-3</v>
      </c>
    </row>
    <row r="5567" spans="7:8" x14ac:dyDescent="0.25">
      <c r="G5567">
        <v>5563</v>
      </c>
      <c r="H5567" s="246">
        <f t="shared" ca="1" si="98"/>
        <v>-1.7046669034421855E-2</v>
      </c>
    </row>
    <row r="5568" spans="7:8" x14ac:dyDescent="0.25">
      <c r="G5568">
        <v>5564</v>
      </c>
      <c r="H5568" s="246">
        <f t="shared" ca="1" si="98"/>
        <v>1.4043255690188888E-2</v>
      </c>
    </row>
    <row r="5569" spans="7:8" x14ac:dyDescent="0.25">
      <c r="G5569">
        <v>5565</v>
      </c>
      <c r="H5569" s="246">
        <f t="shared" ca="1" si="98"/>
        <v>-1.5324828034359791E-2</v>
      </c>
    </row>
    <row r="5570" spans="7:8" x14ac:dyDescent="0.25">
      <c r="G5570">
        <v>5566</v>
      </c>
      <c r="H5570" s="246">
        <f t="shared" ca="1" si="98"/>
        <v>-5.4903177305796799E-3</v>
      </c>
    </row>
    <row r="5571" spans="7:8" x14ac:dyDescent="0.25">
      <c r="G5571">
        <v>5567</v>
      </c>
      <c r="H5571" s="246">
        <f t="shared" ca="1" si="98"/>
        <v>9.6741920557973961E-3</v>
      </c>
    </row>
    <row r="5572" spans="7:8" x14ac:dyDescent="0.25">
      <c r="G5572">
        <v>5568</v>
      </c>
      <c r="H5572" s="246">
        <f t="shared" ca="1" si="98"/>
        <v>-1.0185997804081571E-2</v>
      </c>
    </row>
    <row r="5573" spans="7:8" x14ac:dyDescent="0.25">
      <c r="G5573">
        <v>5569</v>
      </c>
      <c r="H5573" s="246">
        <f t="shared" ca="1" si="98"/>
        <v>1.2222732722971807E-3</v>
      </c>
    </row>
    <row r="5574" spans="7:8" x14ac:dyDescent="0.25">
      <c r="G5574">
        <v>5570</v>
      </c>
      <c r="H5574" s="246">
        <f t="shared" ref="H5574:H5637" ca="1" si="99">_xlfn.NORM.INV(RAND(),$N$7,$N$8)</f>
        <v>-3.4741284643521247E-2</v>
      </c>
    </row>
    <row r="5575" spans="7:8" x14ac:dyDescent="0.25">
      <c r="G5575">
        <v>5571</v>
      </c>
      <c r="H5575" s="246">
        <f t="shared" ca="1" si="99"/>
        <v>-1.4497554310329248E-2</v>
      </c>
    </row>
    <row r="5576" spans="7:8" x14ac:dyDescent="0.25">
      <c r="G5576">
        <v>5572</v>
      </c>
      <c r="H5576" s="246">
        <f t="shared" ca="1" si="99"/>
        <v>1.1066532488980685E-2</v>
      </c>
    </row>
    <row r="5577" spans="7:8" x14ac:dyDescent="0.25">
      <c r="G5577">
        <v>5573</v>
      </c>
      <c r="H5577" s="246">
        <f t="shared" ca="1" si="99"/>
        <v>2.5556997643174347E-3</v>
      </c>
    </row>
    <row r="5578" spans="7:8" x14ac:dyDescent="0.25">
      <c r="G5578">
        <v>5574</v>
      </c>
      <c r="H5578" s="246">
        <f t="shared" ca="1" si="99"/>
        <v>3.2008454751978589E-2</v>
      </c>
    </row>
    <row r="5579" spans="7:8" x14ac:dyDescent="0.25">
      <c r="G5579">
        <v>5575</v>
      </c>
      <c r="H5579" s="246">
        <f t="shared" ca="1" si="99"/>
        <v>-4.9775929858268337E-3</v>
      </c>
    </row>
    <row r="5580" spans="7:8" x14ac:dyDescent="0.25">
      <c r="G5580">
        <v>5576</v>
      </c>
      <c r="H5580" s="246">
        <f t="shared" ca="1" si="99"/>
        <v>1.7729663368405989E-2</v>
      </c>
    </row>
    <row r="5581" spans="7:8" x14ac:dyDescent="0.25">
      <c r="G5581">
        <v>5577</v>
      </c>
      <c r="H5581" s="246">
        <f t="shared" ca="1" si="99"/>
        <v>1.0699741843893942E-3</v>
      </c>
    </row>
    <row r="5582" spans="7:8" x14ac:dyDescent="0.25">
      <c r="G5582">
        <v>5578</v>
      </c>
      <c r="H5582" s="246">
        <f t="shared" ca="1" si="99"/>
        <v>-1.2305334459419538E-2</v>
      </c>
    </row>
    <row r="5583" spans="7:8" x14ac:dyDescent="0.25">
      <c r="G5583">
        <v>5579</v>
      </c>
      <c r="H5583" s="246">
        <f t="shared" ca="1" si="99"/>
        <v>1.7892743166340128E-2</v>
      </c>
    </row>
    <row r="5584" spans="7:8" x14ac:dyDescent="0.25">
      <c r="G5584">
        <v>5580</v>
      </c>
      <c r="H5584" s="246">
        <f t="shared" ca="1" si="99"/>
        <v>-1.0961237636535835E-5</v>
      </c>
    </row>
    <row r="5585" spans="7:8" x14ac:dyDescent="0.25">
      <c r="G5585">
        <v>5581</v>
      </c>
      <c r="H5585" s="246">
        <f t="shared" ca="1" si="99"/>
        <v>-7.3188165266726696E-3</v>
      </c>
    </row>
    <row r="5586" spans="7:8" x14ac:dyDescent="0.25">
      <c r="G5586">
        <v>5582</v>
      </c>
      <c r="H5586" s="246">
        <f t="shared" ca="1" si="99"/>
        <v>-1.8239706877621917E-2</v>
      </c>
    </row>
    <row r="5587" spans="7:8" x14ac:dyDescent="0.25">
      <c r="G5587">
        <v>5583</v>
      </c>
      <c r="H5587" s="246">
        <f t="shared" ca="1" si="99"/>
        <v>2.148087179798534E-3</v>
      </c>
    </row>
    <row r="5588" spans="7:8" x14ac:dyDescent="0.25">
      <c r="G5588">
        <v>5584</v>
      </c>
      <c r="H5588" s="246">
        <f t="shared" ca="1" si="99"/>
        <v>1.7250219262587345E-2</v>
      </c>
    </row>
    <row r="5589" spans="7:8" x14ac:dyDescent="0.25">
      <c r="G5589">
        <v>5585</v>
      </c>
      <c r="H5589" s="246">
        <f t="shared" ca="1" si="99"/>
        <v>-6.2378194716699448E-3</v>
      </c>
    </row>
    <row r="5590" spans="7:8" x14ac:dyDescent="0.25">
      <c r="G5590">
        <v>5586</v>
      </c>
      <c r="H5590" s="246">
        <f t="shared" ca="1" si="99"/>
        <v>7.025806646522908E-3</v>
      </c>
    </row>
    <row r="5591" spans="7:8" x14ac:dyDescent="0.25">
      <c r="G5591">
        <v>5587</v>
      </c>
      <c r="H5591" s="246">
        <f t="shared" ca="1" si="99"/>
        <v>1.7540691535798871E-2</v>
      </c>
    </row>
    <row r="5592" spans="7:8" x14ac:dyDescent="0.25">
      <c r="G5592">
        <v>5588</v>
      </c>
      <c r="H5592" s="246">
        <f t="shared" ca="1" si="99"/>
        <v>-1.8300462315655717E-2</v>
      </c>
    </row>
    <row r="5593" spans="7:8" x14ac:dyDescent="0.25">
      <c r="G5593">
        <v>5589</v>
      </c>
      <c r="H5593" s="246">
        <f t="shared" ca="1" si="99"/>
        <v>-7.0263409991948745E-5</v>
      </c>
    </row>
    <row r="5594" spans="7:8" x14ac:dyDescent="0.25">
      <c r="G5594">
        <v>5590</v>
      </c>
      <c r="H5594" s="246">
        <f t="shared" ca="1" si="99"/>
        <v>-3.7143267991678469E-3</v>
      </c>
    </row>
    <row r="5595" spans="7:8" x14ac:dyDescent="0.25">
      <c r="G5595">
        <v>5591</v>
      </c>
      <c r="H5595" s="246">
        <f t="shared" ca="1" si="99"/>
        <v>7.2648358188497466E-4</v>
      </c>
    </row>
    <row r="5596" spans="7:8" x14ac:dyDescent="0.25">
      <c r="G5596">
        <v>5592</v>
      </c>
      <c r="H5596" s="246">
        <f t="shared" ca="1" si="99"/>
        <v>-3.8363187423391854E-3</v>
      </c>
    </row>
    <row r="5597" spans="7:8" x14ac:dyDescent="0.25">
      <c r="G5597">
        <v>5593</v>
      </c>
      <c r="H5597" s="246">
        <f t="shared" ca="1" si="99"/>
        <v>9.123541082081521E-3</v>
      </c>
    </row>
    <row r="5598" spans="7:8" x14ac:dyDescent="0.25">
      <c r="G5598">
        <v>5594</v>
      </c>
      <c r="H5598" s="246">
        <f t="shared" ca="1" si="99"/>
        <v>-6.811855558672507E-3</v>
      </c>
    </row>
    <row r="5599" spans="7:8" x14ac:dyDescent="0.25">
      <c r="G5599">
        <v>5595</v>
      </c>
      <c r="H5599" s="246">
        <f t="shared" ca="1" si="99"/>
        <v>-1.3850117803103051E-2</v>
      </c>
    </row>
    <row r="5600" spans="7:8" x14ac:dyDescent="0.25">
      <c r="G5600">
        <v>5596</v>
      </c>
      <c r="H5600" s="246">
        <f t="shared" ca="1" si="99"/>
        <v>-1.0705487359455965E-2</v>
      </c>
    </row>
    <row r="5601" spans="7:8" x14ac:dyDescent="0.25">
      <c r="G5601">
        <v>5597</v>
      </c>
      <c r="H5601" s="246">
        <f t="shared" ca="1" si="99"/>
        <v>-5.9534114844437391E-3</v>
      </c>
    </row>
    <row r="5602" spans="7:8" x14ac:dyDescent="0.25">
      <c r="G5602">
        <v>5598</v>
      </c>
      <c r="H5602" s="246">
        <f t="shared" ca="1" si="99"/>
        <v>1.6046053321291685E-2</v>
      </c>
    </row>
    <row r="5603" spans="7:8" x14ac:dyDescent="0.25">
      <c r="G5603">
        <v>5599</v>
      </c>
      <c r="H5603" s="246">
        <f t="shared" ca="1" si="99"/>
        <v>-1.8550467394406842E-2</v>
      </c>
    </row>
    <row r="5604" spans="7:8" x14ac:dyDescent="0.25">
      <c r="G5604">
        <v>5600</v>
      </c>
      <c r="H5604" s="246">
        <f t="shared" ca="1" si="99"/>
        <v>1.0007519666603388E-2</v>
      </c>
    </row>
    <row r="5605" spans="7:8" x14ac:dyDescent="0.25">
      <c r="G5605">
        <v>5601</v>
      </c>
      <c r="H5605" s="246">
        <f t="shared" ca="1" si="99"/>
        <v>4.1737439800139506E-4</v>
      </c>
    </row>
    <row r="5606" spans="7:8" x14ac:dyDescent="0.25">
      <c r="G5606">
        <v>5602</v>
      </c>
      <c r="H5606" s="246">
        <f t="shared" ca="1" si="99"/>
        <v>1.0916163679056038E-2</v>
      </c>
    </row>
    <row r="5607" spans="7:8" x14ac:dyDescent="0.25">
      <c r="G5607">
        <v>5603</v>
      </c>
      <c r="H5607" s="246">
        <f t="shared" ca="1" si="99"/>
        <v>-1.2969534093158069E-3</v>
      </c>
    </row>
    <row r="5608" spans="7:8" x14ac:dyDescent="0.25">
      <c r="G5608">
        <v>5604</v>
      </c>
      <c r="H5608" s="246">
        <f t="shared" ca="1" si="99"/>
        <v>1.0018426004556578E-2</v>
      </c>
    </row>
    <row r="5609" spans="7:8" x14ac:dyDescent="0.25">
      <c r="G5609">
        <v>5605</v>
      </c>
      <c r="H5609" s="246">
        <f t="shared" ca="1" si="99"/>
        <v>-7.8859712233705134E-4</v>
      </c>
    </row>
    <row r="5610" spans="7:8" x14ac:dyDescent="0.25">
      <c r="G5610">
        <v>5606</v>
      </c>
      <c r="H5610" s="246">
        <f t="shared" ca="1" si="99"/>
        <v>-8.1096421011399977E-3</v>
      </c>
    </row>
    <row r="5611" spans="7:8" x14ac:dyDescent="0.25">
      <c r="G5611">
        <v>5607</v>
      </c>
      <c r="H5611" s="246">
        <f t="shared" ca="1" si="99"/>
        <v>-2.4399098615098744E-3</v>
      </c>
    </row>
    <row r="5612" spans="7:8" x14ac:dyDescent="0.25">
      <c r="G5612">
        <v>5608</v>
      </c>
      <c r="H5612" s="246">
        <f t="shared" ca="1" si="99"/>
        <v>-2.2982000140542403E-2</v>
      </c>
    </row>
    <row r="5613" spans="7:8" x14ac:dyDescent="0.25">
      <c r="G5613">
        <v>5609</v>
      </c>
      <c r="H5613" s="246">
        <f t="shared" ca="1" si="99"/>
        <v>8.0502621513517001E-4</v>
      </c>
    </row>
    <row r="5614" spans="7:8" x14ac:dyDescent="0.25">
      <c r="G5614">
        <v>5610</v>
      </c>
      <c r="H5614" s="246">
        <f t="shared" ca="1" si="99"/>
        <v>-1.7993963549709759E-2</v>
      </c>
    </row>
    <row r="5615" spans="7:8" x14ac:dyDescent="0.25">
      <c r="G5615">
        <v>5611</v>
      </c>
      <c r="H5615" s="246">
        <f t="shared" ca="1" si="99"/>
        <v>6.4842511573790524E-3</v>
      </c>
    </row>
    <row r="5616" spans="7:8" x14ac:dyDescent="0.25">
      <c r="G5616">
        <v>5612</v>
      </c>
      <c r="H5616" s="246">
        <f t="shared" ca="1" si="99"/>
        <v>1.917189094111834E-2</v>
      </c>
    </row>
    <row r="5617" spans="7:8" x14ac:dyDescent="0.25">
      <c r="G5617">
        <v>5613</v>
      </c>
      <c r="H5617" s="246">
        <f t="shared" ca="1" si="99"/>
        <v>4.9591233025928043E-3</v>
      </c>
    </row>
    <row r="5618" spans="7:8" x14ac:dyDescent="0.25">
      <c r="G5618">
        <v>5614</v>
      </c>
      <c r="H5618" s="246">
        <f t="shared" ca="1" si="99"/>
        <v>1.7974971781126343E-2</v>
      </c>
    </row>
    <row r="5619" spans="7:8" x14ac:dyDescent="0.25">
      <c r="G5619">
        <v>5615</v>
      </c>
      <c r="H5619" s="246">
        <f t="shared" ca="1" si="99"/>
        <v>-2.6236347537413569E-2</v>
      </c>
    </row>
    <row r="5620" spans="7:8" x14ac:dyDescent="0.25">
      <c r="G5620">
        <v>5616</v>
      </c>
      <c r="H5620" s="246">
        <f t="shared" ca="1" si="99"/>
        <v>1.7822477914905403E-3</v>
      </c>
    </row>
    <row r="5621" spans="7:8" x14ac:dyDescent="0.25">
      <c r="G5621">
        <v>5617</v>
      </c>
      <c r="H5621" s="246">
        <f t="shared" ca="1" si="99"/>
        <v>1.3441085346531287E-3</v>
      </c>
    </row>
    <row r="5622" spans="7:8" x14ac:dyDescent="0.25">
      <c r="G5622">
        <v>5618</v>
      </c>
      <c r="H5622" s="246">
        <f t="shared" ca="1" si="99"/>
        <v>1.2189849063300305E-2</v>
      </c>
    </row>
    <row r="5623" spans="7:8" x14ac:dyDescent="0.25">
      <c r="G5623">
        <v>5619</v>
      </c>
      <c r="H5623" s="246">
        <f t="shared" ca="1" si="99"/>
        <v>1.390291190087882E-2</v>
      </c>
    </row>
    <row r="5624" spans="7:8" x14ac:dyDescent="0.25">
      <c r="G5624">
        <v>5620</v>
      </c>
      <c r="H5624" s="246">
        <f t="shared" ca="1" si="99"/>
        <v>1.9205930400707065E-3</v>
      </c>
    </row>
    <row r="5625" spans="7:8" x14ac:dyDescent="0.25">
      <c r="G5625">
        <v>5621</v>
      </c>
      <c r="H5625" s="246">
        <f t="shared" ca="1" si="99"/>
        <v>-1.8981834572050653E-2</v>
      </c>
    </row>
    <row r="5626" spans="7:8" x14ac:dyDescent="0.25">
      <c r="G5626">
        <v>5622</v>
      </c>
      <c r="H5626" s="246">
        <f t="shared" ca="1" si="99"/>
        <v>1.2174609162090422E-4</v>
      </c>
    </row>
    <row r="5627" spans="7:8" x14ac:dyDescent="0.25">
      <c r="G5627">
        <v>5623</v>
      </c>
      <c r="H5627" s="246">
        <f t="shared" ca="1" si="99"/>
        <v>-1.5756446305639202E-2</v>
      </c>
    </row>
    <row r="5628" spans="7:8" x14ac:dyDescent="0.25">
      <c r="G5628">
        <v>5624</v>
      </c>
      <c r="H5628" s="246">
        <f t="shared" ca="1" si="99"/>
        <v>6.9584908355033561E-3</v>
      </c>
    </row>
    <row r="5629" spans="7:8" x14ac:dyDescent="0.25">
      <c r="G5629">
        <v>5625</v>
      </c>
      <c r="H5629" s="246">
        <f t="shared" ca="1" si="99"/>
        <v>3.5722804403983039E-4</v>
      </c>
    </row>
    <row r="5630" spans="7:8" x14ac:dyDescent="0.25">
      <c r="G5630">
        <v>5626</v>
      </c>
      <c r="H5630" s="246">
        <f t="shared" ca="1" si="99"/>
        <v>2.0664771550673458E-3</v>
      </c>
    </row>
    <row r="5631" spans="7:8" x14ac:dyDescent="0.25">
      <c r="G5631">
        <v>5627</v>
      </c>
      <c r="H5631" s="246">
        <f t="shared" ca="1" si="99"/>
        <v>-1.5996691827689956E-3</v>
      </c>
    </row>
    <row r="5632" spans="7:8" x14ac:dyDescent="0.25">
      <c r="G5632">
        <v>5628</v>
      </c>
      <c r="H5632" s="246">
        <f t="shared" ca="1" si="99"/>
        <v>9.2175597714689011E-3</v>
      </c>
    </row>
    <row r="5633" spans="7:8" x14ac:dyDescent="0.25">
      <c r="G5633">
        <v>5629</v>
      </c>
      <c r="H5633" s="246">
        <f t="shared" ca="1" si="99"/>
        <v>7.166890654587023E-3</v>
      </c>
    </row>
    <row r="5634" spans="7:8" x14ac:dyDescent="0.25">
      <c r="G5634">
        <v>5630</v>
      </c>
      <c r="H5634" s="246">
        <f t="shared" ca="1" si="99"/>
        <v>1.3906950269642832E-2</v>
      </c>
    </row>
    <row r="5635" spans="7:8" x14ac:dyDescent="0.25">
      <c r="G5635">
        <v>5631</v>
      </c>
      <c r="H5635" s="246">
        <f t="shared" ca="1" si="99"/>
        <v>-3.449627438506621E-3</v>
      </c>
    </row>
    <row r="5636" spans="7:8" x14ac:dyDescent="0.25">
      <c r="G5636">
        <v>5632</v>
      </c>
      <c r="H5636" s="246">
        <f t="shared" ca="1" si="99"/>
        <v>2.1696745635134667E-2</v>
      </c>
    </row>
    <row r="5637" spans="7:8" x14ac:dyDescent="0.25">
      <c r="G5637">
        <v>5633</v>
      </c>
      <c r="H5637" s="246">
        <f t="shared" ca="1" si="99"/>
        <v>1.6997882625725592E-3</v>
      </c>
    </row>
    <row r="5638" spans="7:8" x14ac:dyDescent="0.25">
      <c r="G5638">
        <v>5634</v>
      </c>
      <c r="H5638" s="246">
        <f t="shared" ref="H5638:H5701" ca="1" si="100">_xlfn.NORM.INV(RAND(),$N$7,$N$8)</f>
        <v>2.8869352578670135E-3</v>
      </c>
    </row>
    <row r="5639" spans="7:8" x14ac:dyDescent="0.25">
      <c r="G5639">
        <v>5635</v>
      </c>
      <c r="H5639" s="246">
        <f t="shared" ca="1" si="100"/>
        <v>6.8117217210640082E-4</v>
      </c>
    </row>
    <row r="5640" spans="7:8" x14ac:dyDescent="0.25">
      <c r="G5640">
        <v>5636</v>
      </c>
      <c r="H5640" s="246">
        <f t="shared" ca="1" si="100"/>
        <v>3.076548840793311E-3</v>
      </c>
    </row>
    <row r="5641" spans="7:8" x14ac:dyDescent="0.25">
      <c r="G5641">
        <v>5637</v>
      </c>
      <c r="H5641" s="246">
        <f t="shared" ca="1" si="100"/>
        <v>-1.1256519119822356E-2</v>
      </c>
    </row>
    <row r="5642" spans="7:8" x14ac:dyDescent="0.25">
      <c r="G5642">
        <v>5638</v>
      </c>
      <c r="H5642" s="246">
        <f t="shared" ca="1" si="100"/>
        <v>1.5295938218665463E-2</v>
      </c>
    </row>
    <row r="5643" spans="7:8" x14ac:dyDescent="0.25">
      <c r="G5643">
        <v>5639</v>
      </c>
      <c r="H5643" s="246">
        <f t="shared" ca="1" si="100"/>
        <v>9.1490833956745666E-3</v>
      </c>
    </row>
    <row r="5644" spans="7:8" x14ac:dyDescent="0.25">
      <c r="G5644">
        <v>5640</v>
      </c>
      <c r="H5644" s="246">
        <f t="shared" ca="1" si="100"/>
        <v>-1.5821351137262064E-2</v>
      </c>
    </row>
    <row r="5645" spans="7:8" x14ac:dyDescent="0.25">
      <c r="G5645">
        <v>5641</v>
      </c>
      <c r="H5645" s="246">
        <f t="shared" ca="1" si="100"/>
        <v>-1.1629029823641607E-4</v>
      </c>
    </row>
    <row r="5646" spans="7:8" x14ac:dyDescent="0.25">
      <c r="G5646">
        <v>5642</v>
      </c>
      <c r="H5646" s="246">
        <f t="shared" ca="1" si="100"/>
        <v>-6.0951759206772744E-3</v>
      </c>
    </row>
    <row r="5647" spans="7:8" x14ac:dyDescent="0.25">
      <c r="G5647">
        <v>5643</v>
      </c>
      <c r="H5647" s="246">
        <f t="shared" ca="1" si="100"/>
        <v>-4.4941888057498504E-4</v>
      </c>
    </row>
    <row r="5648" spans="7:8" x14ac:dyDescent="0.25">
      <c r="G5648">
        <v>5644</v>
      </c>
      <c r="H5648" s="246">
        <f t="shared" ca="1" si="100"/>
        <v>-7.2943021139111825E-3</v>
      </c>
    </row>
    <row r="5649" spans="7:8" x14ac:dyDescent="0.25">
      <c r="G5649">
        <v>5645</v>
      </c>
      <c r="H5649" s="246">
        <f t="shared" ca="1" si="100"/>
        <v>-1.0141519645174614E-3</v>
      </c>
    </row>
    <row r="5650" spans="7:8" x14ac:dyDescent="0.25">
      <c r="G5650">
        <v>5646</v>
      </c>
      <c r="H5650" s="246">
        <f t="shared" ca="1" si="100"/>
        <v>-2.5868375634031486E-3</v>
      </c>
    </row>
    <row r="5651" spans="7:8" x14ac:dyDescent="0.25">
      <c r="G5651">
        <v>5647</v>
      </c>
      <c r="H5651" s="246">
        <f t="shared" ca="1" si="100"/>
        <v>-4.8245592867642096E-3</v>
      </c>
    </row>
    <row r="5652" spans="7:8" x14ac:dyDescent="0.25">
      <c r="G5652">
        <v>5648</v>
      </c>
      <c r="H5652" s="246">
        <f t="shared" ca="1" si="100"/>
        <v>-6.8955496402172351E-3</v>
      </c>
    </row>
    <row r="5653" spans="7:8" x14ac:dyDescent="0.25">
      <c r="G5653">
        <v>5649</v>
      </c>
      <c r="H5653" s="246">
        <f t="shared" ca="1" si="100"/>
        <v>-3.7517887700245821E-3</v>
      </c>
    </row>
    <row r="5654" spans="7:8" x14ac:dyDescent="0.25">
      <c r="G5654">
        <v>5650</v>
      </c>
      <c r="H5654" s="246">
        <f t="shared" ca="1" si="100"/>
        <v>-2.1231022870645034E-2</v>
      </c>
    </row>
    <row r="5655" spans="7:8" x14ac:dyDescent="0.25">
      <c r="G5655">
        <v>5651</v>
      </c>
      <c r="H5655" s="246">
        <f t="shared" ca="1" si="100"/>
        <v>2.6421692221686159E-2</v>
      </c>
    </row>
    <row r="5656" spans="7:8" x14ac:dyDescent="0.25">
      <c r="G5656">
        <v>5652</v>
      </c>
      <c r="H5656" s="246">
        <f t="shared" ca="1" si="100"/>
        <v>8.267238937635207E-3</v>
      </c>
    </row>
    <row r="5657" spans="7:8" x14ac:dyDescent="0.25">
      <c r="G5657">
        <v>5653</v>
      </c>
      <c r="H5657" s="246">
        <f t="shared" ca="1" si="100"/>
        <v>-9.7794842707352994E-4</v>
      </c>
    </row>
    <row r="5658" spans="7:8" x14ac:dyDescent="0.25">
      <c r="G5658">
        <v>5654</v>
      </c>
      <c r="H5658" s="246">
        <f t="shared" ca="1" si="100"/>
        <v>-8.9504787144012833E-4</v>
      </c>
    </row>
    <row r="5659" spans="7:8" x14ac:dyDescent="0.25">
      <c r="G5659">
        <v>5655</v>
      </c>
      <c r="H5659" s="246">
        <f t="shared" ca="1" si="100"/>
        <v>2.4419517681353213E-3</v>
      </c>
    </row>
    <row r="5660" spans="7:8" x14ac:dyDescent="0.25">
      <c r="G5660">
        <v>5656</v>
      </c>
      <c r="H5660" s="246">
        <f t="shared" ca="1" si="100"/>
        <v>-2.7647124613527089E-2</v>
      </c>
    </row>
    <row r="5661" spans="7:8" x14ac:dyDescent="0.25">
      <c r="G5661">
        <v>5657</v>
      </c>
      <c r="H5661" s="246">
        <f t="shared" ca="1" si="100"/>
        <v>-3.1469973278708111E-3</v>
      </c>
    </row>
    <row r="5662" spans="7:8" x14ac:dyDescent="0.25">
      <c r="G5662">
        <v>5658</v>
      </c>
      <c r="H5662" s="246">
        <f t="shared" ca="1" si="100"/>
        <v>-2.6314418165542284E-2</v>
      </c>
    </row>
    <row r="5663" spans="7:8" x14ac:dyDescent="0.25">
      <c r="G5663">
        <v>5659</v>
      </c>
      <c r="H5663" s="246">
        <f t="shared" ca="1" si="100"/>
        <v>-5.3107403023527249E-4</v>
      </c>
    </row>
    <row r="5664" spans="7:8" x14ac:dyDescent="0.25">
      <c r="G5664">
        <v>5660</v>
      </c>
      <c r="H5664" s="246">
        <f t="shared" ca="1" si="100"/>
        <v>-1.9263290063640174E-3</v>
      </c>
    </row>
    <row r="5665" spans="7:8" x14ac:dyDescent="0.25">
      <c r="G5665">
        <v>5661</v>
      </c>
      <c r="H5665" s="246">
        <f t="shared" ca="1" si="100"/>
        <v>-2.2918193439857588E-3</v>
      </c>
    </row>
    <row r="5666" spans="7:8" x14ac:dyDescent="0.25">
      <c r="G5666">
        <v>5662</v>
      </c>
      <c r="H5666" s="246">
        <f t="shared" ca="1" si="100"/>
        <v>-1.3428358013936045E-2</v>
      </c>
    </row>
    <row r="5667" spans="7:8" x14ac:dyDescent="0.25">
      <c r="G5667">
        <v>5663</v>
      </c>
      <c r="H5667" s="246">
        <f t="shared" ca="1" si="100"/>
        <v>2.2725689004177885E-3</v>
      </c>
    </row>
    <row r="5668" spans="7:8" x14ac:dyDescent="0.25">
      <c r="G5668">
        <v>5664</v>
      </c>
      <c r="H5668" s="246">
        <f t="shared" ca="1" si="100"/>
        <v>-1.5448587058037516E-2</v>
      </c>
    </row>
    <row r="5669" spans="7:8" x14ac:dyDescent="0.25">
      <c r="G5669">
        <v>5665</v>
      </c>
      <c r="H5669" s="246">
        <f t="shared" ca="1" si="100"/>
        <v>9.1084504829622853E-3</v>
      </c>
    </row>
    <row r="5670" spans="7:8" x14ac:dyDescent="0.25">
      <c r="G5670">
        <v>5666</v>
      </c>
      <c r="H5670" s="246">
        <f t="shared" ca="1" si="100"/>
        <v>2.3465806985905953E-2</v>
      </c>
    </row>
    <row r="5671" spans="7:8" x14ac:dyDescent="0.25">
      <c r="G5671">
        <v>5667</v>
      </c>
      <c r="H5671" s="246">
        <f t="shared" ca="1" si="100"/>
        <v>6.6483906537352882E-5</v>
      </c>
    </row>
    <row r="5672" spans="7:8" x14ac:dyDescent="0.25">
      <c r="G5672">
        <v>5668</v>
      </c>
      <c r="H5672" s="246">
        <f t="shared" ca="1" si="100"/>
        <v>7.5520152887626323E-3</v>
      </c>
    </row>
    <row r="5673" spans="7:8" x14ac:dyDescent="0.25">
      <c r="G5673">
        <v>5669</v>
      </c>
      <c r="H5673" s="246">
        <f t="shared" ca="1" si="100"/>
        <v>2.0835981013600912E-3</v>
      </c>
    </row>
    <row r="5674" spans="7:8" x14ac:dyDescent="0.25">
      <c r="G5674">
        <v>5670</v>
      </c>
      <c r="H5674" s="246">
        <f t="shared" ca="1" si="100"/>
        <v>-7.3669637187010438E-3</v>
      </c>
    </row>
    <row r="5675" spans="7:8" x14ac:dyDescent="0.25">
      <c r="G5675">
        <v>5671</v>
      </c>
      <c r="H5675" s="246">
        <f t="shared" ca="1" si="100"/>
        <v>5.8496587577436055E-3</v>
      </c>
    </row>
    <row r="5676" spans="7:8" x14ac:dyDescent="0.25">
      <c r="G5676">
        <v>5672</v>
      </c>
      <c r="H5676" s="246">
        <f t="shared" ca="1" si="100"/>
        <v>2.6142516842981505E-2</v>
      </c>
    </row>
    <row r="5677" spans="7:8" x14ac:dyDescent="0.25">
      <c r="G5677">
        <v>5673</v>
      </c>
      <c r="H5677" s="246">
        <f t="shared" ca="1" si="100"/>
        <v>1.2151941156560785E-4</v>
      </c>
    </row>
    <row r="5678" spans="7:8" x14ac:dyDescent="0.25">
      <c r="G5678">
        <v>5674</v>
      </c>
      <c r="H5678" s="246">
        <f t="shared" ca="1" si="100"/>
        <v>-1.8457970332135521E-2</v>
      </c>
    </row>
    <row r="5679" spans="7:8" x14ac:dyDescent="0.25">
      <c r="G5679">
        <v>5675</v>
      </c>
      <c r="H5679" s="246">
        <f t="shared" ca="1" si="100"/>
        <v>1.8427789019805851E-2</v>
      </c>
    </row>
    <row r="5680" spans="7:8" x14ac:dyDescent="0.25">
      <c r="G5680">
        <v>5676</v>
      </c>
      <c r="H5680" s="246">
        <f t="shared" ca="1" si="100"/>
        <v>-9.151547076997989E-3</v>
      </c>
    </row>
    <row r="5681" spans="7:8" x14ac:dyDescent="0.25">
      <c r="G5681">
        <v>5677</v>
      </c>
      <c r="H5681" s="246">
        <f t="shared" ca="1" si="100"/>
        <v>-1.7992874613946108E-2</v>
      </c>
    </row>
    <row r="5682" spans="7:8" x14ac:dyDescent="0.25">
      <c r="G5682">
        <v>5678</v>
      </c>
      <c r="H5682" s="246">
        <f t="shared" ca="1" si="100"/>
        <v>-1.3584171335136565E-2</v>
      </c>
    </row>
    <row r="5683" spans="7:8" x14ac:dyDescent="0.25">
      <c r="G5683">
        <v>5679</v>
      </c>
      <c r="H5683" s="246">
        <f t="shared" ca="1" si="100"/>
        <v>2.5790244964873899E-3</v>
      </c>
    </row>
    <row r="5684" spans="7:8" x14ac:dyDescent="0.25">
      <c r="G5684">
        <v>5680</v>
      </c>
      <c r="H5684" s="246">
        <f t="shared" ca="1" si="100"/>
        <v>-1.2500191506838426E-2</v>
      </c>
    </row>
    <row r="5685" spans="7:8" x14ac:dyDescent="0.25">
      <c r="G5685">
        <v>5681</v>
      </c>
      <c r="H5685" s="246">
        <f t="shared" ca="1" si="100"/>
        <v>-1.2569513850527536E-3</v>
      </c>
    </row>
    <row r="5686" spans="7:8" x14ac:dyDescent="0.25">
      <c r="G5686">
        <v>5682</v>
      </c>
      <c r="H5686" s="246">
        <f t="shared" ca="1" si="100"/>
        <v>-1.9979317519822721E-3</v>
      </c>
    </row>
    <row r="5687" spans="7:8" x14ac:dyDescent="0.25">
      <c r="G5687">
        <v>5683</v>
      </c>
      <c r="H5687" s="246">
        <f t="shared" ca="1" si="100"/>
        <v>3.1642359299235414E-3</v>
      </c>
    </row>
    <row r="5688" spans="7:8" x14ac:dyDescent="0.25">
      <c r="G5688">
        <v>5684</v>
      </c>
      <c r="H5688" s="246">
        <f t="shared" ca="1" si="100"/>
        <v>-8.2317576936491773E-3</v>
      </c>
    </row>
    <row r="5689" spans="7:8" x14ac:dyDescent="0.25">
      <c r="G5689">
        <v>5685</v>
      </c>
      <c r="H5689" s="246">
        <f t="shared" ca="1" si="100"/>
        <v>1.2755896383544085E-2</v>
      </c>
    </row>
    <row r="5690" spans="7:8" x14ac:dyDescent="0.25">
      <c r="G5690">
        <v>5686</v>
      </c>
      <c r="H5690" s="246">
        <f t="shared" ca="1" si="100"/>
        <v>-1.1986305541611343E-2</v>
      </c>
    </row>
    <row r="5691" spans="7:8" x14ac:dyDescent="0.25">
      <c r="G5691">
        <v>5687</v>
      </c>
      <c r="H5691" s="246">
        <f t="shared" ca="1" si="100"/>
        <v>8.8309733171960531E-3</v>
      </c>
    </row>
    <row r="5692" spans="7:8" x14ac:dyDescent="0.25">
      <c r="G5692">
        <v>5688</v>
      </c>
      <c r="H5692" s="246">
        <f t="shared" ca="1" si="100"/>
        <v>-1.0712649182837493E-2</v>
      </c>
    </row>
    <row r="5693" spans="7:8" x14ac:dyDescent="0.25">
      <c r="G5693">
        <v>5689</v>
      </c>
      <c r="H5693" s="246">
        <f t="shared" ca="1" si="100"/>
        <v>-3.3111447868725856E-3</v>
      </c>
    </row>
    <row r="5694" spans="7:8" x14ac:dyDescent="0.25">
      <c r="G5694">
        <v>5690</v>
      </c>
      <c r="H5694" s="246">
        <f t="shared" ca="1" si="100"/>
        <v>2.8278268718996431E-4</v>
      </c>
    </row>
    <row r="5695" spans="7:8" x14ac:dyDescent="0.25">
      <c r="G5695">
        <v>5691</v>
      </c>
      <c r="H5695" s="246">
        <f t="shared" ca="1" si="100"/>
        <v>5.29272085151129E-4</v>
      </c>
    </row>
    <row r="5696" spans="7:8" x14ac:dyDescent="0.25">
      <c r="G5696">
        <v>5692</v>
      </c>
      <c r="H5696" s="246">
        <f t="shared" ca="1" si="100"/>
        <v>1.7828948028976103E-3</v>
      </c>
    </row>
    <row r="5697" spans="7:8" x14ac:dyDescent="0.25">
      <c r="G5697">
        <v>5693</v>
      </c>
      <c r="H5697" s="246">
        <f t="shared" ca="1" si="100"/>
        <v>2.2921259663245951E-2</v>
      </c>
    </row>
    <row r="5698" spans="7:8" x14ac:dyDescent="0.25">
      <c r="G5698">
        <v>5694</v>
      </c>
      <c r="H5698" s="246">
        <f t="shared" ca="1" si="100"/>
        <v>4.5524544230781455E-3</v>
      </c>
    </row>
    <row r="5699" spans="7:8" x14ac:dyDescent="0.25">
      <c r="G5699">
        <v>5695</v>
      </c>
      <c r="H5699" s="246">
        <f t="shared" ca="1" si="100"/>
        <v>-6.5484048537593912E-3</v>
      </c>
    </row>
    <row r="5700" spans="7:8" x14ac:dyDescent="0.25">
      <c r="G5700">
        <v>5696</v>
      </c>
      <c r="H5700" s="246">
        <f t="shared" ca="1" si="100"/>
        <v>1.3093653137424305E-2</v>
      </c>
    </row>
    <row r="5701" spans="7:8" x14ac:dyDescent="0.25">
      <c r="G5701">
        <v>5697</v>
      </c>
      <c r="H5701" s="246">
        <f t="shared" ca="1" si="100"/>
        <v>1.505746436001283E-2</v>
      </c>
    </row>
    <row r="5702" spans="7:8" x14ac:dyDescent="0.25">
      <c r="G5702">
        <v>5698</v>
      </c>
      <c r="H5702" s="246">
        <f t="shared" ref="H5702:H5765" ca="1" si="101">_xlfn.NORM.INV(RAND(),$N$7,$N$8)</f>
        <v>-3.0084987363164169E-2</v>
      </c>
    </row>
    <row r="5703" spans="7:8" x14ac:dyDescent="0.25">
      <c r="G5703">
        <v>5699</v>
      </c>
      <c r="H5703" s="246">
        <f t="shared" ca="1" si="101"/>
        <v>9.2374504940689658E-3</v>
      </c>
    </row>
    <row r="5704" spans="7:8" x14ac:dyDescent="0.25">
      <c r="G5704">
        <v>5700</v>
      </c>
      <c r="H5704" s="246">
        <f t="shared" ca="1" si="101"/>
        <v>-1.1820298586622953E-2</v>
      </c>
    </row>
    <row r="5705" spans="7:8" x14ac:dyDescent="0.25">
      <c r="G5705">
        <v>5701</v>
      </c>
      <c r="H5705" s="246">
        <f t="shared" ca="1" si="101"/>
        <v>8.1989026923384948E-3</v>
      </c>
    </row>
    <row r="5706" spans="7:8" x14ac:dyDescent="0.25">
      <c r="G5706">
        <v>5702</v>
      </c>
      <c r="H5706" s="246">
        <f t="shared" ca="1" si="101"/>
        <v>-9.7024263850401995E-3</v>
      </c>
    </row>
    <row r="5707" spans="7:8" x14ac:dyDescent="0.25">
      <c r="G5707">
        <v>5703</v>
      </c>
      <c r="H5707" s="246">
        <f t="shared" ca="1" si="101"/>
        <v>1.1603406932128021E-2</v>
      </c>
    </row>
    <row r="5708" spans="7:8" x14ac:dyDescent="0.25">
      <c r="G5708">
        <v>5704</v>
      </c>
      <c r="H5708" s="246">
        <f t="shared" ca="1" si="101"/>
        <v>1.0808282537977316E-2</v>
      </c>
    </row>
    <row r="5709" spans="7:8" x14ac:dyDescent="0.25">
      <c r="G5709">
        <v>5705</v>
      </c>
      <c r="H5709" s="246">
        <f t="shared" ca="1" si="101"/>
        <v>2.308836477259474E-3</v>
      </c>
    </row>
    <row r="5710" spans="7:8" x14ac:dyDescent="0.25">
      <c r="G5710">
        <v>5706</v>
      </c>
      <c r="H5710" s="246">
        <f t="shared" ca="1" si="101"/>
        <v>7.1932140474767325E-3</v>
      </c>
    </row>
    <row r="5711" spans="7:8" x14ac:dyDescent="0.25">
      <c r="G5711">
        <v>5707</v>
      </c>
      <c r="H5711" s="246">
        <f t="shared" ca="1" si="101"/>
        <v>-1.1458878457594366E-3</v>
      </c>
    </row>
    <row r="5712" spans="7:8" x14ac:dyDescent="0.25">
      <c r="G5712">
        <v>5708</v>
      </c>
      <c r="H5712" s="246">
        <f t="shared" ca="1" si="101"/>
        <v>-1.1151265303819088E-2</v>
      </c>
    </row>
    <row r="5713" spans="7:8" x14ac:dyDescent="0.25">
      <c r="G5713">
        <v>5709</v>
      </c>
      <c r="H5713" s="246">
        <f t="shared" ca="1" si="101"/>
        <v>1.88967054130997E-2</v>
      </c>
    </row>
    <row r="5714" spans="7:8" x14ac:dyDescent="0.25">
      <c r="G5714">
        <v>5710</v>
      </c>
      <c r="H5714" s="246">
        <f t="shared" ca="1" si="101"/>
        <v>-5.5180342998707409E-3</v>
      </c>
    </row>
    <row r="5715" spans="7:8" x14ac:dyDescent="0.25">
      <c r="G5715">
        <v>5711</v>
      </c>
      <c r="H5715" s="246">
        <f t="shared" ca="1" si="101"/>
        <v>-6.042921527986472E-3</v>
      </c>
    </row>
    <row r="5716" spans="7:8" x14ac:dyDescent="0.25">
      <c r="G5716">
        <v>5712</v>
      </c>
      <c r="H5716" s="246">
        <f t="shared" ca="1" si="101"/>
        <v>1.345498226830691E-2</v>
      </c>
    </row>
    <row r="5717" spans="7:8" x14ac:dyDescent="0.25">
      <c r="G5717">
        <v>5713</v>
      </c>
      <c r="H5717" s="246">
        <f t="shared" ca="1" si="101"/>
        <v>-6.1748675991171176E-3</v>
      </c>
    </row>
    <row r="5718" spans="7:8" x14ac:dyDescent="0.25">
      <c r="G5718">
        <v>5714</v>
      </c>
      <c r="H5718" s="246">
        <f t="shared" ca="1" si="101"/>
        <v>2.3214925293341897E-2</v>
      </c>
    </row>
    <row r="5719" spans="7:8" x14ac:dyDescent="0.25">
      <c r="G5719">
        <v>5715</v>
      </c>
      <c r="H5719" s="246">
        <f t="shared" ca="1" si="101"/>
        <v>-1.2674029070387251E-2</v>
      </c>
    </row>
    <row r="5720" spans="7:8" x14ac:dyDescent="0.25">
      <c r="G5720">
        <v>5716</v>
      </c>
      <c r="H5720" s="246">
        <f t="shared" ca="1" si="101"/>
        <v>-1.0250590690447033E-2</v>
      </c>
    </row>
    <row r="5721" spans="7:8" x14ac:dyDescent="0.25">
      <c r="G5721">
        <v>5717</v>
      </c>
      <c r="H5721" s="246">
        <f t="shared" ca="1" si="101"/>
        <v>-1.824966423382985E-2</v>
      </c>
    </row>
    <row r="5722" spans="7:8" x14ac:dyDescent="0.25">
      <c r="G5722">
        <v>5718</v>
      </c>
      <c r="H5722" s="246">
        <f t="shared" ca="1" si="101"/>
        <v>-1.613767768517815E-2</v>
      </c>
    </row>
    <row r="5723" spans="7:8" x14ac:dyDescent="0.25">
      <c r="G5723">
        <v>5719</v>
      </c>
      <c r="H5723" s="246">
        <f t="shared" ca="1" si="101"/>
        <v>7.4680732654123288E-3</v>
      </c>
    </row>
    <row r="5724" spans="7:8" x14ac:dyDescent="0.25">
      <c r="G5724">
        <v>5720</v>
      </c>
      <c r="H5724" s="246">
        <f t="shared" ca="1" si="101"/>
        <v>9.6135118938084157E-4</v>
      </c>
    </row>
    <row r="5725" spans="7:8" x14ac:dyDescent="0.25">
      <c r="G5725">
        <v>5721</v>
      </c>
      <c r="H5725" s="246">
        <f t="shared" ca="1" si="101"/>
        <v>4.5853158913866212E-3</v>
      </c>
    </row>
    <row r="5726" spans="7:8" x14ac:dyDescent="0.25">
      <c r="G5726">
        <v>5722</v>
      </c>
      <c r="H5726" s="246">
        <f t="shared" ca="1" si="101"/>
        <v>4.0623534971758624E-3</v>
      </c>
    </row>
    <row r="5727" spans="7:8" x14ac:dyDescent="0.25">
      <c r="G5727">
        <v>5723</v>
      </c>
      <c r="H5727" s="246">
        <f t="shared" ca="1" si="101"/>
        <v>1.1178262224602187E-2</v>
      </c>
    </row>
    <row r="5728" spans="7:8" x14ac:dyDescent="0.25">
      <c r="G5728">
        <v>5724</v>
      </c>
      <c r="H5728" s="246">
        <f t="shared" ca="1" si="101"/>
        <v>-1.1799266123329124E-3</v>
      </c>
    </row>
    <row r="5729" spans="7:8" x14ac:dyDescent="0.25">
      <c r="G5729">
        <v>5725</v>
      </c>
      <c r="H5729" s="246">
        <f t="shared" ca="1" si="101"/>
        <v>-1.8120368213921191E-2</v>
      </c>
    </row>
    <row r="5730" spans="7:8" x14ac:dyDescent="0.25">
      <c r="G5730">
        <v>5726</v>
      </c>
      <c r="H5730" s="246">
        <f t="shared" ca="1" si="101"/>
        <v>8.5144593773339751E-3</v>
      </c>
    </row>
    <row r="5731" spans="7:8" x14ac:dyDescent="0.25">
      <c r="G5731">
        <v>5727</v>
      </c>
      <c r="H5731" s="246">
        <f t="shared" ca="1" si="101"/>
        <v>1.8397940464867887E-3</v>
      </c>
    </row>
    <row r="5732" spans="7:8" x14ac:dyDescent="0.25">
      <c r="G5732">
        <v>5728</v>
      </c>
      <c r="H5732" s="246">
        <f t="shared" ca="1" si="101"/>
        <v>4.0202827513722464E-2</v>
      </c>
    </row>
    <row r="5733" spans="7:8" x14ac:dyDescent="0.25">
      <c r="G5733">
        <v>5729</v>
      </c>
      <c r="H5733" s="246">
        <f t="shared" ca="1" si="101"/>
        <v>-2.245128877003099E-2</v>
      </c>
    </row>
    <row r="5734" spans="7:8" x14ac:dyDescent="0.25">
      <c r="G5734">
        <v>5730</v>
      </c>
      <c r="H5734" s="246">
        <f t="shared" ca="1" si="101"/>
        <v>1.3014091539301977E-3</v>
      </c>
    </row>
    <row r="5735" spans="7:8" x14ac:dyDescent="0.25">
      <c r="G5735">
        <v>5731</v>
      </c>
      <c r="H5735" s="246">
        <f t="shared" ca="1" si="101"/>
        <v>-8.8402870175430977E-3</v>
      </c>
    </row>
    <row r="5736" spans="7:8" x14ac:dyDescent="0.25">
      <c r="G5736">
        <v>5732</v>
      </c>
      <c r="H5736" s="246">
        <f t="shared" ca="1" si="101"/>
        <v>-3.6385794826368548E-3</v>
      </c>
    </row>
    <row r="5737" spans="7:8" x14ac:dyDescent="0.25">
      <c r="G5737">
        <v>5733</v>
      </c>
      <c r="H5737" s="246">
        <f t="shared" ca="1" si="101"/>
        <v>-1.2473044958422731E-2</v>
      </c>
    </row>
    <row r="5738" spans="7:8" x14ac:dyDescent="0.25">
      <c r="G5738">
        <v>5734</v>
      </c>
      <c r="H5738" s="246">
        <f t="shared" ca="1" si="101"/>
        <v>-1.3284326703371869E-2</v>
      </c>
    </row>
    <row r="5739" spans="7:8" x14ac:dyDescent="0.25">
      <c r="G5739">
        <v>5735</v>
      </c>
      <c r="H5739" s="246">
        <f t="shared" ca="1" si="101"/>
        <v>1.3297168309234831E-3</v>
      </c>
    </row>
    <row r="5740" spans="7:8" x14ac:dyDescent="0.25">
      <c r="G5740">
        <v>5736</v>
      </c>
      <c r="H5740" s="246">
        <f t="shared" ca="1" si="101"/>
        <v>-1.6205958462570624E-2</v>
      </c>
    </row>
    <row r="5741" spans="7:8" x14ac:dyDescent="0.25">
      <c r="G5741">
        <v>5737</v>
      </c>
      <c r="H5741" s="246">
        <f t="shared" ca="1" si="101"/>
        <v>-2.9206788953047524E-2</v>
      </c>
    </row>
    <row r="5742" spans="7:8" x14ac:dyDescent="0.25">
      <c r="G5742">
        <v>5738</v>
      </c>
      <c r="H5742" s="246">
        <f t="shared" ca="1" si="101"/>
        <v>1.6083014057288816E-2</v>
      </c>
    </row>
    <row r="5743" spans="7:8" x14ac:dyDescent="0.25">
      <c r="G5743">
        <v>5739</v>
      </c>
      <c r="H5743" s="246">
        <f t="shared" ca="1" si="101"/>
        <v>1.1704933026873584E-2</v>
      </c>
    </row>
    <row r="5744" spans="7:8" x14ac:dyDescent="0.25">
      <c r="G5744">
        <v>5740</v>
      </c>
      <c r="H5744" s="246">
        <f t="shared" ca="1" si="101"/>
        <v>1.1293419296383592E-2</v>
      </c>
    </row>
    <row r="5745" spans="7:8" x14ac:dyDescent="0.25">
      <c r="G5745">
        <v>5741</v>
      </c>
      <c r="H5745" s="246">
        <f t="shared" ca="1" si="101"/>
        <v>-1.5760686672931387E-2</v>
      </c>
    </row>
    <row r="5746" spans="7:8" x14ac:dyDescent="0.25">
      <c r="G5746">
        <v>5742</v>
      </c>
      <c r="H5746" s="246">
        <f t="shared" ca="1" si="101"/>
        <v>1.2576909881176757E-2</v>
      </c>
    </row>
    <row r="5747" spans="7:8" x14ac:dyDescent="0.25">
      <c r="G5747">
        <v>5743</v>
      </c>
      <c r="H5747" s="246">
        <f t="shared" ca="1" si="101"/>
        <v>-1.325622716488243E-2</v>
      </c>
    </row>
    <row r="5748" spans="7:8" x14ac:dyDescent="0.25">
      <c r="G5748">
        <v>5744</v>
      </c>
      <c r="H5748" s="246">
        <f t="shared" ca="1" si="101"/>
        <v>1.2023690984692964E-2</v>
      </c>
    </row>
    <row r="5749" spans="7:8" x14ac:dyDescent="0.25">
      <c r="G5749">
        <v>5745</v>
      </c>
      <c r="H5749" s="246">
        <f t="shared" ca="1" si="101"/>
        <v>1.1483111822044961E-2</v>
      </c>
    </row>
    <row r="5750" spans="7:8" x14ac:dyDescent="0.25">
      <c r="G5750">
        <v>5746</v>
      </c>
      <c r="H5750" s="246">
        <f t="shared" ca="1" si="101"/>
        <v>3.2529390065286462E-2</v>
      </c>
    </row>
    <row r="5751" spans="7:8" x14ac:dyDescent="0.25">
      <c r="G5751">
        <v>5747</v>
      </c>
      <c r="H5751" s="246">
        <f t="shared" ca="1" si="101"/>
        <v>1.4019543214994291E-4</v>
      </c>
    </row>
    <row r="5752" spans="7:8" x14ac:dyDescent="0.25">
      <c r="G5752">
        <v>5748</v>
      </c>
      <c r="H5752" s="246">
        <f t="shared" ca="1" si="101"/>
        <v>-2.0581585832790531E-3</v>
      </c>
    </row>
    <row r="5753" spans="7:8" x14ac:dyDescent="0.25">
      <c r="G5753">
        <v>5749</v>
      </c>
      <c r="H5753" s="246">
        <f t="shared" ca="1" si="101"/>
        <v>2.3071919909930638E-3</v>
      </c>
    </row>
    <row r="5754" spans="7:8" x14ac:dyDescent="0.25">
      <c r="G5754">
        <v>5750</v>
      </c>
      <c r="H5754" s="246">
        <f t="shared" ca="1" si="101"/>
        <v>-4.228164356589072E-3</v>
      </c>
    </row>
    <row r="5755" spans="7:8" x14ac:dyDescent="0.25">
      <c r="G5755">
        <v>5751</v>
      </c>
      <c r="H5755" s="246">
        <f t="shared" ca="1" si="101"/>
        <v>4.786818041905074E-3</v>
      </c>
    </row>
    <row r="5756" spans="7:8" x14ac:dyDescent="0.25">
      <c r="G5756">
        <v>5752</v>
      </c>
      <c r="H5756" s="246">
        <f t="shared" ca="1" si="101"/>
        <v>-1.4386115283902127E-2</v>
      </c>
    </row>
    <row r="5757" spans="7:8" x14ac:dyDescent="0.25">
      <c r="G5757">
        <v>5753</v>
      </c>
      <c r="H5757" s="246">
        <f t="shared" ca="1" si="101"/>
        <v>1.1591986706722939E-2</v>
      </c>
    </row>
    <row r="5758" spans="7:8" x14ac:dyDescent="0.25">
      <c r="G5758">
        <v>5754</v>
      </c>
      <c r="H5758" s="246">
        <f t="shared" ca="1" si="101"/>
        <v>-5.5688113340107573E-3</v>
      </c>
    </row>
    <row r="5759" spans="7:8" x14ac:dyDescent="0.25">
      <c r="G5759">
        <v>5755</v>
      </c>
      <c r="H5759" s="246">
        <f t="shared" ca="1" si="101"/>
        <v>9.185275496843984E-3</v>
      </c>
    </row>
    <row r="5760" spans="7:8" x14ac:dyDescent="0.25">
      <c r="G5760">
        <v>5756</v>
      </c>
      <c r="H5760" s="246">
        <f t="shared" ca="1" si="101"/>
        <v>-2.1432546025377922E-2</v>
      </c>
    </row>
    <row r="5761" spans="7:8" x14ac:dyDescent="0.25">
      <c r="G5761">
        <v>5757</v>
      </c>
      <c r="H5761" s="246">
        <f t="shared" ca="1" si="101"/>
        <v>-1.3711384273745856E-2</v>
      </c>
    </row>
    <row r="5762" spans="7:8" x14ac:dyDescent="0.25">
      <c r="G5762">
        <v>5758</v>
      </c>
      <c r="H5762" s="246">
        <f t="shared" ca="1" si="101"/>
        <v>-1.4845499733574367E-3</v>
      </c>
    </row>
    <row r="5763" spans="7:8" x14ac:dyDescent="0.25">
      <c r="G5763">
        <v>5759</v>
      </c>
      <c r="H5763" s="246">
        <f t="shared" ca="1" si="101"/>
        <v>-1.4202601983133889E-2</v>
      </c>
    </row>
    <row r="5764" spans="7:8" x14ac:dyDescent="0.25">
      <c r="G5764">
        <v>5760</v>
      </c>
      <c r="H5764" s="246">
        <f t="shared" ca="1" si="101"/>
        <v>-7.1285640146769172E-3</v>
      </c>
    </row>
    <row r="5765" spans="7:8" x14ac:dyDescent="0.25">
      <c r="G5765">
        <v>5761</v>
      </c>
      <c r="H5765" s="246">
        <f t="shared" ca="1" si="101"/>
        <v>-9.7019214005145352E-3</v>
      </c>
    </row>
    <row r="5766" spans="7:8" x14ac:dyDescent="0.25">
      <c r="G5766">
        <v>5762</v>
      </c>
      <c r="H5766" s="246">
        <f t="shared" ref="H5766:H5829" ca="1" si="102">_xlfn.NORM.INV(RAND(),$N$7,$N$8)</f>
        <v>1.2082113450849039E-2</v>
      </c>
    </row>
    <row r="5767" spans="7:8" x14ac:dyDescent="0.25">
      <c r="G5767">
        <v>5763</v>
      </c>
      <c r="H5767" s="246">
        <f t="shared" ca="1" si="102"/>
        <v>6.0344535256549067E-4</v>
      </c>
    </row>
    <row r="5768" spans="7:8" x14ac:dyDescent="0.25">
      <c r="G5768">
        <v>5764</v>
      </c>
      <c r="H5768" s="246">
        <f t="shared" ca="1" si="102"/>
        <v>7.0155028113219053E-3</v>
      </c>
    </row>
    <row r="5769" spans="7:8" x14ac:dyDescent="0.25">
      <c r="G5769">
        <v>5765</v>
      </c>
      <c r="H5769" s="246">
        <f t="shared" ca="1" si="102"/>
        <v>5.9448235018457326E-3</v>
      </c>
    </row>
    <row r="5770" spans="7:8" x14ac:dyDescent="0.25">
      <c r="G5770">
        <v>5766</v>
      </c>
      <c r="H5770" s="246">
        <f t="shared" ca="1" si="102"/>
        <v>1.4243371927121287E-2</v>
      </c>
    </row>
    <row r="5771" spans="7:8" x14ac:dyDescent="0.25">
      <c r="G5771">
        <v>5767</v>
      </c>
      <c r="H5771" s="246">
        <f t="shared" ca="1" si="102"/>
        <v>7.3657880766144586E-3</v>
      </c>
    </row>
    <row r="5772" spans="7:8" x14ac:dyDescent="0.25">
      <c r="G5772">
        <v>5768</v>
      </c>
      <c r="H5772" s="246">
        <f t="shared" ca="1" si="102"/>
        <v>-1.4497204883119881E-2</v>
      </c>
    </row>
    <row r="5773" spans="7:8" x14ac:dyDescent="0.25">
      <c r="G5773">
        <v>5769</v>
      </c>
      <c r="H5773" s="246">
        <f t="shared" ca="1" si="102"/>
        <v>1.2526527861679095E-2</v>
      </c>
    </row>
    <row r="5774" spans="7:8" x14ac:dyDescent="0.25">
      <c r="G5774">
        <v>5770</v>
      </c>
      <c r="H5774" s="246">
        <f t="shared" ca="1" si="102"/>
        <v>9.6376729261454987E-3</v>
      </c>
    </row>
    <row r="5775" spans="7:8" x14ac:dyDescent="0.25">
      <c r="G5775">
        <v>5771</v>
      </c>
      <c r="H5775" s="246">
        <f t="shared" ca="1" si="102"/>
        <v>-1.0468769435641918E-3</v>
      </c>
    </row>
    <row r="5776" spans="7:8" x14ac:dyDescent="0.25">
      <c r="G5776">
        <v>5772</v>
      </c>
      <c r="H5776" s="246">
        <f t="shared" ca="1" si="102"/>
        <v>7.248290475812158E-3</v>
      </c>
    </row>
    <row r="5777" spans="7:8" x14ac:dyDescent="0.25">
      <c r="G5777">
        <v>5773</v>
      </c>
      <c r="H5777" s="246">
        <f t="shared" ca="1" si="102"/>
        <v>-6.510432712492486E-3</v>
      </c>
    </row>
    <row r="5778" spans="7:8" x14ac:dyDescent="0.25">
      <c r="G5778">
        <v>5774</v>
      </c>
      <c r="H5778" s="246">
        <f t="shared" ca="1" si="102"/>
        <v>-8.9319735328514723E-3</v>
      </c>
    </row>
    <row r="5779" spans="7:8" x14ac:dyDescent="0.25">
      <c r="G5779">
        <v>5775</v>
      </c>
      <c r="H5779" s="246">
        <f t="shared" ca="1" si="102"/>
        <v>1.8552687062800311E-5</v>
      </c>
    </row>
    <row r="5780" spans="7:8" x14ac:dyDescent="0.25">
      <c r="G5780">
        <v>5776</v>
      </c>
      <c r="H5780" s="246">
        <f t="shared" ca="1" si="102"/>
        <v>1.9297417556888212E-3</v>
      </c>
    </row>
    <row r="5781" spans="7:8" x14ac:dyDescent="0.25">
      <c r="G5781">
        <v>5777</v>
      </c>
      <c r="H5781" s="246">
        <f t="shared" ca="1" si="102"/>
        <v>9.9174812594578256E-3</v>
      </c>
    </row>
    <row r="5782" spans="7:8" x14ac:dyDescent="0.25">
      <c r="G5782">
        <v>5778</v>
      </c>
      <c r="H5782" s="246">
        <f t="shared" ca="1" si="102"/>
        <v>2.2755272546904837E-2</v>
      </c>
    </row>
    <row r="5783" spans="7:8" x14ac:dyDescent="0.25">
      <c r="G5783">
        <v>5779</v>
      </c>
      <c r="H5783" s="246">
        <f t="shared" ca="1" si="102"/>
        <v>-6.4110454478648023E-3</v>
      </c>
    </row>
    <row r="5784" spans="7:8" x14ac:dyDescent="0.25">
      <c r="G5784">
        <v>5780</v>
      </c>
      <c r="H5784" s="246">
        <f t="shared" ca="1" si="102"/>
        <v>-1.171910814893306E-3</v>
      </c>
    </row>
    <row r="5785" spans="7:8" x14ac:dyDescent="0.25">
      <c r="G5785">
        <v>5781</v>
      </c>
      <c r="H5785" s="246">
        <f t="shared" ca="1" si="102"/>
        <v>2.6689498374422041E-2</v>
      </c>
    </row>
    <row r="5786" spans="7:8" x14ac:dyDescent="0.25">
      <c r="G5786">
        <v>5782</v>
      </c>
      <c r="H5786" s="246">
        <f t="shared" ca="1" si="102"/>
        <v>-3.8732259280629734E-3</v>
      </c>
    </row>
    <row r="5787" spans="7:8" x14ac:dyDescent="0.25">
      <c r="G5787">
        <v>5783</v>
      </c>
      <c r="H5787" s="246">
        <f t="shared" ca="1" si="102"/>
        <v>-1.1425283113904575E-2</v>
      </c>
    </row>
    <row r="5788" spans="7:8" x14ac:dyDescent="0.25">
      <c r="G5788">
        <v>5784</v>
      </c>
      <c r="H5788" s="246">
        <f t="shared" ca="1" si="102"/>
        <v>2.0874686169568703E-2</v>
      </c>
    </row>
    <row r="5789" spans="7:8" x14ac:dyDescent="0.25">
      <c r="G5789">
        <v>5785</v>
      </c>
      <c r="H5789" s="246">
        <f t="shared" ca="1" si="102"/>
        <v>2.5603128656386823E-2</v>
      </c>
    </row>
    <row r="5790" spans="7:8" x14ac:dyDescent="0.25">
      <c r="G5790">
        <v>5786</v>
      </c>
      <c r="H5790" s="246">
        <f t="shared" ca="1" si="102"/>
        <v>-1.3581609426095771E-2</v>
      </c>
    </row>
    <row r="5791" spans="7:8" x14ac:dyDescent="0.25">
      <c r="G5791">
        <v>5787</v>
      </c>
      <c r="H5791" s="246">
        <f t="shared" ca="1" si="102"/>
        <v>-6.594420263512789E-3</v>
      </c>
    </row>
    <row r="5792" spans="7:8" x14ac:dyDescent="0.25">
      <c r="G5792">
        <v>5788</v>
      </c>
      <c r="H5792" s="246">
        <f t="shared" ca="1" si="102"/>
        <v>-3.5837438599215614E-3</v>
      </c>
    </row>
    <row r="5793" spans="7:8" x14ac:dyDescent="0.25">
      <c r="G5793">
        <v>5789</v>
      </c>
      <c r="H5793" s="246">
        <f t="shared" ca="1" si="102"/>
        <v>1.6053430425738334E-2</v>
      </c>
    </row>
    <row r="5794" spans="7:8" x14ac:dyDescent="0.25">
      <c r="G5794">
        <v>5790</v>
      </c>
      <c r="H5794" s="246">
        <f t="shared" ca="1" si="102"/>
        <v>1.1294780923115342E-2</v>
      </c>
    </row>
    <row r="5795" spans="7:8" x14ac:dyDescent="0.25">
      <c r="G5795">
        <v>5791</v>
      </c>
      <c r="H5795" s="246">
        <f t="shared" ca="1" si="102"/>
        <v>-4.1219262229141834E-3</v>
      </c>
    </row>
    <row r="5796" spans="7:8" x14ac:dyDescent="0.25">
      <c r="G5796">
        <v>5792</v>
      </c>
      <c r="H5796" s="246">
        <f t="shared" ca="1" si="102"/>
        <v>-1.7051573934597185E-2</v>
      </c>
    </row>
    <row r="5797" spans="7:8" x14ac:dyDescent="0.25">
      <c r="G5797">
        <v>5793</v>
      </c>
      <c r="H5797" s="246">
        <f t="shared" ca="1" si="102"/>
        <v>-1.0114910189261432E-2</v>
      </c>
    </row>
    <row r="5798" spans="7:8" x14ac:dyDescent="0.25">
      <c r="G5798">
        <v>5794</v>
      </c>
      <c r="H5798" s="246">
        <f t="shared" ca="1" si="102"/>
        <v>3.9703175990563038E-3</v>
      </c>
    </row>
    <row r="5799" spans="7:8" x14ac:dyDescent="0.25">
      <c r="G5799">
        <v>5795</v>
      </c>
      <c r="H5799" s="246">
        <f t="shared" ca="1" si="102"/>
        <v>1.1292574774824468E-2</v>
      </c>
    </row>
    <row r="5800" spans="7:8" x14ac:dyDescent="0.25">
      <c r="G5800">
        <v>5796</v>
      </c>
      <c r="H5800" s="246">
        <f t="shared" ca="1" si="102"/>
        <v>-1.5058104127711087E-3</v>
      </c>
    </row>
    <row r="5801" spans="7:8" x14ac:dyDescent="0.25">
      <c r="G5801">
        <v>5797</v>
      </c>
      <c r="H5801" s="246">
        <f t="shared" ca="1" si="102"/>
        <v>1.9022908557965554E-2</v>
      </c>
    </row>
    <row r="5802" spans="7:8" x14ac:dyDescent="0.25">
      <c r="G5802">
        <v>5798</v>
      </c>
      <c r="H5802" s="246">
        <f t="shared" ca="1" si="102"/>
        <v>1.038868573628225E-2</v>
      </c>
    </row>
    <row r="5803" spans="7:8" x14ac:dyDescent="0.25">
      <c r="G5803">
        <v>5799</v>
      </c>
      <c r="H5803" s="246">
        <f t="shared" ca="1" si="102"/>
        <v>-5.7814205889039783E-3</v>
      </c>
    </row>
    <row r="5804" spans="7:8" x14ac:dyDescent="0.25">
      <c r="G5804">
        <v>5800</v>
      </c>
      <c r="H5804" s="246">
        <f t="shared" ca="1" si="102"/>
        <v>-2.1609969392712676E-3</v>
      </c>
    </row>
    <row r="5805" spans="7:8" x14ac:dyDescent="0.25">
      <c r="G5805">
        <v>5801</v>
      </c>
      <c r="H5805" s="246">
        <f t="shared" ca="1" si="102"/>
        <v>1.333655280833739E-2</v>
      </c>
    </row>
    <row r="5806" spans="7:8" x14ac:dyDescent="0.25">
      <c r="G5806">
        <v>5802</v>
      </c>
      <c r="H5806" s="246">
        <f t="shared" ca="1" si="102"/>
        <v>1.2913155312510367E-2</v>
      </c>
    </row>
    <row r="5807" spans="7:8" x14ac:dyDescent="0.25">
      <c r="G5807">
        <v>5803</v>
      </c>
      <c r="H5807" s="246">
        <f t="shared" ca="1" si="102"/>
        <v>7.0741853535462446E-3</v>
      </c>
    </row>
    <row r="5808" spans="7:8" x14ac:dyDescent="0.25">
      <c r="G5808">
        <v>5804</v>
      </c>
      <c r="H5808" s="246">
        <f t="shared" ca="1" si="102"/>
        <v>-8.5984046926882406E-3</v>
      </c>
    </row>
    <row r="5809" spans="7:8" x14ac:dyDescent="0.25">
      <c r="G5809">
        <v>5805</v>
      </c>
      <c r="H5809" s="246">
        <f t="shared" ca="1" si="102"/>
        <v>-1.1901075958140259E-2</v>
      </c>
    </row>
    <row r="5810" spans="7:8" x14ac:dyDescent="0.25">
      <c r="G5810">
        <v>5806</v>
      </c>
      <c r="H5810" s="246">
        <f t="shared" ca="1" si="102"/>
        <v>8.7472001734996635E-4</v>
      </c>
    </row>
    <row r="5811" spans="7:8" x14ac:dyDescent="0.25">
      <c r="G5811">
        <v>5807</v>
      </c>
      <c r="H5811" s="246">
        <f t="shared" ca="1" si="102"/>
        <v>-1.183384761732666E-2</v>
      </c>
    </row>
    <row r="5812" spans="7:8" x14ac:dyDescent="0.25">
      <c r="G5812">
        <v>5808</v>
      </c>
      <c r="H5812" s="246">
        <f t="shared" ca="1" si="102"/>
        <v>2.2137587680626656E-2</v>
      </c>
    </row>
    <row r="5813" spans="7:8" x14ac:dyDescent="0.25">
      <c r="G5813">
        <v>5809</v>
      </c>
      <c r="H5813" s="246">
        <f t="shared" ca="1" si="102"/>
        <v>6.9458993253445483E-4</v>
      </c>
    </row>
    <row r="5814" spans="7:8" x14ac:dyDescent="0.25">
      <c r="G5814">
        <v>5810</v>
      </c>
      <c r="H5814" s="246">
        <f t="shared" ca="1" si="102"/>
        <v>1.3516138168118148E-2</v>
      </c>
    </row>
    <row r="5815" spans="7:8" x14ac:dyDescent="0.25">
      <c r="G5815">
        <v>5811</v>
      </c>
      <c r="H5815" s="246">
        <f t="shared" ca="1" si="102"/>
        <v>5.3836648418710241E-3</v>
      </c>
    </row>
    <row r="5816" spans="7:8" x14ac:dyDescent="0.25">
      <c r="G5816">
        <v>5812</v>
      </c>
      <c r="H5816" s="246">
        <f t="shared" ca="1" si="102"/>
        <v>-2.3897474465693637E-3</v>
      </c>
    </row>
    <row r="5817" spans="7:8" x14ac:dyDescent="0.25">
      <c r="G5817">
        <v>5813</v>
      </c>
      <c r="H5817" s="246">
        <f t="shared" ca="1" si="102"/>
        <v>-1.9315147685272909E-3</v>
      </c>
    </row>
    <row r="5818" spans="7:8" x14ac:dyDescent="0.25">
      <c r="G5818">
        <v>5814</v>
      </c>
      <c r="H5818" s="246">
        <f t="shared" ca="1" si="102"/>
        <v>-3.2573680931551061E-3</v>
      </c>
    </row>
    <row r="5819" spans="7:8" x14ac:dyDescent="0.25">
      <c r="G5819">
        <v>5815</v>
      </c>
      <c r="H5819" s="246">
        <f t="shared" ca="1" si="102"/>
        <v>3.0086156731039225E-2</v>
      </c>
    </row>
    <row r="5820" spans="7:8" x14ac:dyDescent="0.25">
      <c r="G5820">
        <v>5816</v>
      </c>
      <c r="H5820" s="246">
        <f t="shared" ca="1" si="102"/>
        <v>-1.6509080442753506E-2</v>
      </c>
    </row>
    <row r="5821" spans="7:8" x14ac:dyDescent="0.25">
      <c r="G5821">
        <v>5817</v>
      </c>
      <c r="H5821" s="246">
        <f t="shared" ca="1" si="102"/>
        <v>1.3944740901495884E-2</v>
      </c>
    </row>
    <row r="5822" spans="7:8" x14ac:dyDescent="0.25">
      <c r="G5822">
        <v>5818</v>
      </c>
      <c r="H5822" s="246">
        <f t="shared" ca="1" si="102"/>
        <v>-1.9467392012734223E-3</v>
      </c>
    </row>
    <row r="5823" spans="7:8" x14ac:dyDescent="0.25">
      <c r="G5823">
        <v>5819</v>
      </c>
      <c r="H5823" s="246">
        <f t="shared" ca="1" si="102"/>
        <v>1.2514700576749726E-2</v>
      </c>
    </row>
    <row r="5824" spans="7:8" x14ac:dyDescent="0.25">
      <c r="G5824">
        <v>5820</v>
      </c>
      <c r="H5824" s="246">
        <f t="shared" ca="1" si="102"/>
        <v>-1.0033685605723076E-2</v>
      </c>
    </row>
    <row r="5825" spans="7:8" x14ac:dyDescent="0.25">
      <c r="G5825">
        <v>5821</v>
      </c>
      <c r="H5825" s="246">
        <f t="shared" ca="1" si="102"/>
        <v>4.3755390432179727E-5</v>
      </c>
    </row>
    <row r="5826" spans="7:8" x14ac:dyDescent="0.25">
      <c r="G5826">
        <v>5822</v>
      </c>
      <c r="H5826" s="246">
        <f t="shared" ca="1" si="102"/>
        <v>2.081635741105678E-2</v>
      </c>
    </row>
    <row r="5827" spans="7:8" x14ac:dyDescent="0.25">
      <c r="G5827">
        <v>5823</v>
      </c>
      <c r="H5827" s="246">
        <f t="shared" ca="1" si="102"/>
        <v>9.9247309487283438E-3</v>
      </c>
    </row>
    <row r="5828" spans="7:8" x14ac:dyDescent="0.25">
      <c r="G5828">
        <v>5824</v>
      </c>
      <c r="H5828" s="246">
        <f t="shared" ca="1" si="102"/>
        <v>4.4913354162599796E-3</v>
      </c>
    </row>
    <row r="5829" spans="7:8" x14ac:dyDescent="0.25">
      <c r="G5829">
        <v>5825</v>
      </c>
      <c r="H5829" s="246">
        <f t="shared" ca="1" si="102"/>
        <v>2.3194189311734861E-3</v>
      </c>
    </row>
    <row r="5830" spans="7:8" x14ac:dyDescent="0.25">
      <c r="G5830">
        <v>5826</v>
      </c>
      <c r="H5830" s="246">
        <f t="shared" ref="H5830:H5893" ca="1" si="103">_xlfn.NORM.INV(RAND(),$N$7,$N$8)</f>
        <v>1.7871430725387646E-2</v>
      </c>
    </row>
    <row r="5831" spans="7:8" x14ac:dyDescent="0.25">
      <c r="G5831">
        <v>5827</v>
      </c>
      <c r="H5831" s="246">
        <f t="shared" ca="1" si="103"/>
        <v>6.1450386108873271E-3</v>
      </c>
    </row>
    <row r="5832" spans="7:8" x14ac:dyDescent="0.25">
      <c r="G5832">
        <v>5828</v>
      </c>
      <c r="H5832" s="246">
        <f t="shared" ca="1" si="103"/>
        <v>3.9992764423642008E-4</v>
      </c>
    </row>
    <row r="5833" spans="7:8" x14ac:dyDescent="0.25">
      <c r="G5833">
        <v>5829</v>
      </c>
      <c r="H5833" s="246">
        <f t="shared" ca="1" si="103"/>
        <v>9.4330997959286185E-3</v>
      </c>
    </row>
    <row r="5834" spans="7:8" x14ac:dyDescent="0.25">
      <c r="G5834">
        <v>5830</v>
      </c>
      <c r="H5834" s="246">
        <f t="shared" ca="1" si="103"/>
        <v>7.3255295132410728E-3</v>
      </c>
    </row>
    <row r="5835" spans="7:8" x14ac:dyDescent="0.25">
      <c r="G5835">
        <v>5831</v>
      </c>
      <c r="H5835" s="246">
        <f t="shared" ca="1" si="103"/>
        <v>-9.918514840279561E-3</v>
      </c>
    </row>
    <row r="5836" spans="7:8" x14ac:dyDescent="0.25">
      <c r="G5836">
        <v>5832</v>
      </c>
      <c r="H5836" s="246">
        <f t="shared" ca="1" si="103"/>
        <v>3.2289413008909813E-2</v>
      </c>
    </row>
    <row r="5837" spans="7:8" x14ac:dyDescent="0.25">
      <c r="G5837">
        <v>5833</v>
      </c>
      <c r="H5837" s="246">
        <f t="shared" ca="1" si="103"/>
        <v>-7.2402515459105343E-3</v>
      </c>
    </row>
    <row r="5838" spans="7:8" x14ac:dyDescent="0.25">
      <c r="G5838">
        <v>5834</v>
      </c>
      <c r="H5838" s="246">
        <f t="shared" ca="1" si="103"/>
        <v>-2.0355928442503785E-3</v>
      </c>
    </row>
    <row r="5839" spans="7:8" x14ac:dyDescent="0.25">
      <c r="G5839">
        <v>5835</v>
      </c>
      <c r="H5839" s="246">
        <f t="shared" ca="1" si="103"/>
        <v>-1.7602660601299145E-2</v>
      </c>
    </row>
    <row r="5840" spans="7:8" x14ac:dyDescent="0.25">
      <c r="G5840">
        <v>5836</v>
      </c>
      <c r="H5840" s="246">
        <f t="shared" ca="1" si="103"/>
        <v>6.2748539770603991E-3</v>
      </c>
    </row>
    <row r="5841" spans="7:8" x14ac:dyDescent="0.25">
      <c r="G5841">
        <v>5837</v>
      </c>
      <c r="H5841" s="246">
        <f t="shared" ca="1" si="103"/>
        <v>-1.4150698678972638E-2</v>
      </c>
    </row>
    <row r="5842" spans="7:8" x14ac:dyDescent="0.25">
      <c r="G5842">
        <v>5838</v>
      </c>
      <c r="H5842" s="246">
        <f t="shared" ca="1" si="103"/>
        <v>1.3837819333617638E-2</v>
      </c>
    </row>
    <row r="5843" spans="7:8" x14ac:dyDescent="0.25">
      <c r="G5843">
        <v>5839</v>
      </c>
      <c r="H5843" s="246">
        <f t="shared" ca="1" si="103"/>
        <v>1.6121437665664255E-2</v>
      </c>
    </row>
    <row r="5844" spans="7:8" x14ac:dyDescent="0.25">
      <c r="G5844">
        <v>5840</v>
      </c>
      <c r="H5844" s="246">
        <f t="shared" ca="1" si="103"/>
        <v>4.9682906332641254E-3</v>
      </c>
    </row>
    <row r="5845" spans="7:8" x14ac:dyDescent="0.25">
      <c r="G5845">
        <v>5841</v>
      </c>
      <c r="H5845" s="246">
        <f t="shared" ca="1" si="103"/>
        <v>3.8827580545211173E-3</v>
      </c>
    </row>
    <row r="5846" spans="7:8" x14ac:dyDescent="0.25">
      <c r="G5846">
        <v>5842</v>
      </c>
      <c r="H5846" s="246">
        <f t="shared" ca="1" si="103"/>
        <v>-4.788595659456771E-3</v>
      </c>
    </row>
    <row r="5847" spans="7:8" x14ac:dyDescent="0.25">
      <c r="G5847">
        <v>5843</v>
      </c>
      <c r="H5847" s="246">
        <f t="shared" ca="1" si="103"/>
        <v>6.1741681153786613E-3</v>
      </c>
    </row>
    <row r="5848" spans="7:8" x14ac:dyDescent="0.25">
      <c r="G5848">
        <v>5844</v>
      </c>
      <c r="H5848" s="246">
        <f t="shared" ca="1" si="103"/>
        <v>-3.2193354870279525E-3</v>
      </c>
    </row>
    <row r="5849" spans="7:8" x14ac:dyDescent="0.25">
      <c r="G5849">
        <v>5845</v>
      </c>
      <c r="H5849" s="246">
        <f t="shared" ca="1" si="103"/>
        <v>1.9764392288907504E-2</v>
      </c>
    </row>
    <row r="5850" spans="7:8" x14ac:dyDescent="0.25">
      <c r="G5850">
        <v>5846</v>
      </c>
      <c r="H5850" s="246">
        <f t="shared" ca="1" si="103"/>
        <v>-1.1433084511936016E-2</v>
      </c>
    </row>
    <row r="5851" spans="7:8" x14ac:dyDescent="0.25">
      <c r="G5851">
        <v>5847</v>
      </c>
      <c r="H5851" s="246">
        <f t="shared" ca="1" si="103"/>
        <v>1.642664186582353E-2</v>
      </c>
    </row>
    <row r="5852" spans="7:8" x14ac:dyDescent="0.25">
      <c r="G5852">
        <v>5848</v>
      </c>
      <c r="H5852" s="246">
        <f t="shared" ca="1" si="103"/>
        <v>-6.0422417980546313E-3</v>
      </c>
    </row>
    <row r="5853" spans="7:8" x14ac:dyDescent="0.25">
      <c r="G5853">
        <v>5849</v>
      </c>
      <c r="H5853" s="246">
        <f t="shared" ca="1" si="103"/>
        <v>1.7965265433991427E-2</v>
      </c>
    </row>
    <row r="5854" spans="7:8" x14ac:dyDescent="0.25">
      <c r="G5854">
        <v>5850</v>
      </c>
      <c r="H5854" s="246">
        <f t="shared" ca="1" si="103"/>
        <v>-5.2844749803506079E-3</v>
      </c>
    </row>
    <row r="5855" spans="7:8" x14ac:dyDescent="0.25">
      <c r="G5855">
        <v>5851</v>
      </c>
      <c r="H5855" s="246">
        <f t="shared" ca="1" si="103"/>
        <v>1.0766850615086284E-2</v>
      </c>
    </row>
    <row r="5856" spans="7:8" x14ac:dyDescent="0.25">
      <c r="G5856">
        <v>5852</v>
      </c>
      <c r="H5856" s="246">
        <f t="shared" ca="1" si="103"/>
        <v>-2.4002382934287733E-2</v>
      </c>
    </row>
    <row r="5857" spans="7:8" x14ac:dyDescent="0.25">
      <c r="G5857">
        <v>5853</v>
      </c>
      <c r="H5857" s="246">
        <f t="shared" ca="1" si="103"/>
        <v>2.491510046893298E-3</v>
      </c>
    </row>
    <row r="5858" spans="7:8" x14ac:dyDescent="0.25">
      <c r="G5858">
        <v>5854</v>
      </c>
      <c r="H5858" s="246">
        <f t="shared" ca="1" si="103"/>
        <v>5.982116861166939E-3</v>
      </c>
    </row>
    <row r="5859" spans="7:8" x14ac:dyDescent="0.25">
      <c r="G5859">
        <v>5855</v>
      </c>
      <c r="H5859" s="246">
        <f t="shared" ca="1" si="103"/>
        <v>-9.6007727274058166E-3</v>
      </c>
    </row>
    <row r="5860" spans="7:8" x14ac:dyDescent="0.25">
      <c r="G5860">
        <v>5856</v>
      </c>
      <c r="H5860" s="246">
        <f t="shared" ca="1" si="103"/>
        <v>1.1712127216234493E-2</v>
      </c>
    </row>
    <row r="5861" spans="7:8" x14ac:dyDescent="0.25">
      <c r="G5861">
        <v>5857</v>
      </c>
      <c r="H5861" s="246">
        <f t="shared" ca="1" si="103"/>
        <v>1.0245944139004225E-2</v>
      </c>
    </row>
    <row r="5862" spans="7:8" x14ac:dyDescent="0.25">
      <c r="G5862">
        <v>5858</v>
      </c>
      <c r="H5862" s="246">
        <f t="shared" ca="1" si="103"/>
        <v>-7.0682250434294528E-3</v>
      </c>
    </row>
    <row r="5863" spans="7:8" x14ac:dyDescent="0.25">
      <c r="G5863">
        <v>5859</v>
      </c>
      <c r="H5863" s="246">
        <f t="shared" ca="1" si="103"/>
        <v>1.1059214873693929E-2</v>
      </c>
    </row>
    <row r="5864" spans="7:8" x14ac:dyDescent="0.25">
      <c r="G5864">
        <v>5860</v>
      </c>
      <c r="H5864" s="246">
        <f t="shared" ca="1" si="103"/>
        <v>-4.8875164365369816E-3</v>
      </c>
    </row>
    <row r="5865" spans="7:8" x14ac:dyDescent="0.25">
      <c r="G5865">
        <v>5861</v>
      </c>
      <c r="H5865" s="246">
        <f t="shared" ca="1" si="103"/>
        <v>1.6468885400534441E-2</v>
      </c>
    </row>
    <row r="5866" spans="7:8" x14ac:dyDescent="0.25">
      <c r="G5866">
        <v>5862</v>
      </c>
      <c r="H5866" s="246">
        <f t="shared" ca="1" si="103"/>
        <v>1.5251823571651273E-3</v>
      </c>
    </row>
    <row r="5867" spans="7:8" x14ac:dyDescent="0.25">
      <c r="G5867">
        <v>5863</v>
      </c>
      <c r="H5867" s="246">
        <f t="shared" ca="1" si="103"/>
        <v>-1.2771385124104643E-2</v>
      </c>
    </row>
    <row r="5868" spans="7:8" x14ac:dyDescent="0.25">
      <c r="G5868">
        <v>5864</v>
      </c>
      <c r="H5868" s="246">
        <f t="shared" ca="1" si="103"/>
        <v>4.5154951499334767E-3</v>
      </c>
    </row>
    <row r="5869" spans="7:8" x14ac:dyDescent="0.25">
      <c r="G5869">
        <v>5865</v>
      </c>
      <c r="H5869" s="246">
        <f t="shared" ca="1" si="103"/>
        <v>1.5549233103312247E-2</v>
      </c>
    </row>
    <row r="5870" spans="7:8" x14ac:dyDescent="0.25">
      <c r="G5870">
        <v>5866</v>
      </c>
      <c r="H5870" s="246">
        <f t="shared" ca="1" si="103"/>
        <v>-1.4107360319429604E-2</v>
      </c>
    </row>
    <row r="5871" spans="7:8" x14ac:dyDescent="0.25">
      <c r="G5871">
        <v>5867</v>
      </c>
      <c r="H5871" s="246">
        <f t="shared" ca="1" si="103"/>
        <v>9.7185222791653092E-3</v>
      </c>
    </row>
    <row r="5872" spans="7:8" x14ac:dyDescent="0.25">
      <c r="G5872">
        <v>5868</v>
      </c>
      <c r="H5872" s="246">
        <f t="shared" ca="1" si="103"/>
        <v>-6.1330848400378427E-3</v>
      </c>
    </row>
    <row r="5873" spans="7:8" x14ac:dyDescent="0.25">
      <c r="G5873">
        <v>5869</v>
      </c>
      <c r="H5873" s="246">
        <f t="shared" ca="1" si="103"/>
        <v>-2.0645789221921158E-4</v>
      </c>
    </row>
    <row r="5874" spans="7:8" x14ac:dyDescent="0.25">
      <c r="G5874">
        <v>5870</v>
      </c>
      <c r="H5874" s="246">
        <f t="shared" ca="1" si="103"/>
        <v>-8.400809417980111E-3</v>
      </c>
    </row>
    <row r="5875" spans="7:8" x14ac:dyDescent="0.25">
      <c r="G5875">
        <v>5871</v>
      </c>
      <c r="H5875" s="246">
        <f t="shared" ca="1" si="103"/>
        <v>-3.0703324215752299E-3</v>
      </c>
    </row>
    <row r="5876" spans="7:8" x14ac:dyDescent="0.25">
      <c r="G5876">
        <v>5872</v>
      </c>
      <c r="H5876" s="246">
        <f t="shared" ca="1" si="103"/>
        <v>2.2663092637702133E-2</v>
      </c>
    </row>
    <row r="5877" spans="7:8" x14ac:dyDescent="0.25">
      <c r="G5877">
        <v>5873</v>
      </c>
      <c r="H5877" s="246">
        <f t="shared" ca="1" si="103"/>
        <v>1.8699386634953647E-2</v>
      </c>
    </row>
    <row r="5878" spans="7:8" x14ac:dyDescent="0.25">
      <c r="G5878">
        <v>5874</v>
      </c>
      <c r="H5878" s="246">
        <f t="shared" ca="1" si="103"/>
        <v>-2.6824294584535022E-3</v>
      </c>
    </row>
    <row r="5879" spans="7:8" x14ac:dyDescent="0.25">
      <c r="G5879">
        <v>5875</v>
      </c>
      <c r="H5879" s="246">
        <f t="shared" ca="1" si="103"/>
        <v>2.3518910655464322E-2</v>
      </c>
    </row>
    <row r="5880" spans="7:8" x14ac:dyDescent="0.25">
      <c r="G5880">
        <v>5876</v>
      </c>
      <c r="H5880" s="246">
        <f t="shared" ca="1" si="103"/>
        <v>1.0741462132742801E-2</v>
      </c>
    </row>
    <row r="5881" spans="7:8" x14ac:dyDescent="0.25">
      <c r="G5881">
        <v>5877</v>
      </c>
      <c r="H5881" s="246">
        <f t="shared" ca="1" si="103"/>
        <v>-1.3374669184058538E-2</v>
      </c>
    </row>
    <row r="5882" spans="7:8" x14ac:dyDescent="0.25">
      <c r="G5882">
        <v>5878</v>
      </c>
      <c r="H5882" s="246">
        <f t="shared" ca="1" si="103"/>
        <v>-8.818933871123787E-3</v>
      </c>
    </row>
    <row r="5883" spans="7:8" x14ac:dyDescent="0.25">
      <c r="G5883">
        <v>5879</v>
      </c>
      <c r="H5883" s="246">
        <f t="shared" ca="1" si="103"/>
        <v>9.3972308868109471E-3</v>
      </c>
    </row>
    <row r="5884" spans="7:8" x14ac:dyDescent="0.25">
      <c r="G5884">
        <v>5880</v>
      </c>
      <c r="H5884" s="246">
        <f t="shared" ca="1" si="103"/>
        <v>-2.5071075905667671E-3</v>
      </c>
    </row>
    <row r="5885" spans="7:8" x14ac:dyDescent="0.25">
      <c r="G5885">
        <v>5881</v>
      </c>
      <c r="H5885" s="246">
        <f t="shared" ca="1" si="103"/>
        <v>5.9818836026119459E-3</v>
      </c>
    </row>
    <row r="5886" spans="7:8" x14ac:dyDescent="0.25">
      <c r="G5886">
        <v>5882</v>
      </c>
      <c r="H5886" s="246">
        <f t="shared" ca="1" si="103"/>
        <v>-6.2070077427377884E-3</v>
      </c>
    </row>
    <row r="5887" spans="7:8" x14ac:dyDescent="0.25">
      <c r="G5887">
        <v>5883</v>
      </c>
      <c r="H5887" s="246">
        <f t="shared" ca="1" si="103"/>
        <v>7.7175689275452994E-3</v>
      </c>
    </row>
    <row r="5888" spans="7:8" x14ac:dyDescent="0.25">
      <c r="G5888">
        <v>5884</v>
      </c>
      <c r="H5888" s="246">
        <f t="shared" ca="1" si="103"/>
        <v>1.2774444702451444E-3</v>
      </c>
    </row>
    <row r="5889" spans="7:8" x14ac:dyDescent="0.25">
      <c r="G5889">
        <v>5885</v>
      </c>
      <c r="H5889" s="246">
        <f t="shared" ca="1" si="103"/>
        <v>-3.7390447664260168E-3</v>
      </c>
    </row>
    <row r="5890" spans="7:8" x14ac:dyDescent="0.25">
      <c r="G5890">
        <v>5886</v>
      </c>
      <c r="H5890" s="246">
        <f t="shared" ca="1" si="103"/>
        <v>-5.9755243172856997E-3</v>
      </c>
    </row>
    <row r="5891" spans="7:8" x14ac:dyDescent="0.25">
      <c r="G5891">
        <v>5887</v>
      </c>
      <c r="H5891" s="246">
        <f t="shared" ca="1" si="103"/>
        <v>4.8090417909492323E-3</v>
      </c>
    </row>
    <row r="5892" spans="7:8" x14ac:dyDescent="0.25">
      <c r="G5892">
        <v>5888</v>
      </c>
      <c r="H5892" s="246">
        <f t="shared" ca="1" si="103"/>
        <v>-7.2217811079352493E-3</v>
      </c>
    </row>
    <row r="5893" spans="7:8" x14ac:dyDescent="0.25">
      <c r="G5893">
        <v>5889</v>
      </c>
      <c r="H5893" s="246">
        <f t="shared" ca="1" si="103"/>
        <v>-2.1718667678551948E-2</v>
      </c>
    </row>
    <row r="5894" spans="7:8" x14ac:dyDescent="0.25">
      <c r="G5894">
        <v>5890</v>
      </c>
      <c r="H5894" s="246">
        <f t="shared" ref="H5894:H5957" ca="1" si="104">_xlfn.NORM.INV(RAND(),$N$7,$N$8)</f>
        <v>-1.1868829918962235E-2</v>
      </c>
    </row>
    <row r="5895" spans="7:8" x14ac:dyDescent="0.25">
      <c r="G5895">
        <v>5891</v>
      </c>
      <c r="H5895" s="246">
        <f t="shared" ca="1" si="104"/>
        <v>-3.6027014229085786E-3</v>
      </c>
    </row>
    <row r="5896" spans="7:8" x14ac:dyDescent="0.25">
      <c r="G5896">
        <v>5892</v>
      </c>
      <c r="H5896" s="246">
        <f t="shared" ca="1" si="104"/>
        <v>-1.451253261997654E-2</v>
      </c>
    </row>
    <row r="5897" spans="7:8" x14ac:dyDescent="0.25">
      <c r="G5897">
        <v>5893</v>
      </c>
      <c r="H5897" s="246">
        <f t="shared" ca="1" si="104"/>
        <v>8.1843333023635632E-3</v>
      </c>
    </row>
    <row r="5898" spans="7:8" x14ac:dyDescent="0.25">
      <c r="G5898">
        <v>5894</v>
      </c>
      <c r="H5898" s="246">
        <f t="shared" ca="1" si="104"/>
        <v>1.3018453817667633E-2</v>
      </c>
    </row>
    <row r="5899" spans="7:8" x14ac:dyDescent="0.25">
      <c r="G5899">
        <v>5895</v>
      </c>
      <c r="H5899" s="246">
        <f t="shared" ca="1" si="104"/>
        <v>-1.8039184336779467E-3</v>
      </c>
    </row>
    <row r="5900" spans="7:8" x14ac:dyDescent="0.25">
      <c r="G5900">
        <v>5896</v>
      </c>
      <c r="H5900" s="246">
        <f t="shared" ca="1" si="104"/>
        <v>1.6246890072628473E-3</v>
      </c>
    </row>
    <row r="5901" spans="7:8" x14ac:dyDescent="0.25">
      <c r="G5901">
        <v>5897</v>
      </c>
      <c r="H5901" s="246">
        <f t="shared" ca="1" si="104"/>
        <v>1.2236511024844509E-2</v>
      </c>
    </row>
    <row r="5902" spans="7:8" x14ac:dyDescent="0.25">
      <c r="G5902">
        <v>5898</v>
      </c>
      <c r="H5902" s="246">
        <f t="shared" ca="1" si="104"/>
        <v>6.0187258793425969E-3</v>
      </c>
    </row>
    <row r="5903" spans="7:8" x14ac:dyDescent="0.25">
      <c r="G5903">
        <v>5899</v>
      </c>
      <c r="H5903" s="246">
        <f t="shared" ca="1" si="104"/>
        <v>-7.8765160855829382E-4</v>
      </c>
    </row>
    <row r="5904" spans="7:8" x14ac:dyDescent="0.25">
      <c r="G5904">
        <v>5900</v>
      </c>
      <c r="H5904" s="246">
        <f t="shared" ca="1" si="104"/>
        <v>6.4172674718523687E-3</v>
      </c>
    </row>
    <row r="5905" spans="7:8" x14ac:dyDescent="0.25">
      <c r="G5905">
        <v>5901</v>
      </c>
      <c r="H5905" s="246">
        <f t="shared" ca="1" si="104"/>
        <v>-5.1878252990162277E-3</v>
      </c>
    </row>
    <row r="5906" spans="7:8" x14ac:dyDescent="0.25">
      <c r="G5906">
        <v>5902</v>
      </c>
      <c r="H5906" s="246">
        <f t="shared" ca="1" si="104"/>
        <v>-2.4900722776321403E-2</v>
      </c>
    </row>
    <row r="5907" spans="7:8" x14ac:dyDescent="0.25">
      <c r="G5907">
        <v>5903</v>
      </c>
      <c r="H5907" s="246">
        <f t="shared" ca="1" si="104"/>
        <v>-6.6443454780911286E-3</v>
      </c>
    </row>
    <row r="5908" spans="7:8" x14ac:dyDescent="0.25">
      <c r="G5908">
        <v>5904</v>
      </c>
      <c r="H5908" s="246">
        <f t="shared" ca="1" si="104"/>
        <v>1.2717459598040279E-2</v>
      </c>
    </row>
    <row r="5909" spans="7:8" x14ac:dyDescent="0.25">
      <c r="G5909">
        <v>5905</v>
      </c>
      <c r="H5909" s="246">
        <f t="shared" ca="1" si="104"/>
        <v>7.30772960807683E-3</v>
      </c>
    </row>
    <row r="5910" spans="7:8" x14ac:dyDescent="0.25">
      <c r="G5910">
        <v>5906</v>
      </c>
      <c r="H5910" s="246">
        <f t="shared" ca="1" si="104"/>
        <v>-8.4690734792873361E-3</v>
      </c>
    </row>
    <row r="5911" spans="7:8" x14ac:dyDescent="0.25">
      <c r="G5911">
        <v>5907</v>
      </c>
      <c r="H5911" s="246">
        <f t="shared" ca="1" si="104"/>
        <v>1.2187489131355892E-2</v>
      </c>
    </row>
    <row r="5912" spans="7:8" x14ac:dyDescent="0.25">
      <c r="G5912">
        <v>5908</v>
      </c>
      <c r="H5912" s="246">
        <f t="shared" ca="1" si="104"/>
        <v>7.3741254173614792E-3</v>
      </c>
    </row>
    <row r="5913" spans="7:8" x14ac:dyDescent="0.25">
      <c r="G5913">
        <v>5909</v>
      </c>
      <c r="H5913" s="246">
        <f t="shared" ca="1" si="104"/>
        <v>-1.0067718068874036E-2</v>
      </c>
    </row>
    <row r="5914" spans="7:8" x14ac:dyDescent="0.25">
      <c r="G5914">
        <v>5910</v>
      </c>
      <c r="H5914" s="246">
        <f t="shared" ca="1" si="104"/>
        <v>5.3035645376690492E-3</v>
      </c>
    </row>
    <row r="5915" spans="7:8" x14ac:dyDescent="0.25">
      <c r="G5915">
        <v>5911</v>
      </c>
      <c r="H5915" s="246">
        <f t="shared" ca="1" si="104"/>
        <v>-2.0851033658616291E-2</v>
      </c>
    </row>
    <row r="5916" spans="7:8" x14ac:dyDescent="0.25">
      <c r="G5916">
        <v>5912</v>
      </c>
      <c r="H5916" s="246">
        <f t="shared" ca="1" si="104"/>
        <v>-6.3069403615974564E-3</v>
      </c>
    </row>
    <row r="5917" spans="7:8" x14ac:dyDescent="0.25">
      <c r="G5917">
        <v>5913</v>
      </c>
      <c r="H5917" s="246">
        <f t="shared" ca="1" si="104"/>
        <v>2.0330965262367766E-2</v>
      </c>
    </row>
    <row r="5918" spans="7:8" x14ac:dyDescent="0.25">
      <c r="G5918">
        <v>5914</v>
      </c>
      <c r="H5918" s="246">
        <f t="shared" ca="1" si="104"/>
        <v>1.0248499485999886E-2</v>
      </c>
    </row>
    <row r="5919" spans="7:8" x14ac:dyDescent="0.25">
      <c r="G5919">
        <v>5915</v>
      </c>
      <c r="H5919" s="246">
        <f t="shared" ca="1" si="104"/>
        <v>-2.0171584942663338E-3</v>
      </c>
    </row>
    <row r="5920" spans="7:8" x14ac:dyDescent="0.25">
      <c r="G5920">
        <v>5916</v>
      </c>
      <c r="H5920" s="246">
        <f t="shared" ca="1" si="104"/>
        <v>1.0846342077999664E-3</v>
      </c>
    </row>
    <row r="5921" spans="7:8" x14ac:dyDescent="0.25">
      <c r="G5921">
        <v>5917</v>
      </c>
      <c r="H5921" s="246">
        <f t="shared" ca="1" si="104"/>
        <v>-5.6078879557374024E-4</v>
      </c>
    </row>
    <row r="5922" spans="7:8" x14ac:dyDescent="0.25">
      <c r="G5922">
        <v>5918</v>
      </c>
      <c r="H5922" s="246">
        <f t="shared" ca="1" si="104"/>
        <v>4.7418683949843844E-3</v>
      </c>
    </row>
    <row r="5923" spans="7:8" x14ac:dyDescent="0.25">
      <c r="G5923">
        <v>5919</v>
      </c>
      <c r="H5923" s="246">
        <f t="shared" ca="1" si="104"/>
        <v>-2.7779416177995267E-3</v>
      </c>
    </row>
    <row r="5924" spans="7:8" x14ac:dyDescent="0.25">
      <c r="G5924">
        <v>5920</v>
      </c>
      <c r="H5924" s="246">
        <f t="shared" ca="1" si="104"/>
        <v>5.8547481161364181E-3</v>
      </c>
    </row>
    <row r="5925" spans="7:8" x14ac:dyDescent="0.25">
      <c r="G5925">
        <v>5921</v>
      </c>
      <c r="H5925" s="246">
        <f t="shared" ca="1" si="104"/>
        <v>7.157695348219798E-3</v>
      </c>
    </row>
    <row r="5926" spans="7:8" x14ac:dyDescent="0.25">
      <c r="G5926">
        <v>5922</v>
      </c>
      <c r="H5926" s="246">
        <f t="shared" ca="1" si="104"/>
        <v>-1.5884115614375895E-2</v>
      </c>
    </row>
    <row r="5927" spans="7:8" x14ac:dyDescent="0.25">
      <c r="G5927">
        <v>5923</v>
      </c>
      <c r="H5927" s="246">
        <f t="shared" ca="1" si="104"/>
        <v>-2.1477749277925744E-3</v>
      </c>
    </row>
    <row r="5928" spans="7:8" x14ac:dyDescent="0.25">
      <c r="G5928">
        <v>5924</v>
      </c>
      <c r="H5928" s="246">
        <f t="shared" ca="1" si="104"/>
        <v>1.4210938117637049E-2</v>
      </c>
    </row>
    <row r="5929" spans="7:8" x14ac:dyDescent="0.25">
      <c r="G5929">
        <v>5925</v>
      </c>
      <c r="H5929" s="246">
        <f t="shared" ca="1" si="104"/>
        <v>-3.5826217801165536E-3</v>
      </c>
    </row>
    <row r="5930" spans="7:8" x14ac:dyDescent="0.25">
      <c r="G5930">
        <v>5926</v>
      </c>
      <c r="H5930" s="246">
        <f t="shared" ca="1" si="104"/>
        <v>4.329634977255449E-3</v>
      </c>
    </row>
    <row r="5931" spans="7:8" x14ac:dyDescent="0.25">
      <c r="G5931">
        <v>5927</v>
      </c>
      <c r="H5931" s="246">
        <f t="shared" ca="1" si="104"/>
        <v>-1.701488873265828E-2</v>
      </c>
    </row>
    <row r="5932" spans="7:8" x14ac:dyDescent="0.25">
      <c r="G5932">
        <v>5928</v>
      </c>
      <c r="H5932" s="246">
        <f t="shared" ca="1" si="104"/>
        <v>-3.0924832207365519E-3</v>
      </c>
    </row>
    <row r="5933" spans="7:8" x14ac:dyDescent="0.25">
      <c r="G5933">
        <v>5929</v>
      </c>
      <c r="H5933" s="246">
        <f t="shared" ca="1" si="104"/>
        <v>6.9084284999857927E-3</v>
      </c>
    </row>
    <row r="5934" spans="7:8" x14ac:dyDescent="0.25">
      <c r="G5934">
        <v>5930</v>
      </c>
      <c r="H5934" s="246">
        <f t="shared" ca="1" si="104"/>
        <v>1.7897373319553919E-2</v>
      </c>
    </row>
    <row r="5935" spans="7:8" x14ac:dyDescent="0.25">
      <c r="G5935">
        <v>5931</v>
      </c>
      <c r="H5935" s="246">
        <f t="shared" ca="1" si="104"/>
        <v>2.2664919255788356E-3</v>
      </c>
    </row>
    <row r="5936" spans="7:8" x14ac:dyDescent="0.25">
      <c r="G5936">
        <v>5932</v>
      </c>
      <c r="H5936" s="246">
        <f t="shared" ca="1" si="104"/>
        <v>1.5920917860730646E-2</v>
      </c>
    </row>
    <row r="5937" spans="7:8" x14ac:dyDescent="0.25">
      <c r="G5937">
        <v>5933</v>
      </c>
      <c r="H5937" s="246">
        <f t="shared" ca="1" si="104"/>
        <v>7.2874429285386417E-3</v>
      </c>
    </row>
    <row r="5938" spans="7:8" x14ac:dyDescent="0.25">
      <c r="G5938">
        <v>5934</v>
      </c>
      <c r="H5938" s="246">
        <f t="shared" ca="1" si="104"/>
        <v>-9.3520228009288508E-3</v>
      </c>
    </row>
    <row r="5939" spans="7:8" x14ac:dyDescent="0.25">
      <c r="G5939">
        <v>5935</v>
      </c>
      <c r="H5939" s="246">
        <f t="shared" ca="1" si="104"/>
        <v>-4.6054591308406397E-3</v>
      </c>
    </row>
    <row r="5940" spans="7:8" x14ac:dyDescent="0.25">
      <c r="G5940">
        <v>5936</v>
      </c>
      <c r="H5940" s="246">
        <f t="shared" ca="1" si="104"/>
        <v>8.4654544861351051E-3</v>
      </c>
    </row>
    <row r="5941" spans="7:8" x14ac:dyDescent="0.25">
      <c r="G5941">
        <v>5937</v>
      </c>
      <c r="H5941" s="246">
        <f t="shared" ca="1" si="104"/>
        <v>-8.2151591189636255E-4</v>
      </c>
    </row>
    <row r="5942" spans="7:8" x14ac:dyDescent="0.25">
      <c r="G5942">
        <v>5938</v>
      </c>
      <c r="H5942" s="246">
        <f t="shared" ca="1" si="104"/>
        <v>4.9223720023810792E-3</v>
      </c>
    </row>
    <row r="5943" spans="7:8" x14ac:dyDescent="0.25">
      <c r="G5943">
        <v>5939</v>
      </c>
      <c r="H5943" s="246">
        <f t="shared" ca="1" si="104"/>
        <v>1.2142163822778119E-2</v>
      </c>
    </row>
    <row r="5944" spans="7:8" x14ac:dyDescent="0.25">
      <c r="G5944">
        <v>5940</v>
      </c>
      <c r="H5944" s="246">
        <f t="shared" ca="1" si="104"/>
        <v>2.3913903886807527E-3</v>
      </c>
    </row>
    <row r="5945" spans="7:8" x14ac:dyDescent="0.25">
      <c r="G5945">
        <v>5941</v>
      </c>
      <c r="H5945" s="246">
        <f t="shared" ca="1" si="104"/>
        <v>6.0781745251971726E-3</v>
      </c>
    </row>
    <row r="5946" spans="7:8" x14ac:dyDescent="0.25">
      <c r="G5946">
        <v>5942</v>
      </c>
      <c r="H5946" s="246">
        <f t="shared" ca="1" si="104"/>
        <v>-1.0804054469968192E-2</v>
      </c>
    </row>
    <row r="5947" spans="7:8" x14ac:dyDescent="0.25">
      <c r="G5947">
        <v>5943</v>
      </c>
      <c r="H5947" s="246">
        <f t="shared" ca="1" si="104"/>
        <v>-5.1698516436637894E-3</v>
      </c>
    </row>
    <row r="5948" spans="7:8" x14ac:dyDescent="0.25">
      <c r="G5948">
        <v>5944</v>
      </c>
      <c r="H5948" s="246">
        <f t="shared" ca="1" si="104"/>
        <v>1.6031021106168355E-2</v>
      </c>
    </row>
    <row r="5949" spans="7:8" x14ac:dyDescent="0.25">
      <c r="G5949">
        <v>5945</v>
      </c>
      <c r="H5949" s="246">
        <f t="shared" ca="1" si="104"/>
        <v>3.6911629960086338E-2</v>
      </c>
    </row>
    <row r="5950" spans="7:8" x14ac:dyDescent="0.25">
      <c r="G5950">
        <v>5946</v>
      </c>
      <c r="H5950" s="246">
        <f t="shared" ca="1" si="104"/>
        <v>2.2994303469678025E-3</v>
      </c>
    </row>
    <row r="5951" spans="7:8" x14ac:dyDescent="0.25">
      <c r="G5951">
        <v>5947</v>
      </c>
      <c r="H5951" s="246">
        <f t="shared" ca="1" si="104"/>
        <v>-7.1144372077543419E-3</v>
      </c>
    </row>
    <row r="5952" spans="7:8" x14ac:dyDescent="0.25">
      <c r="G5952">
        <v>5948</v>
      </c>
      <c r="H5952" s="246">
        <f t="shared" ca="1" si="104"/>
        <v>-4.1964925058214607E-3</v>
      </c>
    </row>
    <row r="5953" spans="7:8" x14ac:dyDescent="0.25">
      <c r="G5953">
        <v>5949</v>
      </c>
      <c r="H5953" s="246">
        <f t="shared" ca="1" si="104"/>
        <v>-7.2406776877521027E-3</v>
      </c>
    </row>
    <row r="5954" spans="7:8" x14ac:dyDescent="0.25">
      <c r="G5954">
        <v>5950</v>
      </c>
      <c r="H5954" s="246">
        <f t="shared" ca="1" si="104"/>
        <v>-7.1190895292497555E-3</v>
      </c>
    </row>
    <row r="5955" spans="7:8" x14ac:dyDescent="0.25">
      <c r="G5955">
        <v>5951</v>
      </c>
      <c r="H5955" s="246">
        <f t="shared" ca="1" si="104"/>
        <v>2.5362596978173547E-2</v>
      </c>
    </row>
    <row r="5956" spans="7:8" x14ac:dyDescent="0.25">
      <c r="G5956">
        <v>5952</v>
      </c>
      <c r="H5956" s="246">
        <f t="shared" ca="1" si="104"/>
        <v>2.2454445151967862E-2</v>
      </c>
    </row>
    <row r="5957" spans="7:8" x14ac:dyDescent="0.25">
      <c r="G5957">
        <v>5953</v>
      </c>
      <c r="H5957" s="246">
        <f t="shared" ca="1" si="104"/>
        <v>-5.3279733536833367E-3</v>
      </c>
    </row>
    <row r="5958" spans="7:8" x14ac:dyDescent="0.25">
      <c r="G5958">
        <v>5954</v>
      </c>
      <c r="H5958" s="246">
        <f t="shared" ref="H5958:H6021" ca="1" si="105">_xlfn.NORM.INV(RAND(),$N$7,$N$8)</f>
        <v>8.7871975582424419E-3</v>
      </c>
    </row>
    <row r="5959" spans="7:8" x14ac:dyDescent="0.25">
      <c r="G5959">
        <v>5955</v>
      </c>
      <c r="H5959" s="246">
        <f t="shared" ca="1" si="105"/>
        <v>2.7966807855613349E-3</v>
      </c>
    </row>
    <row r="5960" spans="7:8" x14ac:dyDescent="0.25">
      <c r="G5960">
        <v>5956</v>
      </c>
      <c r="H5960" s="246">
        <f t="shared" ca="1" si="105"/>
        <v>-1.4089069772818188E-3</v>
      </c>
    </row>
    <row r="5961" spans="7:8" x14ac:dyDescent="0.25">
      <c r="G5961">
        <v>5957</v>
      </c>
      <c r="H5961" s="246">
        <f t="shared" ca="1" si="105"/>
        <v>5.1984271129005572E-3</v>
      </c>
    </row>
    <row r="5962" spans="7:8" x14ac:dyDescent="0.25">
      <c r="G5962">
        <v>5958</v>
      </c>
      <c r="H5962" s="246">
        <f t="shared" ca="1" si="105"/>
        <v>4.7591783778563523E-3</v>
      </c>
    </row>
    <row r="5963" spans="7:8" x14ac:dyDescent="0.25">
      <c r="G5963">
        <v>5959</v>
      </c>
      <c r="H5963" s="246">
        <f t="shared" ca="1" si="105"/>
        <v>-1.837685067598855E-2</v>
      </c>
    </row>
    <row r="5964" spans="7:8" x14ac:dyDescent="0.25">
      <c r="G5964">
        <v>5960</v>
      </c>
      <c r="H5964" s="246">
        <f t="shared" ca="1" si="105"/>
        <v>-1.0094149820842018E-2</v>
      </c>
    </row>
    <row r="5965" spans="7:8" x14ac:dyDescent="0.25">
      <c r="G5965">
        <v>5961</v>
      </c>
      <c r="H5965" s="246">
        <f t="shared" ca="1" si="105"/>
        <v>-1.1514348035875172E-2</v>
      </c>
    </row>
    <row r="5966" spans="7:8" x14ac:dyDescent="0.25">
      <c r="G5966">
        <v>5962</v>
      </c>
      <c r="H5966" s="246">
        <f t="shared" ca="1" si="105"/>
        <v>1.7702630299349906E-2</v>
      </c>
    </row>
    <row r="5967" spans="7:8" x14ac:dyDescent="0.25">
      <c r="G5967">
        <v>5963</v>
      </c>
      <c r="H5967" s="246">
        <f t="shared" ca="1" si="105"/>
        <v>2.1898967201009884E-2</v>
      </c>
    </row>
    <row r="5968" spans="7:8" x14ac:dyDescent="0.25">
      <c r="G5968">
        <v>5964</v>
      </c>
      <c r="H5968" s="246">
        <f t="shared" ca="1" si="105"/>
        <v>-4.8819622826065173E-3</v>
      </c>
    </row>
    <row r="5969" spans="7:8" x14ac:dyDescent="0.25">
      <c r="G5969">
        <v>5965</v>
      </c>
      <c r="H5969" s="246">
        <f t="shared" ca="1" si="105"/>
        <v>-8.0202980769365547E-3</v>
      </c>
    </row>
    <row r="5970" spans="7:8" x14ac:dyDescent="0.25">
      <c r="G5970">
        <v>5966</v>
      </c>
      <c r="H5970" s="246">
        <f t="shared" ca="1" si="105"/>
        <v>-6.6595271562711381E-4</v>
      </c>
    </row>
    <row r="5971" spans="7:8" x14ac:dyDescent="0.25">
      <c r="G5971">
        <v>5967</v>
      </c>
      <c r="H5971" s="246">
        <f t="shared" ca="1" si="105"/>
        <v>-2.9157029782584851E-3</v>
      </c>
    </row>
    <row r="5972" spans="7:8" x14ac:dyDescent="0.25">
      <c r="G5972">
        <v>5968</v>
      </c>
      <c r="H5972" s="246">
        <f t="shared" ca="1" si="105"/>
        <v>-7.81337958309237E-3</v>
      </c>
    </row>
    <row r="5973" spans="7:8" x14ac:dyDescent="0.25">
      <c r="G5973">
        <v>5969</v>
      </c>
      <c r="H5973" s="246">
        <f t="shared" ca="1" si="105"/>
        <v>2.5137532235020743E-2</v>
      </c>
    </row>
    <row r="5974" spans="7:8" x14ac:dyDescent="0.25">
      <c r="G5974">
        <v>5970</v>
      </c>
      <c r="H5974" s="246">
        <f t="shared" ca="1" si="105"/>
        <v>1.3418781765436592E-2</v>
      </c>
    </row>
    <row r="5975" spans="7:8" x14ac:dyDescent="0.25">
      <c r="G5975">
        <v>5971</v>
      </c>
      <c r="H5975" s="246">
        <f t="shared" ca="1" si="105"/>
        <v>6.0392340445584516E-3</v>
      </c>
    </row>
    <row r="5976" spans="7:8" x14ac:dyDescent="0.25">
      <c r="G5976">
        <v>5972</v>
      </c>
      <c r="H5976" s="246">
        <f t="shared" ca="1" si="105"/>
        <v>2.2140982357225319E-2</v>
      </c>
    </row>
    <row r="5977" spans="7:8" x14ac:dyDescent="0.25">
      <c r="G5977">
        <v>5973</v>
      </c>
      <c r="H5977" s="246">
        <f t="shared" ca="1" si="105"/>
        <v>-1.6928019602392959E-3</v>
      </c>
    </row>
    <row r="5978" spans="7:8" x14ac:dyDescent="0.25">
      <c r="G5978">
        <v>5974</v>
      </c>
      <c r="H5978" s="246">
        <f t="shared" ca="1" si="105"/>
        <v>1.7765589929077612E-2</v>
      </c>
    </row>
    <row r="5979" spans="7:8" x14ac:dyDescent="0.25">
      <c r="G5979">
        <v>5975</v>
      </c>
      <c r="H5979" s="246">
        <f t="shared" ca="1" si="105"/>
        <v>2.1277644196321055E-2</v>
      </c>
    </row>
    <row r="5980" spans="7:8" x14ac:dyDescent="0.25">
      <c r="G5980">
        <v>5976</v>
      </c>
      <c r="H5980" s="246">
        <f t="shared" ca="1" si="105"/>
        <v>1.4621526108517325E-2</v>
      </c>
    </row>
    <row r="5981" spans="7:8" x14ac:dyDescent="0.25">
      <c r="G5981">
        <v>5977</v>
      </c>
      <c r="H5981" s="246">
        <f t="shared" ca="1" si="105"/>
        <v>-3.599122499735233E-3</v>
      </c>
    </row>
    <row r="5982" spans="7:8" x14ac:dyDescent="0.25">
      <c r="G5982">
        <v>5978</v>
      </c>
      <c r="H5982" s="246">
        <f t="shared" ca="1" si="105"/>
        <v>1.5427398359496905E-2</v>
      </c>
    </row>
    <row r="5983" spans="7:8" x14ac:dyDescent="0.25">
      <c r="G5983">
        <v>5979</v>
      </c>
      <c r="H5983" s="246">
        <f t="shared" ca="1" si="105"/>
        <v>7.0042191068793698E-3</v>
      </c>
    </row>
    <row r="5984" spans="7:8" x14ac:dyDescent="0.25">
      <c r="G5984">
        <v>5980</v>
      </c>
      <c r="H5984" s="246">
        <f t="shared" ca="1" si="105"/>
        <v>-1.1562680574946848E-3</v>
      </c>
    </row>
    <row r="5985" spans="7:8" x14ac:dyDescent="0.25">
      <c r="G5985">
        <v>5981</v>
      </c>
      <c r="H5985" s="246">
        <f t="shared" ca="1" si="105"/>
        <v>1.7774619551011943E-2</v>
      </c>
    </row>
    <row r="5986" spans="7:8" x14ac:dyDescent="0.25">
      <c r="G5986">
        <v>5982</v>
      </c>
      <c r="H5986" s="246">
        <f t="shared" ca="1" si="105"/>
        <v>2.8670624008471021E-3</v>
      </c>
    </row>
    <row r="5987" spans="7:8" x14ac:dyDescent="0.25">
      <c r="G5987">
        <v>5983</v>
      </c>
      <c r="H5987" s="246">
        <f t="shared" ca="1" si="105"/>
        <v>9.1393484656682334E-3</v>
      </c>
    </row>
    <row r="5988" spans="7:8" x14ac:dyDescent="0.25">
      <c r="G5988">
        <v>5984</v>
      </c>
      <c r="H5988" s="246">
        <f t="shared" ca="1" si="105"/>
        <v>-1.037604986198918E-2</v>
      </c>
    </row>
    <row r="5989" spans="7:8" x14ac:dyDescent="0.25">
      <c r="G5989">
        <v>5985</v>
      </c>
      <c r="H5989" s="246">
        <f t="shared" ca="1" si="105"/>
        <v>8.756868869183523E-3</v>
      </c>
    </row>
    <row r="5990" spans="7:8" x14ac:dyDescent="0.25">
      <c r="G5990">
        <v>5986</v>
      </c>
      <c r="H5990" s="246">
        <f t="shared" ca="1" si="105"/>
        <v>1.0811516647682201E-2</v>
      </c>
    </row>
    <row r="5991" spans="7:8" x14ac:dyDescent="0.25">
      <c r="G5991">
        <v>5987</v>
      </c>
      <c r="H5991" s="246">
        <f t="shared" ca="1" si="105"/>
        <v>5.3599665735196327E-3</v>
      </c>
    </row>
    <row r="5992" spans="7:8" x14ac:dyDescent="0.25">
      <c r="G5992">
        <v>5988</v>
      </c>
      <c r="H5992" s="246">
        <f t="shared" ca="1" si="105"/>
        <v>1.2701683917764956E-2</v>
      </c>
    </row>
    <row r="5993" spans="7:8" x14ac:dyDescent="0.25">
      <c r="G5993">
        <v>5989</v>
      </c>
      <c r="H5993" s="246">
        <f t="shared" ca="1" si="105"/>
        <v>-2.6969253899101699E-3</v>
      </c>
    </row>
    <row r="5994" spans="7:8" x14ac:dyDescent="0.25">
      <c r="G5994">
        <v>5990</v>
      </c>
      <c r="H5994" s="246">
        <f t="shared" ca="1" si="105"/>
        <v>6.5608872620457183E-4</v>
      </c>
    </row>
    <row r="5995" spans="7:8" x14ac:dyDescent="0.25">
      <c r="G5995">
        <v>5991</v>
      </c>
      <c r="H5995" s="246">
        <f t="shared" ca="1" si="105"/>
        <v>-3.0468443550587579E-3</v>
      </c>
    </row>
    <row r="5996" spans="7:8" x14ac:dyDescent="0.25">
      <c r="G5996">
        <v>5992</v>
      </c>
      <c r="H5996" s="246">
        <f t="shared" ca="1" si="105"/>
        <v>9.3298816986927857E-5</v>
      </c>
    </row>
    <row r="5997" spans="7:8" x14ac:dyDescent="0.25">
      <c r="G5997">
        <v>5993</v>
      </c>
      <c r="H5997" s="246">
        <f t="shared" ca="1" si="105"/>
        <v>1.0884605622758729E-2</v>
      </c>
    </row>
    <row r="5998" spans="7:8" x14ac:dyDescent="0.25">
      <c r="G5998">
        <v>5994</v>
      </c>
      <c r="H5998" s="246">
        <f t="shared" ca="1" si="105"/>
        <v>5.8867075129893053E-3</v>
      </c>
    </row>
    <row r="5999" spans="7:8" x14ac:dyDescent="0.25">
      <c r="G5999">
        <v>5995</v>
      </c>
      <c r="H5999" s="246">
        <f t="shared" ca="1" si="105"/>
        <v>1.8395524739216164E-2</v>
      </c>
    </row>
    <row r="6000" spans="7:8" x14ac:dyDescent="0.25">
      <c r="G6000">
        <v>5996</v>
      </c>
      <c r="H6000" s="246">
        <f t="shared" ca="1" si="105"/>
        <v>-1.2328107457646542E-2</v>
      </c>
    </row>
    <row r="6001" spans="7:8" x14ac:dyDescent="0.25">
      <c r="G6001">
        <v>5997</v>
      </c>
      <c r="H6001" s="246">
        <f t="shared" ca="1" si="105"/>
        <v>1.5686781506605796E-2</v>
      </c>
    </row>
    <row r="6002" spans="7:8" x14ac:dyDescent="0.25">
      <c r="G6002">
        <v>5998</v>
      </c>
      <c r="H6002" s="246">
        <f t="shared" ca="1" si="105"/>
        <v>-2.4130439079679262E-3</v>
      </c>
    </row>
    <row r="6003" spans="7:8" x14ac:dyDescent="0.25">
      <c r="G6003">
        <v>5999</v>
      </c>
      <c r="H6003" s="246">
        <f t="shared" ca="1" si="105"/>
        <v>4.9630761898282272E-3</v>
      </c>
    </row>
    <row r="6004" spans="7:8" x14ac:dyDescent="0.25">
      <c r="G6004">
        <v>6000</v>
      </c>
      <c r="H6004" s="246">
        <f t="shared" ca="1" si="105"/>
        <v>1.6408495090201959E-2</v>
      </c>
    </row>
    <row r="6005" spans="7:8" x14ac:dyDescent="0.25">
      <c r="G6005">
        <v>6001</v>
      </c>
      <c r="H6005" s="246">
        <f t="shared" ca="1" si="105"/>
        <v>5.1339395343565127E-3</v>
      </c>
    </row>
    <row r="6006" spans="7:8" x14ac:dyDescent="0.25">
      <c r="G6006">
        <v>6002</v>
      </c>
      <c r="H6006" s="246">
        <f t="shared" ca="1" si="105"/>
        <v>1.3324156141244487E-2</v>
      </c>
    </row>
    <row r="6007" spans="7:8" x14ac:dyDescent="0.25">
      <c r="G6007">
        <v>6003</v>
      </c>
      <c r="H6007" s="246">
        <f t="shared" ca="1" si="105"/>
        <v>1.6140718051229023E-2</v>
      </c>
    </row>
    <row r="6008" spans="7:8" x14ac:dyDescent="0.25">
      <c r="G6008">
        <v>6004</v>
      </c>
      <c r="H6008" s="246">
        <f t="shared" ca="1" si="105"/>
        <v>3.2479575040190909E-3</v>
      </c>
    </row>
    <row r="6009" spans="7:8" x14ac:dyDescent="0.25">
      <c r="G6009">
        <v>6005</v>
      </c>
      <c r="H6009" s="246">
        <f t="shared" ca="1" si="105"/>
        <v>-2.4437564369632184E-2</v>
      </c>
    </row>
    <row r="6010" spans="7:8" x14ac:dyDescent="0.25">
      <c r="G6010">
        <v>6006</v>
      </c>
      <c r="H6010" s="246">
        <f t="shared" ca="1" si="105"/>
        <v>-4.0702927363457462E-3</v>
      </c>
    </row>
    <row r="6011" spans="7:8" x14ac:dyDescent="0.25">
      <c r="G6011">
        <v>6007</v>
      </c>
      <c r="H6011" s="246">
        <f t="shared" ca="1" si="105"/>
        <v>4.4805198234538846E-3</v>
      </c>
    </row>
    <row r="6012" spans="7:8" x14ac:dyDescent="0.25">
      <c r="G6012">
        <v>6008</v>
      </c>
      <c r="H6012" s="246">
        <f t="shared" ca="1" si="105"/>
        <v>1.1456956276532624E-2</v>
      </c>
    </row>
    <row r="6013" spans="7:8" x14ac:dyDescent="0.25">
      <c r="G6013">
        <v>6009</v>
      </c>
      <c r="H6013" s="246">
        <f t="shared" ca="1" si="105"/>
        <v>-8.7954703114954697E-3</v>
      </c>
    </row>
    <row r="6014" spans="7:8" x14ac:dyDescent="0.25">
      <c r="G6014">
        <v>6010</v>
      </c>
      <c r="H6014" s="246">
        <f t="shared" ca="1" si="105"/>
        <v>1.830659902201124E-2</v>
      </c>
    </row>
    <row r="6015" spans="7:8" x14ac:dyDescent="0.25">
      <c r="G6015">
        <v>6011</v>
      </c>
      <c r="H6015" s="246">
        <f t="shared" ca="1" si="105"/>
        <v>-3.0868166863932843E-3</v>
      </c>
    </row>
    <row r="6016" spans="7:8" x14ac:dyDescent="0.25">
      <c r="G6016">
        <v>6012</v>
      </c>
      <c r="H6016" s="246">
        <f t="shared" ca="1" si="105"/>
        <v>-1.576504231247533E-2</v>
      </c>
    </row>
    <row r="6017" spans="7:8" x14ac:dyDescent="0.25">
      <c r="G6017">
        <v>6013</v>
      </c>
      <c r="H6017" s="246">
        <f t="shared" ca="1" si="105"/>
        <v>8.2244176340736785E-4</v>
      </c>
    </row>
    <row r="6018" spans="7:8" x14ac:dyDescent="0.25">
      <c r="G6018">
        <v>6014</v>
      </c>
      <c r="H6018" s="246">
        <f t="shared" ca="1" si="105"/>
        <v>3.2975929547088469E-3</v>
      </c>
    </row>
    <row r="6019" spans="7:8" x14ac:dyDescent="0.25">
      <c r="G6019">
        <v>6015</v>
      </c>
      <c r="H6019" s="246">
        <f t="shared" ca="1" si="105"/>
        <v>1.05245152167477E-2</v>
      </c>
    </row>
    <row r="6020" spans="7:8" x14ac:dyDescent="0.25">
      <c r="G6020">
        <v>6016</v>
      </c>
      <c r="H6020" s="246">
        <f t="shared" ca="1" si="105"/>
        <v>3.449080608089914E-2</v>
      </c>
    </row>
    <row r="6021" spans="7:8" x14ac:dyDescent="0.25">
      <c r="G6021">
        <v>6017</v>
      </c>
      <c r="H6021" s="246">
        <f t="shared" ca="1" si="105"/>
        <v>-6.9595048241403151E-3</v>
      </c>
    </row>
    <row r="6022" spans="7:8" x14ac:dyDescent="0.25">
      <c r="G6022">
        <v>6018</v>
      </c>
      <c r="H6022" s="246">
        <f t="shared" ref="H6022:H6085" ca="1" si="106">_xlfn.NORM.INV(RAND(),$N$7,$N$8)</f>
        <v>-1.3612493949646896E-2</v>
      </c>
    </row>
    <row r="6023" spans="7:8" x14ac:dyDescent="0.25">
      <c r="G6023">
        <v>6019</v>
      </c>
      <c r="H6023" s="246">
        <f t="shared" ca="1" si="106"/>
        <v>1.0525095806275352E-2</v>
      </c>
    </row>
    <row r="6024" spans="7:8" x14ac:dyDescent="0.25">
      <c r="G6024">
        <v>6020</v>
      </c>
      <c r="H6024" s="246">
        <f t="shared" ca="1" si="106"/>
        <v>5.6097737475540536E-3</v>
      </c>
    </row>
    <row r="6025" spans="7:8" x14ac:dyDescent="0.25">
      <c r="G6025">
        <v>6021</v>
      </c>
      <c r="H6025" s="246">
        <f t="shared" ca="1" si="106"/>
        <v>-9.7605801754410432E-3</v>
      </c>
    </row>
    <row r="6026" spans="7:8" x14ac:dyDescent="0.25">
      <c r="G6026">
        <v>6022</v>
      </c>
      <c r="H6026" s="246">
        <f t="shared" ca="1" si="106"/>
        <v>4.6064155558216968E-3</v>
      </c>
    </row>
    <row r="6027" spans="7:8" x14ac:dyDescent="0.25">
      <c r="G6027">
        <v>6023</v>
      </c>
      <c r="H6027" s="246">
        <f t="shared" ca="1" si="106"/>
        <v>-1.0278765320766318E-2</v>
      </c>
    </row>
    <row r="6028" spans="7:8" x14ac:dyDescent="0.25">
      <c r="G6028">
        <v>6024</v>
      </c>
      <c r="H6028" s="246">
        <f t="shared" ca="1" si="106"/>
        <v>-5.4614963400799327E-3</v>
      </c>
    </row>
    <row r="6029" spans="7:8" x14ac:dyDescent="0.25">
      <c r="G6029">
        <v>6025</v>
      </c>
      <c r="H6029" s="246">
        <f t="shared" ca="1" si="106"/>
        <v>1.3054261426803963E-2</v>
      </c>
    </row>
    <row r="6030" spans="7:8" x14ac:dyDescent="0.25">
      <c r="G6030">
        <v>6026</v>
      </c>
      <c r="H6030" s="246">
        <f t="shared" ca="1" si="106"/>
        <v>-3.5071688950941483E-3</v>
      </c>
    </row>
    <row r="6031" spans="7:8" x14ac:dyDescent="0.25">
      <c r="G6031">
        <v>6027</v>
      </c>
      <c r="H6031" s="246">
        <f t="shared" ca="1" si="106"/>
        <v>-2.4608005740769793E-4</v>
      </c>
    </row>
    <row r="6032" spans="7:8" x14ac:dyDescent="0.25">
      <c r="G6032">
        <v>6028</v>
      </c>
      <c r="H6032" s="246">
        <f t="shared" ca="1" si="106"/>
        <v>-1.7860038159771465E-2</v>
      </c>
    </row>
    <row r="6033" spans="7:8" x14ac:dyDescent="0.25">
      <c r="G6033">
        <v>6029</v>
      </c>
      <c r="H6033" s="246">
        <f t="shared" ca="1" si="106"/>
        <v>1.0513196291598323E-2</v>
      </c>
    </row>
    <row r="6034" spans="7:8" x14ac:dyDescent="0.25">
      <c r="G6034">
        <v>6030</v>
      </c>
      <c r="H6034" s="246">
        <f t="shared" ca="1" si="106"/>
        <v>1.3431567526416008E-3</v>
      </c>
    </row>
    <row r="6035" spans="7:8" x14ac:dyDescent="0.25">
      <c r="G6035">
        <v>6031</v>
      </c>
      <c r="H6035" s="246">
        <f t="shared" ca="1" si="106"/>
        <v>-8.2909790122498682E-3</v>
      </c>
    </row>
    <row r="6036" spans="7:8" x14ac:dyDescent="0.25">
      <c r="G6036">
        <v>6032</v>
      </c>
      <c r="H6036" s="246">
        <f t="shared" ca="1" si="106"/>
        <v>2.4855483537206208E-2</v>
      </c>
    </row>
    <row r="6037" spans="7:8" x14ac:dyDescent="0.25">
      <c r="G6037">
        <v>6033</v>
      </c>
      <c r="H6037" s="246">
        <f t="shared" ca="1" si="106"/>
        <v>1.8135764585809001E-2</v>
      </c>
    </row>
    <row r="6038" spans="7:8" x14ac:dyDescent="0.25">
      <c r="G6038">
        <v>6034</v>
      </c>
      <c r="H6038" s="246">
        <f t="shared" ca="1" si="106"/>
        <v>-6.616883661571182E-3</v>
      </c>
    </row>
    <row r="6039" spans="7:8" x14ac:dyDescent="0.25">
      <c r="G6039">
        <v>6035</v>
      </c>
      <c r="H6039" s="246">
        <f t="shared" ca="1" si="106"/>
        <v>-7.1236727089898028E-3</v>
      </c>
    </row>
    <row r="6040" spans="7:8" x14ac:dyDescent="0.25">
      <c r="G6040">
        <v>6036</v>
      </c>
      <c r="H6040" s="246">
        <f t="shared" ca="1" si="106"/>
        <v>2.1057986149906623E-2</v>
      </c>
    </row>
    <row r="6041" spans="7:8" x14ac:dyDescent="0.25">
      <c r="G6041">
        <v>6037</v>
      </c>
      <c r="H6041" s="246">
        <f t="shared" ca="1" si="106"/>
        <v>1.5208695466696938E-2</v>
      </c>
    </row>
    <row r="6042" spans="7:8" x14ac:dyDescent="0.25">
      <c r="G6042">
        <v>6038</v>
      </c>
      <c r="H6042" s="246">
        <f t="shared" ca="1" si="106"/>
        <v>-1.3168435401620044E-3</v>
      </c>
    </row>
    <row r="6043" spans="7:8" x14ac:dyDescent="0.25">
      <c r="G6043">
        <v>6039</v>
      </c>
      <c r="H6043" s="246">
        <f t="shared" ca="1" si="106"/>
        <v>6.1610917064334365E-3</v>
      </c>
    </row>
    <row r="6044" spans="7:8" x14ac:dyDescent="0.25">
      <c r="G6044">
        <v>6040</v>
      </c>
      <c r="H6044" s="246">
        <f t="shared" ca="1" si="106"/>
        <v>-1.9854335548362349E-2</v>
      </c>
    </row>
    <row r="6045" spans="7:8" x14ac:dyDescent="0.25">
      <c r="G6045">
        <v>6041</v>
      </c>
      <c r="H6045" s="246">
        <f t="shared" ca="1" si="106"/>
        <v>6.5786291418990584E-3</v>
      </c>
    </row>
    <row r="6046" spans="7:8" x14ac:dyDescent="0.25">
      <c r="G6046">
        <v>6042</v>
      </c>
      <c r="H6046" s="246">
        <f t="shared" ca="1" si="106"/>
        <v>-1.2655631468501944E-2</v>
      </c>
    </row>
    <row r="6047" spans="7:8" x14ac:dyDescent="0.25">
      <c r="G6047">
        <v>6043</v>
      </c>
      <c r="H6047" s="246">
        <f t="shared" ca="1" si="106"/>
        <v>-2.8026529293468164E-2</v>
      </c>
    </row>
    <row r="6048" spans="7:8" x14ac:dyDescent="0.25">
      <c r="G6048">
        <v>6044</v>
      </c>
      <c r="H6048" s="246">
        <f t="shared" ca="1" si="106"/>
        <v>1.5399345859564579E-2</v>
      </c>
    </row>
    <row r="6049" spans="7:8" x14ac:dyDescent="0.25">
      <c r="G6049">
        <v>6045</v>
      </c>
      <c r="H6049" s="246">
        <f t="shared" ca="1" si="106"/>
        <v>1.1335784006450881E-2</v>
      </c>
    </row>
    <row r="6050" spans="7:8" x14ac:dyDescent="0.25">
      <c r="G6050">
        <v>6046</v>
      </c>
      <c r="H6050" s="246">
        <f t="shared" ca="1" si="106"/>
        <v>6.6376351381179591E-3</v>
      </c>
    </row>
    <row r="6051" spans="7:8" x14ac:dyDescent="0.25">
      <c r="G6051">
        <v>6047</v>
      </c>
      <c r="H6051" s="246">
        <f t="shared" ca="1" si="106"/>
        <v>2.3084766166676901E-2</v>
      </c>
    </row>
    <row r="6052" spans="7:8" x14ac:dyDescent="0.25">
      <c r="G6052">
        <v>6048</v>
      </c>
      <c r="H6052" s="246">
        <f t="shared" ca="1" si="106"/>
        <v>9.1769881873736466E-3</v>
      </c>
    </row>
    <row r="6053" spans="7:8" x14ac:dyDescent="0.25">
      <c r="G6053">
        <v>6049</v>
      </c>
      <c r="H6053" s="246">
        <f t="shared" ca="1" si="106"/>
        <v>-5.63994579514641E-3</v>
      </c>
    </row>
    <row r="6054" spans="7:8" x14ac:dyDescent="0.25">
      <c r="G6054">
        <v>6050</v>
      </c>
      <c r="H6054" s="246">
        <f t="shared" ca="1" si="106"/>
        <v>-9.0686050799659162E-4</v>
      </c>
    </row>
    <row r="6055" spans="7:8" x14ac:dyDescent="0.25">
      <c r="G6055">
        <v>6051</v>
      </c>
      <c r="H6055" s="246">
        <f t="shared" ca="1" si="106"/>
        <v>-9.9733387524806854E-3</v>
      </c>
    </row>
    <row r="6056" spans="7:8" x14ac:dyDescent="0.25">
      <c r="G6056">
        <v>6052</v>
      </c>
      <c r="H6056" s="246">
        <f t="shared" ca="1" si="106"/>
        <v>-5.0756481532734351E-3</v>
      </c>
    </row>
    <row r="6057" spans="7:8" x14ac:dyDescent="0.25">
      <c r="G6057">
        <v>6053</v>
      </c>
      <c r="H6057" s="246">
        <f t="shared" ca="1" si="106"/>
        <v>2.2193770850989229E-3</v>
      </c>
    </row>
    <row r="6058" spans="7:8" x14ac:dyDescent="0.25">
      <c r="G6058">
        <v>6054</v>
      </c>
      <c r="H6058" s="246">
        <f t="shared" ca="1" si="106"/>
        <v>3.2266034214918646E-3</v>
      </c>
    </row>
    <row r="6059" spans="7:8" x14ac:dyDescent="0.25">
      <c r="G6059">
        <v>6055</v>
      </c>
      <c r="H6059" s="246">
        <f t="shared" ca="1" si="106"/>
        <v>2.7017008507363612E-3</v>
      </c>
    </row>
    <row r="6060" spans="7:8" x14ac:dyDescent="0.25">
      <c r="G6060">
        <v>6056</v>
      </c>
      <c r="H6060" s="246">
        <f t="shared" ca="1" si="106"/>
        <v>-3.3057289351763773E-3</v>
      </c>
    </row>
    <row r="6061" spans="7:8" x14ac:dyDescent="0.25">
      <c r="G6061">
        <v>6057</v>
      </c>
      <c r="H6061" s="246">
        <f t="shared" ca="1" si="106"/>
        <v>-2.5051714582190313E-2</v>
      </c>
    </row>
    <row r="6062" spans="7:8" x14ac:dyDescent="0.25">
      <c r="G6062">
        <v>6058</v>
      </c>
      <c r="H6062" s="246">
        <f t="shared" ca="1" si="106"/>
        <v>1.5706517508651797E-2</v>
      </c>
    </row>
    <row r="6063" spans="7:8" x14ac:dyDescent="0.25">
      <c r="G6063">
        <v>6059</v>
      </c>
      <c r="H6063" s="246">
        <f t="shared" ca="1" si="106"/>
        <v>3.9472886846200613E-3</v>
      </c>
    </row>
    <row r="6064" spans="7:8" x14ac:dyDescent="0.25">
      <c r="G6064">
        <v>6060</v>
      </c>
      <c r="H6064" s="246">
        <f t="shared" ca="1" si="106"/>
        <v>6.7795992098546043E-4</v>
      </c>
    </row>
    <row r="6065" spans="7:8" x14ac:dyDescent="0.25">
      <c r="G6065">
        <v>6061</v>
      </c>
      <c r="H6065" s="246">
        <f t="shared" ca="1" si="106"/>
        <v>1.0404831959739652E-3</v>
      </c>
    </row>
    <row r="6066" spans="7:8" x14ac:dyDescent="0.25">
      <c r="G6066">
        <v>6062</v>
      </c>
      <c r="H6066" s="246">
        <f t="shared" ca="1" si="106"/>
        <v>-1.5549242724159812E-2</v>
      </c>
    </row>
    <row r="6067" spans="7:8" x14ac:dyDescent="0.25">
      <c r="G6067">
        <v>6063</v>
      </c>
      <c r="H6067" s="246">
        <f t="shared" ca="1" si="106"/>
        <v>-8.802515672785333E-3</v>
      </c>
    </row>
    <row r="6068" spans="7:8" x14ac:dyDescent="0.25">
      <c r="G6068">
        <v>6064</v>
      </c>
      <c r="H6068" s="246">
        <f t="shared" ca="1" si="106"/>
        <v>1.5648414110164405E-2</v>
      </c>
    </row>
    <row r="6069" spans="7:8" x14ac:dyDescent="0.25">
      <c r="G6069">
        <v>6065</v>
      </c>
      <c r="H6069" s="246">
        <f t="shared" ca="1" si="106"/>
        <v>5.0807366116962715E-3</v>
      </c>
    </row>
    <row r="6070" spans="7:8" x14ac:dyDescent="0.25">
      <c r="G6070">
        <v>6066</v>
      </c>
      <c r="H6070" s="246">
        <f t="shared" ca="1" si="106"/>
        <v>1.0812203266854403E-2</v>
      </c>
    </row>
    <row r="6071" spans="7:8" x14ac:dyDescent="0.25">
      <c r="G6071">
        <v>6067</v>
      </c>
      <c r="H6071" s="246">
        <f t="shared" ca="1" si="106"/>
        <v>2.2014701291340952E-2</v>
      </c>
    </row>
    <row r="6072" spans="7:8" x14ac:dyDescent="0.25">
      <c r="G6072">
        <v>6068</v>
      </c>
      <c r="H6072" s="246">
        <f t="shared" ca="1" si="106"/>
        <v>1.7667714220930743E-2</v>
      </c>
    </row>
    <row r="6073" spans="7:8" x14ac:dyDescent="0.25">
      <c r="G6073">
        <v>6069</v>
      </c>
      <c r="H6073" s="246">
        <f t="shared" ca="1" si="106"/>
        <v>-1.4959331040944431E-2</v>
      </c>
    </row>
    <row r="6074" spans="7:8" x14ac:dyDescent="0.25">
      <c r="G6074">
        <v>6070</v>
      </c>
      <c r="H6074" s="246">
        <f t="shared" ca="1" si="106"/>
        <v>6.255580342982371E-3</v>
      </c>
    </row>
    <row r="6075" spans="7:8" x14ac:dyDescent="0.25">
      <c r="G6075">
        <v>6071</v>
      </c>
      <c r="H6075" s="246">
        <f t="shared" ca="1" si="106"/>
        <v>-1.2473662665663963E-2</v>
      </c>
    </row>
    <row r="6076" spans="7:8" x14ac:dyDescent="0.25">
      <c r="G6076">
        <v>6072</v>
      </c>
      <c r="H6076" s="246">
        <f t="shared" ca="1" si="106"/>
        <v>1.0062474904763856E-2</v>
      </c>
    </row>
    <row r="6077" spans="7:8" x14ac:dyDescent="0.25">
      <c r="G6077">
        <v>6073</v>
      </c>
      <c r="H6077" s="246">
        <f t="shared" ca="1" si="106"/>
        <v>3.0601948354602299E-2</v>
      </c>
    </row>
    <row r="6078" spans="7:8" x14ac:dyDescent="0.25">
      <c r="G6078">
        <v>6074</v>
      </c>
      <c r="H6078" s="246">
        <f t="shared" ca="1" si="106"/>
        <v>4.5562963732572502E-3</v>
      </c>
    </row>
    <row r="6079" spans="7:8" x14ac:dyDescent="0.25">
      <c r="G6079">
        <v>6075</v>
      </c>
      <c r="H6079" s="246">
        <f t="shared" ca="1" si="106"/>
        <v>6.940233553430983E-3</v>
      </c>
    </row>
    <row r="6080" spans="7:8" x14ac:dyDescent="0.25">
      <c r="G6080">
        <v>6076</v>
      </c>
      <c r="H6080" s="246">
        <f t="shared" ca="1" si="106"/>
        <v>1.3020169973020889E-2</v>
      </c>
    </row>
    <row r="6081" spans="7:8" x14ac:dyDescent="0.25">
      <c r="G6081">
        <v>6077</v>
      </c>
      <c r="H6081" s="246">
        <f t="shared" ca="1" si="106"/>
        <v>-1.9726475418938207E-2</v>
      </c>
    </row>
    <row r="6082" spans="7:8" x14ac:dyDescent="0.25">
      <c r="G6082">
        <v>6078</v>
      </c>
      <c r="H6082" s="246">
        <f t="shared" ca="1" si="106"/>
        <v>-5.8442138685873644E-3</v>
      </c>
    </row>
    <row r="6083" spans="7:8" x14ac:dyDescent="0.25">
      <c r="G6083">
        <v>6079</v>
      </c>
      <c r="H6083" s="246">
        <f t="shared" ca="1" si="106"/>
        <v>-2.8963493958004132E-3</v>
      </c>
    </row>
    <row r="6084" spans="7:8" x14ac:dyDescent="0.25">
      <c r="G6084">
        <v>6080</v>
      </c>
      <c r="H6084" s="246">
        <f t="shared" ca="1" si="106"/>
        <v>7.7360878613629003E-3</v>
      </c>
    </row>
    <row r="6085" spans="7:8" x14ac:dyDescent="0.25">
      <c r="G6085">
        <v>6081</v>
      </c>
      <c r="H6085" s="246">
        <f t="shared" ca="1" si="106"/>
        <v>-1.3734743148280035E-2</v>
      </c>
    </row>
    <row r="6086" spans="7:8" x14ac:dyDescent="0.25">
      <c r="G6086">
        <v>6082</v>
      </c>
      <c r="H6086" s="246">
        <f t="shared" ref="H6086:H6149" ca="1" si="107">_xlfn.NORM.INV(RAND(),$N$7,$N$8)</f>
        <v>2.1628385330698857E-2</v>
      </c>
    </row>
    <row r="6087" spans="7:8" x14ac:dyDescent="0.25">
      <c r="G6087">
        <v>6083</v>
      </c>
      <c r="H6087" s="246">
        <f t="shared" ca="1" si="107"/>
        <v>-9.1552530872435478E-3</v>
      </c>
    </row>
    <row r="6088" spans="7:8" x14ac:dyDescent="0.25">
      <c r="G6088">
        <v>6084</v>
      </c>
      <c r="H6088" s="246">
        <f t="shared" ca="1" si="107"/>
        <v>3.6196705438700152E-3</v>
      </c>
    </row>
    <row r="6089" spans="7:8" x14ac:dyDescent="0.25">
      <c r="G6089">
        <v>6085</v>
      </c>
      <c r="H6089" s="246">
        <f t="shared" ca="1" si="107"/>
        <v>-7.1355792962801362E-3</v>
      </c>
    </row>
    <row r="6090" spans="7:8" x14ac:dyDescent="0.25">
      <c r="G6090">
        <v>6086</v>
      </c>
      <c r="H6090" s="246">
        <f t="shared" ca="1" si="107"/>
        <v>1.075183029506903E-2</v>
      </c>
    </row>
    <row r="6091" spans="7:8" x14ac:dyDescent="0.25">
      <c r="G6091">
        <v>6087</v>
      </c>
      <c r="H6091" s="246">
        <f t="shared" ca="1" si="107"/>
        <v>-5.4335787553954368E-3</v>
      </c>
    </row>
    <row r="6092" spans="7:8" x14ac:dyDescent="0.25">
      <c r="G6092">
        <v>6088</v>
      </c>
      <c r="H6092" s="246">
        <f t="shared" ca="1" si="107"/>
        <v>7.5528099206661039E-3</v>
      </c>
    </row>
    <row r="6093" spans="7:8" x14ac:dyDescent="0.25">
      <c r="G6093">
        <v>6089</v>
      </c>
      <c r="H6093" s="246">
        <f t="shared" ca="1" si="107"/>
        <v>-8.6080848244664294E-3</v>
      </c>
    </row>
    <row r="6094" spans="7:8" x14ac:dyDescent="0.25">
      <c r="G6094">
        <v>6090</v>
      </c>
      <c r="H6094" s="246">
        <f t="shared" ca="1" si="107"/>
        <v>-8.2497770284280895E-3</v>
      </c>
    </row>
    <row r="6095" spans="7:8" x14ac:dyDescent="0.25">
      <c r="G6095">
        <v>6091</v>
      </c>
      <c r="H6095" s="246">
        <f t="shared" ca="1" si="107"/>
        <v>-9.9149258950687676E-4</v>
      </c>
    </row>
    <row r="6096" spans="7:8" x14ac:dyDescent="0.25">
      <c r="G6096">
        <v>6092</v>
      </c>
      <c r="H6096" s="246">
        <f t="shared" ca="1" si="107"/>
        <v>1.3338502715123039E-2</v>
      </c>
    </row>
    <row r="6097" spans="7:8" x14ac:dyDescent="0.25">
      <c r="G6097">
        <v>6093</v>
      </c>
      <c r="H6097" s="246">
        <f t="shared" ca="1" si="107"/>
        <v>-1.0358261332952194E-2</v>
      </c>
    </row>
    <row r="6098" spans="7:8" x14ac:dyDescent="0.25">
      <c r="G6098">
        <v>6094</v>
      </c>
      <c r="H6098" s="246">
        <f t="shared" ca="1" si="107"/>
        <v>-5.277422635832885E-3</v>
      </c>
    </row>
    <row r="6099" spans="7:8" x14ac:dyDescent="0.25">
      <c r="G6099">
        <v>6095</v>
      </c>
      <c r="H6099" s="246">
        <f t="shared" ca="1" si="107"/>
        <v>2.5999900161308123E-3</v>
      </c>
    </row>
    <row r="6100" spans="7:8" x14ac:dyDescent="0.25">
      <c r="G6100">
        <v>6096</v>
      </c>
      <c r="H6100" s="246">
        <f t="shared" ca="1" si="107"/>
        <v>-7.79413357811202E-3</v>
      </c>
    </row>
    <row r="6101" spans="7:8" x14ac:dyDescent="0.25">
      <c r="G6101">
        <v>6097</v>
      </c>
      <c r="H6101" s="246">
        <f t="shared" ca="1" si="107"/>
        <v>-1.7816808157276837E-2</v>
      </c>
    </row>
    <row r="6102" spans="7:8" x14ac:dyDescent="0.25">
      <c r="G6102">
        <v>6098</v>
      </c>
      <c r="H6102" s="246">
        <f t="shared" ca="1" si="107"/>
        <v>-1.460828468427197E-2</v>
      </c>
    </row>
    <row r="6103" spans="7:8" x14ac:dyDescent="0.25">
      <c r="G6103">
        <v>6099</v>
      </c>
      <c r="H6103" s="246">
        <f t="shared" ca="1" si="107"/>
        <v>-4.1325332800495841E-4</v>
      </c>
    </row>
    <row r="6104" spans="7:8" x14ac:dyDescent="0.25">
      <c r="G6104">
        <v>6100</v>
      </c>
      <c r="H6104" s="246">
        <f t="shared" ca="1" si="107"/>
        <v>-1.4655508355800852E-2</v>
      </c>
    </row>
    <row r="6105" spans="7:8" x14ac:dyDescent="0.25">
      <c r="G6105">
        <v>6101</v>
      </c>
      <c r="H6105" s="246">
        <f t="shared" ca="1" si="107"/>
        <v>-9.3517876556120528E-3</v>
      </c>
    </row>
    <row r="6106" spans="7:8" x14ac:dyDescent="0.25">
      <c r="G6106">
        <v>6102</v>
      </c>
      <c r="H6106" s="246">
        <f t="shared" ca="1" si="107"/>
        <v>-8.1865065419900289E-4</v>
      </c>
    </row>
    <row r="6107" spans="7:8" x14ac:dyDescent="0.25">
      <c r="G6107">
        <v>6103</v>
      </c>
      <c r="H6107" s="246">
        <f t="shared" ca="1" si="107"/>
        <v>-1.4451051667869043E-2</v>
      </c>
    </row>
    <row r="6108" spans="7:8" x14ac:dyDescent="0.25">
      <c r="G6108">
        <v>6104</v>
      </c>
      <c r="H6108" s="246">
        <f t="shared" ca="1" si="107"/>
        <v>-2.6428425553670275E-2</v>
      </c>
    </row>
    <row r="6109" spans="7:8" x14ac:dyDescent="0.25">
      <c r="G6109">
        <v>6105</v>
      </c>
      <c r="H6109" s="246">
        <f t="shared" ca="1" si="107"/>
        <v>8.2730419854754947E-3</v>
      </c>
    </row>
    <row r="6110" spans="7:8" x14ac:dyDescent="0.25">
      <c r="G6110">
        <v>6106</v>
      </c>
      <c r="H6110" s="246">
        <f t="shared" ca="1" si="107"/>
        <v>2.6939243777443201E-3</v>
      </c>
    </row>
    <row r="6111" spans="7:8" x14ac:dyDescent="0.25">
      <c r="G6111">
        <v>6107</v>
      </c>
      <c r="H6111" s="246">
        <f t="shared" ca="1" si="107"/>
        <v>3.51806639586697E-2</v>
      </c>
    </row>
    <row r="6112" spans="7:8" x14ac:dyDescent="0.25">
      <c r="G6112">
        <v>6108</v>
      </c>
      <c r="H6112" s="246">
        <f t="shared" ca="1" si="107"/>
        <v>5.6208773470928204E-3</v>
      </c>
    </row>
    <row r="6113" spans="7:8" x14ac:dyDescent="0.25">
      <c r="G6113">
        <v>6109</v>
      </c>
      <c r="H6113" s="246">
        <f t="shared" ca="1" si="107"/>
        <v>-6.2539003175080257E-3</v>
      </c>
    </row>
    <row r="6114" spans="7:8" x14ac:dyDescent="0.25">
      <c r="G6114">
        <v>6110</v>
      </c>
      <c r="H6114" s="246">
        <f t="shared" ca="1" si="107"/>
        <v>-3.0627641257288535E-3</v>
      </c>
    </row>
    <row r="6115" spans="7:8" x14ac:dyDescent="0.25">
      <c r="G6115">
        <v>6111</v>
      </c>
      <c r="H6115" s="246">
        <f t="shared" ca="1" si="107"/>
        <v>2.7050115471542236E-3</v>
      </c>
    </row>
    <row r="6116" spans="7:8" x14ac:dyDescent="0.25">
      <c r="G6116">
        <v>6112</v>
      </c>
      <c r="H6116" s="246">
        <f t="shared" ca="1" si="107"/>
        <v>-2.2735120365830748E-3</v>
      </c>
    </row>
    <row r="6117" spans="7:8" x14ac:dyDescent="0.25">
      <c r="G6117">
        <v>6113</v>
      </c>
      <c r="H6117" s="246">
        <f t="shared" ca="1" si="107"/>
        <v>-1.4532380781033452E-2</v>
      </c>
    </row>
    <row r="6118" spans="7:8" x14ac:dyDescent="0.25">
      <c r="G6118">
        <v>6114</v>
      </c>
      <c r="H6118" s="246">
        <f t="shared" ca="1" si="107"/>
        <v>3.4221505852678603E-3</v>
      </c>
    </row>
    <row r="6119" spans="7:8" x14ac:dyDescent="0.25">
      <c r="G6119">
        <v>6115</v>
      </c>
      <c r="H6119" s="246">
        <f t="shared" ca="1" si="107"/>
        <v>3.2514978211799941E-3</v>
      </c>
    </row>
    <row r="6120" spans="7:8" x14ac:dyDescent="0.25">
      <c r="G6120">
        <v>6116</v>
      </c>
      <c r="H6120" s="246">
        <f t="shared" ca="1" si="107"/>
        <v>2.5077421228201929E-2</v>
      </c>
    </row>
    <row r="6121" spans="7:8" x14ac:dyDescent="0.25">
      <c r="G6121">
        <v>6117</v>
      </c>
      <c r="H6121" s="246">
        <f t="shared" ca="1" si="107"/>
        <v>-4.3361883849045253E-3</v>
      </c>
    </row>
    <row r="6122" spans="7:8" x14ac:dyDescent="0.25">
      <c r="G6122">
        <v>6118</v>
      </c>
      <c r="H6122" s="246">
        <f t="shared" ca="1" si="107"/>
        <v>1.4012924594945709E-2</v>
      </c>
    </row>
    <row r="6123" spans="7:8" x14ac:dyDescent="0.25">
      <c r="G6123">
        <v>6119</v>
      </c>
      <c r="H6123" s="246">
        <f t="shared" ca="1" si="107"/>
        <v>1.2034753839585166E-2</v>
      </c>
    </row>
    <row r="6124" spans="7:8" x14ac:dyDescent="0.25">
      <c r="G6124">
        <v>6120</v>
      </c>
      <c r="H6124" s="246">
        <f t="shared" ca="1" si="107"/>
        <v>1.5003039446599484E-2</v>
      </c>
    </row>
    <row r="6125" spans="7:8" x14ac:dyDescent="0.25">
      <c r="G6125">
        <v>6121</v>
      </c>
      <c r="H6125" s="246">
        <f t="shared" ca="1" si="107"/>
        <v>-2.5544241598030866E-3</v>
      </c>
    </row>
    <row r="6126" spans="7:8" x14ac:dyDescent="0.25">
      <c r="G6126">
        <v>6122</v>
      </c>
      <c r="H6126" s="246">
        <f t="shared" ca="1" si="107"/>
        <v>9.5978983049759808E-3</v>
      </c>
    </row>
    <row r="6127" spans="7:8" x14ac:dyDescent="0.25">
      <c r="G6127">
        <v>6123</v>
      </c>
      <c r="H6127" s="246">
        <f t="shared" ca="1" si="107"/>
        <v>1.6657375721021002E-2</v>
      </c>
    </row>
    <row r="6128" spans="7:8" x14ac:dyDescent="0.25">
      <c r="G6128">
        <v>6124</v>
      </c>
      <c r="H6128" s="246">
        <f t="shared" ca="1" si="107"/>
        <v>-1.051232688934626E-2</v>
      </c>
    </row>
    <row r="6129" spans="7:8" x14ac:dyDescent="0.25">
      <c r="G6129">
        <v>6125</v>
      </c>
      <c r="H6129" s="246">
        <f t="shared" ca="1" si="107"/>
        <v>-1.1641664877283317E-2</v>
      </c>
    </row>
    <row r="6130" spans="7:8" x14ac:dyDescent="0.25">
      <c r="G6130">
        <v>6126</v>
      </c>
      <c r="H6130" s="246">
        <f t="shared" ca="1" si="107"/>
        <v>-3.0954235303981472E-2</v>
      </c>
    </row>
    <row r="6131" spans="7:8" x14ac:dyDescent="0.25">
      <c r="G6131">
        <v>6127</v>
      </c>
      <c r="H6131" s="246">
        <f t="shared" ca="1" si="107"/>
        <v>7.6852427826928308E-4</v>
      </c>
    </row>
    <row r="6132" spans="7:8" x14ac:dyDescent="0.25">
      <c r="G6132">
        <v>6128</v>
      </c>
      <c r="H6132" s="246">
        <f t="shared" ca="1" si="107"/>
        <v>1.8877915332620903E-3</v>
      </c>
    </row>
    <row r="6133" spans="7:8" x14ac:dyDescent="0.25">
      <c r="G6133">
        <v>6129</v>
      </c>
      <c r="H6133" s="246">
        <f t="shared" ca="1" si="107"/>
        <v>7.7118165155156387E-3</v>
      </c>
    </row>
    <row r="6134" spans="7:8" x14ac:dyDescent="0.25">
      <c r="G6134">
        <v>6130</v>
      </c>
      <c r="H6134" s="246">
        <f t="shared" ca="1" si="107"/>
        <v>-1.0764188135756292E-3</v>
      </c>
    </row>
    <row r="6135" spans="7:8" x14ac:dyDescent="0.25">
      <c r="G6135">
        <v>6131</v>
      </c>
      <c r="H6135" s="246">
        <f t="shared" ca="1" si="107"/>
        <v>5.488517444428187E-3</v>
      </c>
    </row>
    <row r="6136" spans="7:8" x14ac:dyDescent="0.25">
      <c r="G6136">
        <v>6132</v>
      </c>
      <c r="H6136" s="246">
        <f t="shared" ca="1" si="107"/>
        <v>-9.5268462083126105E-3</v>
      </c>
    </row>
    <row r="6137" spans="7:8" x14ac:dyDescent="0.25">
      <c r="G6137">
        <v>6133</v>
      </c>
      <c r="H6137" s="246">
        <f t="shared" ca="1" si="107"/>
        <v>5.0833785436900526E-3</v>
      </c>
    </row>
    <row r="6138" spans="7:8" x14ac:dyDescent="0.25">
      <c r="G6138">
        <v>6134</v>
      </c>
      <c r="H6138" s="246">
        <f t="shared" ca="1" si="107"/>
        <v>7.6690002319695734E-3</v>
      </c>
    </row>
    <row r="6139" spans="7:8" x14ac:dyDescent="0.25">
      <c r="G6139">
        <v>6135</v>
      </c>
      <c r="H6139" s="246">
        <f t="shared" ca="1" si="107"/>
        <v>9.1402633476742098E-3</v>
      </c>
    </row>
    <row r="6140" spans="7:8" x14ac:dyDescent="0.25">
      <c r="G6140">
        <v>6136</v>
      </c>
      <c r="H6140" s="246">
        <f t="shared" ca="1" si="107"/>
        <v>-2.8761334442819492E-3</v>
      </c>
    </row>
    <row r="6141" spans="7:8" x14ac:dyDescent="0.25">
      <c r="G6141">
        <v>6137</v>
      </c>
      <c r="H6141" s="246">
        <f t="shared" ca="1" si="107"/>
        <v>-1.4212073639794512E-3</v>
      </c>
    </row>
    <row r="6142" spans="7:8" x14ac:dyDescent="0.25">
      <c r="G6142">
        <v>6138</v>
      </c>
      <c r="H6142" s="246">
        <f t="shared" ca="1" si="107"/>
        <v>-6.5696509728587994E-3</v>
      </c>
    </row>
    <row r="6143" spans="7:8" x14ac:dyDescent="0.25">
      <c r="G6143">
        <v>6139</v>
      </c>
      <c r="H6143" s="246">
        <f t="shared" ca="1" si="107"/>
        <v>1.8294045421826884E-2</v>
      </c>
    </row>
    <row r="6144" spans="7:8" x14ac:dyDescent="0.25">
      <c r="G6144">
        <v>6140</v>
      </c>
      <c r="H6144" s="246">
        <f t="shared" ca="1" si="107"/>
        <v>-1.5676165170750746E-2</v>
      </c>
    </row>
    <row r="6145" spans="7:8" x14ac:dyDescent="0.25">
      <c r="G6145">
        <v>6141</v>
      </c>
      <c r="H6145" s="246">
        <f t="shared" ca="1" si="107"/>
        <v>-2.4276958990863992E-3</v>
      </c>
    </row>
    <row r="6146" spans="7:8" x14ac:dyDescent="0.25">
      <c r="G6146">
        <v>6142</v>
      </c>
      <c r="H6146" s="246">
        <f t="shared" ca="1" si="107"/>
        <v>1.2962887558685441E-2</v>
      </c>
    </row>
    <row r="6147" spans="7:8" x14ac:dyDescent="0.25">
      <c r="G6147">
        <v>6143</v>
      </c>
      <c r="H6147" s="246">
        <f t="shared" ca="1" si="107"/>
        <v>-2.303792930639164E-2</v>
      </c>
    </row>
    <row r="6148" spans="7:8" x14ac:dyDescent="0.25">
      <c r="G6148">
        <v>6144</v>
      </c>
      <c r="H6148" s="246">
        <f t="shared" ca="1" si="107"/>
        <v>7.8951746889465105E-3</v>
      </c>
    </row>
    <row r="6149" spans="7:8" x14ac:dyDescent="0.25">
      <c r="G6149">
        <v>6145</v>
      </c>
      <c r="H6149" s="246">
        <f t="shared" ca="1" si="107"/>
        <v>-1.7340353620402545E-2</v>
      </c>
    </row>
    <row r="6150" spans="7:8" x14ac:dyDescent="0.25">
      <c r="G6150">
        <v>6146</v>
      </c>
      <c r="H6150" s="246">
        <f t="shared" ref="H6150:H6213" ca="1" si="108">_xlfn.NORM.INV(RAND(),$N$7,$N$8)</f>
        <v>-1.5885209193613289E-2</v>
      </c>
    </row>
    <row r="6151" spans="7:8" x14ac:dyDescent="0.25">
      <c r="G6151">
        <v>6147</v>
      </c>
      <c r="H6151" s="246">
        <f t="shared" ca="1" si="108"/>
        <v>-6.9626085025411072E-3</v>
      </c>
    </row>
    <row r="6152" spans="7:8" x14ac:dyDescent="0.25">
      <c r="G6152">
        <v>6148</v>
      </c>
      <c r="H6152" s="246">
        <f t="shared" ca="1" si="108"/>
        <v>2.6566377024265079E-3</v>
      </c>
    </row>
    <row r="6153" spans="7:8" x14ac:dyDescent="0.25">
      <c r="G6153">
        <v>6149</v>
      </c>
      <c r="H6153" s="246">
        <f t="shared" ca="1" si="108"/>
        <v>-2.3034158279034204E-3</v>
      </c>
    </row>
    <row r="6154" spans="7:8" x14ac:dyDescent="0.25">
      <c r="G6154">
        <v>6150</v>
      </c>
      <c r="H6154" s="246">
        <f t="shared" ca="1" si="108"/>
        <v>3.8493064868271834E-3</v>
      </c>
    </row>
    <row r="6155" spans="7:8" x14ac:dyDescent="0.25">
      <c r="G6155">
        <v>6151</v>
      </c>
      <c r="H6155" s="246">
        <f t="shared" ca="1" si="108"/>
        <v>1.2361866834126054E-3</v>
      </c>
    </row>
    <row r="6156" spans="7:8" x14ac:dyDescent="0.25">
      <c r="G6156">
        <v>6152</v>
      </c>
      <c r="H6156" s="246">
        <f t="shared" ca="1" si="108"/>
        <v>-8.060077625041984E-3</v>
      </c>
    </row>
    <row r="6157" spans="7:8" x14ac:dyDescent="0.25">
      <c r="G6157">
        <v>6153</v>
      </c>
      <c r="H6157" s="246">
        <f t="shared" ca="1" si="108"/>
        <v>1.1961662292852056E-2</v>
      </c>
    </row>
    <row r="6158" spans="7:8" x14ac:dyDescent="0.25">
      <c r="G6158">
        <v>6154</v>
      </c>
      <c r="H6158" s="246">
        <f t="shared" ca="1" si="108"/>
        <v>1.9292551740051019E-2</v>
      </c>
    </row>
    <row r="6159" spans="7:8" x14ac:dyDescent="0.25">
      <c r="G6159">
        <v>6155</v>
      </c>
      <c r="H6159" s="246">
        <f t="shared" ca="1" si="108"/>
        <v>-1.1291495612075612E-3</v>
      </c>
    </row>
    <row r="6160" spans="7:8" x14ac:dyDescent="0.25">
      <c r="G6160">
        <v>6156</v>
      </c>
      <c r="H6160" s="246">
        <f t="shared" ca="1" si="108"/>
        <v>-7.6920037020987587E-3</v>
      </c>
    </row>
    <row r="6161" spans="7:8" x14ac:dyDescent="0.25">
      <c r="G6161">
        <v>6157</v>
      </c>
      <c r="H6161" s="246">
        <f t="shared" ca="1" si="108"/>
        <v>1.2927199135007437E-3</v>
      </c>
    </row>
    <row r="6162" spans="7:8" x14ac:dyDescent="0.25">
      <c r="G6162">
        <v>6158</v>
      </c>
      <c r="H6162" s="246">
        <f t="shared" ca="1" si="108"/>
        <v>4.3806098657552077E-3</v>
      </c>
    </row>
    <row r="6163" spans="7:8" x14ac:dyDescent="0.25">
      <c r="G6163">
        <v>6159</v>
      </c>
      <c r="H6163" s="246">
        <f t="shared" ca="1" si="108"/>
        <v>-1.0180507187760604E-2</v>
      </c>
    </row>
    <row r="6164" spans="7:8" x14ac:dyDescent="0.25">
      <c r="G6164">
        <v>6160</v>
      </c>
      <c r="H6164" s="246">
        <f t="shared" ca="1" si="108"/>
        <v>-2.2323561055570362E-3</v>
      </c>
    </row>
    <row r="6165" spans="7:8" x14ac:dyDescent="0.25">
      <c r="G6165">
        <v>6161</v>
      </c>
      <c r="H6165" s="246">
        <f t="shared" ca="1" si="108"/>
        <v>2.4922174287218952E-2</v>
      </c>
    </row>
    <row r="6166" spans="7:8" x14ac:dyDescent="0.25">
      <c r="G6166">
        <v>6162</v>
      </c>
      <c r="H6166" s="246">
        <f t="shared" ca="1" si="108"/>
        <v>-6.993567707941563E-3</v>
      </c>
    </row>
    <row r="6167" spans="7:8" x14ac:dyDescent="0.25">
      <c r="G6167">
        <v>6163</v>
      </c>
      <c r="H6167" s="246">
        <f t="shared" ca="1" si="108"/>
        <v>-1.3854290997129278E-2</v>
      </c>
    </row>
    <row r="6168" spans="7:8" x14ac:dyDescent="0.25">
      <c r="G6168">
        <v>6164</v>
      </c>
      <c r="H6168" s="246">
        <f t="shared" ca="1" si="108"/>
        <v>-7.4427530947710416E-3</v>
      </c>
    </row>
    <row r="6169" spans="7:8" x14ac:dyDescent="0.25">
      <c r="G6169">
        <v>6165</v>
      </c>
      <c r="H6169" s="246">
        <f t="shared" ca="1" si="108"/>
        <v>-4.0104197032920031E-3</v>
      </c>
    </row>
    <row r="6170" spans="7:8" x14ac:dyDescent="0.25">
      <c r="G6170">
        <v>6166</v>
      </c>
      <c r="H6170" s="246">
        <f t="shared" ca="1" si="108"/>
        <v>6.5665892849895383E-3</v>
      </c>
    </row>
    <row r="6171" spans="7:8" x14ac:dyDescent="0.25">
      <c r="G6171">
        <v>6167</v>
      </c>
      <c r="H6171" s="246">
        <f t="shared" ca="1" si="108"/>
        <v>7.7254703953385361E-3</v>
      </c>
    </row>
    <row r="6172" spans="7:8" x14ac:dyDescent="0.25">
      <c r="G6172">
        <v>6168</v>
      </c>
      <c r="H6172" s="246">
        <f t="shared" ca="1" si="108"/>
        <v>1.1082478159254517E-2</v>
      </c>
    </row>
    <row r="6173" spans="7:8" x14ac:dyDescent="0.25">
      <c r="G6173">
        <v>6169</v>
      </c>
      <c r="H6173" s="246">
        <f t="shared" ca="1" si="108"/>
        <v>-6.6676245760403767E-4</v>
      </c>
    </row>
    <row r="6174" spans="7:8" x14ac:dyDescent="0.25">
      <c r="G6174">
        <v>6170</v>
      </c>
      <c r="H6174" s="246">
        <f t="shared" ca="1" si="108"/>
        <v>-5.8889341187369545E-3</v>
      </c>
    </row>
    <row r="6175" spans="7:8" x14ac:dyDescent="0.25">
      <c r="G6175">
        <v>6171</v>
      </c>
      <c r="H6175" s="246">
        <f t="shared" ca="1" si="108"/>
        <v>5.0241082634486754E-3</v>
      </c>
    </row>
    <row r="6176" spans="7:8" x14ac:dyDescent="0.25">
      <c r="G6176">
        <v>6172</v>
      </c>
      <c r="H6176" s="246">
        <f t="shared" ca="1" si="108"/>
        <v>-8.2591947025825087E-3</v>
      </c>
    </row>
    <row r="6177" spans="7:8" x14ac:dyDescent="0.25">
      <c r="G6177">
        <v>6173</v>
      </c>
      <c r="H6177" s="246">
        <f t="shared" ca="1" si="108"/>
        <v>1.7271013724162298E-3</v>
      </c>
    </row>
    <row r="6178" spans="7:8" x14ac:dyDescent="0.25">
      <c r="G6178">
        <v>6174</v>
      </c>
      <c r="H6178" s="246">
        <f t="shared" ca="1" si="108"/>
        <v>-8.0808586816340598E-3</v>
      </c>
    </row>
    <row r="6179" spans="7:8" x14ac:dyDescent="0.25">
      <c r="G6179">
        <v>6175</v>
      </c>
      <c r="H6179" s="246">
        <f t="shared" ca="1" si="108"/>
        <v>1.1728131716061905E-2</v>
      </c>
    </row>
    <row r="6180" spans="7:8" x14ac:dyDescent="0.25">
      <c r="G6180">
        <v>6176</v>
      </c>
      <c r="H6180" s="246">
        <f t="shared" ca="1" si="108"/>
        <v>-3.2580220602573116E-2</v>
      </c>
    </row>
    <row r="6181" spans="7:8" x14ac:dyDescent="0.25">
      <c r="G6181">
        <v>6177</v>
      </c>
      <c r="H6181" s="246">
        <f t="shared" ca="1" si="108"/>
        <v>1.2319887322668836E-2</v>
      </c>
    </row>
    <row r="6182" spans="7:8" x14ac:dyDescent="0.25">
      <c r="G6182">
        <v>6178</v>
      </c>
      <c r="H6182" s="246">
        <f t="shared" ca="1" si="108"/>
        <v>8.0140941369850876E-3</v>
      </c>
    </row>
    <row r="6183" spans="7:8" x14ac:dyDescent="0.25">
      <c r="G6183">
        <v>6179</v>
      </c>
      <c r="H6183" s="246">
        <f t="shared" ca="1" si="108"/>
        <v>3.0046566652963615E-4</v>
      </c>
    </row>
    <row r="6184" spans="7:8" x14ac:dyDescent="0.25">
      <c r="G6184">
        <v>6180</v>
      </c>
      <c r="H6184" s="246">
        <f t="shared" ca="1" si="108"/>
        <v>-9.897358477828121E-3</v>
      </c>
    </row>
    <row r="6185" spans="7:8" x14ac:dyDescent="0.25">
      <c r="G6185">
        <v>6181</v>
      </c>
      <c r="H6185" s="246">
        <f t="shared" ca="1" si="108"/>
        <v>2.5153710551506135E-2</v>
      </c>
    </row>
    <row r="6186" spans="7:8" x14ac:dyDescent="0.25">
      <c r="G6186">
        <v>6182</v>
      </c>
      <c r="H6186" s="246">
        <f t="shared" ca="1" si="108"/>
        <v>-2.8341695080620576E-2</v>
      </c>
    </row>
    <row r="6187" spans="7:8" x14ac:dyDescent="0.25">
      <c r="G6187">
        <v>6183</v>
      </c>
      <c r="H6187" s="246">
        <f t="shared" ca="1" si="108"/>
        <v>9.0393396846895034E-3</v>
      </c>
    </row>
    <row r="6188" spans="7:8" x14ac:dyDescent="0.25">
      <c r="G6188">
        <v>6184</v>
      </c>
      <c r="H6188" s="246">
        <f t="shared" ca="1" si="108"/>
        <v>-8.8753958279821632E-3</v>
      </c>
    </row>
    <row r="6189" spans="7:8" x14ac:dyDescent="0.25">
      <c r="G6189">
        <v>6185</v>
      </c>
      <c r="H6189" s="246">
        <f t="shared" ca="1" si="108"/>
        <v>2.5713866375317281E-3</v>
      </c>
    </row>
    <row r="6190" spans="7:8" x14ac:dyDescent="0.25">
      <c r="G6190">
        <v>6186</v>
      </c>
      <c r="H6190" s="246">
        <f t="shared" ca="1" si="108"/>
        <v>7.5413690734542757E-3</v>
      </c>
    </row>
    <row r="6191" spans="7:8" x14ac:dyDescent="0.25">
      <c r="G6191">
        <v>6187</v>
      </c>
      <c r="H6191" s="246">
        <f t="shared" ca="1" si="108"/>
        <v>-5.698958503886342E-3</v>
      </c>
    </row>
    <row r="6192" spans="7:8" x14ac:dyDescent="0.25">
      <c r="G6192">
        <v>6188</v>
      </c>
      <c r="H6192" s="246">
        <f t="shared" ca="1" si="108"/>
        <v>-8.959907379217669E-3</v>
      </c>
    </row>
    <row r="6193" spans="7:8" x14ac:dyDescent="0.25">
      <c r="G6193">
        <v>6189</v>
      </c>
      <c r="H6193" s="246">
        <f t="shared" ca="1" si="108"/>
        <v>-1.898288739664809E-2</v>
      </c>
    </row>
    <row r="6194" spans="7:8" x14ac:dyDescent="0.25">
      <c r="G6194">
        <v>6190</v>
      </c>
      <c r="H6194" s="246">
        <f t="shared" ca="1" si="108"/>
        <v>4.5338458966269462E-3</v>
      </c>
    </row>
    <row r="6195" spans="7:8" x14ac:dyDescent="0.25">
      <c r="G6195">
        <v>6191</v>
      </c>
      <c r="H6195" s="246">
        <f t="shared" ca="1" si="108"/>
        <v>-1.4196899528555123E-4</v>
      </c>
    </row>
    <row r="6196" spans="7:8" x14ac:dyDescent="0.25">
      <c r="G6196">
        <v>6192</v>
      </c>
      <c r="H6196" s="246">
        <f t="shared" ca="1" si="108"/>
        <v>8.8533413730754653E-3</v>
      </c>
    </row>
    <row r="6197" spans="7:8" x14ac:dyDescent="0.25">
      <c r="G6197">
        <v>6193</v>
      </c>
      <c r="H6197" s="246">
        <f t="shared" ca="1" si="108"/>
        <v>2.1322412530585116E-2</v>
      </c>
    </row>
    <row r="6198" spans="7:8" x14ac:dyDescent="0.25">
      <c r="G6198">
        <v>6194</v>
      </c>
      <c r="H6198" s="246">
        <f t="shared" ca="1" si="108"/>
        <v>-3.3829586547403693E-3</v>
      </c>
    </row>
    <row r="6199" spans="7:8" x14ac:dyDescent="0.25">
      <c r="G6199">
        <v>6195</v>
      </c>
      <c r="H6199" s="246">
        <f t="shared" ca="1" si="108"/>
        <v>-1.2469671328569087E-2</v>
      </c>
    </row>
    <row r="6200" spans="7:8" x14ac:dyDescent="0.25">
      <c r="G6200">
        <v>6196</v>
      </c>
      <c r="H6200" s="246">
        <f t="shared" ca="1" si="108"/>
        <v>-1.1780908930706484E-2</v>
      </c>
    </row>
    <row r="6201" spans="7:8" x14ac:dyDescent="0.25">
      <c r="G6201">
        <v>6197</v>
      </c>
      <c r="H6201" s="246">
        <f t="shared" ca="1" si="108"/>
        <v>-6.5653639392108925E-3</v>
      </c>
    </row>
    <row r="6202" spans="7:8" x14ac:dyDescent="0.25">
      <c r="G6202">
        <v>6198</v>
      </c>
      <c r="H6202" s="246">
        <f t="shared" ca="1" si="108"/>
        <v>1.1746572807232404E-2</v>
      </c>
    </row>
    <row r="6203" spans="7:8" x14ac:dyDescent="0.25">
      <c r="G6203">
        <v>6199</v>
      </c>
      <c r="H6203" s="246">
        <f t="shared" ca="1" si="108"/>
        <v>4.65283350093686E-3</v>
      </c>
    </row>
    <row r="6204" spans="7:8" x14ac:dyDescent="0.25">
      <c r="G6204">
        <v>6200</v>
      </c>
      <c r="H6204" s="246">
        <f t="shared" ca="1" si="108"/>
        <v>-1.2137555183963733E-2</v>
      </c>
    </row>
    <row r="6205" spans="7:8" x14ac:dyDescent="0.25">
      <c r="G6205">
        <v>6201</v>
      </c>
      <c r="H6205" s="246">
        <f t="shared" ca="1" si="108"/>
        <v>-7.4265955876691792E-3</v>
      </c>
    </row>
    <row r="6206" spans="7:8" x14ac:dyDescent="0.25">
      <c r="G6206">
        <v>6202</v>
      </c>
      <c r="H6206" s="246">
        <f t="shared" ca="1" si="108"/>
        <v>8.4129484456137663E-3</v>
      </c>
    </row>
    <row r="6207" spans="7:8" x14ac:dyDescent="0.25">
      <c r="G6207">
        <v>6203</v>
      </c>
      <c r="H6207" s="246">
        <f t="shared" ca="1" si="108"/>
        <v>-1.4316971659063531E-2</v>
      </c>
    </row>
    <row r="6208" spans="7:8" x14ac:dyDescent="0.25">
      <c r="G6208">
        <v>6204</v>
      </c>
      <c r="H6208" s="246">
        <f t="shared" ca="1" si="108"/>
        <v>1.2543662126935822E-3</v>
      </c>
    </row>
    <row r="6209" spans="7:8" x14ac:dyDescent="0.25">
      <c r="G6209">
        <v>6205</v>
      </c>
      <c r="H6209" s="246">
        <f t="shared" ca="1" si="108"/>
        <v>7.1006756170395261E-3</v>
      </c>
    </row>
    <row r="6210" spans="7:8" x14ac:dyDescent="0.25">
      <c r="G6210">
        <v>6206</v>
      </c>
      <c r="H6210" s="246">
        <f t="shared" ca="1" si="108"/>
        <v>-2.8993464082667647E-3</v>
      </c>
    </row>
    <row r="6211" spans="7:8" x14ac:dyDescent="0.25">
      <c r="G6211">
        <v>6207</v>
      </c>
      <c r="H6211" s="246">
        <f t="shared" ca="1" si="108"/>
        <v>-1.723147669669288E-2</v>
      </c>
    </row>
    <row r="6212" spans="7:8" x14ac:dyDescent="0.25">
      <c r="G6212">
        <v>6208</v>
      </c>
      <c r="H6212" s="246">
        <f t="shared" ca="1" si="108"/>
        <v>8.842839001626631E-3</v>
      </c>
    </row>
    <row r="6213" spans="7:8" x14ac:dyDescent="0.25">
      <c r="G6213">
        <v>6209</v>
      </c>
      <c r="H6213" s="246">
        <f t="shared" ca="1" si="108"/>
        <v>-2.1419947728757572E-3</v>
      </c>
    </row>
    <row r="6214" spans="7:8" x14ac:dyDescent="0.25">
      <c r="G6214">
        <v>6210</v>
      </c>
      <c r="H6214" s="246">
        <f t="shared" ref="H6214:H6277" ca="1" si="109">_xlfn.NORM.INV(RAND(),$N$7,$N$8)</f>
        <v>2.8618532248286151E-3</v>
      </c>
    </row>
    <row r="6215" spans="7:8" x14ac:dyDescent="0.25">
      <c r="G6215">
        <v>6211</v>
      </c>
      <c r="H6215" s="246">
        <f t="shared" ca="1" si="109"/>
        <v>2.0468898282286024E-2</v>
      </c>
    </row>
    <row r="6216" spans="7:8" x14ac:dyDescent="0.25">
      <c r="G6216">
        <v>6212</v>
      </c>
      <c r="H6216" s="246">
        <f t="shared" ca="1" si="109"/>
        <v>-2.7597212716643617E-3</v>
      </c>
    </row>
    <row r="6217" spans="7:8" x14ac:dyDescent="0.25">
      <c r="G6217">
        <v>6213</v>
      </c>
      <c r="H6217" s="246">
        <f t="shared" ca="1" si="109"/>
        <v>2.1397959858136212E-3</v>
      </c>
    </row>
    <row r="6218" spans="7:8" x14ac:dyDescent="0.25">
      <c r="G6218">
        <v>6214</v>
      </c>
      <c r="H6218" s="246">
        <f t="shared" ca="1" si="109"/>
        <v>-4.6642064254925897E-3</v>
      </c>
    </row>
    <row r="6219" spans="7:8" x14ac:dyDescent="0.25">
      <c r="G6219">
        <v>6215</v>
      </c>
      <c r="H6219" s="246">
        <f t="shared" ca="1" si="109"/>
        <v>5.147721797429475E-3</v>
      </c>
    </row>
    <row r="6220" spans="7:8" x14ac:dyDescent="0.25">
      <c r="G6220">
        <v>6216</v>
      </c>
      <c r="H6220" s="246">
        <f t="shared" ca="1" si="109"/>
        <v>-6.3355836865958007E-3</v>
      </c>
    </row>
    <row r="6221" spans="7:8" x14ac:dyDescent="0.25">
      <c r="G6221">
        <v>6217</v>
      </c>
      <c r="H6221" s="246">
        <f t="shared" ca="1" si="109"/>
        <v>-8.4812275228866064E-3</v>
      </c>
    </row>
    <row r="6222" spans="7:8" x14ac:dyDescent="0.25">
      <c r="G6222">
        <v>6218</v>
      </c>
      <c r="H6222" s="246">
        <f t="shared" ca="1" si="109"/>
        <v>6.5409606774826637E-4</v>
      </c>
    </row>
    <row r="6223" spans="7:8" x14ac:dyDescent="0.25">
      <c r="G6223">
        <v>6219</v>
      </c>
      <c r="H6223" s="246">
        <f t="shared" ca="1" si="109"/>
        <v>-5.2803790750016143E-3</v>
      </c>
    </row>
    <row r="6224" spans="7:8" x14ac:dyDescent="0.25">
      <c r="G6224">
        <v>6220</v>
      </c>
      <c r="H6224" s="246">
        <f t="shared" ca="1" si="109"/>
        <v>3.1282058147917386E-3</v>
      </c>
    </row>
    <row r="6225" spans="7:8" x14ac:dyDescent="0.25">
      <c r="G6225">
        <v>6221</v>
      </c>
      <c r="H6225" s="246">
        <f t="shared" ca="1" si="109"/>
        <v>2.1035539370657962E-2</v>
      </c>
    </row>
    <row r="6226" spans="7:8" x14ac:dyDescent="0.25">
      <c r="G6226">
        <v>6222</v>
      </c>
      <c r="H6226" s="246">
        <f t="shared" ca="1" si="109"/>
        <v>1.5973124203268988E-3</v>
      </c>
    </row>
    <row r="6227" spans="7:8" x14ac:dyDescent="0.25">
      <c r="G6227">
        <v>6223</v>
      </c>
      <c r="H6227" s="246">
        <f t="shared" ca="1" si="109"/>
        <v>-1.9165161204891526E-3</v>
      </c>
    </row>
    <row r="6228" spans="7:8" x14ac:dyDescent="0.25">
      <c r="G6228">
        <v>6224</v>
      </c>
      <c r="H6228" s="246">
        <f t="shared" ca="1" si="109"/>
        <v>6.2872283211850861E-3</v>
      </c>
    </row>
    <row r="6229" spans="7:8" x14ac:dyDescent="0.25">
      <c r="G6229">
        <v>6225</v>
      </c>
      <c r="H6229" s="246">
        <f t="shared" ca="1" si="109"/>
        <v>-4.2622367358685761E-3</v>
      </c>
    </row>
    <row r="6230" spans="7:8" x14ac:dyDescent="0.25">
      <c r="G6230">
        <v>6226</v>
      </c>
      <c r="H6230" s="246">
        <f t="shared" ca="1" si="109"/>
        <v>-1.6469991681410685E-2</v>
      </c>
    </row>
    <row r="6231" spans="7:8" x14ac:dyDescent="0.25">
      <c r="G6231">
        <v>6227</v>
      </c>
      <c r="H6231" s="246">
        <f t="shared" ca="1" si="109"/>
        <v>3.3082690197852589E-3</v>
      </c>
    </row>
    <row r="6232" spans="7:8" x14ac:dyDescent="0.25">
      <c r="G6232">
        <v>6228</v>
      </c>
      <c r="H6232" s="246">
        <f t="shared" ca="1" si="109"/>
        <v>-2.0600893410624956E-2</v>
      </c>
    </row>
    <row r="6233" spans="7:8" x14ac:dyDescent="0.25">
      <c r="G6233">
        <v>6229</v>
      </c>
      <c r="H6233" s="246">
        <f t="shared" ca="1" si="109"/>
        <v>2.1961488599286185E-3</v>
      </c>
    </row>
    <row r="6234" spans="7:8" x14ac:dyDescent="0.25">
      <c r="G6234">
        <v>6230</v>
      </c>
      <c r="H6234" s="246">
        <f t="shared" ca="1" si="109"/>
        <v>9.4254610147110254E-3</v>
      </c>
    </row>
    <row r="6235" spans="7:8" x14ac:dyDescent="0.25">
      <c r="G6235">
        <v>6231</v>
      </c>
      <c r="H6235" s="246">
        <f t="shared" ca="1" si="109"/>
        <v>-1.9752829839691802E-2</v>
      </c>
    </row>
    <row r="6236" spans="7:8" x14ac:dyDescent="0.25">
      <c r="G6236">
        <v>6232</v>
      </c>
      <c r="H6236" s="246">
        <f t="shared" ca="1" si="109"/>
        <v>2.344466176911986E-2</v>
      </c>
    </row>
    <row r="6237" spans="7:8" x14ac:dyDescent="0.25">
      <c r="G6237">
        <v>6233</v>
      </c>
      <c r="H6237" s="246">
        <f t="shared" ca="1" si="109"/>
        <v>-6.9364583980512364E-3</v>
      </c>
    </row>
    <row r="6238" spans="7:8" x14ac:dyDescent="0.25">
      <c r="G6238">
        <v>6234</v>
      </c>
      <c r="H6238" s="246">
        <f t="shared" ca="1" si="109"/>
        <v>-1.3010968580163621E-2</v>
      </c>
    </row>
    <row r="6239" spans="7:8" x14ac:dyDescent="0.25">
      <c r="G6239">
        <v>6235</v>
      </c>
      <c r="H6239" s="246">
        <f t="shared" ca="1" si="109"/>
        <v>-7.2960896924679033E-4</v>
      </c>
    </row>
    <row r="6240" spans="7:8" x14ac:dyDescent="0.25">
      <c r="G6240">
        <v>6236</v>
      </c>
      <c r="H6240" s="246">
        <f t="shared" ca="1" si="109"/>
        <v>1.8860360138634916E-2</v>
      </c>
    </row>
    <row r="6241" spans="7:8" x14ac:dyDescent="0.25">
      <c r="G6241">
        <v>6237</v>
      </c>
      <c r="H6241" s="246">
        <f t="shared" ca="1" si="109"/>
        <v>2.6543299830630988E-3</v>
      </c>
    </row>
    <row r="6242" spans="7:8" x14ac:dyDescent="0.25">
      <c r="G6242">
        <v>6238</v>
      </c>
      <c r="H6242" s="246">
        <f t="shared" ca="1" si="109"/>
        <v>-4.1495150434278964E-4</v>
      </c>
    </row>
    <row r="6243" spans="7:8" x14ac:dyDescent="0.25">
      <c r="G6243">
        <v>6239</v>
      </c>
      <c r="H6243" s="246">
        <f t="shared" ca="1" si="109"/>
        <v>7.6477261612314671E-3</v>
      </c>
    </row>
    <row r="6244" spans="7:8" x14ac:dyDescent="0.25">
      <c r="G6244">
        <v>6240</v>
      </c>
      <c r="H6244" s="246">
        <f t="shared" ca="1" si="109"/>
        <v>-4.4031287713378713E-3</v>
      </c>
    </row>
    <row r="6245" spans="7:8" x14ac:dyDescent="0.25">
      <c r="G6245">
        <v>6241</v>
      </c>
      <c r="H6245" s="246">
        <f t="shared" ca="1" si="109"/>
        <v>-1.8534600757652477E-2</v>
      </c>
    </row>
    <row r="6246" spans="7:8" x14ac:dyDescent="0.25">
      <c r="G6246">
        <v>6242</v>
      </c>
      <c r="H6246" s="246">
        <f t="shared" ca="1" si="109"/>
        <v>1.312414090584431E-3</v>
      </c>
    </row>
    <row r="6247" spans="7:8" x14ac:dyDescent="0.25">
      <c r="G6247">
        <v>6243</v>
      </c>
      <c r="H6247" s="246">
        <f t="shared" ca="1" si="109"/>
        <v>-3.1235902057847594E-2</v>
      </c>
    </row>
    <row r="6248" spans="7:8" x14ac:dyDescent="0.25">
      <c r="G6248">
        <v>6244</v>
      </c>
      <c r="H6248" s="246">
        <f t="shared" ca="1" si="109"/>
        <v>-1.2303064254943683E-2</v>
      </c>
    </row>
    <row r="6249" spans="7:8" x14ac:dyDescent="0.25">
      <c r="G6249">
        <v>6245</v>
      </c>
      <c r="H6249" s="246">
        <f t="shared" ca="1" si="109"/>
        <v>-1.9538307555062341E-3</v>
      </c>
    </row>
    <row r="6250" spans="7:8" x14ac:dyDescent="0.25">
      <c r="G6250">
        <v>6246</v>
      </c>
      <c r="H6250" s="246">
        <f t="shared" ca="1" si="109"/>
        <v>1.0713341338791652E-2</v>
      </c>
    </row>
    <row r="6251" spans="7:8" x14ac:dyDescent="0.25">
      <c r="G6251">
        <v>6247</v>
      </c>
      <c r="H6251" s="246">
        <f t="shared" ca="1" si="109"/>
        <v>-5.3222342525447034E-3</v>
      </c>
    </row>
    <row r="6252" spans="7:8" x14ac:dyDescent="0.25">
      <c r="G6252">
        <v>6248</v>
      </c>
      <c r="H6252" s="246">
        <f t="shared" ca="1" si="109"/>
        <v>-7.0955219061849002E-3</v>
      </c>
    </row>
    <row r="6253" spans="7:8" x14ac:dyDescent="0.25">
      <c r="G6253">
        <v>6249</v>
      </c>
      <c r="H6253" s="246">
        <f t="shared" ca="1" si="109"/>
        <v>-8.5692278951547511E-4</v>
      </c>
    </row>
    <row r="6254" spans="7:8" x14ac:dyDescent="0.25">
      <c r="G6254">
        <v>6250</v>
      </c>
      <c r="H6254" s="246">
        <f t="shared" ca="1" si="109"/>
        <v>-2.7225274010627383E-3</v>
      </c>
    </row>
    <row r="6255" spans="7:8" x14ac:dyDescent="0.25">
      <c r="G6255">
        <v>6251</v>
      </c>
      <c r="H6255" s="246">
        <f t="shared" ca="1" si="109"/>
        <v>-7.7771424440602026E-3</v>
      </c>
    </row>
    <row r="6256" spans="7:8" x14ac:dyDescent="0.25">
      <c r="G6256">
        <v>6252</v>
      </c>
      <c r="H6256" s="246">
        <f t="shared" ca="1" si="109"/>
        <v>-5.2786239042699589E-3</v>
      </c>
    </row>
    <row r="6257" spans="7:8" x14ac:dyDescent="0.25">
      <c r="G6257">
        <v>6253</v>
      </c>
      <c r="H6257" s="246">
        <f t="shared" ca="1" si="109"/>
        <v>5.8232046657409183E-3</v>
      </c>
    </row>
    <row r="6258" spans="7:8" x14ac:dyDescent="0.25">
      <c r="G6258">
        <v>6254</v>
      </c>
      <c r="H6258" s="246">
        <f t="shared" ca="1" si="109"/>
        <v>-2.2944488275837656E-3</v>
      </c>
    </row>
    <row r="6259" spans="7:8" x14ac:dyDescent="0.25">
      <c r="G6259">
        <v>6255</v>
      </c>
      <c r="H6259" s="246">
        <f t="shared" ca="1" si="109"/>
        <v>-7.9298185016126301E-4</v>
      </c>
    </row>
    <row r="6260" spans="7:8" x14ac:dyDescent="0.25">
      <c r="G6260">
        <v>6256</v>
      </c>
      <c r="H6260" s="246">
        <f t="shared" ca="1" si="109"/>
        <v>-3.2576968036136873E-3</v>
      </c>
    </row>
    <row r="6261" spans="7:8" x14ac:dyDescent="0.25">
      <c r="G6261">
        <v>6257</v>
      </c>
      <c r="H6261" s="246">
        <f t="shared" ca="1" si="109"/>
        <v>-8.3558678770680392E-3</v>
      </c>
    </row>
    <row r="6262" spans="7:8" x14ac:dyDescent="0.25">
      <c r="G6262">
        <v>6258</v>
      </c>
      <c r="H6262" s="246">
        <f t="shared" ca="1" si="109"/>
        <v>-6.9157499489658041E-3</v>
      </c>
    </row>
    <row r="6263" spans="7:8" x14ac:dyDescent="0.25">
      <c r="G6263">
        <v>6259</v>
      </c>
      <c r="H6263" s="246">
        <f t="shared" ca="1" si="109"/>
        <v>-5.8334012860815753E-3</v>
      </c>
    </row>
    <row r="6264" spans="7:8" x14ac:dyDescent="0.25">
      <c r="G6264">
        <v>6260</v>
      </c>
      <c r="H6264" s="246">
        <f t="shared" ca="1" si="109"/>
        <v>9.2947214802106218E-3</v>
      </c>
    </row>
    <row r="6265" spans="7:8" x14ac:dyDescent="0.25">
      <c r="G6265">
        <v>6261</v>
      </c>
      <c r="H6265" s="246">
        <f t="shared" ca="1" si="109"/>
        <v>3.0452218209677841E-3</v>
      </c>
    </row>
    <row r="6266" spans="7:8" x14ac:dyDescent="0.25">
      <c r="G6266">
        <v>6262</v>
      </c>
      <c r="H6266" s="246">
        <f t="shared" ca="1" si="109"/>
        <v>1.8162647375180536E-2</v>
      </c>
    </row>
    <row r="6267" spans="7:8" x14ac:dyDescent="0.25">
      <c r="G6267">
        <v>6263</v>
      </c>
      <c r="H6267" s="246">
        <f t="shared" ca="1" si="109"/>
        <v>-1.8605916501684541E-2</v>
      </c>
    </row>
    <row r="6268" spans="7:8" x14ac:dyDescent="0.25">
      <c r="G6268">
        <v>6264</v>
      </c>
      <c r="H6268" s="246">
        <f t="shared" ca="1" si="109"/>
        <v>2.337605035916784E-2</v>
      </c>
    </row>
    <row r="6269" spans="7:8" x14ac:dyDescent="0.25">
      <c r="G6269">
        <v>6265</v>
      </c>
      <c r="H6269" s="246">
        <f t="shared" ca="1" si="109"/>
        <v>1.1586405758791743E-3</v>
      </c>
    </row>
    <row r="6270" spans="7:8" x14ac:dyDescent="0.25">
      <c r="G6270">
        <v>6266</v>
      </c>
      <c r="H6270" s="246">
        <f t="shared" ca="1" si="109"/>
        <v>1.4459186308413327E-2</v>
      </c>
    </row>
    <row r="6271" spans="7:8" x14ac:dyDescent="0.25">
      <c r="G6271">
        <v>6267</v>
      </c>
      <c r="H6271" s="246">
        <f t="shared" ca="1" si="109"/>
        <v>-1.2300231730819794E-2</v>
      </c>
    </row>
    <row r="6272" spans="7:8" x14ac:dyDescent="0.25">
      <c r="G6272">
        <v>6268</v>
      </c>
      <c r="H6272" s="246">
        <f t="shared" ca="1" si="109"/>
        <v>-6.300723227373458E-3</v>
      </c>
    </row>
    <row r="6273" spans="7:8" x14ac:dyDescent="0.25">
      <c r="G6273">
        <v>6269</v>
      </c>
      <c r="H6273" s="246">
        <f t="shared" ca="1" si="109"/>
        <v>-1.1670845642982803E-2</v>
      </c>
    </row>
    <row r="6274" spans="7:8" x14ac:dyDescent="0.25">
      <c r="G6274">
        <v>6270</v>
      </c>
      <c r="H6274" s="246">
        <f t="shared" ca="1" si="109"/>
        <v>1.2968903847040122E-2</v>
      </c>
    </row>
    <row r="6275" spans="7:8" x14ac:dyDescent="0.25">
      <c r="G6275">
        <v>6271</v>
      </c>
      <c r="H6275" s="246">
        <f t="shared" ca="1" si="109"/>
        <v>1.61381033088824E-2</v>
      </c>
    </row>
    <row r="6276" spans="7:8" x14ac:dyDescent="0.25">
      <c r="G6276">
        <v>6272</v>
      </c>
      <c r="H6276" s="246">
        <f t="shared" ca="1" si="109"/>
        <v>-7.4108263969567822E-3</v>
      </c>
    </row>
    <row r="6277" spans="7:8" x14ac:dyDescent="0.25">
      <c r="G6277">
        <v>6273</v>
      </c>
      <c r="H6277" s="246">
        <f t="shared" ca="1" si="109"/>
        <v>-5.4023521052710723E-3</v>
      </c>
    </row>
    <row r="6278" spans="7:8" x14ac:dyDescent="0.25">
      <c r="G6278">
        <v>6274</v>
      </c>
      <c r="H6278" s="246">
        <f t="shared" ref="H6278:H6341" ca="1" si="110">_xlfn.NORM.INV(RAND(),$N$7,$N$8)</f>
        <v>7.4394839524500427E-3</v>
      </c>
    </row>
    <row r="6279" spans="7:8" x14ac:dyDescent="0.25">
      <c r="G6279">
        <v>6275</v>
      </c>
      <c r="H6279" s="246">
        <f t="shared" ca="1" si="110"/>
        <v>4.7681153285000569E-3</v>
      </c>
    </row>
    <row r="6280" spans="7:8" x14ac:dyDescent="0.25">
      <c r="G6280">
        <v>6276</v>
      </c>
      <c r="H6280" s="246">
        <f t="shared" ca="1" si="110"/>
        <v>-6.0248912730742682E-3</v>
      </c>
    </row>
    <row r="6281" spans="7:8" x14ac:dyDescent="0.25">
      <c r="G6281">
        <v>6277</v>
      </c>
      <c r="H6281" s="246">
        <f t="shared" ca="1" si="110"/>
        <v>-7.6838543153221663E-3</v>
      </c>
    </row>
    <row r="6282" spans="7:8" x14ac:dyDescent="0.25">
      <c r="G6282">
        <v>6278</v>
      </c>
      <c r="H6282" s="246">
        <f t="shared" ca="1" si="110"/>
        <v>1.2656289321527188E-2</v>
      </c>
    </row>
    <row r="6283" spans="7:8" x14ac:dyDescent="0.25">
      <c r="G6283">
        <v>6279</v>
      </c>
      <c r="H6283" s="246">
        <f t="shared" ca="1" si="110"/>
        <v>1.0583475023189235E-2</v>
      </c>
    </row>
    <row r="6284" spans="7:8" x14ac:dyDescent="0.25">
      <c r="G6284">
        <v>6280</v>
      </c>
      <c r="H6284" s="246">
        <f t="shared" ca="1" si="110"/>
        <v>-2.3796551269899455E-3</v>
      </c>
    </row>
    <row r="6285" spans="7:8" x14ac:dyDescent="0.25">
      <c r="G6285">
        <v>6281</v>
      </c>
      <c r="H6285" s="246">
        <f t="shared" ca="1" si="110"/>
        <v>4.9320464507595469E-4</v>
      </c>
    </row>
    <row r="6286" spans="7:8" x14ac:dyDescent="0.25">
      <c r="G6286">
        <v>6282</v>
      </c>
      <c r="H6286" s="246">
        <f t="shared" ca="1" si="110"/>
        <v>-1.6304769383899086E-2</v>
      </c>
    </row>
    <row r="6287" spans="7:8" x14ac:dyDescent="0.25">
      <c r="G6287">
        <v>6283</v>
      </c>
      <c r="H6287" s="246">
        <f t="shared" ca="1" si="110"/>
        <v>-8.0920064015378018E-3</v>
      </c>
    </row>
    <row r="6288" spans="7:8" x14ac:dyDescent="0.25">
      <c r="G6288">
        <v>6284</v>
      </c>
      <c r="H6288" s="246">
        <f t="shared" ca="1" si="110"/>
        <v>-1.5968233416399111E-2</v>
      </c>
    </row>
    <row r="6289" spans="7:8" x14ac:dyDescent="0.25">
      <c r="G6289">
        <v>6285</v>
      </c>
      <c r="H6289" s="246">
        <f t="shared" ca="1" si="110"/>
        <v>-4.9327096947344232E-3</v>
      </c>
    </row>
    <row r="6290" spans="7:8" x14ac:dyDescent="0.25">
      <c r="G6290">
        <v>6286</v>
      </c>
      <c r="H6290" s="246">
        <f t="shared" ca="1" si="110"/>
        <v>1.8625890244459545E-2</v>
      </c>
    </row>
    <row r="6291" spans="7:8" x14ac:dyDescent="0.25">
      <c r="G6291">
        <v>6287</v>
      </c>
      <c r="H6291" s="246">
        <f t="shared" ca="1" si="110"/>
        <v>-1.608064219252444E-2</v>
      </c>
    </row>
    <row r="6292" spans="7:8" x14ac:dyDescent="0.25">
      <c r="G6292">
        <v>6288</v>
      </c>
      <c r="H6292" s="246">
        <f t="shared" ca="1" si="110"/>
        <v>1.1865516782669758E-2</v>
      </c>
    </row>
    <row r="6293" spans="7:8" x14ac:dyDescent="0.25">
      <c r="G6293">
        <v>6289</v>
      </c>
      <c r="H6293" s="246">
        <f t="shared" ca="1" si="110"/>
        <v>-5.4076927243919253E-3</v>
      </c>
    </row>
    <row r="6294" spans="7:8" x14ac:dyDescent="0.25">
      <c r="G6294">
        <v>6290</v>
      </c>
      <c r="H6294" s="246">
        <f t="shared" ca="1" si="110"/>
        <v>1.0450979904114678E-2</v>
      </c>
    </row>
    <row r="6295" spans="7:8" x14ac:dyDescent="0.25">
      <c r="G6295">
        <v>6291</v>
      </c>
      <c r="H6295" s="246">
        <f t="shared" ca="1" si="110"/>
        <v>1.2259034825811584E-2</v>
      </c>
    </row>
    <row r="6296" spans="7:8" x14ac:dyDescent="0.25">
      <c r="G6296">
        <v>6292</v>
      </c>
      <c r="H6296" s="246">
        <f t="shared" ca="1" si="110"/>
        <v>1.5811343038273605E-2</v>
      </c>
    </row>
    <row r="6297" spans="7:8" x14ac:dyDescent="0.25">
      <c r="G6297">
        <v>6293</v>
      </c>
      <c r="H6297" s="246">
        <f t="shared" ca="1" si="110"/>
        <v>-6.6539772644805728E-4</v>
      </c>
    </row>
    <row r="6298" spans="7:8" x14ac:dyDescent="0.25">
      <c r="G6298">
        <v>6294</v>
      </c>
      <c r="H6298" s="246">
        <f t="shared" ca="1" si="110"/>
        <v>5.8532182978718846E-3</v>
      </c>
    </row>
    <row r="6299" spans="7:8" x14ac:dyDescent="0.25">
      <c r="G6299">
        <v>6295</v>
      </c>
      <c r="H6299" s="246">
        <f t="shared" ca="1" si="110"/>
        <v>-9.5003132368522668E-3</v>
      </c>
    </row>
    <row r="6300" spans="7:8" x14ac:dyDescent="0.25">
      <c r="G6300">
        <v>6296</v>
      </c>
      <c r="H6300" s="246">
        <f t="shared" ca="1" si="110"/>
        <v>-5.1402571798767624E-3</v>
      </c>
    </row>
    <row r="6301" spans="7:8" x14ac:dyDescent="0.25">
      <c r="G6301">
        <v>6297</v>
      </c>
      <c r="H6301" s="246">
        <f t="shared" ca="1" si="110"/>
        <v>-1.7851790639492441E-2</v>
      </c>
    </row>
    <row r="6302" spans="7:8" x14ac:dyDescent="0.25">
      <c r="G6302">
        <v>6298</v>
      </c>
      <c r="H6302" s="246">
        <f t="shared" ca="1" si="110"/>
        <v>-1.3739100745502275E-2</v>
      </c>
    </row>
    <row r="6303" spans="7:8" x14ac:dyDescent="0.25">
      <c r="G6303">
        <v>6299</v>
      </c>
      <c r="H6303" s="246">
        <f t="shared" ca="1" si="110"/>
        <v>1.0169543682244481E-2</v>
      </c>
    </row>
    <row r="6304" spans="7:8" x14ac:dyDescent="0.25">
      <c r="G6304">
        <v>6300</v>
      </c>
      <c r="H6304" s="246">
        <f t="shared" ca="1" si="110"/>
        <v>-1.8701179457474487E-2</v>
      </c>
    </row>
    <row r="6305" spans="7:8" x14ac:dyDescent="0.25">
      <c r="G6305">
        <v>6301</v>
      </c>
      <c r="H6305" s="246">
        <f t="shared" ca="1" si="110"/>
        <v>1.3493492403343911E-2</v>
      </c>
    </row>
    <row r="6306" spans="7:8" x14ac:dyDescent="0.25">
      <c r="G6306">
        <v>6302</v>
      </c>
      <c r="H6306" s="246">
        <f t="shared" ca="1" si="110"/>
        <v>9.9284779180507949E-3</v>
      </c>
    </row>
    <row r="6307" spans="7:8" x14ac:dyDescent="0.25">
      <c r="G6307">
        <v>6303</v>
      </c>
      <c r="H6307" s="246">
        <f t="shared" ca="1" si="110"/>
        <v>-6.0329513199693227E-3</v>
      </c>
    </row>
    <row r="6308" spans="7:8" x14ac:dyDescent="0.25">
      <c r="G6308">
        <v>6304</v>
      </c>
      <c r="H6308" s="246">
        <f t="shared" ca="1" si="110"/>
        <v>-8.29683293912673E-3</v>
      </c>
    </row>
    <row r="6309" spans="7:8" x14ac:dyDescent="0.25">
      <c r="G6309">
        <v>6305</v>
      </c>
      <c r="H6309" s="246">
        <f t="shared" ca="1" si="110"/>
        <v>2.0614621660212775E-3</v>
      </c>
    </row>
    <row r="6310" spans="7:8" x14ac:dyDescent="0.25">
      <c r="G6310">
        <v>6306</v>
      </c>
      <c r="H6310" s="246">
        <f t="shared" ca="1" si="110"/>
        <v>-4.2895288761726487E-4</v>
      </c>
    </row>
    <row r="6311" spans="7:8" x14ac:dyDescent="0.25">
      <c r="G6311">
        <v>6307</v>
      </c>
      <c r="H6311" s="246">
        <f t="shared" ca="1" si="110"/>
        <v>7.146603147561598E-3</v>
      </c>
    </row>
    <row r="6312" spans="7:8" x14ac:dyDescent="0.25">
      <c r="G6312">
        <v>6308</v>
      </c>
      <c r="H6312" s="246">
        <f t="shared" ca="1" si="110"/>
        <v>8.7921123323043242E-3</v>
      </c>
    </row>
    <row r="6313" spans="7:8" x14ac:dyDescent="0.25">
      <c r="G6313">
        <v>6309</v>
      </c>
      <c r="H6313" s="246">
        <f t="shared" ca="1" si="110"/>
        <v>-6.4658094699945471E-3</v>
      </c>
    </row>
    <row r="6314" spans="7:8" x14ac:dyDescent="0.25">
      <c r="G6314">
        <v>6310</v>
      </c>
      <c r="H6314" s="246">
        <f t="shared" ca="1" si="110"/>
        <v>2.241674719518276E-2</v>
      </c>
    </row>
    <row r="6315" spans="7:8" x14ac:dyDescent="0.25">
      <c r="G6315">
        <v>6311</v>
      </c>
      <c r="H6315" s="246">
        <f t="shared" ca="1" si="110"/>
        <v>1.4909408765180555E-3</v>
      </c>
    </row>
    <row r="6316" spans="7:8" x14ac:dyDescent="0.25">
      <c r="G6316">
        <v>6312</v>
      </c>
      <c r="H6316" s="246">
        <f t="shared" ca="1" si="110"/>
        <v>5.8844008949809545E-3</v>
      </c>
    </row>
    <row r="6317" spans="7:8" x14ac:dyDescent="0.25">
      <c r="G6317">
        <v>6313</v>
      </c>
      <c r="H6317" s="246">
        <f t="shared" ca="1" si="110"/>
        <v>-1.4820950114673289E-2</v>
      </c>
    </row>
    <row r="6318" spans="7:8" x14ac:dyDescent="0.25">
      <c r="G6318">
        <v>6314</v>
      </c>
      <c r="H6318" s="246">
        <f t="shared" ca="1" si="110"/>
        <v>-8.1931117235402758E-3</v>
      </c>
    </row>
    <row r="6319" spans="7:8" x14ac:dyDescent="0.25">
      <c r="G6319">
        <v>6315</v>
      </c>
      <c r="H6319" s="246">
        <f t="shared" ca="1" si="110"/>
        <v>-1.4844207062629281E-3</v>
      </c>
    </row>
    <row r="6320" spans="7:8" x14ac:dyDescent="0.25">
      <c r="G6320">
        <v>6316</v>
      </c>
      <c r="H6320" s="246">
        <f t="shared" ca="1" si="110"/>
        <v>-1.0575558940571663E-2</v>
      </c>
    </row>
    <row r="6321" spans="7:8" x14ac:dyDescent="0.25">
      <c r="G6321">
        <v>6317</v>
      </c>
      <c r="H6321" s="246">
        <f t="shared" ca="1" si="110"/>
        <v>-2.4703017832503529E-2</v>
      </c>
    </row>
    <row r="6322" spans="7:8" x14ac:dyDescent="0.25">
      <c r="G6322">
        <v>6318</v>
      </c>
      <c r="H6322" s="246">
        <f t="shared" ca="1" si="110"/>
        <v>-4.1957507350689916E-3</v>
      </c>
    </row>
    <row r="6323" spans="7:8" x14ac:dyDescent="0.25">
      <c r="G6323">
        <v>6319</v>
      </c>
      <c r="H6323" s="246">
        <f t="shared" ca="1" si="110"/>
        <v>9.9256928230014832E-4</v>
      </c>
    </row>
    <row r="6324" spans="7:8" x14ac:dyDescent="0.25">
      <c r="G6324">
        <v>6320</v>
      </c>
      <c r="H6324" s="246">
        <f t="shared" ca="1" si="110"/>
        <v>-1.6536207736523822E-2</v>
      </c>
    </row>
    <row r="6325" spans="7:8" x14ac:dyDescent="0.25">
      <c r="G6325">
        <v>6321</v>
      </c>
      <c r="H6325" s="246">
        <f t="shared" ca="1" si="110"/>
        <v>2.1664014161826483E-3</v>
      </c>
    </row>
    <row r="6326" spans="7:8" x14ac:dyDescent="0.25">
      <c r="G6326">
        <v>6322</v>
      </c>
      <c r="H6326" s="246">
        <f t="shared" ca="1" si="110"/>
        <v>5.2969227111917339E-3</v>
      </c>
    </row>
    <row r="6327" spans="7:8" x14ac:dyDescent="0.25">
      <c r="G6327">
        <v>6323</v>
      </c>
      <c r="H6327" s="246">
        <f t="shared" ca="1" si="110"/>
        <v>2.1234352053756344E-3</v>
      </c>
    </row>
    <row r="6328" spans="7:8" x14ac:dyDescent="0.25">
      <c r="G6328">
        <v>6324</v>
      </c>
      <c r="H6328" s="246">
        <f t="shared" ca="1" si="110"/>
        <v>-8.7144583333264528E-3</v>
      </c>
    </row>
    <row r="6329" spans="7:8" x14ac:dyDescent="0.25">
      <c r="G6329">
        <v>6325</v>
      </c>
      <c r="H6329" s="246">
        <f t="shared" ca="1" si="110"/>
        <v>-1.6605902228647627E-2</v>
      </c>
    </row>
    <row r="6330" spans="7:8" x14ac:dyDescent="0.25">
      <c r="G6330">
        <v>6326</v>
      </c>
      <c r="H6330" s="246">
        <f t="shared" ca="1" si="110"/>
        <v>8.1718695965521358E-3</v>
      </c>
    </row>
    <row r="6331" spans="7:8" x14ac:dyDescent="0.25">
      <c r="G6331">
        <v>6327</v>
      </c>
      <c r="H6331" s="246">
        <f t="shared" ca="1" si="110"/>
        <v>1.1744100610743219E-2</v>
      </c>
    </row>
    <row r="6332" spans="7:8" x14ac:dyDescent="0.25">
      <c r="G6332">
        <v>6328</v>
      </c>
      <c r="H6332" s="246">
        <f t="shared" ca="1" si="110"/>
        <v>6.0460146239920262E-3</v>
      </c>
    </row>
    <row r="6333" spans="7:8" x14ac:dyDescent="0.25">
      <c r="G6333">
        <v>6329</v>
      </c>
      <c r="H6333" s="246">
        <f t="shared" ca="1" si="110"/>
        <v>-9.6756588398145254E-3</v>
      </c>
    </row>
    <row r="6334" spans="7:8" x14ac:dyDescent="0.25">
      <c r="G6334">
        <v>6330</v>
      </c>
      <c r="H6334" s="246">
        <f t="shared" ca="1" si="110"/>
        <v>3.3819438043039295E-2</v>
      </c>
    </row>
    <row r="6335" spans="7:8" x14ac:dyDescent="0.25">
      <c r="G6335">
        <v>6331</v>
      </c>
      <c r="H6335" s="246">
        <f t="shared" ca="1" si="110"/>
        <v>4.6872993553587006E-3</v>
      </c>
    </row>
    <row r="6336" spans="7:8" x14ac:dyDescent="0.25">
      <c r="G6336">
        <v>6332</v>
      </c>
      <c r="H6336" s="246">
        <f t="shared" ca="1" si="110"/>
        <v>1.5361246540951799E-2</v>
      </c>
    </row>
    <row r="6337" spans="7:8" x14ac:dyDescent="0.25">
      <c r="G6337">
        <v>6333</v>
      </c>
      <c r="H6337" s="246">
        <f t="shared" ca="1" si="110"/>
        <v>1.1978442430331098E-2</v>
      </c>
    </row>
    <row r="6338" spans="7:8" x14ac:dyDescent="0.25">
      <c r="G6338">
        <v>6334</v>
      </c>
      <c r="H6338" s="246">
        <f t="shared" ca="1" si="110"/>
        <v>-4.8056834163134931E-3</v>
      </c>
    </row>
    <row r="6339" spans="7:8" x14ac:dyDescent="0.25">
      <c r="G6339">
        <v>6335</v>
      </c>
      <c r="H6339" s="246">
        <f t="shared" ca="1" si="110"/>
        <v>-7.5106243808030371E-3</v>
      </c>
    </row>
    <row r="6340" spans="7:8" x14ac:dyDescent="0.25">
      <c r="G6340">
        <v>6336</v>
      </c>
      <c r="H6340" s="246">
        <f t="shared" ca="1" si="110"/>
        <v>6.3038104833564772E-3</v>
      </c>
    </row>
    <row r="6341" spans="7:8" x14ac:dyDescent="0.25">
      <c r="G6341">
        <v>6337</v>
      </c>
      <c r="H6341" s="246">
        <f t="shared" ca="1" si="110"/>
        <v>-2.5001551020458118E-2</v>
      </c>
    </row>
    <row r="6342" spans="7:8" x14ac:dyDescent="0.25">
      <c r="G6342">
        <v>6338</v>
      </c>
      <c r="H6342" s="246">
        <f t="shared" ref="H6342:H6405" ca="1" si="111">_xlfn.NORM.INV(RAND(),$N$7,$N$8)</f>
        <v>-8.9545450194514469E-3</v>
      </c>
    </row>
    <row r="6343" spans="7:8" x14ac:dyDescent="0.25">
      <c r="G6343">
        <v>6339</v>
      </c>
      <c r="H6343" s="246">
        <f t="shared" ca="1" si="111"/>
        <v>4.3992367558361618E-3</v>
      </c>
    </row>
    <row r="6344" spans="7:8" x14ac:dyDescent="0.25">
      <c r="G6344">
        <v>6340</v>
      </c>
      <c r="H6344" s="246">
        <f t="shared" ca="1" si="111"/>
        <v>2.1229426190020759E-2</v>
      </c>
    </row>
    <row r="6345" spans="7:8" x14ac:dyDescent="0.25">
      <c r="G6345">
        <v>6341</v>
      </c>
      <c r="H6345" s="246">
        <f t="shared" ca="1" si="111"/>
        <v>-2.1525367001625866E-2</v>
      </c>
    </row>
    <row r="6346" spans="7:8" x14ac:dyDescent="0.25">
      <c r="G6346">
        <v>6342</v>
      </c>
      <c r="H6346" s="246">
        <f t="shared" ca="1" si="111"/>
        <v>-1.0891186910805799E-2</v>
      </c>
    </row>
    <row r="6347" spans="7:8" x14ac:dyDescent="0.25">
      <c r="G6347">
        <v>6343</v>
      </c>
      <c r="H6347" s="246">
        <f t="shared" ca="1" si="111"/>
        <v>-1.6638233905971009E-2</v>
      </c>
    </row>
    <row r="6348" spans="7:8" x14ac:dyDescent="0.25">
      <c r="G6348">
        <v>6344</v>
      </c>
      <c r="H6348" s="246">
        <f t="shared" ca="1" si="111"/>
        <v>1.5093294433869623E-2</v>
      </c>
    </row>
    <row r="6349" spans="7:8" x14ac:dyDescent="0.25">
      <c r="G6349">
        <v>6345</v>
      </c>
      <c r="H6349" s="246">
        <f t="shared" ca="1" si="111"/>
        <v>2.2912932997527333E-3</v>
      </c>
    </row>
    <row r="6350" spans="7:8" x14ac:dyDescent="0.25">
      <c r="G6350">
        <v>6346</v>
      </c>
      <c r="H6350" s="246">
        <f t="shared" ca="1" si="111"/>
        <v>1.4145530500714069E-2</v>
      </c>
    </row>
    <row r="6351" spans="7:8" x14ac:dyDescent="0.25">
      <c r="G6351">
        <v>6347</v>
      </c>
      <c r="H6351" s="246">
        <f t="shared" ca="1" si="111"/>
        <v>-8.7174435699541707E-3</v>
      </c>
    </row>
    <row r="6352" spans="7:8" x14ac:dyDescent="0.25">
      <c r="G6352">
        <v>6348</v>
      </c>
      <c r="H6352" s="246">
        <f t="shared" ca="1" si="111"/>
        <v>-9.1297680405422865E-3</v>
      </c>
    </row>
    <row r="6353" spans="7:8" x14ac:dyDescent="0.25">
      <c r="G6353">
        <v>6349</v>
      </c>
      <c r="H6353" s="246">
        <f t="shared" ca="1" si="111"/>
        <v>-1.2116814811292089E-2</v>
      </c>
    </row>
    <row r="6354" spans="7:8" x14ac:dyDescent="0.25">
      <c r="G6354">
        <v>6350</v>
      </c>
      <c r="H6354" s="246">
        <f t="shared" ca="1" si="111"/>
        <v>1.3263330041152885E-2</v>
      </c>
    </row>
    <row r="6355" spans="7:8" x14ac:dyDescent="0.25">
      <c r="G6355">
        <v>6351</v>
      </c>
      <c r="H6355" s="246">
        <f t="shared" ca="1" si="111"/>
        <v>-1.1252181671374444E-2</v>
      </c>
    </row>
    <row r="6356" spans="7:8" x14ac:dyDescent="0.25">
      <c r="G6356">
        <v>6352</v>
      </c>
      <c r="H6356" s="246">
        <f t="shared" ca="1" si="111"/>
        <v>5.8647879876127526E-3</v>
      </c>
    </row>
    <row r="6357" spans="7:8" x14ac:dyDescent="0.25">
      <c r="G6357">
        <v>6353</v>
      </c>
      <c r="H6357" s="246">
        <f t="shared" ca="1" si="111"/>
        <v>1.1434078087729666E-2</v>
      </c>
    </row>
    <row r="6358" spans="7:8" x14ac:dyDescent="0.25">
      <c r="G6358">
        <v>6354</v>
      </c>
      <c r="H6358" s="246">
        <f t="shared" ca="1" si="111"/>
        <v>-2.0699184878508175E-3</v>
      </c>
    </row>
    <row r="6359" spans="7:8" x14ac:dyDescent="0.25">
      <c r="G6359">
        <v>6355</v>
      </c>
      <c r="H6359" s="246">
        <f t="shared" ca="1" si="111"/>
        <v>-1.9200012738041734E-2</v>
      </c>
    </row>
    <row r="6360" spans="7:8" x14ac:dyDescent="0.25">
      <c r="G6360">
        <v>6356</v>
      </c>
      <c r="H6360" s="246">
        <f t="shared" ca="1" si="111"/>
        <v>2.0641691941894299E-2</v>
      </c>
    </row>
    <row r="6361" spans="7:8" x14ac:dyDescent="0.25">
      <c r="G6361">
        <v>6357</v>
      </c>
      <c r="H6361" s="246">
        <f t="shared" ca="1" si="111"/>
        <v>-8.648110058820619E-3</v>
      </c>
    </row>
    <row r="6362" spans="7:8" x14ac:dyDescent="0.25">
      <c r="G6362">
        <v>6358</v>
      </c>
      <c r="H6362" s="246">
        <f t="shared" ca="1" si="111"/>
        <v>3.7762090798571263E-2</v>
      </c>
    </row>
    <row r="6363" spans="7:8" x14ac:dyDescent="0.25">
      <c r="G6363">
        <v>6359</v>
      </c>
      <c r="H6363" s="246">
        <f t="shared" ca="1" si="111"/>
        <v>3.7073917812684994E-4</v>
      </c>
    </row>
    <row r="6364" spans="7:8" x14ac:dyDescent="0.25">
      <c r="G6364">
        <v>6360</v>
      </c>
      <c r="H6364" s="246">
        <f t="shared" ca="1" si="111"/>
        <v>1.0813970687941364E-2</v>
      </c>
    </row>
    <row r="6365" spans="7:8" x14ac:dyDescent="0.25">
      <c r="G6365">
        <v>6361</v>
      </c>
      <c r="H6365" s="246">
        <f t="shared" ca="1" si="111"/>
        <v>-5.7281367591276861E-3</v>
      </c>
    </row>
    <row r="6366" spans="7:8" x14ac:dyDescent="0.25">
      <c r="G6366">
        <v>6362</v>
      </c>
      <c r="H6366" s="246">
        <f t="shared" ca="1" si="111"/>
        <v>-6.1373732036050141E-4</v>
      </c>
    </row>
    <row r="6367" spans="7:8" x14ac:dyDescent="0.25">
      <c r="G6367">
        <v>6363</v>
      </c>
      <c r="H6367" s="246">
        <f t="shared" ca="1" si="111"/>
        <v>1.9741093779959827E-2</v>
      </c>
    </row>
    <row r="6368" spans="7:8" x14ac:dyDescent="0.25">
      <c r="G6368">
        <v>6364</v>
      </c>
      <c r="H6368" s="246">
        <f t="shared" ca="1" si="111"/>
        <v>-2.0780592915205384E-2</v>
      </c>
    </row>
    <row r="6369" spans="7:8" x14ac:dyDescent="0.25">
      <c r="G6369">
        <v>6365</v>
      </c>
      <c r="H6369" s="246">
        <f t="shared" ca="1" si="111"/>
        <v>2.848996005903675E-3</v>
      </c>
    </row>
    <row r="6370" spans="7:8" x14ac:dyDescent="0.25">
      <c r="G6370">
        <v>6366</v>
      </c>
      <c r="H6370" s="246">
        <f t="shared" ca="1" si="111"/>
        <v>-1.6254397102272267E-2</v>
      </c>
    </row>
    <row r="6371" spans="7:8" x14ac:dyDescent="0.25">
      <c r="G6371">
        <v>6367</v>
      </c>
      <c r="H6371" s="246">
        <f t="shared" ca="1" si="111"/>
        <v>1.0678791437174759E-3</v>
      </c>
    </row>
    <row r="6372" spans="7:8" x14ac:dyDescent="0.25">
      <c r="G6372">
        <v>6368</v>
      </c>
      <c r="H6372" s="246">
        <f t="shared" ca="1" si="111"/>
        <v>2.8608428812006751E-3</v>
      </c>
    </row>
    <row r="6373" spans="7:8" x14ac:dyDescent="0.25">
      <c r="G6373">
        <v>6369</v>
      </c>
      <c r="H6373" s="246">
        <f t="shared" ca="1" si="111"/>
        <v>5.7031002106814146E-4</v>
      </c>
    </row>
    <row r="6374" spans="7:8" x14ac:dyDescent="0.25">
      <c r="G6374">
        <v>6370</v>
      </c>
      <c r="H6374" s="246">
        <f t="shared" ca="1" si="111"/>
        <v>-4.5780795516037563E-3</v>
      </c>
    </row>
    <row r="6375" spans="7:8" x14ac:dyDescent="0.25">
      <c r="G6375">
        <v>6371</v>
      </c>
      <c r="H6375" s="246">
        <f t="shared" ca="1" si="111"/>
        <v>3.8197522839447666E-3</v>
      </c>
    </row>
    <row r="6376" spans="7:8" x14ac:dyDescent="0.25">
      <c r="G6376">
        <v>6372</v>
      </c>
      <c r="H6376" s="246">
        <f t="shared" ca="1" si="111"/>
        <v>7.3631715852148514E-3</v>
      </c>
    </row>
    <row r="6377" spans="7:8" x14ac:dyDescent="0.25">
      <c r="G6377">
        <v>6373</v>
      </c>
      <c r="H6377" s="246">
        <f t="shared" ca="1" si="111"/>
        <v>1.2451318633813512E-2</v>
      </c>
    </row>
    <row r="6378" spans="7:8" x14ac:dyDescent="0.25">
      <c r="G6378">
        <v>6374</v>
      </c>
      <c r="H6378" s="246">
        <f t="shared" ca="1" si="111"/>
        <v>2.0888044901709972E-3</v>
      </c>
    </row>
    <row r="6379" spans="7:8" x14ac:dyDescent="0.25">
      <c r="G6379">
        <v>6375</v>
      </c>
      <c r="H6379" s="246">
        <f t="shared" ca="1" si="111"/>
        <v>8.7072454258838722E-3</v>
      </c>
    </row>
    <row r="6380" spans="7:8" x14ac:dyDescent="0.25">
      <c r="G6380">
        <v>6376</v>
      </c>
      <c r="H6380" s="246">
        <f t="shared" ca="1" si="111"/>
        <v>4.4181795649296026E-3</v>
      </c>
    </row>
    <row r="6381" spans="7:8" x14ac:dyDescent="0.25">
      <c r="G6381">
        <v>6377</v>
      </c>
      <c r="H6381" s="246">
        <f t="shared" ca="1" si="111"/>
        <v>-1.7690107639812793E-2</v>
      </c>
    </row>
    <row r="6382" spans="7:8" x14ac:dyDescent="0.25">
      <c r="G6382">
        <v>6378</v>
      </c>
      <c r="H6382" s="246">
        <f t="shared" ca="1" si="111"/>
        <v>4.591592210864249E-3</v>
      </c>
    </row>
    <row r="6383" spans="7:8" x14ac:dyDescent="0.25">
      <c r="G6383">
        <v>6379</v>
      </c>
      <c r="H6383" s="246">
        <f t="shared" ca="1" si="111"/>
        <v>2.3968781727414228E-2</v>
      </c>
    </row>
    <row r="6384" spans="7:8" x14ac:dyDescent="0.25">
      <c r="G6384">
        <v>6380</v>
      </c>
      <c r="H6384" s="246">
        <f t="shared" ca="1" si="111"/>
        <v>5.1976815845769945E-3</v>
      </c>
    </row>
    <row r="6385" spans="7:8" x14ac:dyDescent="0.25">
      <c r="G6385">
        <v>6381</v>
      </c>
      <c r="H6385" s="246">
        <f t="shared" ca="1" si="111"/>
        <v>-5.6255668141525078E-3</v>
      </c>
    </row>
    <row r="6386" spans="7:8" x14ac:dyDescent="0.25">
      <c r="G6386">
        <v>6382</v>
      </c>
      <c r="H6386" s="246">
        <f t="shared" ca="1" si="111"/>
        <v>6.1404988472430746E-3</v>
      </c>
    </row>
    <row r="6387" spans="7:8" x14ac:dyDescent="0.25">
      <c r="G6387">
        <v>6383</v>
      </c>
      <c r="H6387" s="246">
        <f t="shared" ca="1" si="111"/>
        <v>4.3551372515881724E-3</v>
      </c>
    </row>
    <row r="6388" spans="7:8" x14ac:dyDescent="0.25">
      <c r="G6388">
        <v>6384</v>
      </c>
      <c r="H6388" s="246">
        <f t="shared" ca="1" si="111"/>
        <v>-1.0417246441197132E-2</v>
      </c>
    </row>
    <row r="6389" spans="7:8" x14ac:dyDescent="0.25">
      <c r="G6389">
        <v>6385</v>
      </c>
      <c r="H6389" s="246">
        <f t="shared" ca="1" si="111"/>
        <v>2.2683160001879053E-2</v>
      </c>
    </row>
    <row r="6390" spans="7:8" x14ac:dyDescent="0.25">
      <c r="G6390">
        <v>6386</v>
      </c>
      <c r="H6390" s="246">
        <f t="shared" ca="1" si="111"/>
        <v>7.6818547545881837E-3</v>
      </c>
    </row>
    <row r="6391" spans="7:8" x14ac:dyDescent="0.25">
      <c r="G6391">
        <v>6387</v>
      </c>
      <c r="H6391" s="246">
        <f t="shared" ca="1" si="111"/>
        <v>3.1052406220511268E-3</v>
      </c>
    </row>
    <row r="6392" spans="7:8" x14ac:dyDescent="0.25">
      <c r="G6392">
        <v>6388</v>
      </c>
      <c r="H6392" s="246">
        <f t="shared" ca="1" si="111"/>
        <v>1.338401490914737E-2</v>
      </c>
    </row>
    <row r="6393" spans="7:8" x14ac:dyDescent="0.25">
      <c r="G6393">
        <v>6389</v>
      </c>
      <c r="H6393" s="246">
        <f t="shared" ca="1" si="111"/>
        <v>4.1539229093004301E-3</v>
      </c>
    </row>
    <row r="6394" spans="7:8" x14ac:dyDescent="0.25">
      <c r="G6394">
        <v>6390</v>
      </c>
      <c r="H6394" s="246">
        <f t="shared" ca="1" si="111"/>
        <v>-9.0150320890099202E-3</v>
      </c>
    </row>
    <row r="6395" spans="7:8" x14ac:dyDescent="0.25">
      <c r="G6395">
        <v>6391</v>
      </c>
      <c r="H6395" s="246">
        <f t="shared" ca="1" si="111"/>
        <v>-1.3079898809208203E-2</v>
      </c>
    </row>
    <row r="6396" spans="7:8" x14ac:dyDescent="0.25">
      <c r="G6396">
        <v>6392</v>
      </c>
      <c r="H6396" s="246">
        <f t="shared" ca="1" si="111"/>
        <v>-5.0674607386684504E-3</v>
      </c>
    </row>
    <row r="6397" spans="7:8" x14ac:dyDescent="0.25">
      <c r="G6397">
        <v>6393</v>
      </c>
      <c r="H6397" s="246">
        <f t="shared" ca="1" si="111"/>
        <v>-1.5528244869279628E-3</v>
      </c>
    </row>
    <row r="6398" spans="7:8" x14ac:dyDescent="0.25">
      <c r="G6398">
        <v>6394</v>
      </c>
      <c r="H6398" s="246">
        <f t="shared" ca="1" si="111"/>
        <v>-1.4814100694425708E-2</v>
      </c>
    </row>
    <row r="6399" spans="7:8" x14ac:dyDescent="0.25">
      <c r="G6399">
        <v>6395</v>
      </c>
      <c r="H6399" s="246">
        <f t="shared" ca="1" si="111"/>
        <v>-3.9806128528453782E-3</v>
      </c>
    </row>
    <row r="6400" spans="7:8" x14ac:dyDescent="0.25">
      <c r="G6400">
        <v>6396</v>
      </c>
      <c r="H6400" s="246">
        <f t="shared" ca="1" si="111"/>
        <v>1.396113375269856E-2</v>
      </c>
    </row>
    <row r="6401" spans="7:8" x14ac:dyDescent="0.25">
      <c r="G6401">
        <v>6397</v>
      </c>
      <c r="H6401" s="246">
        <f t="shared" ca="1" si="111"/>
        <v>2.8468423590581977E-3</v>
      </c>
    </row>
    <row r="6402" spans="7:8" x14ac:dyDescent="0.25">
      <c r="G6402">
        <v>6398</v>
      </c>
      <c r="H6402" s="246">
        <f t="shared" ca="1" si="111"/>
        <v>1.0837071437778602E-2</v>
      </c>
    </row>
    <row r="6403" spans="7:8" x14ac:dyDescent="0.25">
      <c r="G6403">
        <v>6399</v>
      </c>
      <c r="H6403" s="246">
        <f t="shared" ca="1" si="111"/>
        <v>2.1713987457271704E-2</v>
      </c>
    </row>
    <row r="6404" spans="7:8" x14ac:dyDescent="0.25">
      <c r="G6404">
        <v>6400</v>
      </c>
      <c r="H6404" s="246">
        <f t="shared" ca="1" si="111"/>
        <v>5.2960134166440322E-3</v>
      </c>
    </row>
    <row r="6405" spans="7:8" x14ac:dyDescent="0.25">
      <c r="G6405">
        <v>6401</v>
      </c>
      <c r="H6405" s="246">
        <f t="shared" ca="1" si="111"/>
        <v>5.2497780003371254E-3</v>
      </c>
    </row>
    <row r="6406" spans="7:8" x14ac:dyDescent="0.25">
      <c r="G6406">
        <v>6402</v>
      </c>
      <c r="H6406" s="246">
        <f t="shared" ref="H6406:H6469" ca="1" si="112">_xlfn.NORM.INV(RAND(),$N$7,$N$8)</f>
        <v>-1.1991151053490628E-3</v>
      </c>
    </row>
    <row r="6407" spans="7:8" x14ac:dyDescent="0.25">
      <c r="G6407">
        <v>6403</v>
      </c>
      <c r="H6407" s="246">
        <f t="shared" ca="1" si="112"/>
        <v>-6.0027626561295908E-3</v>
      </c>
    </row>
    <row r="6408" spans="7:8" x14ac:dyDescent="0.25">
      <c r="G6408">
        <v>6404</v>
      </c>
      <c r="H6408" s="246">
        <f t="shared" ca="1" si="112"/>
        <v>-5.5167833899467484E-3</v>
      </c>
    </row>
    <row r="6409" spans="7:8" x14ac:dyDescent="0.25">
      <c r="G6409">
        <v>6405</v>
      </c>
      <c r="H6409" s="246">
        <f t="shared" ca="1" si="112"/>
        <v>1.6361194163732787E-2</v>
      </c>
    </row>
    <row r="6410" spans="7:8" x14ac:dyDescent="0.25">
      <c r="G6410">
        <v>6406</v>
      </c>
      <c r="H6410" s="246">
        <f t="shared" ca="1" si="112"/>
        <v>7.2008602682548965E-3</v>
      </c>
    </row>
    <row r="6411" spans="7:8" x14ac:dyDescent="0.25">
      <c r="G6411">
        <v>6407</v>
      </c>
      <c r="H6411" s="246">
        <f t="shared" ca="1" si="112"/>
        <v>1.574542316082421E-2</v>
      </c>
    </row>
    <row r="6412" spans="7:8" x14ac:dyDescent="0.25">
      <c r="G6412">
        <v>6408</v>
      </c>
      <c r="H6412" s="246">
        <f t="shared" ca="1" si="112"/>
        <v>9.9084135913616051E-3</v>
      </c>
    </row>
    <row r="6413" spans="7:8" x14ac:dyDescent="0.25">
      <c r="G6413">
        <v>6409</v>
      </c>
      <c r="H6413" s="246">
        <f t="shared" ca="1" si="112"/>
        <v>-5.9099222732184277E-3</v>
      </c>
    </row>
    <row r="6414" spans="7:8" x14ac:dyDescent="0.25">
      <c r="G6414">
        <v>6410</v>
      </c>
      <c r="H6414" s="246">
        <f t="shared" ca="1" si="112"/>
        <v>-3.7191249822202967E-3</v>
      </c>
    </row>
    <row r="6415" spans="7:8" x14ac:dyDescent="0.25">
      <c r="G6415">
        <v>6411</v>
      </c>
      <c r="H6415" s="246">
        <f t="shared" ca="1" si="112"/>
        <v>7.7506154510557281E-3</v>
      </c>
    </row>
    <row r="6416" spans="7:8" x14ac:dyDescent="0.25">
      <c r="G6416">
        <v>6412</v>
      </c>
      <c r="H6416" s="246">
        <f t="shared" ca="1" si="112"/>
        <v>2.1352109860242764E-3</v>
      </c>
    </row>
    <row r="6417" spans="7:8" x14ac:dyDescent="0.25">
      <c r="G6417">
        <v>6413</v>
      </c>
      <c r="H6417" s="246">
        <f t="shared" ca="1" si="112"/>
        <v>-1.1175769136492758E-2</v>
      </c>
    </row>
    <row r="6418" spans="7:8" x14ac:dyDescent="0.25">
      <c r="G6418">
        <v>6414</v>
      </c>
      <c r="H6418" s="246">
        <f t="shared" ca="1" si="112"/>
        <v>3.466502473161722E-6</v>
      </c>
    </row>
    <row r="6419" spans="7:8" x14ac:dyDescent="0.25">
      <c r="G6419">
        <v>6415</v>
      </c>
      <c r="H6419" s="246">
        <f t="shared" ca="1" si="112"/>
        <v>-3.8562705753250096E-3</v>
      </c>
    </row>
    <row r="6420" spans="7:8" x14ac:dyDescent="0.25">
      <c r="G6420">
        <v>6416</v>
      </c>
      <c r="H6420" s="246">
        <f t="shared" ca="1" si="112"/>
        <v>-1.2059997895196985E-2</v>
      </c>
    </row>
    <row r="6421" spans="7:8" x14ac:dyDescent="0.25">
      <c r="G6421">
        <v>6417</v>
      </c>
      <c r="H6421" s="246">
        <f t="shared" ca="1" si="112"/>
        <v>2.4873065952132057E-2</v>
      </c>
    </row>
    <row r="6422" spans="7:8" x14ac:dyDescent="0.25">
      <c r="G6422">
        <v>6418</v>
      </c>
      <c r="H6422" s="246">
        <f t="shared" ca="1" si="112"/>
        <v>7.0566193442746737E-4</v>
      </c>
    </row>
    <row r="6423" spans="7:8" x14ac:dyDescent="0.25">
      <c r="G6423">
        <v>6419</v>
      </c>
      <c r="H6423" s="246">
        <f t="shared" ca="1" si="112"/>
        <v>-1.7226280282376549E-2</v>
      </c>
    </row>
    <row r="6424" spans="7:8" x14ac:dyDescent="0.25">
      <c r="G6424">
        <v>6420</v>
      </c>
      <c r="H6424" s="246">
        <f t="shared" ca="1" si="112"/>
        <v>8.4830420897923087E-3</v>
      </c>
    </row>
    <row r="6425" spans="7:8" x14ac:dyDescent="0.25">
      <c r="G6425">
        <v>6421</v>
      </c>
      <c r="H6425" s="246">
        <f t="shared" ca="1" si="112"/>
        <v>8.4353949505625268E-3</v>
      </c>
    </row>
    <row r="6426" spans="7:8" x14ac:dyDescent="0.25">
      <c r="G6426">
        <v>6422</v>
      </c>
      <c r="H6426" s="246">
        <f t="shared" ca="1" si="112"/>
        <v>-4.4779626035984354E-3</v>
      </c>
    </row>
    <row r="6427" spans="7:8" x14ac:dyDescent="0.25">
      <c r="G6427">
        <v>6423</v>
      </c>
      <c r="H6427" s="246">
        <f t="shared" ca="1" si="112"/>
        <v>3.8714454221640596E-3</v>
      </c>
    </row>
    <row r="6428" spans="7:8" x14ac:dyDescent="0.25">
      <c r="G6428">
        <v>6424</v>
      </c>
      <c r="H6428" s="246">
        <f t="shared" ca="1" si="112"/>
        <v>1.2291054393072747E-2</v>
      </c>
    </row>
    <row r="6429" spans="7:8" x14ac:dyDescent="0.25">
      <c r="G6429">
        <v>6425</v>
      </c>
      <c r="H6429" s="246">
        <f t="shared" ca="1" si="112"/>
        <v>7.4594661227499464E-4</v>
      </c>
    </row>
    <row r="6430" spans="7:8" x14ac:dyDescent="0.25">
      <c r="G6430">
        <v>6426</v>
      </c>
      <c r="H6430" s="246">
        <f t="shared" ca="1" si="112"/>
        <v>5.0026395625801202E-3</v>
      </c>
    </row>
    <row r="6431" spans="7:8" x14ac:dyDescent="0.25">
      <c r="G6431">
        <v>6427</v>
      </c>
      <c r="H6431" s="246">
        <f t="shared" ca="1" si="112"/>
        <v>-1.6315199551389246E-2</v>
      </c>
    </row>
    <row r="6432" spans="7:8" x14ac:dyDescent="0.25">
      <c r="G6432">
        <v>6428</v>
      </c>
      <c r="H6432" s="246">
        <f t="shared" ca="1" si="112"/>
        <v>-9.6887825686879873E-3</v>
      </c>
    </row>
    <row r="6433" spans="7:8" x14ac:dyDescent="0.25">
      <c r="G6433">
        <v>6429</v>
      </c>
      <c r="H6433" s="246">
        <f t="shared" ca="1" si="112"/>
        <v>6.8503903267877232E-3</v>
      </c>
    </row>
    <row r="6434" spans="7:8" x14ac:dyDescent="0.25">
      <c r="G6434">
        <v>6430</v>
      </c>
      <c r="H6434" s="246">
        <f t="shared" ca="1" si="112"/>
        <v>2.5078957266951767E-4</v>
      </c>
    </row>
    <row r="6435" spans="7:8" x14ac:dyDescent="0.25">
      <c r="G6435">
        <v>6431</v>
      </c>
      <c r="H6435" s="246">
        <f t="shared" ca="1" si="112"/>
        <v>-4.5140527018038149E-3</v>
      </c>
    </row>
    <row r="6436" spans="7:8" x14ac:dyDescent="0.25">
      <c r="G6436">
        <v>6432</v>
      </c>
      <c r="H6436" s="246">
        <f t="shared" ca="1" si="112"/>
        <v>1.1848822438758528E-2</v>
      </c>
    </row>
    <row r="6437" spans="7:8" x14ac:dyDescent="0.25">
      <c r="G6437">
        <v>6433</v>
      </c>
      <c r="H6437" s="246">
        <f t="shared" ca="1" si="112"/>
        <v>-9.5910446152950319E-3</v>
      </c>
    </row>
    <row r="6438" spans="7:8" x14ac:dyDescent="0.25">
      <c r="G6438">
        <v>6434</v>
      </c>
      <c r="H6438" s="246">
        <f t="shared" ca="1" si="112"/>
        <v>4.7332392902328466E-3</v>
      </c>
    </row>
    <row r="6439" spans="7:8" x14ac:dyDescent="0.25">
      <c r="G6439">
        <v>6435</v>
      </c>
      <c r="H6439" s="246">
        <f t="shared" ca="1" si="112"/>
        <v>-6.9404404542673668E-3</v>
      </c>
    </row>
    <row r="6440" spans="7:8" x14ac:dyDescent="0.25">
      <c r="G6440">
        <v>6436</v>
      </c>
      <c r="H6440" s="246">
        <f t="shared" ca="1" si="112"/>
        <v>-1.1984999520730195E-2</v>
      </c>
    </row>
    <row r="6441" spans="7:8" x14ac:dyDescent="0.25">
      <c r="G6441">
        <v>6437</v>
      </c>
      <c r="H6441" s="246">
        <f t="shared" ca="1" si="112"/>
        <v>-4.1690920185915442E-3</v>
      </c>
    </row>
    <row r="6442" spans="7:8" x14ac:dyDescent="0.25">
      <c r="G6442">
        <v>6438</v>
      </c>
      <c r="H6442" s="246">
        <f t="shared" ca="1" si="112"/>
        <v>-3.1916736732294303E-2</v>
      </c>
    </row>
    <row r="6443" spans="7:8" x14ac:dyDescent="0.25">
      <c r="G6443">
        <v>6439</v>
      </c>
      <c r="H6443" s="246">
        <f t="shared" ca="1" si="112"/>
        <v>-6.3598044359986774E-3</v>
      </c>
    </row>
    <row r="6444" spans="7:8" x14ac:dyDescent="0.25">
      <c r="G6444">
        <v>6440</v>
      </c>
      <c r="H6444" s="246">
        <f t="shared" ca="1" si="112"/>
        <v>2.4192689761155396E-2</v>
      </c>
    </row>
    <row r="6445" spans="7:8" x14ac:dyDescent="0.25">
      <c r="G6445">
        <v>6441</v>
      </c>
      <c r="H6445" s="246">
        <f t="shared" ca="1" si="112"/>
        <v>1.9044090443326157E-2</v>
      </c>
    </row>
    <row r="6446" spans="7:8" x14ac:dyDescent="0.25">
      <c r="G6446">
        <v>6442</v>
      </c>
      <c r="H6446" s="246">
        <f t="shared" ca="1" si="112"/>
        <v>-3.5994509159918383E-4</v>
      </c>
    </row>
    <row r="6447" spans="7:8" x14ac:dyDescent="0.25">
      <c r="G6447">
        <v>6443</v>
      </c>
      <c r="H6447" s="246">
        <f t="shared" ca="1" si="112"/>
        <v>-2.182736598400481E-2</v>
      </c>
    </row>
    <row r="6448" spans="7:8" x14ac:dyDescent="0.25">
      <c r="G6448">
        <v>6444</v>
      </c>
      <c r="H6448" s="246">
        <f t="shared" ca="1" si="112"/>
        <v>-3.3828059327115877E-3</v>
      </c>
    </row>
    <row r="6449" spans="7:8" x14ac:dyDescent="0.25">
      <c r="G6449">
        <v>6445</v>
      </c>
      <c r="H6449" s="246">
        <f t="shared" ca="1" si="112"/>
        <v>-3.4414550002603199E-3</v>
      </c>
    </row>
    <row r="6450" spans="7:8" x14ac:dyDescent="0.25">
      <c r="G6450">
        <v>6446</v>
      </c>
      <c r="H6450" s="246">
        <f t="shared" ca="1" si="112"/>
        <v>-6.0990222076832664E-3</v>
      </c>
    </row>
    <row r="6451" spans="7:8" x14ac:dyDescent="0.25">
      <c r="G6451">
        <v>6447</v>
      </c>
      <c r="H6451" s="246">
        <f t="shared" ca="1" si="112"/>
        <v>-1.2671648583423459E-2</v>
      </c>
    </row>
    <row r="6452" spans="7:8" x14ac:dyDescent="0.25">
      <c r="G6452">
        <v>6448</v>
      </c>
      <c r="H6452" s="246">
        <f t="shared" ca="1" si="112"/>
        <v>-1.8027061595769431E-2</v>
      </c>
    </row>
    <row r="6453" spans="7:8" x14ac:dyDescent="0.25">
      <c r="G6453">
        <v>6449</v>
      </c>
      <c r="H6453" s="246">
        <f t="shared" ca="1" si="112"/>
        <v>-1.506466590401177E-2</v>
      </c>
    </row>
    <row r="6454" spans="7:8" x14ac:dyDescent="0.25">
      <c r="G6454">
        <v>6450</v>
      </c>
      <c r="H6454" s="246">
        <f t="shared" ca="1" si="112"/>
        <v>-1.4956912805990973E-3</v>
      </c>
    </row>
    <row r="6455" spans="7:8" x14ac:dyDescent="0.25">
      <c r="G6455">
        <v>6451</v>
      </c>
      <c r="H6455" s="246">
        <f t="shared" ca="1" si="112"/>
        <v>-2.8443331343763621E-2</v>
      </c>
    </row>
    <row r="6456" spans="7:8" x14ac:dyDescent="0.25">
      <c r="G6456">
        <v>6452</v>
      </c>
      <c r="H6456" s="246">
        <f t="shared" ca="1" si="112"/>
        <v>-4.2984843154501851E-3</v>
      </c>
    </row>
    <row r="6457" spans="7:8" x14ac:dyDescent="0.25">
      <c r="G6457">
        <v>6453</v>
      </c>
      <c r="H6457" s="246">
        <f t="shared" ca="1" si="112"/>
        <v>2.2099034510511661E-2</v>
      </c>
    </row>
    <row r="6458" spans="7:8" x14ac:dyDescent="0.25">
      <c r="G6458">
        <v>6454</v>
      </c>
      <c r="H6458" s="246">
        <f t="shared" ca="1" si="112"/>
        <v>-4.5422426020469446E-3</v>
      </c>
    </row>
    <row r="6459" spans="7:8" x14ac:dyDescent="0.25">
      <c r="G6459">
        <v>6455</v>
      </c>
      <c r="H6459" s="246">
        <f t="shared" ca="1" si="112"/>
        <v>-1.0918390751449196E-2</v>
      </c>
    </row>
    <row r="6460" spans="7:8" x14ac:dyDescent="0.25">
      <c r="G6460">
        <v>6456</v>
      </c>
      <c r="H6460" s="246">
        <f t="shared" ca="1" si="112"/>
        <v>1.2115292107593533E-2</v>
      </c>
    </row>
    <row r="6461" spans="7:8" x14ac:dyDescent="0.25">
      <c r="G6461">
        <v>6457</v>
      </c>
      <c r="H6461" s="246">
        <f t="shared" ca="1" si="112"/>
        <v>-5.5649893718667121E-3</v>
      </c>
    </row>
    <row r="6462" spans="7:8" x14ac:dyDescent="0.25">
      <c r="G6462">
        <v>6458</v>
      </c>
      <c r="H6462" s="246">
        <f t="shared" ca="1" si="112"/>
        <v>-1.0599031713526383E-3</v>
      </c>
    </row>
    <row r="6463" spans="7:8" x14ac:dyDescent="0.25">
      <c r="G6463">
        <v>6459</v>
      </c>
      <c r="H6463" s="246">
        <f t="shared" ca="1" si="112"/>
        <v>1.1707226939612967E-2</v>
      </c>
    </row>
    <row r="6464" spans="7:8" x14ac:dyDescent="0.25">
      <c r="G6464">
        <v>6460</v>
      </c>
      <c r="H6464" s="246">
        <f t="shared" ca="1" si="112"/>
        <v>-4.9451906868250668E-3</v>
      </c>
    </row>
    <row r="6465" spans="7:8" x14ac:dyDescent="0.25">
      <c r="G6465">
        <v>6461</v>
      </c>
      <c r="H6465" s="246">
        <f t="shared" ca="1" si="112"/>
        <v>1.1700878928539953E-2</v>
      </c>
    </row>
    <row r="6466" spans="7:8" x14ac:dyDescent="0.25">
      <c r="G6466">
        <v>6462</v>
      </c>
      <c r="H6466" s="246">
        <f t="shared" ca="1" si="112"/>
        <v>-1.2911796146458947E-2</v>
      </c>
    </row>
    <row r="6467" spans="7:8" x14ac:dyDescent="0.25">
      <c r="G6467">
        <v>6463</v>
      </c>
      <c r="H6467" s="246">
        <f t="shared" ca="1" si="112"/>
        <v>5.5864288254859904E-3</v>
      </c>
    </row>
    <row r="6468" spans="7:8" x14ac:dyDescent="0.25">
      <c r="G6468">
        <v>6464</v>
      </c>
      <c r="H6468" s="246">
        <f t="shared" ca="1" si="112"/>
        <v>2.6994940334941976E-3</v>
      </c>
    </row>
    <row r="6469" spans="7:8" x14ac:dyDescent="0.25">
      <c r="G6469">
        <v>6465</v>
      </c>
      <c r="H6469" s="246">
        <f t="shared" ca="1" si="112"/>
        <v>-3.0115347916555512E-3</v>
      </c>
    </row>
    <row r="6470" spans="7:8" x14ac:dyDescent="0.25">
      <c r="G6470">
        <v>6466</v>
      </c>
      <c r="H6470" s="246">
        <f t="shared" ref="H6470:H6533" ca="1" si="113">_xlfn.NORM.INV(RAND(),$N$7,$N$8)</f>
        <v>1.099277888548017E-2</v>
      </c>
    </row>
    <row r="6471" spans="7:8" x14ac:dyDescent="0.25">
      <c r="G6471">
        <v>6467</v>
      </c>
      <c r="H6471" s="246">
        <f t="shared" ca="1" si="113"/>
        <v>-1.645204851704396E-2</v>
      </c>
    </row>
    <row r="6472" spans="7:8" x14ac:dyDescent="0.25">
      <c r="G6472">
        <v>6468</v>
      </c>
      <c r="H6472" s="246">
        <f t="shared" ca="1" si="113"/>
        <v>-1.1920882914197116E-2</v>
      </c>
    </row>
    <row r="6473" spans="7:8" x14ac:dyDescent="0.25">
      <c r="G6473">
        <v>6469</v>
      </c>
      <c r="H6473" s="246">
        <f t="shared" ca="1" si="113"/>
        <v>-1.2829825639015354E-2</v>
      </c>
    </row>
    <row r="6474" spans="7:8" x14ac:dyDescent="0.25">
      <c r="G6474">
        <v>6470</v>
      </c>
      <c r="H6474" s="246">
        <f t="shared" ca="1" si="113"/>
        <v>-2.8104189537144882E-2</v>
      </c>
    </row>
    <row r="6475" spans="7:8" x14ac:dyDescent="0.25">
      <c r="G6475">
        <v>6471</v>
      </c>
      <c r="H6475" s="246">
        <f t="shared" ca="1" si="113"/>
        <v>2.7601921299232183E-3</v>
      </c>
    </row>
    <row r="6476" spans="7:8" x14ac:dyDescent="0.25">
      <c r="G6476">
        <v>6472</v>
      </c>
      <c r="H6476" s="246">
        <f t="shared" ca="1" si="113"/>
        <v>-5.9245545854860586E-4</v>
      </c>
    </row>
    <row r="6477" spans="7:8" x14ac:dyDescent="0.25">
      <c r="G6477">
        <v>6473</v>
      </c>
      <c r="H6477" s="246">
        <f t="shared" ca="1" si="113"/>
        <v>-2.1962810099946861E-3</v>
      </c>
    </row>
    <row r="6478" spans="7:8" x14ac:dyDescent="0.25">
      <c r="G6478">
        <v>6474</v>
      </c>
      <c r="H6478" s="246">
        <f t="shared" ca="1" si="113"/>
        <v>-8.8808245428659734E-3</v>
      </c>
    </row>
    <row r="6479" spans="7:8" x14ac:dyDescent="0.25">
      <c r="G6479">
        <v>6475</v>
      </c>
      <c r="H6479" s="246">
        <f t="shared" ca="1" si="113"/>
        <v>1.9043515181317021E-2</v>
      </c>
    </row>
    <row r="6480" spans="7:8" x14ac:dyDescent="0.25">
      <c r="G6480">
        <v>6476</v>
      </c>
      <c r="H6480" s="246">
        <f t="shared" ca="1" si="113"/>
        <v>1.2557863011673049E-3</v>
      </c>
    </row>
    <row r="6481" spans="7:8" x14ac:dyDescent="0.25">
      <c r="G6481">
        <v>6477</v>
      </c>
      <c r="H6481" s="246">
        <f t="shared" ca="1" si="113"/>
        <v>-2.7884725949651027E-2</v>
      </c>
    </row>
    <row r="6482" spans="7:8" x14ac:dyDescent="0.25">
      <c r="G6482">
        <v>6478</v>
      </c>
      <c r="H6482" s="246">
        <f t="shared" ca="1" si="113"/>
        <v>3.5180784731727453E-3</v>
      </c>
    </row>
    <row r="6483" spans="7:8" x14ac:dyDescent="0.25">
      <c r="G6483">
        <v>6479</v>
      </c>
      <c r="H6483" s="246">
        <f t="shared" ca="1" si="113"/>
        <v>-1.8213194658752076E-2</v>
      </c>
    </row>
    <row r="6484" spans="7:8" x14ac:dyDescent="0.25">
      <c r="G6484">
        <v>6480</v>
      </c>
      <c r="H6484" s="246">
        <f t="shared" ca="1" si="113"/>
        <v>-9.0393833220111484E-3</v>
      </c>
    </row>
    <row r="6485" spans="7:8" x14ac:dyDescent="0.25">
      <c r="G6485">
        <v>6481</v>
      </c>
      <c r="H6485" s="246">
        <f t="shared" ca="1" si="113"/>
        <v>1.4050342203505399E-2</v>
      </c>
    </row>
    <row r="6486" spans="7:8" x14ac:dyDescent="0.25">
      <c r="G6486">
        <v>6482</v>
      </c>
      <c r="H6486" s="246">
        <f t="shared" ca="1" si="113"/>
        <v>-4.0152775574095129E-3</v>
      </c>
    </row>
    <row r="6487" spans="7:8" x14ac:dyDescent="0.25">
      <c r="G6487">
        <v>6483</v>
      </c>
      <c r="H6487" s="246">
        <f t="shared" ca="1" si="113"/>
        <v>9.8219466360752565E-3</v>
      </c>
    </row>
    <row r="6488" spans="7:8" x14ac:dyDescent="0.25">
      <c r="G6488">
        <v>6484</v>
      </c>
      <c r="H6488" s="246">
        <f t="shared" ca="1" si="113"/>
        <v>-6.5905994767042056E-3</v>
      </c>
    </row>
    <row r="6489" spans="7:8" x14ac:dyDescent="0.25">
      <c r="G6489">
        <v>6485</v>
      </c>
      <c r="H6489" s="246">
        <f t="shared" ca="1" si="113"/>
        <v>-7.3688106970626775E-3</v>
      </c>
    </row>
    <row r="6490" spans="7:8" x14ac:dyDescent="0.25">
      <c r="G6490">
        <v>6486</v>
      </c>
      <c r="H6490" s="246">
        <f t="shared" ca="1" si="113"/>
        <v>4.8310195631364088E-3</v>
      </c>
    </row>
    <row r="6491" spans="7:8" x14ac:dyDescent="0.25">
      <c r="G6491">
        <v>6487</v>
      </c>
      <c r="H6491" s="246">
        <f t="shared" ca="1" si="113"/>
        <v>-4.0197933699378571E-3</v>
      </c>
    </row>
    <row r="6492" spans="7:8" x14ac:dyDescent="0.25">
      <c r="G6492">
        <v>6488</v>
      </c>
      <c r="H6492" s="246">
        <f t="shared" ca="1" si="113"/>
        <v>-1.3392368448848982E-2</v>
      </c>
    </row>
    <row r="6493" spans="7:8" x14ac:dyDescent="0.25">
      <c r="G6493">
        <v>6489</v>
      </c>
      <c r="H6493" s="246">
        <f t="shared" ca="1" si="113"/>
        <v>-6.3460659608016055E-3</v>
      </c>
    </row>
    <row r="6494" spans="7:8" x14ac:dyDescent="0.25">
      <c r="G6494">
        <v>6490</v>
      </c>
      <c r="H6494" s="246">
        <f t="shared" ca="1" si="113"/>
        <v>-1.0819906947330078E-3</v>
      </c>
    </row>
    <row r="6495" spans="7:8" x14ac:dyDescent="0.25">
      <c r="G6495">
        <v>6491</v>
      </c>
      <c r="H6495" s="246">
        <f t="shared" ca="1" si="113"/>
        <v>-4.0096528667893719E-3</v>
      </c>
    </row>
    <row r="6496" spans="7:8" x14ac:dyDescent="0.25">
      <c r="G6496">
        <v>6492</v>
      </c>
      <c r="H6496" s="246">
        <f t="shared" ca="1" si="113"/>
        <v>5.6492394045973109E-3</v>
      </c>
    </row>
    <row r="6497" spans="7:8" x14ac:dyDescent="0.25">
      <c r="G6497">
        <v>6493</v>
      </c>
      <c r="H6497" s="246">
        <f t="shared" ca="1" si="113"/>
        <v>-6.0246285913117025E-3</v>
      </c>
    </row>
    <row r="6498" spans="7:8" x14ac:dyDescent="0.25">
      <c r="G6498">
        <v>6494</v>
      </c>
      <c r="H6498" s="246">
        <f t="shared" ca="1" si="113"/>
        <v>1.6119800926299221E-2</v>
      </c>
    </row>
    <row r="6499" spans="7:8" x14ac:dyDescent="0.25">
      <c r="G6499">
        <v>6495</v>
      </c>
      <c r="H6499" s="246">
        <f t="shared" ca="1" si="113"/>
        <v>3.4114368964194889E-3</v>
      </c>
    </row>
    <row r="6500" spans="7:8" x14ac:dyDescent="0.25">
      <c r="G6500">
        <v>6496</v>
      </c>
      <c r="H6500" s="246">
        <f t="shared" ca="1" si="113"/>
        <v>-1.4380037053704635E-2</v>
      </c>
    </row>
    <row r="6501" spans="7:8" x14ac:dyDescent="0.25">
      <c r="G6501">
        <v>6497</v>
      </c>
      <c r="H6501" s="246">
        <f t="shared" ca="1" si="113"/>
        <v>-9.0723445479383154E-4</v>
      </c>
    </row>
    <row r="6502" spans="7:8" x14ac:dyDescent="0.25">
      <c r="G6502">
        <v>6498</v>
      </c>
      <c r="H6502" s="246">
        <f t="shared" ca="1" si="113"/>
        <v>8.3093390799104817E-3</v>
      </c>
    </row>
    <row r="6503" spans="7:8" x14ac:dyDescent="0.25">
      <c r="G6503">
        <v>6499</v>
      </c>
      <c r="H6503" s="246">
        <f t="shared" ca="1" si="113"/>
        <v>-4.0205541115663398E-5</v>
      </c>
    </row>
    <row r="6504" spans="7:8" x14ac:dyDescent="0.25">
      <c r="G6504">
        <v>6500</v>
      </c>
      <c r="H6504" s="246">
        <f t="shared" ca="1" si="113"/>
        <v>1.1221094845705652E-2</v>
      </c>
    </row>
    <row r="6505" spans="7:8" x14ac:dyDescent="0.25">
      <c r="G6505">
        <v>6501</v>
      </c>
      <c r="H6505" s="246">
        <f t="shared" ca="1" si="113"/>
        <v>-1.1962868966377506E-2</v>
      </c>
    </row>
    <row r="6506" spans="7:8" x14ac:dyDescent="0.25">
      <c r="G6506">
        <v>6502</v>
      </c>
      <c r="H6506" s="246">
        <f t="shared" ca="1" si="113"/>
        <v>9.6615575315140284E-3</v>
      </c>
    </row>
    <row r="6507" spans="7:8" x14ac:dyDescent="0.25">
      <c r="G6507">
        <v>6503</v>
      </c>
      <c r="H6507" s="246">
        <f t="shared" ca="1" si="113"/>
        <v>6.4415941831662158E-3</v>
      </c>
    </row>
    <row r="6508" spans="7:8" x14ac:dyDescent="0.25">
      <c r="G6508">
        <v>6504</v>
      </c>
      <c r="H6508" s="246">
        <f t="shared" ca="1" si="113"/>
        <v>-1.5825099051904699E-4</v>
      </c>
    </row>
    <row r="6509" spans="7:8" x14ac:dyDescent="0.25">
      <c r="G6509">
        <v>6505</v>
      </c>
      <c r="H6509" s="246">
        <f t="shared" ca="1" si="113"/>
        <v>-1.7084433511601466E-2</v>
      </c>
    </row>
    <row r="6510" spans="7:8" x14ac:dyDescent="0.25">
      <c r="G6510">
        <v>6506</v>
      </c>
      <c r="H6510" s="246">
        <f t="shared" ca="1" si="113"/>
        <v>-4.969854860370044E-4</v>
      </c>
    </row>
    <row r="6511" spans="7:8" x14ac:dyDescent="0.25">
      <c r="G6511">
        <v>6507</v>
      </c>
      <c r="H6511" s="246">
        <f t="shared" ca="1" si="113"/>
        <v>-2.3616674373015029E-2</v>
      </c>
    </row>
    <row r="6512" spans="7:8" x14ac:dyDescent="0.25">
      <c r="G6512">
        <v>6508</v>
      </c>
      <c r="H6512" s="246">
        <f t="shared" ca="1" si="113"/>
        <v>-1.1250569339318971E-2</v>
      </c>
    </row>
    <row r="6513" spans="7:8" x14ac:dyDescent="0.25">
      <c r="G6513">
        <v>6509</v>
      </c>
      <c r="H6513" s="246">
        <f t="shared" ca="1" si="113"/>
        <v>2.2299867427568794E-2</v>
      </c>
    </row>
    <row r="6514" spans="7:8" x14ac:dyDescent="0.25">
      <c r="G6514">
        <v>6510</v>
      </c>
      <c r="H6514" s="246">
        <f t="shared" ca="1" si="113"/>
        <v>5.2087669209528713E-3</v>
      </c>
    </row>
    <row r="6515" spans="7:8" x14ac:dyDescent="0.25">
      <c r="G6515">
        <v>6511</v>
      </c>
      <c r="H6515" s="246">
        <f t="shared" ca="1" si="113"/>
        <v>1.5799327204813769E-3</v>
      </c>
    </row>
    <row r="6516" spans="7:8" x14ac:dyDescent="0.25">
      <c r="G6516">
        <v>6512</v>
      </c>
      <c r="H6516" s="246">
        <f t="shared" ca="1" si="113"/>
        <v>7.2598773003589229E-4</v>
      </c>
    </row>
    <row r="6517" spans="7:8" x14ac:dyDescent="0.25">
      <c r="G6517">
        <v>6513</v>
      </c>
      <c r="H6517" s="246">
        <f t="shared" ca="1" si="113"/>
        <v>-1.808584338357232E-2</v>
      </c>
    </row>
    <row r="6518" spans="7:8" x14ac:dyDescent="0.25">
      <c r="G6518">
        <v>6514</v>
      </c>
      <c r="H6518" s="246">
        <f t="shared" ca="1" si="113"/>
        <v>3.1080241710134196E-3</v>
      </c>
    </row>
    <row r="6519" spans="7:8" x14ac:dyDescent="0.25">
      <c r="G6519">
        <v>6515</v>
      </c>
      <c r="H6519" s="246">
        <f t="shared" ca="1" si="113"/>
        <v>1.5633948679391069E-2</v>
      </c>
    </row>
    <row r="6520" spans="7:8" x14ac:dyDescent="0.25">
      <c r="G6520">
        <v>6516</v>
      </c>
      <c r="H6520" s="246">
        <f t="shared" ca="1" si="113"/>
        <v>-1.1123223229526854E-2</v>
      </c>
    </row>
    <row r="6521" spans="7:8" x14ac:dyDescent="0.25">
      <c r="G6521">
        <v>6517</v>
      </c>
      <c r="H6521" s="246">
        <f t="shared" ca="1" si="113"/>
        <v>-2.3240003181714485E-3</v>
      </c>
    </row>
    <row r="6522" spans="7:8" x14ac:dyDescent="0.25">
      <c r="G6522">
        <v>6518</v>
      </c>
      <c r="H6522" s="246">
        <f t="shared" ca="1" si="113"/>
        <v>3.4491090001475327E-3</v>
      </c>
    </row>
    <row r="6523" spans="7:8" x14ac:dyDescent="0.25">
      <c r="G6523">
        <v>6519</v>
      </c>
      <c r="H6523" s="246">
        <f t="shared" ca="1" si="113"/>
        <v>1.0498813157794284E-2</v>
      </c>
    </row>
    <row r="6524" spans="7:8" x14ac:dyDescent="0.25">
      <c r="G6524">
        <v>6520</v>
      </c>
      <c r="H6524" s="246">
        <f t="shared" ca="1" si="113"/>
        <v>-5.3935671168100123E-3</v>
      </c>
    </row>
    <row r="6525" spans="7:8" x14ac:dyDescent="0.25">
      <c r="G6525">
        <v>6521</v>
      </c>
      <c r="H6525" s="246">
        <f t="shared" ca="1" si="113"/>
        <v>1.2317759379728043E-2</v>
      </c>
    </row>
    <row r="6526" spans="7:8" x14ac:dyDescent="0.25">
      <c r="G6526">
        <v>6522</v>
      </c>
      <c r="H6526" s="246">
        <f t="shared" ca="1" si="113"/>
        <v>-1.703169294905434E-2</v>
      </c>
    </row>
    <row r="6527" spans="7:8" x14ac:dyDescent="0.25">
      <c r="G6527">
        <v>6523</v>
      </c>
      <c r="H6527" s="246">
        <f t="shared" ca="1" si="113"/>
        <v>1.5437821807168066E-2</v>
      </c>
    </row>
    <row r="6528" spans="7:8" x14ac:dyDescent="0.25">
      <c r="G6528">
        <v>6524</v>
      </c>
      <c r="H6528" s="246">
        <f t="shared" ca="1" si="113"/>
        <v>1.1414440175458448E-2</v>
      </c>
    </row>
    <row r="6529" spans="7:8" x14ac:dyDescent="0.25">
      <c r="G6529">
        <v>6525</v>
      </c>
      <c r="H6529" s="246">
        <f t="shared" ca="1" si="113"/>
        <v>-7.6488857881905443E-3</v>
      </c>
    </row>
    <row r="6530" spans="7:8" x14ac:dyDescent="0.25">
      <c r="G6530">
        <v>6526</v>
      </c>
      <c r="H6530" s="246">
        <f t="shared" ca="1" si="113"/>
        <v>-1.2576789718160035E-2</v>
      </c>
    </row>
    <row r="6531" spans="7:8" x14ac:dyDescent="0.25">
      <c r="G6531">
        <v>6527</v>
      </c>
      <c r="H6531" s="246">
        <f t="shared" ca="1" si="113"/>
        <v>-1.3254220296946215E-2</v>
      </c>
    </row>
    <row r="6532" spans="7:8" x14ac:dyDescent="0.25">
      <c r="G6532">
        <v>6528</v>
      </c>
      <c r="H6532" s="246">
        <f t="shared" ca="1" si="113"/>
        <v>-1.514786168628399E-2</v>
      </c>
    </row>
    <row r="6533" spans="7:8" x14ac:dyDescent="0.25">
      <c r="G6533">
        <v>6529</v>
      </c>
      <c r="H6533" s="246">
        <f t="shared" ca="1" si="113"/>
        <v>1.5098084405127015E-2</v>
      </c>
    </row>
    <row r="6534" spans="7:8" x14ac:dyDescent="0.25">
      <c r="G6534">
        <v>6530</v>
      </c>
      <c r="H6534" s="246">
        <f t="shared" ref="H6534:H6597" ca="1" si="114">_xlfn.NORM.INV(RAND(),$N$7,$N$8)</f>
        <v>1.7893062227908808E-2</v>
      </c>
    </row>
    <row r="6535" spans="7:8" x14ac:dyDescent="0.25">
      <c r="G6535">
        <v>6531</v>
      </c>
      <c r="H6535" s="246">
        <f t="shared" ca="1" si="114"/>
        <v>3.0867685730788298E-3</v>
      </c>
    </row>
    <row r="6536" spans="7:8" x14ac:dyDescent="0.25">
      <c r="G6536">
        <v>6532</v>
      </c>
      <c r="H6536" s="246">
        <f t="shared" ca="1" si="114"/>
        <v>-5.5254825940490157E-4</v>
      </c>
    </row>
    <row r="6537" spans="7:8" x14ac:dyDescent="0.25">
      <c r="G6537">
        <v>6533</v>
      </c>
      <c r="H6537" s="246">
        <f t="shared" ca="1" si="114"/>
        <v>8.8128446344926809E-4</v>
      </c>
    </row>
    <row r="6538" spans="7:8" x14ac:dyDescent="0.25">
      <c r="G6538">
        <v>6534</v>
      </c>
      <c r="H6538" s="246">
        <f t="shared" ca="1" si="114"/>
        <v>3.8078965811200452E-3</v>
      </c>
    </row>
    <row r="6539" spans="7:8" x14ac:dyDescent="0.25">
      <c r="G6539">
        <v>6535</v>
      </c>
      <c r="H6539" s="246">
        <f t="shared" ca="1" si="114"/>
        <v>1.4022005413360347E-3</v>
      </c>
    </row>
    <row r="6540" spans="7:8" x14ac:dyDescent="0.25">
      <c r="G6540">
        <v>6536</v>
      </c>
      <c r="H6540" s="246">
        <f t="shared" ca="1" si="114"/>
        <v>3.3135084320046998E-2</v>
      </c>
    </row>
    <row r="6541" spans="7:8" x14ac:dyDescent="0.25">
      <c r="G6541">
        <v>6537</v>
      </c>
      <c r="H6541" s="246">
        <f t="shared" ca="1" si="114"/>
        <v>2.0474507367889541E-2</v>
      </c>
    </row>
    <row r="6542" spans="7:8" x14ac:dyDescent="0.25">
      <c r="G6542">
        <v>6538</v>
      </c>
      <c r="H6542" s="246">
        <f t="shared" ca="1" si="114"/>
        <v>1.143812536389844E-2</v>
      </c>
    </row>
    <row r="6543" spans="7:8" x14ac:dyDescent="0.25">
      <c r="G6543">
        <v>6539</v>
      </c>
      <c r="H6543" s="246">
        <f t="shared" ca="1" si="114"/>
        <v>-7.2172268279063418E-3</v>
      </c>
    </row>
    <row r="6544" spans="7:8" x14ac:dyDescent="0.25">
      <c r="G6544">
        <v>6540</v>
      </c>
      <c r="H6544" s="246">
        <f t="shared" ca="1" si="114"/>
        <v>-9.5600041527185383E-4</v>
      </c>
    </row>
    <row r="6545" spans="7:8" x14ac:dyDescent="0.25">
      <c r="G6545">
        <v>6541</v>
      </c>
      <c r="H6545" s="246">
        <f t="shared" ca="1" si="114"/>
        <v>2.9589692200436269E-2</v>
      </c>
    </row>
    <row r="6546" spans="7:8" x14ac:dyDescent="0.25">
      <c r="G6546">
        <v>6542</v>
      </c>
      <c r="H6546" s="246">
        <f t="shared" ca="1" si="114"/>
        <v>-3.1529803888647209E-3</v>
      </c>
    </row>
    <row r="6547" spans="7:8" x14ac:dyDescent="0.25">
      <c r="G6547">
        <v>6543</v>
      </c>
      <c r="H6547" s="246">
        <f t="shared" ca="1" si="114"/>
        <v>1.3235091453501114E-2</v>
      </c>
    </row>
    <row r="6548" spans="7:8" x14ac:dyDescent="0.25">
      <c r="G6548">
        <v>6544</v>
      </c>
      <c r="H6548" s="246">
        <f t="shared" ca="1" si="114"/>
        <v>1.3656845149796147E-2</v>
      </c>
    </row>
    <row r="6549" spans="7:8" x14ac:dyDescent="0.25">
      <c r="G6549">
        <v>6545</v>
      </c>
      <c r="H6549" s="246">
        <f t="shared" ca="1" si="114"/>
        <v>1.3498593274733326E-2</v>
      </c>
    </row>
    <row r="6550" spans="7:8" x14ac:dyDescent="0.25">
      <c r="G6550">
        <v>6546</v>
      </c>
      <c r="H6550" s="246">
        <f t="shared" ca="1" si="114"/>
        <v>-9.726288888042842E-3</v>
      </c>
    </row>
    <row r="6551" spans="7:8" x14ac:dyDescent="0.25">
      <c r="G6551">
        <v>6547</v>
      </c>
      <c r="H6551" s="246">
        <f t="shared" ca="1" si="114"/>
        <v>6.5780458454639066E-3</v>
      </c>
    </row>
    <row r="6552" spans="7:8" x14ac:dyDescent="0.25">
      <c r="G6552">
        <v>6548</v>
      </c>
      <c r="H6552" s="246">
        <f t="shared" ca="1" si="114"/>
        <v>-1.5407288489622004E-2</v>
      </c>
    </row>
    <row r="6553" spans="7:8" x14ac:dyDescent="0.25">
      <c r="G6553">
        <v>6549</v>
      </c>
      <c r="H6553" s="246">
        <f t="shared" ca="1" si="114"/>
        <v>8.2014745799255568E-4</v>
      </c>
    </row>
    <row r="6554" spans="7:8" x14ac:dyDescent="0.25">
      <c r="G6554">
        <v>6550</v>
      </c>
      <c r="H6554" s="246">
        <f t="shared" ca="1" si="114"/>
        <v>-1.1725668591641798E-2</v>
      </c>
    </row>
    <row r="6555" spans="7:8" x14ac:dyDescent="0.25">
      <c r="G6555">
        <v>6551</v>
      </c>
      <c r="H6555" s="246">
        <f t="shared" ca="1" si="114"/>
        <v>1.793618000825627E-2</v>
      </c>
    </row>
    <row r="6556" spans="7:8" x14ac:dyDescent="0.25">
      <c r="G6556">
        <v>6552</v>
      </c>
      <c r="H6556" s="246">
        <f t="shared" ca="1" si="114"/>
        <v>1.0002669883266294E-2</v>
      </c>
    </row>
    <row r="6557" spans="7:8" x14ac:dyDescent="0.25">
      <c r="G6557">
        <v>6553</v>
      </c>
      <c r="H6557" s="246">
        <f t="shared" ca="1" si="114"/>
        <v>-2.5215582055836881E-2</v>
      </c>
    </row>
    <row r="6558" spans="7:8" x14ac:dyDescent="0.25">
      <c r="G6558">
        <v>6554</v>
      </c>
      <c r="H6558" s="246">
        <f t="shared" ca="1" si="114"/>
        <v>-2.2538818427115328E-2</v>
      </c>
    </row>
    <row r="6559" spans="7:8" x14ac:dyDescent="0.25">
      <c r="G6559">
        <v>6555</v>
      </c>
      <c r="H6559" s="246">
        <f t="shared" ca="1" si="114"/>
        <v>9.2740581958529016E-3</v>
      </c>
    </row>
    <row r="6560" spans="7:8" x14ac:dyDescent="0.25">
      <c r="G6560">
        <v>6556</v>
      </c>
      <c r="H6560" s="246">
        <f t="shared" ca="1" si="114"/>
        <v>1.0369316241315464E-2</v>
      </c>
    </row>
    <row r="6561" spans="7:8" x14ac:dyDescent="0.25">
      <c r="G6561">
        <v>6557</v>
      </c>
      <c r="H6561" s="246">
        <f t="shared" ca="1" si="114"/>
        <v>-1.2315463248422991E-2</v>
      </c>
    </row>
    <row r="6562" spans="7:8" x14ac:dyDescent="0.25">
      <c r="G6562">
        <v>6558</v>
      </c>
      <c r="H6562" s="246">
        <f t="shared" ca="1" si="114"/>
        <v>-1.3066785431527626E-4</v>
      </c>
    </row>
    <row r="6563" spans="7:8" x14ac:dyDescent="0.25">
      <c r="G6563">
        <v>6559</v>
      </c>
      <c r="H6563" s="246">
        <f t="shared" ca="1" si="114"/>
        <v>-4.4118064856739705E-3</v>
      </c>
    </row>
    <row r="6564" spans="7:8" x14ac:dyDescent="0.25">
      <c r="G6564">
        <v>6560</v>
      </c>
      <c r="H6564" s="246">
        <f t="shared" ca="1" si="114"/>
        <v>-8.068082117133852E-3</v>
      </c>
    </row>
    <row r="6565" spans="7:8" x14ac:dyDescent="0.25">
      <c r="G6565">
        <v>6561</v>
      </c>
      <c r="H6565" s="246">
        <f t="shared" ca="1" si="114"/>
        <v>-2.639235257028495E-3</v>
      </c>
    </row>
    <row r="6566" spans="7:8" x14ac:dyDescent="0.25">
      <c r="G6566">
        <v>6562</v>
      </c>
      <c r="H6566" s="246">
        <f t="shared" ca="1" si="114"/>
        <v>6.3592063645725042E-3</v>
      </c>
    </row>
    <row r="6567" spans="7:8" x14ac:dyDescent="0.25">
      <c r="G6567">
        <v>6563</v>
      </c>
      <c r="H6567" s="246">
        <f t="shared" ca="1" si="114"/>
        <v>-1.0122348067670229E-2</v>
      </c>
    </row>
    <row r="6568" spans="7:8" x14ac:dyDescent="0.25">
      <c r="G6568">
        <v>6564</v>
      </c>
      <c r="H6568" s="246">
        <f t="shared" ca="1" si="114"/>
        <v>-9.5467161843649888E-3</v>
      </c>
    </row>
    <row r="6569" spans="7:8" x14ac:dyDescent="0.25">
      <c r="G6569">
        <v>6565</v>
      </c>
      <c r="H6569" s="246">
        <f t="shared" ca="1" si="114"/>
        <v>-3.6529423844053346E-3</v>
      </c>
    </row>
    <row r="6570" spans="7:8" x14ac:dyDescent="0.25">
      <c r="G6570">
        <v>6566</v>
      </c>
      <c r="H6570" s="246">
        <f t="shared" ca="1" si="114"/>
        <v>-4.5752608224739772E-3</v>
      </c>
    </row>
    <row r="6571" spans="7:8" x14ac:dyDescent="0.25">
      <c r="G6571">
        <v>6567</v>
      </c>
      <c r="H6571" s="246">
        <f t="shared" ca="1" si="114"/>
        <v>-8.9184971123840735E-3</v>
      </c>
    </row>
    <row r="6572" spans="7:8" x14ac:dyDescent="0.25">
      <c r="G6572">
        <v>6568</v>
      </c>
      <c r="H6572" s="246">
        <f t="shared" ca="1" si="114"/>
        <v>-3.3136087928669761E-2</v>
      </c>
    </row>
    <row r="6573" spans="7:8" x14ac:dyDescent="0.25">
      <c r="G6573">
        <v>6569</v>
      </c>
      <c r="H6573" s="246">
        <f t="shared" ca="1" si="114"/>
        <v>5.5845925842312885E-3</v>
      </c>
    </row>
    <row r="6574" spans="7:8" x14ac:dyDescent="0.25">
      <c r="G6574">
        <v>6570</v>
      </c>
      <c r="H6574" s="246">
        <f t="shared" ca="1" si="114"/>
        <v>1.712784545124835E-2</v>
      </c>
    </row>
    <row r="6575" spans="7:8" x14ac:dyDescent="0.25">
      <c r="G6575">
        <v>6571</v>
      </c>
      <c r="H6575" s="246">
        <f t="shared" ca="1" si="114"/>
        <v>1.4735404147737328E-2</v>
      </c>
    </row>
    <row r="6576" spans="7:8" x14ac:dyDescent="0.25">
      <c r="G6576">
        <v>6572</v>
      </c>
      <c r="H6576" s="246">
        <f t="shared" ca="1" si="114"/>
        <v>-4.0679938600151058E-3</v>
      </c>
    </row>
    <row r="6577" spans="7:8" x14ac:dyDescent="0.25">
      <c r="G6577">
        <v>6573</v>
      </c>
      <c r="H6577" s="246">
        <f t="shared" ca="1" si="114"/>
        <v>-2.6558569934837187E-3</v>
      </c>
    </row>
    <row r="6578" spans="7:8" x14ac:dyDescent="0.25">
      <c r="G6578">
        <v>6574</v>
      </c>
      <c r="H6578" s="246">
        <f t="shared" ca="1" si="114"/>
        <v>-5.8813999715987561E-3</v>
      </c>
    </row>
    <row r="6579" spans="7:8" x14ac:dyDescent="0.25">
      <c r="G6579">
        <v>6575</v>
      </c>
      <c r="H6579" s="246">
        <f t="shared" ca="1" si="114"/>
        <v>6.4444050325123162E-4</v>
      </c>
    </row>
    <row r="6580" spans="7:8" x14ac:dyDescent="0.25">
      <c r="G6580">
        <v>6576</v>
      </c>
      <c r="H6580" s="246">
        <f t="shared" ca="1" si="114"/>
        <v>1.2305308377643605E-2</v>
      </c>
    </row>
    <row r="6581" spans="7:8" x14ac:dyDescent="0.25">
      <c r="G6581">
        <v>6577</v>
      </c>
      <c r="H6581" s="246">
        <f t="shared" ca="1" si="114"/>
        <v>1.0850870657901848E-2</v>
      </c>
    </row>
    <row r="6582" spans="7:8" x14ac:dyDescent="0.25">
      <c r="G6582">
        <v>6578</v>
      </c>
      <c r="H6582" s="246">
        <f t="shared" ca="1" si="114"/>
        <v>-1.8508320171685834E-2</v>
      </c>
    </row>
    <row r="6583" spans="7:8" x14ac:dyDescent="0.25">
      <c r="G6583">
        <v>6579</v>
      </c>
      <c r="H6583" s="246">
        <f t="shared" ca="1" si="114"/>
        <v>-1.2105482826307124E-2</v>
      </c>
    </row>
    <row r="6584" spans="7:8" x14ac:dyDescent="0.25">
      <c r="G6584">
        <v>6580</v>
      </c>
      <c r="H6584" s="246">
        <f t="shared" ca="1" si="114"/>
        <v>-1.2316384493495978E-2</v>
      </c>
    </row>
    <row r="6585" spans="7:8" x14ac:dyDescent="0.25">
      <c r="G6585">
        <v>6581</v>
      </c>
      <c r="H6585" s="246">
        <f t="shared" ca="1" si="114"/>
        <v>-2.0904819705106392E-2</v>
      </c>
    </row>
    <row r="6586" spans="7:8" x14ac:dyDescent="0.25">
      <c r="G6586">
        <v>6582</v>
      </c>
      <c r="H6586" s="246">
        <f t="shared" ca="1" si="114"/>
        <v>1.2339460521320218E-2</v>
      </c>
    </row>
    <row r="6587" spans="7:8" x14ac:dyDescent="0.25">
      <c r="G6587">
        <v>6583</v>
      </c>
      <c r="H6587" s="246">
        <f t="shared" ca="1" si="114"/>
        <v>-7.4531918111610399E-3</v>
      </c>
    </row>
    <row r="6588" spans="7:8" x14ac:dyDescent="0.25">
      <c r="G6588">
        <v>6584</v>
      </c>
      <c r="H6588" s="246">
        <f t="shared" ca="1" si="114"/>
        <v>-2.8011042321526272E-4</v>
      </c>
    </row>
    <row r="6589" spans="7:8" x14ac:dyDescent="0.25">
      <c r="G6589">
        <v>6585</v>
      </c>
      <c r="H6589" s="246">
        <f t="shared" ca="1" si="114"/>
        <v>-2.7148920422127745E-3</v>
      </c>
    </row>
    <row r="6590" spans="7:8" x14ac:dyDescent="0.25">
      <c r="G6590">
        <v>6586</v>
      </c>
      <c r="H6590" s="246">
        <f t="shared" ca="1" si="114"/>
        <v>-1.4024458967278084E-2</v>
      </c>
    </row>
    <row r="6591" spans="7:8" x14ac:dyDescent="0.25">
      <c r="G6591">
        <v>6587</v>
      </c>
      <c r="H6591" s="246">
        <f t="shared" ca="1" si="114"/>
        <v>8.4682632136925673E-3</v>
      </c>
    </row>
    <row r="6592" spans="7:8" x14ac:dyDescent="0.25">
      <c r="G6592">
        <v>6588</v>
      </c>
      <c r="H6592" s="246">
        <f t="shared" ca="1" si="114"/>
        <v>-2.561961906782468E-2</v>
      </c>
    </row>
    <row r="6593" spans="7:8" x14ac:dyDescent="0.25">
      <c r="G6593">
        <v>6589</v>
      </c>
      <c r="H6593" s="246">
        <f t="shared" ca="1" si="114"/>
        <v>-9.0620272792368874E-3</v>
      </c>
    </row>
    <row r="6594" spans="7:8" x14ac:dyDescent="0.25">
      <c r="G6594">
        <v>6590</v>
      </c>
      <c r="H6594" s="246">
        <f t="shared" ca="1" si="114"/>
        <v>-2.425520478185464E-4</v>
      </c>
    </row>
    <row r="6595" spans="7:8" x14ac:dyDescent="0.25">
      <c r="G6595">
        <v>6591</v>
      </c>
      <c r="H6595" s="246">
        <f t="shared" ca="1" si="114"/>
        <v>9.740594563787135E-3</v>
      </c>
    </row>
    <row r="6596" spans="7:8" x14ac:dyDescent="0.25">
      <c r="G6596">
        <v>6592</v>
      </c>
      <c r="H6596" s="246">
        <f t="shared" ca="1" si="114"/>
        <v>3.4278701536992187E-3</v>
      </c>
    </row>
    <row r="6597" spans="7:8" x14ac:dyDescent="0.25">
      <c r="G6597">
        <v>6593</v>
      </c>
      <c r="H6597" s="246">
        <f t="shared" ca="1" si="114"/>
        <v>-8.7369570148403668E-3</v>
      </c>
    </row>
    <row r="6598" spans="7:8" x14ac:dyDescent="0.25">
      <c r="G6598">
        <v>6594</v>
      </c>
      <c r="H6598" s="246">
        <f t="shared" ref="H6598:H6661" ca="1" si="115">_xlfn.NORM.INV(RAND(),$N$7,$N$8)</f>
        <v>1.1425443716208752E-2</v>
      </c>
    </row>
    <row r="6599" spans="7:8" x14ac:dyDescent="0.25">
      <c r="G6599">
        <v>6595</v>
      </c>
      <c r="H6599" s="246">
        <f t="shared" ca="1" si="115"/>
        <v>-3.412135436650122E-3</v>
      </c>
    </row>
    <row r="6600" spans="7:8" x14ac:dyDescent="0.25">
      <c r="G6600">
        <v>6596</v>
      </c>
      <c r="H6600" s="246">
        <f t="shared" ca="1" si="115"/>
        <v>-1.0132995861058716E-2</v>
      </c>
    </row>
    <row r="6601" spans="7:8" x14ac:dyDescent="0.25">
      <c r="G6601">
        <v>6597</v>
      </c>
      <c r="H6601" s="246">
        <f t="shared" ca="1" si="115"/>
        <v>3.7922112045795688E-3</v>
      </c>
    </row>
    <row r="6602" spans="7:8" x14ac:dyDescent="0.25">
      <c r="G6602">
        <v>6598</v>
      </c>
      <c r="H6602" s="246">
        <f t="shared" ca="1" si="115"/>
        <v>7.9734633039297165E-3</v>
      </c>
    </row>
    <row r="6603" spans="7:8" x14ac:dyDescent="0.25">
      <c r="G6603">
        <v>6599</v>
      </c>
      <c r="H6603" s="246">
        <f t="shared" ca="1" si="115"/>
        <v>-1.8448831334155267E-3</v>
      </c>
    </row>
    <row r="6604" spans="7:8" x14ac:dyDescent="0.25">
      <c r="G6604">
        <v>6600</v>
      </c>
      <c r="H6604" s="246">
        <f t="shared" ca="1" si="115"/>
        <v>3.0443988581947351E-3</v>
      </c>
    </row>
    <row r="6605" spans="7:8" x14ac:dyDescent="0.25">
      <c r="G6605">
        <v>6601</v>
      </c>
      <c r="H6605" s="246">
        <f t="shared" ca="1" si="115"/>
        <v>1.230471073371572E-2</v>
      </c>
    </row>
    <row r="6606" spans="7:8" x14ac:dyDescent="0.25">
      <c r="G6606">
        <v>6602</v>
      </c>
      <c r="H6606" s="246">
        <f t="shared" ca="1" si="115"/>
        <v>-1.0348419121661407E-3</v>
      </c>
    </row>
    <row r="6607" spans="7:8" x14ac:dyDescent="0.25">
      <c r="G6607">
        <v>6603</v>
      </c>
      <c r="H6607" s="246">
        <f t="shared" ca="1" si="115"/>
        <v>1.3360804972316179E-2</v>
      </c>
    </row>
    <row r="6608" spans="7:8" x14ac:dyDescent="0.25">
      <c r="G6608">
        <v>6604</v>
      </c>
      <c r="H6608" s="246">
        <f t="shared" ca="1" si="115"/>
        <v>-1.9879954672892011E-2</v>
      </c>
    </row>
    <row r="6609" spans="7:8" x14ac:dyDescent="0.25">
      <c r="G6609">
        <v>6605</v>
      </c>
      <c r="H6609" s="246">
        <f t="shared" ca="1" si="115"/>
        <v>-1.0556207069323285E-2</v>
      </c>
    </row>
    <row r="6610" spans="7:8" x14ac:dyDescent="0.25">
      <c r="G6610">
        <v>6606</v>
      </c>
      <c r="H6610" s="246">
        <f t="shared" ca="1" si="115"/>
        <v>3.09181778879359E-2</v>
      </c>
    </row>
    <row r="6611" spans="7:8" x14ac:dyDescent="0.25">
      <c r="G6611">
        <v>6607</v>
      </c>
      <c r="H6611" s="246">
        <f t="shared" ca="1" si="115"/>
        <v>1.9831219314460813E-3</v>
      </c>
    </row>
    <row r="6612" spans="7:8" x14ac:dyDescent="0.25">
      <c r="G6612">
        <v>6608</v>
      </c>
      <c r="H6612" s="246">
        <f t="shared" ca="1" si="115"/>
        <v>-2.1985598019583583E-2</v>
      </c>
    </row>
    <row r="6613" spans="7:8" x14ac:dyDescent="0.25">
      <c r="G6613">
        <v>6609</v>
      </c>
      <c r="H6613" s="246">
        <f t="shared" ca="1" si="115"/>
        <v>3.2962942828741772E-3</v>
      </c>
    </row>
    <row r="6614" spans="7:8" x14ac:dyDescent="0.25">
      <c r="G6614">
        <v>6610</v>
      </c>
      <c r="H6614" s="246">
        <f t="shared" ca="1" si="115"/>
        <v>-2.5797596193593064E-2</v>
      </c>
    </row>
    <row r="6615" spans="7:8" x14ac:dyDescent="0.25">
      <c r="G6615">
        <v>6611</v>
      </c>
      <c r="H6615" s="246">
        <f t="shared" ca="1" si="115"/>
        <v>6.1368534751137776E-3</v>
      </c>
    </row>
    <row r="6616" spans="7:8" x14ac:dyDescent="0.25">
      <c r="G6616">
        <v>6612</v>
      </c>
      <c r="H6616" s="246">
        <f t="shared" ca="1" si="115"/>
        <v>-6.3187508551811123E-3</v>
      </c>
    </row>
    <row r="6617" spans="7:8" x14ac:dyDescent="0.25">
      <c r="G6617">
        <v>6613</v>
      </c>
      <c r="H6617" s="246">
        <f t="shared" ca="1" si="115"/>
        <v>6.4048097568287056E-3</v>
      </c>
    </row>
    <row r="6618" spans="7:8" x14ac:dyDescent="0.25">
      <c r="G6618">
        <v>6614</v>
      </c>
      <c r="H6618" s="246">
        <f t="shared" ca="1" si="115"/>
        <v>1.3631692599935253E-2</v>
      </c>
    </row>
    <row r="6619" spans="7:8" x14ac:dyDescent="0.25">
      <c r="G6619">
        <v>6615</v>
      </c>
      <c r="H6619" s="246">
        <f t="shared" ca="1" si="115"/>
        <v>1.3626602010213953E-2</v>
      </c>
    </row>
    <row r="6620" spans="7:8" x14ac:dyDescent="0.25">
      <c r="G6620">
        <v>6616</v>
      </c>
      <c r="H6620" s="246">
        <f t="shared" ca="1" si="115"/>
        <v>-2.4966808935548368E-2</v>
      </c>
    </row>
    <row r="6621" spans="7:8" x14ac:dyDescent="0.25">
      <c r="G6621">
        <v>6617</v>
      </c>
      <c r="H6621" s="246">
        <f t="shared" ca="1" si="115"/>
        <v>-8.5962319235102888E-4</v>
      </c>
    </row>
    <row r="6622" spans="7:8" x14ac:dyDescent="0.25">
      <c r="G6622">
        <v>6618</v>
      </c>
      <c r="H6622" s="246">
        <f t="shared" ca="1" si="115"/>
        <v>6.6219334224310797E-3</v>
      </c>
    </row>
    <row r="6623" spans="7:8" x14ac:dyDescent="0.25">
      <c r="G6623">
        <v>6619</v>
      </c>
      <c r="H6623" s="246">
        <f t="shared" ca="1" si="115"/>
        <v>2.5929877399390204E-3</v>
      </c>
    </row>
    <row r="6624" spans="7:8" x14ac:dyDescent="0.25">
      <c r="G6624">
        <v>6620</v>
      </c>
      <c r="H6624" s="246">
        <f t="shared" ca="1" si="115"/>
        <v>1.4817988526083404E-3</v>
      </c>
    </row>
    <row r="6625" spans="7:8" x14ac:dyDescent="0.25">
      <c r="G6625">
        <v>6621</v>
      </c>
      <c r="H6625" s="246">
        <f t="shared" ca="1" si="115"/>
        <v>8.3230133828803964E-4</v>
      </c>
    </row>
    <row r="6626" spans="7:8" x14ac:dyDescent="0.25">
      <c r="G6626">
        <v>6622</v>
      </c>
      <c r="H6626" s="246">
        <f t="shared" ca="1" si="115"/>
        <v>3.449923778393807E-3</v>
      </c>
    </row>
    <row r="6627" spans="7:8" x14ac:dyDescent="0.25">
      <c r="G6627">
        <v>6623</v>
      </c>
      <c r="H6627" s="246">
        <f t="shared" ca="1" si="115"/>
        <v>-1.1294690046401597E-3</v>
      </c>
    </row>
    <row r="6628" spans="7:8" x14ac:dyDescent="0.25">
      <c r="G6628">
        <v>6624</v>
      </c>
      <c r="H6628" s="246">
        <f t="shared" ca="1" si="115"/>
        <v>6.5233688948938796E-4</v>
      </c>
    </row>
    <row r="6629" spans="7:8" x14ac:dyDescent="0.25">
      <c r="G6629">
        <v>6625</v>
      </c>
      <c r="H6629" s="246">
        <f t="shared" ca="1" si="115"/>
        <v>-5.9524099465295107E-3</v>
      </c>
    </row>
    <row r="6630" spans="7:8" x14ac:dyDescent="0.25">
      <c r="G6630">
        <v>6626</v>
      </c>
      <c r="H6630" s="246">
        <f t="shared" ca="1" si="115"/>
        <v>2.2880645825938562E-3</v>
      </c>
    </row>
    <row r="6631" spans="7:8" x14ac:dyDescent="0.25">
      <c r="G6631">
        <v>6627</v>
      </c>
      <c r="H6631" s="246">
        <f t="shared" ca="1" si="115"/>
        <v>1.7680809255455543E-3</v>
      </c>
    </row>
    <row r="6632" spans="7:8" x14ac:dyDescent="0.25">
      <c r="G6632">
        <v>6628</v>
      </c>
      <c r="H6632" s="246">
        <f t="shared" ca="1" si="115"/>
        <v>4.5314206483774242E-3</v>
      </c>
    </row>
    <row r="6633" spans="7:8" x14ac:dyDescent="0.25">
      <c r="G6633">
        <v>6629</v>
      </c>
      <c r="H6633" s="246">
        <f t="shared" ca="1" si="115"/>
        <v>9.6962801809524473E-3</v>
      </c>
    </row>
    <row r="6634" spans="7:8" x14ac:dyDescent="0.25">
      <c r="G6634">
        <v>6630</v>
      </c>
      <c r="H6634" s="246">
        <f t="shared" ca="1" si="115"/>
        <v>7.0041020939659278E-3</v>
      </c>
    </row>
    <row r="6635" spans="7:8" x14ac:dyDescent="0.25">
      <c r="G6635">
        <v>6631</v>
      </c>
      <c r="H6635" s="246">
        <f t="shared" ca="1" si="115"/>
        <v>-2.3767136936641172E-2</v>
      </c>
    </row>
    <row r="6636" spans="7:8" x14ac:dyDescent="0.25">
      <c r="G6636">
        <v>6632</v>
      </c>
      <c r="H6636" s="246">
        <f t="shared" ca="1" si="115"/>
        <v>1.7237718754010554E-2</v>
      </c>
    </row>
    <row r="6637" spans="7:8" x14ac:dyDescent="0.25">
      <c r="G6637">
        <v>6633</v>
      </c>
      <c r="H6637" s="246">
        <f t="shared" ca="1" si="115"/>
        <v>1.7403794108083348E-2</v>
      </c>
    </row>
    <row r="6638" spans="7:8" x14ac:dyDescent="0.25">
      <c r="G6638">
        <v>6634</v>
      </c>
      <c r="H6638" s="246">
        <f t="shared" ca="1" si="115"/>
        <v>1.7063972710456426E-2</v>
      </c>
    </row>
    <row r="6639" spans="7:8" x14ac:dyDescent="0.25">
      <c r="G6639">
        <v>6635</v>
      </c>
      <c r="H6639" s="246">
        <f t="shared" ca="1" si="115"/>
        <v>9.6840295687653701E-3</v>
      </c>
    </row>
    <row r="6640" spans="7:8" x14ac:dyDescent="0.25">
      <c r="G6640">
        <v>6636</v>
      </c>
      <c r="H6640" s="246">
        <f t="shared" ca="1" si="115"/>
        <v>-1.3561161540382548E-2</v>
      </c>
    </row>
    <row r="6641" spans="7:8" x14ac:dyDescent="0.25">
      <c r="G6641">
        <v>6637</v>
      </c>
      <c r="H6641" s="246">
        <f t="shared" ca="1" si="115"/>
        <v>2.3250111249032888E-2</v>
      </c>
    </row>
    <row r="6642" spans="7:8" x14ac:dyDescent="0.25">
      <c r="G6642">
        <v>6638</v>
      </c>
      <c r="H6642" s="246">
        <f t="shared" ca="1" si="115"/>
        <v>8.7530277357740979E-3</v>
      </c>
    </row>
    <row r="6643" spans="7:8" x14ac:dyDescent="0.25">
      <c r="G6643">
        <v>6639</v>
      </c>
      <c r="H6643" s="246">
        <f t="shared" ca="1" si="115"/>
        <v>-2.4054858987683459E-3</v>
      </c>
    </row>
    <row r="6644" spans="7:8" x14ac:dyDescent="0.25">
      <c r="G6644">
        <v>6640</v>
      </c>
      <c r="H6644" s="246">
        <f t="shared" ca="1" si="115"/>
        <v>-6.6983524344888228E-3</v>
      </c>
    </row>
    <row r="6645" spans="7:8" x14ac:dyDescent="0.25">
      <c r="G6645">
        <v>6641</v>
      </c>
      <c r="H6645" s="246">
        <f t="shared" ca="1" si="115"/>
        <v>-5.9816344573176165E-3</v>
      </c>
    </row>
    <row r="6646" spans="7:8" x14ac:dyDescent="0.25">
      <c r="G6646">
        <v>6642</v>
      </c>
      <c r="H6646" s="246">
        <f t="shared" ca="1" si="115"/>
        <v>7.761195714604925E-3</v>
      </c>
    </row>
    <row r="6647" spans="7:8" x14ac:dyDescent="0.25">
      <c r="G6647">
        <v>6643</v>
      </c>
      <c r="H6647" s="246">
        <f t="shared" ca="1" si="115"/>
        <v>-6.626518917994225E-4</v>
      </c>
    </row>
    <row r="6648" spans="7:8" x14ac:dyDescent="0.25">
      <c r="G6648">
        <v>6644</v>
      </c>
      <c r="H6648" s="246">
        <f t="shared" ca="1" si="115"/>
        <v>1.3501572621811139E-2</v>
      </c>
    </row>
    <row r="6649" spans="7:8" x14ac:dyDescent="0.25">
      <c r="G6649">
        <v>6645</v>
      </c>
      <c r="H6649" s="246">
        <f t="shared" ca="1" si="115"/>
        <v>-2.0702060089448773E-2</v>
      </c>
    </row>
    <row r="6650" spans="7:8" x14ac:dyDescent="0.25">
      <c r="G6650">
        <v>6646</v>
      </c>
      <c r="H6650" s="246">
        <f t="shared" ca="1" si="115"/>
        <v>2.220209809856398E-2</v>
      </c>
    </row>
    <row r="6651" spans="7:8" x14ac:dyDescent="0.25">
      <c r="G6651">
        <v>6647</v>
      </c>
      <c r="H6651" s="246">
        <f t="shared" ca="1" si="115"/>
        <v>-1.6946114720735261E-2</v>
      </c>
    </row>
    <row r="6652" spans="7:8" x14ac:dyDescent="0.25">
      <c r="G6652">
        <v>6648</v>
      </c>
      <c r="H6652" s="246">
        <f t="shared" ca="1" si="115"/>
        <v>-9.5441650305940068E-3</v>
      </c>
    </row>
    <row r="6653" spans="7:8" x14ac:dyDescent="0.25">
      <c r="G6653">
        <v>6649</v>
      </c>
      <c r="H6653" s="246">
        <f t="shared" ca="1" si="115"/>
        <v>-2.7201007464142564E-2</v>
      </c>
    </row>
    <row r="6654" spans="7:8" x14ac:dyDescent="0.25">
      <c r="G6654">
        <v>6650</v>
      </c>
      <c r="H6654" s="246">
        <f t="shared" ca="1" si="115"/>
        <v>-3.3953740015109923E-3</v>
      </c>
    </row>
    <row r="6655" spans="7:8" x14ac:dyDescent="0.25">
      <c r="G6655">
        <v>6651</v>
      </c>
      <c r="H6655" s="246">
        <f t="shared" ca="1" si="115"/>
        <v>1.046584575478216E-2</v>
      </c>
    </row>
    <row r="6656" spans="7:8" x14ac:dyDescent="0.25">
      <c r="G6656">
        <v>6652</v>
      </c>
      <c r="H6656" s="246">
        <f t="shared" ca="1" si="115"/>
        <v>-1.8842844618555135E-4</v>
      </c>
    </row>
    <row r="6657" spans="7:8" x14ac:dyDescent="0.25">
      <c r="G6657">
        <v>6653</v>
      </c>
      <c r="H6657" s="246">
        <f t="shared" ca="1" si="115"/>
        <v>-8.5818942653670752E-3</v>
      </c>
    </row>
    <row r="6658" spans="7:8" x14ac:dyDescent="0.25">
      <c r="G6658">
        <v>6654</v>
      </c>
      <c r="H6658" s="246">
        <f t="shared" ca="1" si="115"/>
        <v>-2.4727235668556028E-3</v>
      </c>
    </row>
    <row r="6659" spans="7:8" x14ac:dyDescent="0.25">
      <c r="G6659">
        <v>6655</v>
      </c>
      <c r="H6659" s="246">
        <f t="shared" ca="1" si="115"/>
        <v>-4.3656021537149571E-4</v>
      </c>
    </row>
    <row r="6660" spans="7:8" x14ac:dyDescent="0.25">
      <c r="G6660">
        <v>6656</v>
      </c>
      <c r="H6660" s="246">
        <f t="shared" ca="1" si="115"/>
        <v>5.1620680136054706E-3</v>
      </c>
    </row>
    <row r="6661" spans="7:8" x14ac:dyDescent="0.25">
      <c r="G6661">
        <v>6657</v>
      </c>
      <c r="H6661" s="246">
        <f t="shared" ca="1" si="115"/>
        <v>2.0756529260490427E-2</v>
      </c>
    </row>
    <row r="6662" spans="7:8" x14ac:dyDescent="0.25">
      <c r="G6662">
        <v>6658</v>
      </c>
      <c r="H6662" s="246">
        <f t="shared" ref="H6662:H6725" ca="1" si="116">_xlfn.NORM.INV(RAND(),$N$7,$N$8)</f>
        <v>1.2036843834774647E-2</v>
      </c>
    </row>
    <row r="6663" spans="7:8" x14ac:dyDescent="0.25">
      <c r="G6663">
        <v>6659</v>
      </c>
      <c r="H6663" s="246">
        <f t="shared" ca="1" si="116"/>
        <v>2.9733318240965632E-3</v>
      </c>
    </row>
    <row r="6664" spans="7:8" x14ac:dyDescent="0.25">
      <c r="G6664">
        <v>6660</v>
      </c>
      <c r="H6664" s="246">
        <f t="shared" ca="1" si="116"/>
        <v>-9.3346492851407743E-3</v>
      </c>
    </row>
    <row r="6665" spans="7:8" x14ac:dyDescent="0.25">
      <c r="G6665">
        <v>6661</v>
      </c>
      <c r="H6665" s="246">
        <f t="shared" ca="1" si="116"/>
        <v>5.9729161736633467E-3</v>
      </c>
    </row>
    <row r="6666" spans="7:8" x14ac:dyDescent="0.25">
      <c r="G6666">
        <v>6662</v>
      </c>
      <c r="H6666" s="246">
        <f t="shared" ca="1" si="116"/>
        <v>-1.2033195997415681E-2</v>
      </c>
    </row>
    <row r="6667" spans="7:8" x14ac:dyDescent="0.25">
      <c r="G6667">
        <v>6663</v>
      </c>
      <c r="H6667" s="246">
        <f t="shared" ca="1" si="116"/>
        <v>-4.1052888718842231E-3</v>
      </c>
    </row>
    <row r="6668" spans="7:8" x14ac:dyDescent="0.25">
      <c r="G6668">
        <v>6664</v>
      </c>
      <c r="H6668" s="246">
        <f t="shared" ca="1" si="116"/>
        <v>3.1064473513895546E-2</v>
      </c>
    </row>
    <row r="6669" spans="7:8" x14ac:dyDescent="0.25">
      <c r="G6669">
        <v>6665</v>
      </c>
      <c r="H6669" s="246">
        <f t="shared" ca="1" si="116"/>
        <v>1.508083202942488E-2</v>
      </c>
    </row>
    <row r="6670" spans="7:8" x14ac:dyDescent="0.25">
      <c r="G6670">
        <v>6666</v>
      </c>
      <c r="H6670" s="246">
        <f t="shared" ca="1" si="116"/>
        <v>-9.1854710689465869E-3</v>
      </c>
    </row>
    <row r="6671" spans="7:8" x14ac:dyDescent="0.25">
      <c r="G6671">
        <v>6667</v>
      </c>
      <c r="H6671" s="246">
        <f t="shared" ca="1" si="116"/>
        <v>5.3012641391131871E-3</v>
      </c>
    </row>
    <row r="6672" spans="7:8" x14ac:dyDescent="0.25">
      <c r="G6672">
        <v>6668</v>
      </c>
      <c r="H6672" s="246">
        <f t="shared" ca="1" si="116"/>
        <v>1.7449825959203707E-3</v>
      </c>
    </row>
    <row r="6673" spans="7:8" x14ac:dyDescent="0.25">
      <c r="G6673">
        <v>6669</v>
      </c>
      <c r="H6673" s="246">
        <f t="shared" ca="1" si="116"/>
        <v>8.1181616279386581E-3</v>
      </c>
    </row>
    <row r="6674" spans="7:8" x14ac:dyDescent="0.25">
      <c r="G6674">
        <v>6670</v>
      </c>
      <c r="H6674" s="246">
        <f t="shared" ca="1" si="116"/>
        <v>-7.1231585751825657E-3</v>
      </c>
    </row>
    <row r="6675" spans="7:8" x14ac:dyDescent="0.25">
      <c r="G6675">
        <v>6671</v>
      </c>
      <c r="H6675" s="246">
        <f t="shared" ca="1" si="116"/>
        <v>6.8859658797520403E-3</v>
      </c>
    </row>
    <row r="6676" spans="7:8" x14ac:dyDescent="0.25">
      <c r="G6676">
        <v>6672</v>
      </c>
      <c r="H6676" s="246">
        <f t="shared" ca="1" si="116"/>
        <v>-1.2924961954863827E-3</v>
      </c>
    </row>
    <row r="6677" spans="7:8" x14ac:dyDescent="0.25">
      <c r="G6677">
        <v>6673</v>
      </c>
      <c r="H6677" s="246">
        <f t="shared" ca="1" si="116"/>
        <v>-5.729469797937219E-3</v>
      </c>
    </row>
    <row r="6678" spans="7:8" x14ac:dyDescent="0.25">
      <c r="G6678">
        <v>6674</v>
      </c>
      <c r="H6678" s="246">
        <f t="shared" ca="1" si="116"/>
        <v>-1.1409899116829164E-2</v>
      </c>
    </row>
    <row r="6679" spans="7:8" x14ac:dyDescent="0.25">
      <c r="G6679">
        <v>6675</v>
      </c>
      <c r="H6679" s="246">
        <f t="shared" ca="1" si="116"/>
        <v>-2.4629572411299988E-3</v>
      </c>
    </row>
    <row r="6680" spans="7:8" x14ac:dyDescent="0.25">
      <c r="G6680">
        <v>6676</v>
      </c>
      <c r="H6680" s="246">
        <f t="shared" ca="1" si="116"/>
        <v>-2.7398849536744343E-4</v>
      </c>
    </row>
    <row r="6681" spans="7:8" x14ac:dyDescent="0.25">
      <c r="G6681">
        <v>6677</v>
      </c>
      <c r="H6681" s="246">
        <f t="shared" ca="1" si="116"/>
        <v>1.6616356285374743E-2</v>
      </c>
    </row>
    <row r="6682" spans="7:8" x14ac:dyDescent="0.25">
      <c r="G6682">
        <v>6678</v>
      </c>
      <c r="H6682" s="246">
        <f t="shared" ca="1" si="116"/>
        <v>-4.1687497022771134E-3</v>
      </c>
    </row>
    <row r="6683" spans="7:8" x14ac:dyDescent="0.25">
      <c r="G6683">
        <v>6679</v>
      </c>
      <c r="H6683" s="246">
        <f t="shared" ca="1" si="116"/>
        <v>9.9318766630908141E-3</v>
      </c>
    </row>
    <row r="6684" spans="7:8" x14ac:dyDescent="0.25">
      <c r="G6684">
        <v>6680</v>
      </c>
      <c r="H6684" s="246">
        <f t="shared" ca="1" si="116"/>
        <v>-7.2072293815754135E-3</v>
      </c>
    </row>
    <row r="6685" spans="7:8" x14ac:dyDescent="0.25">
      <c r="G6685">
        <v>6681</v>
      </c>
      <c r="H6685" s="246">
        <f t="shared" ca="1" si="116"/>
        <v>1.1074090789569882E-2</v>
      </c>
    </row>
    <row r="6686" spans="7:8" x14ac:dyDescent="0.25">
      <c r="G6686">
        <v>6682</v>
      </c>
      <c r="H6686" s="246">
        <f t="shared" ca="1" si="116"/>
        <v>3.2399758333271477E-3</v>
      </c>
    </row>
    <row r="6687" spans="7:8" x14ac:dyDescent="0.25">
      <c r="G6687">
        <v>6683</v>
      </c>
      <c r="H6687" s="246">
        <f t="shared" ca="1" si="116"/>
        <v>-3.4669406911332556E-3</v>
      </c>
    </row>
    <row r="6688" spans="7:8" x14ac:dyDescent="0.25">
      <c r="G6688">
        <v>6684</v>
      </c>
      <c r="H6688" s="246">
        <f t="shared" ca="1" si="116"/>
        <v>-7.5091985293692905E-3</v>
      </c>
    </row>
    <row r="6689" spans="7:8" x14ac:dyDescent="0.25">
      <c r="G6689">
        <v>6685</v>
      </c>
      <c r="H6689" s="246">
        <f t="shared" ca="1" si="116"/>
        <v>-7.5229454740359291E-3</v>
      </c>
    </row>
    <row r="6690" spans="7:8" x14ac:dyDescent="0.25">
      <c r="G6690">
        <v>6686</v>
      </c>
      <c r="H6690" s="246">
        <f t="shared" ca="1" si="116"/>
        <v>3.8036270380082632E-3</v>
      </c>
    </row>
    <row r="6691" spans="7:8" x14ac:dyDescent="0.25">
      <c r="G6691">
        <v>6687</v>
      </c>
      <c r="H6691" s="246">
        <f t="shared" ca="1" si="116"/>
        <v>-3.2779769486270205E-2</v>
      </c>
    </row>
    <row r="6692" spans="7:8" x14ac:dyDescent="0.25">
      <c r="G6692">
        <v>6688</v>
      </c>
      <c r="H6692" s="246">
        <f t="shared" ca="1" si="116"/>
        <v>1.5888248242130368E-2</v>
      </c>
    </row>
    <row r="6693" spans="7:8" x14ac:dyDescent="0.25">
      <c r="G6693">
        <v>6689</v>
      </c>
      <c r="H6693" s="246">
        <f t="shared" ca="1" si="116"/>
        <v>-1.1664799156115664E-2</v>
      </c>
    </row>
    <row r="6694" spans="7:8" x14ac:dyDescent="0.25">
      <c r="G6694">
        <v>6690</v>
      </c>
      <c r="H6694" s="246">
        <f t="shared" ca="1" si="116"/>
        <v>3.6285472615191355E-2</v>
      </c>
    </row>
    <row r="6695" spans="7:8" x14ac:dyDescent="0.25">
      <c r="G6695">
        <v>6691</v>
      </c>
      <c r="H6695" s="246">
        <f t="shared" ca="1" si="116"/>
        <v>-1.8218110162486123E-3</v>
      </c>
    </row>
    <row r="6696" spans="7:8" x14ac:dyDescent="0.25">
      <c r="G6696">
        <v>6692</v>
      </c>
      <c r="H6696" s="246">
        <f t="shared" ca="1" si="116"/>
        <v>7.8284844955203835E-3</v>
      </c>
    </row>
    <row r="6697" spans="7:8" x14ac:dyDescent="0.25">
      <c r="G6697">
        <v>6693</v>
      </c>
      <c r="H6697" s="246">
        <f t="shared" ca="1" si="116"/>
        <v>1.9011536026272126E-2</v>
      </c>
    </row>
    <row r="6698" spans="7:8" x14ac:dyDescent="0.25">
      <c r="G6698">
        <v>6694</v>
      </c>
      <c r="H6698" s="246">
        <f t="shared" ca="1" si="116"/>
        <v>-2.7723094294670506E-3</v>
      </c>
    </row>
    <row r="6699" spans="7:8" x14ac:dyDescent="0.25">
      <c r="G6699">
        <v>6695</v>
      </c>
      <c r="H6699" s="246">
        <f t="shared" ca="1" si="116"/>
        <v>5.8088781014668843E-3</v>
      </c>
    </row>
    <row r="6700" spans="7:8" x14ac:dyDescent="0.25">
      <c r="G6700">
        <v>6696</v>
      </c>
      <c r="H6700" s="246">
        <f t="shared" ca="1" si="116"/>
        <v>9.3757930642898966E-3</v>
      </c>
    </row>
    <row r="6701" spans="7:8" x14ac:dyDescent="0.25">
      <c r="G6701">
        <v>6697</v>
      </c>
      <c r="H6701" s="246">
        <f t="shared" ca="1" si="116"/>
        <v>-7.2495071177832446E-3</v>
      </c>
    </row>
    <row r="6702" spans="7:8" x14ac:dyDescent="0.25">
      <c r="G6702">
        <v>6698</v>
      </c>
      <c r="H6702" s="246">
        <f t="shared" ca="1" si="116"/>
        <v>-9.0785028272395724E-3</v>
      </c>
    </row>
    <row r="6703" spans="7:8" x14ac:dyDescent="0.25">
      <c r="G6703">
        <v>6699</v>
      </c>
      <c r="H6703" s="246">
        <f t="shared" ca="1" si="116"/>
        <v>1.9759138105118857E-2</v>
      </c>
    </row>
    <row r="6704" spans="7:8" x14ac:dyDescent="0.25">
      <c r="G6704">
        <v>6700</v>
      </c>
      <c r="H6704" s="246">
        <f t="shared" ca="1" si="116"/>
        <v>1.3563451108396882E-2</v>
      </c>
    </row>
    <row r="6705" spans="7:8" x14ac:dyDescent="0.25">
      <c r="G6705">
        <v>6701</v>
      </c>
      <c r="H6705" s="246">
        <f t="shared" ca="1" si="116"/>
        <v>-2.4885557350535488E-3</v>
      </c>
    </row>
    <row r="6706" spans="7:8" x14ac:dyDescent="0.25">
      <c r="G6706">
        <v>6702</v>
      </c>
      <c r="H6706" s="246">
        <f t="shared" ca="1" si="116"/>
        <v>-6.1431425951101381E-3</v>
      </c>
    </row>
    <row r="6707" spans="7:8" x14ac:dyDescent="0.25">
      <c r="G6707">
        <v>6703</v>
      </c>
      <c r="H6707" s="246">
        <f t="shared" ca="1" si="116"/>
        <v>1.1350433643903788E-3</v>
      </c>
    </row>
    <row r="6708" spans="7:8" x14ac:dyDescent="0.25">
      <c r="G6708">
        <v>6704</v>
      </c>
      <c r="H6708" s="246">
        <f t="shared" ca="1" si="116"/>
        <v>-2.6620673348792733E-3</v>
      </c>
    </row>
    <row r="6709" spans="7:8" x14ac:dyDescent="0.25">
      <c r="G6709">
        <v>6705</v>
      </c>
      <c r="H6709" s="246">
        <f t="shared" ca="1" si="116"/>
        <v>5.1939809309982047E-3</v>
      </c>
    </row>
    <row r="6710" spans="7:8" x14ac:dyDescent="0.25">
      <c r="G6710">
        <v>6706</v>
      </c>
      <c r="H6710" s="246">
        <f t="shared" ca="1" si="116"/>
        <v>-3.2063342215128167E-3</v>
      </c>
    </row>
    <row r="6711" spans="7:8" x14ac:dyDescent="0.25">
      <c r="G6711">
        <v>6707</v>
      </c>
      <c r="H6711" s="246">
        <f t="shared" ca="1" si="116"/>
        <v>1.8550375363780951E-2</v>
      </c>
    </row>
    <row r="6712" spans="7:8" x14ac:dyDescent="0.25">
      <c r="G6712">
        <v>6708</v>
      </c>
      <c r="H6712" s="246">
        <f t="shared" ca="1" si="116"/>
        <v>2.9638059076696672E-3</v>
      </c>
    </row>
    <row r="6713" spans="7:8" x14ac:dyDescent="0.25">
      <c r="G6713">
        <v>6709</v>
      </c>
      <c r="H6713" s="246">
        <f t="shared" ca="1" si="116"/>
        <v>5.1567805231704173E-3</v>
      </c>
    </row>
    <row r="6714" spans="7:8" x14ac:dyDescent="0.25">
      <c r="G6714">
        <v>6710</v>
      </c>
      <c r="H6714" s="246">
        <f t="shared" ca="1" si="116"/>
        <v>2.0982994537693964E-2</v>
      </c>
    </row>
    <row r="6715" spans="7:8" x14ac:dyDescent="0.25">
      <c r="G6715">
        <v>6711</v>
      </c>
      <c r="H6715" s="246">
        <f t="shared" ca="1" si="116"/>
        <v>1.9013935980760573E-3</v>
      </c>
    </row>
    <row r="6716" spans="7:8" x14ac:dyDescent="0.25">
      <c r="G6716">
        <v>6712</v>
      </c>
      <c r="H6716" s="246">
        <f t="shared" ca="1" si="116"/>
        <v>6.314100830762435E-3</v>
      </c>
    </row>
    <row r="6717" spans="7:8" x14ac:dyDescent="0.25">
      <c r="G6717">
        <v>6713</v>
      </c>
      <c r="H6717" s="246">
        <f t="shared" ca="1" si="116"/>
        <v>4.6439611972254602E-3</v>
      </c>
    </row>
    <row r="6718" spans="7:8" x14ac:dyDescent="0.25">
      <c r="G6718">
        <v>6714</v>
      </c>
      <c r="H6718" s="246">
        <f t="shared" ca="1" si="116"/>
        <v>1.3685967137482772E-2</v>
      </c>
    </row>
    <row r="6719" spans="7:8" x14ac:dyDescent="0.25">
      <c r="G6719">
        <v>6715</v>
      </c>
      <c r="H6719" s="246">
        <f t="shared" ca="1" si="116"/>
        <v>1.9812516144864442E-2</v>
      </c>
    </row>
    <row r="6720" spans="7:8" x14ac:dyDescent="0.25">
      <c r="G6720">
        <v>6716</v>
      </c>
      <c r="H6720" s="246">
        <f t="shared" ca="1" si="116"/>
        <v>-5.515914854662885E-3</v>
      </c>
    </row>
    <row r="6721" spans="7:8" x14ac:dyDescent="0.25">
      <c r="G6721">
        <v>6717</v>
      </c>
      <c r="H6721" s="246">
        <f t="shared" ca="1" si="116"/>
        <v>-6.7563687216834348E-3</v>
      </c>
    </row>
    <row r="6722" spans="7:8" x14ac:dyDescent="0.25">
      <c r="G6722">
        <v>6718</v>
      </c>
      <c r="H6722" s="246">
        <f t="shared" ca="1" si="116"/>
        <v>8.0175359569404445E-3</v>
      </c>
    </row>
    <row r="6723" spans="7:8" x14ac:dyDescent="0.25">
      <c r="G6723">
        <v>6719</v>
      </c>
      <c r="H6723" s="246">
        <f t="shared" ca="1" si="116"/>
        <v>4.6208698143451769E-3</v>
      </c>
    </row>
    <row r="6724" spans="7:8" x14ac:dyDescent="0.25">
      <c r="G6724">
        <v>6720</v>
      </c>
      <c r="H6724" s="246">
        <f t="shared" ca="1" si="116"/>
        <v>1.6200864422530709E-3</v>
      </c>
    </row>
    <row r="6725" spans="7:8" x14ac:dyDescent="0.25">
      <c r="G6725">
        <v>6721</v>
      </c>
      <c r="H6725" s="246">
        <f t="shared" ca="1" si="116"/>
        <v>1.1073082747357816E-2</v>
      </c>
    </row>
    <row r="6726" spans="7:8" x14ac:dyDescent="0.25">
      <c r="G6726">
        <v>6722</v>
      </c>
      <c r="H6726" s="246">
        <f t="shared" ref="H6726:H6789" ca="1" si="117">_xlfn.NORM.INV(RAND(),$N$7,$N$8)</f>
        <v>1.8172426792678693E-3</v>
      </c>
    </row>
    <row r="6727" spans="7:8" x14ac:dyDescent="0.25">
      <c r="G6727">
        <v>6723</v>
      </c>
      <c r="H6727" s="246">
        <f t="shared" ca="1" si="117"/>
        <v>-1.820816305072913E-3</v>
      </c>
    </row>
    <row r="6728" spans="7:8" x14ac:dyDescent="0.25">
      <c r="G6728">
        <v>6724</v>
      </c>
      <c r="H6728" s="246">
        <f t="shared" ca="1" si="117"/>
        <v>-5.4831124919632107E-3</v>
      </c>
    </row>
    <row r="6729" spans="7:8" x14ac:dyDescent="0.25">
      <c r="G6729">
        <v>6725</v>
      </c>
      <c r="H6729" s="246">
        <f t="shared" ca="1" si="117"/>
        <v>2.4284092360351336E-2</v>
      </c>
    </row>
    <row r="6730" spans="7:8" x14ac:dyDescent="0.25">
      <c r="G6730">
        <v>6726</v>
      </c>
      <c r="H6730" s="246">
        <f t="shared" ca="1" si="117"/>
        <v>1.4344501542661897E-2</v>
      </c>
    </row>
    <row r="6731" spans="7:8" x14ac:dyDescent="0.25">
      <c r="G6731">
        <v>6727</v>
      </c>
      <c r="H6731" s="246">
        <f t="shared" ca="1" si="117"/>
        <v>-6.916322610837738E-3</v>
      </c>
    </row>
    <row r="6732" spans="7:8" x14ac:dyDescent="0.25">
      <c r="G6732">
        <v>6728</v>
      </c>
      <c r="H6732" s="246">
        <f t="shared" ca="1" si="117"/>
        <v>1.025886218940858E-2</v>
      </c>
    </row>
    <row r="6733" spans="7:8" x14ac:dyDescent="0.25">
      <c r="G6733">
        <v>6729</v>
      </c>
      <c r="H6733" s="246">
        <f t="shared" ca="1" si="117"/>
        <v>-1.37930582707837E-2</v>
      </c>
    </row>
    <row r="6734" spans="7:8" x14ac:dyDescent="0.25">
      <c r="G6734">
        <v>6730</v>
      </c>
      <c r="H6734" s="246">
        <f t="shared" ca="1" si="117"/>
        <v>-2.2656824175710778E-2</v>
      </c>
    </row>
    <row r="6735" spans="7:8" x14ac:dyDescent="0.25">
      <c r="G6735">
        <v>6731</v>
      </c>
      <c r="H6735" s="246">
        <f t="shared" ca="1" si="117"/>
        <v>1.1648690673587028E-2</v>
      </c>
    </row>
    <row r="6736" spans="7:8" x14ac:dyDescent="0.25">
      <c r="G6736">
        <v>6732</v>
      </c>
      <c r="H6736" s="246">
        <f t="shared" ca="1" si="117"/>
        <v>2.6187403043900711E-2</v>
      </c>
    </row>
    <row r="6737" spans="7:8" x14ac:dyDescent="0.25">
      <c r="G6737">
        <v>6733</v>
      </c>
      <c r="H6737" s="246">
        <f t="shared" ca="1" si="117"/>
        <v>1.2699604582358824E-2</v>
      </c>
    </row>
    <row r="6738" spans="7:8" x14ac:dyDescent="0.25">
      <c r="G6738">
        <v>6734</v>
      </c>
      <c r="H6738" s="246">
        <f t="shared" ca="1" si="117"/>
        <v>-1.2463763839407914E-2</v>
      </c>
    </row>
    <row r="6739" spans="7:8" x14ac:dyDescent="0.25">
      <c r="G6739">
        <v>6735</v>
      </c>
      <c r="H6739" s="246">
        <f t="shared" ca="1" si="117"/>
        <v>-7.1660548204466833E-4</v>
      </c>
    </row>
    <row r="6740" spans="7:8" x14ac:dyDescent="0.25">
      <c r="G6740">
        <v>6736</v>
      </c>
      <c r="H6740" s="246">
        <f t="shared" ca="1" si="117"/>
        <v>4.8671991234074622E-3</v>
      </c>
    </row>
    <row r="6741" spans="7:8" x14ac:dyDescent="0.25">
      <c r="G6741">
        <v>6737</v>
      </c>
      <c r="H6741" s="246">
        <f t="shared" ca="1" si="117"/>
        <v>-1.7275857529251253E-2</v>
      </c>
    </row>
    <row r="6742" spans="7:8" x14ac:dyDescent="0.25">
      <c r="G6742">
        <v>6738</v>
      </c>
      <c r="H6742" s="246">
        <f t="shared" ca="1" si="117"/>
        <v>1.2475788290008633E-2</v>
      </c>
    </row>
    <row r="6743" spans="7:8" x14ac:dyDescent="0.25">
      <c r="G6743">
        <v>6739</v>
      </c>
      <c r="H6743" s="246">
        <f t="shared" ca="1" si="117"/>
        <v>-1.3006948409657859E-2</v>
      </c>
    </row>
    <row r="6744" spans="7:8" x14ac:dyDescent="0.25">
      <c r="G6744">
        <v>6740</v>
      </c>
      <c r="H6744" s="246">
        <f t="shared" ca="1" si="117"/>
        <v>8.7507114504532177E-3</v>
      </c>
    </row>
    <row r="6745" spans="7:8" x14ac:dyDescent="0.25">
      <c r="G6745">
        <v>6741</v>
      </c>
      <c r="H6745" s="246">
        <f t="shared" ca="1" si="117"/>
        <v>-7.3824041243355561E-3</v>
      </c>
    </row>
    <row r="6746" spans="7:8" x14ac:dyDescent="0.25">
      <c r="G6746">
        <v>6742</v>
      </c>
      <c r="H6746" s="246">
        <f t="shared" ca="1" si="117"/>
        <v>-1.4065788152755434E-2</v>
      </c>
    </row>
    <row r="6747" spans="7:8" x14ac:dyDescent="0.25">
      <c r="G6747">
        <v>6743</v>
      </c>
      <c r="H6747" s="246">
        <f t="shared" ca="1" si="117"/>
        <v>-1.7977142599639485E-3</v>
      </c>
    </row>
    <row r="6748" spans="7:8" x14ac:dyDescent="0.25">
      <c r="G6748">
        <v>6744</v>
      </c>
      <c r="H6748" s="246">
        <f t="shared" ca="1" si="117"/>
        <v>2.6353678948114623E-4</v>
      </c>
    </row>
    <row r="6749" spans="7:8" x14ac:dyDescent="0.25">
      <c r="G6749">
        <v>6745</v>
      </c>
      <c r="H6749" s="246">
        <f t="shared" ca="1" si="117"/>
        <v>-3.9534364811238025E-3</v>
      </c>
    </row>
    <row r="6750" spans="7:8" x14ac:dyDescent="0.25">
      <c r="G6750">
        <v>6746</v>
      </c>
      <c r="H6750" s="246">
        <f t="shared" ca="1" si="117"/>
        <v>-7.3902807916058303E-3</v>
      </c>
    </row>
    <row r="6751" spans="7:8" x14ac:dyDescent="0.25">
      <c r="G6751">
        <v>6747</v>
      </c>
      <c r="H6751" s="246">
        <f t="shared" ca="1" si="117"/>
        <v>8.0062281087727085E-3</v>
      </c>
    </row>
    <row r="6752" spans="7:8" x14ac:dyDescent="0.25">
      <c r="G6752">
        <v>6748</v>
      </c>
      <c r="H6752" s="246">
        <f t="shared" ca="1" si="117"/>
        <v>3.9118732949168676E-3</v>
      </c>
    </row>
    <row r="6753" spans="7:8" x14ac:dyDescent="0.25">
      <c r="G6753">
        <v>6749</v>
      </c>
      <c r="H6753" s="246">
        <f t="shared" ca="1" si="117"/>
        <v>1.2447884250257767E-2</v>
      </c>
    </row>
    <row r="6754" spans="7:8" x14ac:dyDescent="0.25">
      <c r="G6754">
        <v>6750</v>
      </c>
      <c r="H6754" s="246">
        <f t="shared" ca="1" si="117"/>
        <v>1.2630044577436069E-2</v>
      </c>
    </row>
    <row r="6755" spans="7:8" x14ac:dyDescent="0.25">
      <c r="G6755">
        <v>6751</v>
      </c>
      <c r="H6755" s="246">
        <f t="shared" ca="1" si="117"/>
        <v>1.4578523345872613E-2</v>
      </c>
    </row>
    <row r="6756" spans="7:8" x14ac:dyDescent="0.25">
      <c r="G6756">
        <v>6752</v>
      </c>
      <c r="H6756" s="246">
        <f t="shared" ca="1" si="117"/>
        <v>-7.5989757652914014E-3</v>
      </c>
    </row>
    <row r="6757" spans="7:8" x14ac:dyDescent="0.25">
      <c r="G6757">
        <v>6753</v>
      </c>
      <c r="H6757" s="246">
        <f t="shared" ca="1" si="117"/>
        <v>2.819632612037783E-2</v>
      </c>
    </row>
    <row r="6758" spans="7:8" x14ac:dyDescent="0.25">
      <c r="G6758">
        <v>6754</v>
      </c>
      <c r="H6758" s="246">
        <f t="shared" ca="1" si="117"/>
        <v>1.9936098241881595E-3</v>
      </c>
    </row>
    <row r="6759" spans="7:8" x14ac:dyDescent="0.25">
      <c r="G6759">
        <v>6755</v>
      </c>
      <c r="H6759" s="246">
        <f t="shared" ca="1" si="117"/>
        <v>2.0040619596274913E-3</v>
      </c>
    </row>
    <row r="6760" spans="7:8" x14ac:dyDescent="0.25">
      <c r="G6760">
        <v>6756</v>
      </c>
      <c r="H6760" s="246">
        <f t="shared" ca="1" si="117"/>
        <v>-1.2399360287631249E-2</v>
      </c>
    </row>
    <row r="6761" spans="7:8" x14ac:dyDescent="0.25">
      <c r="G6761">
        <v>6757</v>
      </c>
      <c r="H6761" s="246">
        <f t="shared" ca="1" si="117"/>
        <v>1.7286071642801104E-2</v>
      </c>
    </row>
    <row r="6762" spans="7:8" x14ac:dyDescent="0.25">
      <c r="G6762">
        <v>6758</v>
      </c>
      <c r="H6762" s="246">
        <f t="shared" ca="1" si="117"/>
        <v>6.5273907999146502E-3</v>
      </c>
    </row>
    <row r="6763" spans="7:8" x14ac:dyDescent="0.25">
      <c r="G6763">
        <v>6759</v>
      </c>
      <c r="H6763" s="246">
        <f t="shared" ca="1" si="117"/>
        <v>1.6888432611150033E-3</v>
      </c>
    </row>
    <row r="6764" spans="7:8" x14ac:dyDescent="0.25">
      <c r="G6764">
        <v>6760</v>
      </c>
      <c r="H6764" s="246">
        <f t="shared" ca="1" si="117"/>
        <v>1.0422767771668933E-2</v>
      </c>
    </row>
    <row r="6765" spans="7:8" x14ac:dyDescent="0.25">
      <c r="G6765">
        <v>6761</v>
      </c>
      <c r="H6765" s="246">
        <f t="shared" ca="1" si="117"/>
        <v>-5.5185144841908805E-3</v>
      </c>
    </row>
    <row r="6766" spans="7:8" x14ac:dyDescent="0.25">
      <c r="G6766">
        <v>6762</v>
      </c>
      <c r="H6766" s="246">
        <f t="shared" ca="1" si="117"/>
        <v>-2.5907134214429497E-2</v>
      </c>
    </row>
    <row r="6767" spans="7:8" x14ac:dyDescent="0.25">
      <c r="G6767">
        <v>6763</v>
      </c>
      <c r="H6767" s="246">
        <f t="shared" ca="1" si="117"/>
        <v>2.4493726652801272E-2</v>
      </c>
    </row>
    <row r="6768" spans="7:8" x14ac:dyDescent="0.25">
      <c r="G6768">
        <v>6764</v>
      </c>
      <c r="H6768" s="246">
        <f t="shared" ca="1" si="117"/>
        <v>-4.6701086817964753E-3</v>
      </c>
    </row>
    <row r="6769" spans="7:8" x14ac:dyDescent="0.25">
      <c r="G6769">
        <v>6765</v>
      </c>
      <c r="H6769" s="246">
        <f t="shared" ca="1" si="117"/>
        <v>-6.8661682451299924E-3</v>
      </c>
    </row>
    <row r="6770" spans="7:8" x14ac:dyDescent="0.25">
      <c r="G6770">
        <v>6766</v>
      </c>
      <c r="H6770" s="246">
        <f t="shared" ca="1" si="117"/>
        <v>-1.8127617307674534E-2</v>
      </c>
    </row>
    <row r="6771" spans="7:8" x14ac:dyDescent="0.25">
      <c r="G6771">
        <v>6767</v>
      </c>
      <c r="H6771" s="246">
        <f t="shared" ca="1" si="117"/>
        <v>-5.8663038572103572E-3</v>
      </c>
    </row>
    <row r="6772" spans="7:8" x14ac:dyDescent="0.25">
      <c r="G6772">
        <v>6768</v>
      </c>
      <c r="H6772" s="246">
        <f t="shared" ca="1" si="117"/>
        <v>-1.8391530777003472E-2</v>
      </c>
    </row>
    <row r="6773" spans="7:8" x14ac:dyDescent="0.25">
      <c r="G6773">
        <v>6769</v>
      </c>
      <c r="H6773" s="246">
        <f t="shared" ca="1" si="117"/>
        <v>6.6956624476004478E-3</v>
      </c>
    </row>
    <row r="6774" spans="7:8" x14ac:dyDescent="0.25">
      <c r="G6774">
        <v>6770</v>
      </c>
      <c r="H6774" s="246">
        <f t="shared" ca="1" si="117"/>
        <v>-5.7440084286967587E-3</v>
      </c>
    </row>
    <row r="6775" spans="7:8" x14ac:dyDescent="0.25">
      <c r="G6775">
        <v>6771</v>
      </c>
      <c r="H6775" s="246">
        <f t="shared" ca="1" si="117"/>
        <v>-2.1063703574911465E-2</v>
      </c>
    </row>
    <row r="6776" spans="7:8" x14ac:dyDescent="0.25">
      <c r="G6776">
        <v>6772</v>
      </c>
      <c r="H6776" s="246">
        <f t="shared" ca="1" si="117"/>
        <v>-2.7499671317480485E-3</v>
      </c>
    </row>
    <row r="6777" spans="7:8" x14ac:dyDescent="0.25">
      <c r="G6777">
        <v>6773</v>
      </c>
      <c r="H6777" s="246">
        <f t="shared" ca="1" si="117"/>
        <v>4.0347859473368903E-3</v>
      </c>
    </row>
    <row r="6778" spans="7:8" x14ac:dyDescent="0.25">
      <c r="G6778">
        <v>6774</v>
      </c>
      <c r="H6778" s="246">
        <f t="shared" ca="1" si="117"/>
        <v>5.2375729213875845E-3</v>
      </c>
    </row>
    <row r="6779" spans="7:8" x14ac:dyDescent="0.25">
      <c r="G6779">
        <v>6775</v>
      </c>
      <c r="H6779" s="246">
        <f t="shared" ca="1" si="117"/>
        <v>-3.1387744947053865E-3</v>
      </c>
    </row>
    <row r="6780" spans="7:8" x14ac:dyDescent="0.25">
      <c r="G6780">
        <v>6776</v>
      </c>
      <c r="H6780" s="246">
        <f t="shared" ca="1" si="117"/>
        <v>1.9438040853175277E-2</v>
      </c>
    </row>
    <row r="6781" spans="7:8" x14ac:dyDescent="0.25">
      <c r="G6781">
        <v>6777</v>
      </c>
      <c r="H6781" s="246">
        <f t="shared" ca="1" si="117"/>
        <v>1.6466433326610738E-2</v>
      </c>
    </row>
    <row r="6782" spans="7:8" x14ac:dyDescent="0.25">
      <c r="G6782">
        <v>6778</v>
      </c>
      <c r="H6782" s="246">
        <f t="shared" ca="1" si="117"/>
        <v>-1.5891806570484349E-2</v>
      </c>
    </row>
    <row r="6783" spans="7:8" x14ac:dyDescent="0.25">
      <c r="G6783">
        <v>6779</v>
      </c>
      <c r="H6783" s="246">
        <f t="shared" ca="1" si="117"/>
        <v>1.6306415927263972E-2</v>
      </c>
    </row>
    <row r="6784" spans="7:8" x14ac:dyDescent="0.25">
      <c r="G6784">
        <v>6780</v>
      </c>
      <c r="H6784" s="246">
        <f t="shared" ca="1" si="117"/>
        <v>-1.4765771619218304E-2</v>
      </c>
    </row>
    <row r="6785" spans="7:8" x14ac:dyDescent="0.25">
      <c r="G6785">
        <v>6781</v>
      </c>
      <c r="H6785" s="246">
        <f t="shared" ca="1" si="117"/>
        <v>-1.2909614020319617E-3</v>
      </c>
    </row>
    <row r="6786" spans="7:8" x14ac:dyDescent="0.25">
      <c r="G6786">
        <v>6782</v>
      </c>
      <c r="H6786" s="246">
        <f t="shared" ca="1" si="117"/>
        <v>2.3129472667922035E-2</v>
      </c>
    </row>
    <row r="6787" spans="7:8" x14ac:dyDescent="0.25">
      <c r="G6787">
        <v>6783</v>
      </c>
      <c r="H6787" s="246">
        <f t="shared" ca="1" si="117"/>
        <v>-1.2761460852024521E-2</v>
      </c>
    </row>
    <row r="6788" spans="7:8" x14ac:dyDescent="0.25">
      <c r="G6788">
        <v>6784</v>
      </c>
      <c r="H6788" s="246">
        <f t="shared" ca="1" si="117"/>
        <v>-1.6977792287491571E-2</v>
      </c>
    </row>
    <row r="6789" spans="7:8" x14ac:dyDescent="0.25">
      <c r="G6789">
        <v>6785</v>
      </c>
      <c r="H6789" s="246">
        <f t="shared" ca="1" si="117"/>
        <v>6.3034094651700503E-3</v>
      </c>
    </row>
    <row r="6790" spans="7:8" x14ac:dyDescent="0.25">
      <c r="G6790">
        <v>6786</v>
      </c>
      <c r="H6790" s="246">
        <f t="shared" ref="H6790:H6853" ca="1" si="118">_xlfn.NORM.INV(RAND(),$N$7,$N$8)</f>
        <v>-1.2761533851986712E-2</v>
      </c>
    </row>
    <row r="6791" spans="7:8" x14ac:dyDescent="0.25">
      <c r="G6791">
        <v>6787</v>
      </c>
      <c r="H6791" s="246">
        <f t="shared" ca="1" si="118"/>
        <v>4.2738786069281163E-3</v>
      </c>
    </row>
    <row r="6792" spans="7:8" x14ac:dyDescent="0.25">
      <c r="G6792">
        <v>6788</v>
      </c>
      <c r="H6792" s="246">
        <f t="shared" ca="1" si="118"/>
        <v>1.1959652400797927E-2</v>
      </c>
    </row>
    <row r="6793" spans="7:8" x14ac:dyDescent="0.25">
      <c r="G6793">
        <v>6789</v>
      </c>
      <c r="H6793" s="246">
        <f t="shared" ca="1" si="118"/>
        <v>-4.389460668664402E-3</v>
      </c>
    </row>
    <row r="6794" spans="7:8" x14ac:dyDescent="0.25">
      <c r="G6794">
        <v>6790</v>
      </c>
      <c r="H6794" s="246">
        <f t="shared" ca="1" si="118"/>
        <v>1.6381740609340945E-2</v>
      </c>
    </row>
    <row r="6795" spans="7:8" x14ac:dyDescent="0.25">
      <c r="G6795">
        <v>6791</v>
      </c>
      <c r="H6795" s="246">
        <f t="shared" ca="1" si="118"/>
        <v>-6.4927724923651356E-3</v>
      </c>
    </row>
    <row r="6796" spans="7:8" x14ac:dyDescent="0.25">
      <c r="G6796">
        <v>6792</v>
      </c>
      <c r="H6796" s="246">
        <f t="shared" ca="1" si="118"/>
        <v>3.2097284545814166E-3</v>
      </c>
    </row>
    <row r="6797" spans="7:8" x14ac:dyDescent="0.25">
      <c r="G6797">
        <v>6793</v>
      </c>
      <c r="H6797" s="246">
        <f t="shared" ca="1" si="118"/>
        <v>1.2241581215532656E-2</v>
      </c>
    </row>
    <row r="6798" spans="7:8" x14ac:dyDescent="0.25">
      <c r="G6798">
        <v>6794</v>
      </c>
      <c r="H6798" s="246">
        <f t="shared" ca="1" si="118"/>
        <v>9.7107966960757047E-3</v>
      </c>
    </row>
    <row r="6799" spans="7:8" x14ac:dyDescent="0.25">
      <c r="G6799">
        <v>6795</v>
      </c>
      <c r="H6799" s="246">
        <f t="shared" ca="1" si="118"/>
        <v>1.2803523681434581E-2</v>
      </c>
    </row>
    <row r="6800" spans="7:8" x14ac:dyDescent="0.25">
      <c r="G6800">
        <v>6796</v>
      </c>
      <c r="H6800" s="246">
        <f t="shared" ca="1" si="118"/>
        <v>-2.8622937894670564E-2</v>
      </c>
    </row>
    <row r="6801" spans="7:8" x14ac:dyDescent="0.25">
      <c r="G6801">
        <v>6797</v>
      </c>
      <c r="H6801" s="246">
        <f t="shared" ca="1" si="118"/>
        <v>-7.007298955062231E-3</v>
      </c>
    </row>
    <row r="6802" spans="7:8" x14ac:dyDescent="0.25">
      <c r="G6802">
        <v>6798</v>
      </c>
      <c r="H6802" s="246">
        <f t="shared" ca="1" si="118"/>
        <v>1.391453850799639E-2</v>
      </c>
    </row>
    <row r="6803" spans="7:8" x14ac:dyDescent="0.25">
      <c r="G6803">
        <v>6799</v>
      </c>
      <c r="H6803" s="246">
        <f t="shared" ca="1" si="118"/>
        <v>1.2340954576697922E-2</v>
      </c>
    </row>
    <row r="6804" spans="7:8" x14ac:dyDescent="0.25">
      <c r="G6804">
        <v>6800</v>
      </c>
      <c r="H6804" s="246">
        <f t="shared" ca="1" si="118"/>
        <v>-1.1956479586786565E-2</v>
      </c>
    </row>
    <row r="6805" spans="7:8" x14ac:dyDescent="0.25">
      <c r="G6805">
        <v>6801</v>
      </c>
      <c r="H6805" s="246">
        <f t="shared" ca="1" si="118"/>
        <v>-7.9615126653352335E-3</v>
      </c>
    </row>
    <row r="6806" spans="7:8" x14ac:dyDescent="0.25">
      <c r="G6806">
        <v>6802</v>
      </c>
      <c r="H6806" s="246">
        <f t="shared" ca="1" si="118"/>
        <v>-3.3165610125634819E-3</v>
      </c>
    </row>
    <row r="6807" spans="7:8" x14ac:dyDescent="0.25">
      <c r="G6807">
        <v>6803</v>
      </c>
      <c r="H6807" s="246">
        <f t="shared" ca="1" si="118"/>
        <v>8.6734649642465269E-3</v>
      </c>
    </row>
    <row r="6808" spans="7:8" x14ac:dyDescent="0.25">
      <c r="G6808">
        <v>6804</v>
      </c>
      <c r="H6808" s="246">
        <f t="shared" ca="1" si="118"/>
        <v>1.3941590513170785E-3</v>
      </c>
    </row>
    <row r="6809" spans="7:8" x14ac:dyDescent="0.25">
      <c r="G6809">
        <v>6805</v>
      </c>
      <c r="H6809" s="246">
        <f t="shared" ca="1" si="118"/>
        <v>-1.3446558761118343E-2</v>
      </c>
    </row>
    <row r="6810" spans="7:8" x14ac:dyDescent="0.25">
      <c r="G6810">
        <v>6806</v>
      </c>
      <c r="H6810" s="246">
        <f t="shared" ca="1" si="118"/>
        <v>6.5630888507109165E-3</v>
      </c>
    </row>
    <row r="6811" spans="7:8" x14ac:dyDescent="0.25">
      <c r="G6811">
        <v>6807</v>
      </c>
      <c r="H6811" s="246">
        <f t="shared" ca="1" si="118"/>
        <v>9.4779060468760997E-3</v>
      </c>
    </row>
    <row r="6812" spans="7:8" x14ac:dyDescent="0.25">
      <c r="G6812">
        <v>6808</v>
      </c>
      <c r="H6812" s="246">
        <f t="shared" ca="1" si="118"/>
        <v>3.4826520653454549E-3</v>
      </c>
    </row>
    <row r="6813" spans="7:8" x14ac:dyDescent="0.25">
      <c r="G6813">
        <v>6809</v>
      </c>
      <c r="H6813" s="246">
        <f t="shared" ca="1" si="118"/>
        <v>5.9700991408236342E-4</v>
      </c>
    </row>
    <row r="6814" spans="7:8" x14ac:dyDescent="0.25">
      <c r="G6814">
        <v>6810</v>
      </c>
      <c r="H6814" s="246">
        <f t="shared" ca="1" si="118"/>
        <v>1.1433790429308902E-2</v>
      </c>
    </row>
    <row r="6815" spans="7:8" x14ac:dyDescent="0.25">
      <c r="G6815">
        <v>6811</v>
      </c>
      <c r="H6815" s="246">
        <f t="shared" ca="1" si="118"/>
        <v>-2.7977416967961449E-3</v>
      </c>
    </row>
    <row r="6816" spans="7:8" x14ac:dyDescent="0.25">
      <c r="G6816">
        <v>6812</v>
      </c>
      <c r="H6816" s="246">
        <f t="shared" ca="1" si="118"/>
        <v>9.4862016423109749E-3</v>
      </c>
    </row>
    <row r="6817" spans="7:8" x14ac:dyDescent="0.25">
      <c r="G6817">
        <v>6813</v>
      </c>
      <c r="H6817" s="246">
        <f t="shared" ca="1" si="118"/>
        <v>1.8615493253722123E-2</v>
      </c>
    </row>
    <row r="6818" spans="7:8" x14ac:dyDescent="0.25">
      <c r="G6818">
        <v>6814</v>
      </c>
      <c r="H6818" s="246">
        <f t="shared" ca="1" si="118"/>
        <v>-6.4002194319833072E-3</v>
      </c>
    </row>
    <row r="6819" spans="7:8" x14ac:dyDescent="0.25">
      <c r="G6819">
        <v>6815</v>
      </c>
      <c r="H6819" s="246">
        <f t="shared" ca="1" si="118"/>
        <v>-1.247278314331691E-2</v>
      </c>
    </row>
    <row r="6820" spans="7:8" x14ac:dyDescent="0.25">
      <c r="G6820">
        <v>6816</v>
      </c>
      <c r="H6820" s="246">
        <f t="shared" ca="1" si="118"/>
        <v>1.8698389002232696E-2</v>
      </c>
    </row>
    <row r="6821" spans="7:8" x14ac:dyDescent="0.25">
      <c r="G6821">
        <v>6817</v>
      </c>
      <c r="H6821" s="246">
        <f t="shared" ca="1" si="118"/>
        <v>1.3603877860435466E-2</v>
      </c>
    </row>
    <row r="6822" spans="7:8" x14ac:dyDescent="0.25">
      <c r="G6822">
        <v>6818</v>
      </c>
      <c r="H6822" s="246">
        <f t="shared" ca="1" si="118"/>
        <v>1.2709115503460634E-2</v>
      </c>
    </row>
    <row r="6823" spans="7:8" x14ac:dyDescent="0.25">
      <c r="G6823">
        <v>6819</v>
      </c>
      <c r="H6823" s="246">
        <f t="shared" ca="1" si="118"/>
        <v>5.1147196130438008E-3</v>
      </c>
    </row>
    <row r="6824" spans="7:8" x14ac:dyDescent="0.25">
      <c r="G6824">
        <v>6820</v>
      </c>
      <c r="H6824" s="246">
        <f t="shared" ca="1" si="118"/>
        <v>1.218552530361371E-2</v>
      </c>
    </row>
    <row r="6825" spans="7:8" x14ac:dyDescent="0.25">
      <c r="G6825">
        <v>6821</v>
      </c>
      <c r="H6825" s="246">
        <f t="shared" ca="1" si="118"/>
        <v>-1.2249539334431571E-2</v>
      </c>
    </row>
    <row r="6826" spans="7:8" x14ac:dyDescent="0.25">
      <c r="G6826">
        <v>6822</v>
      </c>
      <c r="H6826" s="246">
        <f t="shared" ca="1" si="118"/>
        <v>5.5789409792593204E-3</v>
      </c>
    </row>
    <row r="6827" spans="7:8" x14ac:dyDescent="0.25">
      <c r="G6827">
        <v>6823</v>
      </c>
      <c r="H6827" s="246">
        <f t="shared" ca="1" si="118"/>
        <v>1.4664190904718787E-2</v>
      </c>
    </row>
    <row r="6828" spans="7:8" x14ac:dyDescent="0.25">
      <c r="G6828">
        <v>6824</v>
      </c>
      <c r="H6828" s="246">
        <f t="shared" ca="1" si="118"/>
        <v>9.2475670057680403E-4</v>
      </c>
    </row>
    <row r="6829" spans="7:8" x14ac:dyDescent="0.25">
      <c r="G6829">
        <v>6825</v>
      </c>
      <c r="H6829" s="246">
        <f t="shared" ca="1" si="118"/>
        <v>-1.1137853802894412E-2</v>
      </c>
    </row>
    <row r="6830" spans="7:8" x14ac:dyDescent="0.25">
      <c r="G6830">
        <v>6826</v>
      </c>
      <c r="H6830" s="246">
        <f t="shared" ca="1" si="118"/>
        <v>-9.0848401104087727E-3</v>
      </c>
    </row>
    <row r="6831" spans="7:8" x14ac:dyDescent="0.25">
      <c r="G6831">
        <v>6827</v>
      </c>
      <c r="H6831" s="246">
        <f t="shared" ca="1" si="118"/>
        <v>-5.8658084648653634E-3</v>
      </c>
    </row>
    <row r="6832" spans="7:8" x14ac:dyDescent="0.25">
      <c r="G6832">
        <v>6828</v>
      </c>
      <c r="H6832" s="246">
        <f t="shared" ca="1" si="118"/>
        <v>-1.2732125169455294E-2</v>
      </c>
    </row>
    <row r="6833" spans="7:8" x14ac:dyDescent="0.25">
      <c r="G6833">
        <v>6829</v>
      </c>
      <c r="H6833" s="246">
        <f t="shared" ca="1" si="118"/>
        <v>1.265569545277158E-2</v>
      </c>
    </row>
    <row r="6834" spans="7:8" x14ac:dyDescent="0.25">
      <c r="G6834">
        <v>6830</v>
      </c>
      <c r="H6834" s="246">
        <f t="shared" ca="1" si="118"/>
        <v>-1.8371879034963578E-2</v>
      </c>
    </row>
    <row r="6835" spans="7:8" x14ac:dyDescent="0.25">
      <c r="G6835">
        <v>6831</v>
      </c>
      <c r="H6835" s="246">
        <f t="shared" ca="1" si="118"/>
        <v>-7.7644414422374901E-3</v>
      </c>
    </row>
    <row r="6836" spans="7:8" x14ac:dyDescent="0.25">
      <c r="G6836">
        <v>6832</v>
      </c>
      <c r="H6836" s="246">
        <f t="shared" ca="1" si="118"/>
        <v>-8.6015188016646382E-3</v>
      </c>
    </row>
    <row r="6837" spans="7:8" x14ac:dyDescent="0.25">
      <c r="G6837">
        <v>6833</v>
      </c>
      <c r="H6837" s="246">
        <f t="shared" ca="1" si="118"/>
        <v>-1.0239098949889913E-3</v>
      </c>
    </row>
    <row r="6838" spans="7:8" x14ac:dyDescent="0.25">
      <c r="G6838">
        <v>6834</v>
      </c>
      <c r="H6838" s="246">
        <f t="shared" ca="1" si="118"/>
        <v>7.4949194023388151E-3</v>
      </c>
    </row>
    <row r="6839" spans="7:8" x14ac:dyDescent="0.25">
      <c r="G6839">
        <v>6835</v>
      </c>
      <c r="H6839" s="246">
        <f t="shared" ca="1" si="118"/>
        <v>3.1858775668064171E-3</v>
      </c>
    </row>
    <row r="6840" spans="7:8" x14ac:dyDescent="0.25">
      <c r="G6840">
        <v>6836</v>
      </c>
      <c r="H6840" s="246">
        <f t="shared" ca="1" si="118"/>
        <v>2.3701835836532917E-2</v>
      </c>
    </row>
    <row r="6841" spans="7:8" x14ac:dyDescent="0.25">
      <c r="G6841">
        <v>6837</v>
      </c>
      <c r="H6841" s="246">
        <f t="shared" ca="1" si="118"/>
        <v>-1.801440068153839E-3</v>
      </c>
    </row>
    <row r="6842" spans="7:8" x14ac:dyDescent="0.25">
      <c r="G6842">
        <v>6838</v>
      </c>
      <c r="H6842" s="246">
        <f t="shared" ca="1" si="118"/>
        <v>-3.5206317018100465E-3</v>
      </c>
    </row>
    <row r="6843" spans="7:8" x14ac:dyDescent="0.25">
      <c r="G6843">
        <v>6839</v>
      </c>
      <c r="H6843" s="246">
        <f t="shared" ca="1" si="118"/>
        <v>2.6175102356374803E-2</v>
      </c>
    </row>
    <row r="6844" spans="7:8" x14ac:dyDescent="0.25">
      <c r="G6844">
        <v>6840</v>
      </c>
      <c r="H6844" s="246">
        <f t="shared" ca="1" si="118"/>
        <v>-1.9189712869949714E-3</v>
      </c>
    </row>
    <row r="6845" spans="7:8" x14ac:dyDescent="0.25">
      <c r="G6845">
        <v>6841</v>
      </c>
      <c r="H6845" s="246">
        <f t="shared" ca="1" si="118"/>
        <v>8.9311390940802846E-3</v>
      </c>
    </row>
    <row r="6846" spans="7:8" x14ac:dyDescent="0.25">
      <c r="G6846">
        <v>6842</v>
      </c>
      <c r="H6846" s="246">
        <f t="shared" ca="1" si="118"/>
        <v>-1.1643818678099676E-2</v>
      </c>
    </row>
    <row r="6847" spans="7:8" x14ac:dyDescent="0.25">
      <c r="G6847">
        <v>6843</v>
      </c>
      <c r="H6847" s="246">
        <f t="shared" ca="1" si="118"/>
        <v>3.6813154551564326E-3</v>
      </c>
    </row>
    <row r="6848" spans="7:8" x14ac:dyDescent="0.25">
      <c r="G6848">
        <v>6844</v>
      </c>
      <c r="H6848" s="246">
        <f t="shared" ca="1" si="118"/>
        <v>-1.9813375460993789E-2</v>
      </c>
    </row>
    <row r="6849" spans="7:8" x14ac:dyDescent="0.25">
      <c r="G6849">
        <v>6845</v>
      </c>
      <c r="H6849" s="246">
        <f t="shared" ca="1" si="118"/>
        <v>1.3576272055318412E-2</v>
      </c>
    </row>
    <row r="6850" spans="7:8" x14ac:dyDescent="0.25">
      <c r="G6850">
        <v>6846</v>
      </c>
      <c r="H6850" s="246">
        <f t="shared" ca="1" si="118"/>
        <v>2.9053932240509545E-3</v>
      </c>
    </row>
    <row r="6851" spans="7:8" x14ac:dyDescent="0.25">
      <c r="G6851">
        <v>6847</v>
      </c>
      <c r="H6851" s="246">
        <f t="shared" ca="1" si="118"/>
        <v>3.8134730150575142E-3</v>
      </c>
    </row>
    <row r="6852" spans="7:8" x14ac:dyDescent="0.25">
      <c r="G6852">
        <v>6848</v>
      </c>
      <c r="H6852" s="246">
        <f t="shared" ca="1" si="118"/>
        <v>-1.1430785049418066E-2</v>
      </c>
    </row>
    <row r="6853" spans="7:8" x14ac:dyDescent="0.25">
      <c r="G6853">
        <v>6849</v>
      </c>
      <c r="H6853" s="246">
        <f t="shared" ca="1" si="118"/>
        <v>-3.6965234739792878E-3</v>
      </c>
    </row>
    <row r="6854" spans="7:8" x14ac:dyDescent="0.25">
      <c r="G6854">
        <v>6850</v>
      </c>
      <c r="H6854" s="246">
        <f t="shared" ref="H6854:H6917" ca="1" si="119">_xlfn.NORM.INV(RAND(),$N$7,$N$8)</f>
        <v>-1.8437305887624524E-2</v>
      </c>
    </row>
    <row r="6855" spans="7:8" x14ac:dyDescent="0.25">
      <c r="G6855">
        <v>6851</v>
      </c>
      <c r="H6855" s="246">
        <f t="shared" ca="1" si="119"/>
        <v>2.7553958387427119E-3</v>
      </c>
    </row>
    <row r="6856" spans="7:8" x14ac:dyDescent="0.25">
      <c r="G6856">
        <v>6852</v>
      </c>
      <c r="H6856" s="246">
        <f t="shared" ca="1" si="119"/>
        <v>1.1841522015943635E-2</v>
      </c>
    </row>
    <row r="6857" spans="7:8" x14ac:dyDescent="0.25">
      <c r="G6857">
        <v>6853</v>
      </c>
      <c r="H6857" s="246">
        <f t="shared" ca="1" si="119"/>
        <v>8.7203260130370823E-3</v>
      </c>
    </row>
    <row r="6858" spans="7:8" x14ac:dyDescent="0.25">
      <c r="G6858">
        <v>6854</v>
      </c>
      <c r="H6858" s="246">
        <f t="shared" ca="1" si="119"/>
        <v>-1.3349600531990932E-2</v>
      </c>
    </row>
    <row r="6859" spans="7:8" x14ac:dyDescent="0.25">
      <c r="G6859">
        <v>6855</v>
      </c>
      <c r="H6859" s="246">
        <f t="shared" ca="1" si="119"/>
        <v>1.1256969499426681E-2</v>
      </c>
    </row>
    <row r="6860" spans="7:8" x14ac:dyDescent="0.25">
      <c r="G6860">
        <v>6856</v>
      </c>
      <c r="H6860" s="246">
        <f t="shared" ca="1" si="119"/>
        <v>-2.4736196984627076E-2</v>
      </c>
    </row>
    <row r="6861" spans="7:8" x14ac:dyDescent="0.25">
      <c r="G6861">
        <v>6857</v>
      </c>
      <c r="H6861" s="246">
        <f t="shared" ca="1" si="119"/>
        <v>-2.93518492677586E-3</v>
      </c>
    </row>
    <row r="6862" spans="7:8" x14ac:dyDescent="0.25">
      <c r="G6862">
        <v>6858</v>
      </c>
      <c r="H6862" s="246">
        <f t="shared" ca="1" si="119"/>
        <v>-1.7264110399717349E-2</v>
      </c>
    </row>
    <row r="6863" spans="7:8" x14ac:dyDescent="0.25">
      <c r="G6863">
        <v>6859</v>
      </c>
      <c r="H6863" s="246">
        <f t="shared" ca="1" si="119"/>
        <v>3.7861844133524566E-3</v>
      </c>
    </row>
    <row r="6864" spans="7:8" x14ac:dyDescent="0.25">
      <c r="G6864">
        <v>6860</v>
      </c>
      <c r="H6864" s="246">
        <f t="shared" ca="1" si="119"/>
        <v>1.4415126523809857E-2</v>
      </c>
    </row>
    <row r="6865" spans="7:8" x14ac:dyDescent="0.25">
      <c r="G6865">
        <v>6861</v>
      </c>
      <c r="H6865" s="246">
        <f t="shared" ca="1" si="119"/>
        <v>1.8149560762973305E-2</v>
      </c>
    </row>
    <row r="6866" spans="7:8" x14ac:dyDescent="0.25">
      <c r="G6866">
        <v>6862</v>
      </c>
      <c r="H6866" s="246">
        <f t="shared" ca="1" si="119"/>
        <v>-7.903877427408789E-3</v>
      </c>
    </row>
    <row r="6867" spans="7:8" x14ac:dyDescent="0.25">
      <c r="G6867">
        <v>6863</v>
      </c>
      <c r="H6867" s="246">
        <f t="shared" ca="1" si="119"/>
        <v>-2.1674417844270204E-4</v>
      </c>
    </row>
    <row r="6868" spans="7:8" x14ac:dyDescent="0.25">
      <c r="G6868">
        <v>6864</v>
      </c>
      <c r="H6868" s="246">
        <f t="shared" ca="1" si="119"/>
        <v>2.6561650945838941E-2</v>
      </c>
    </row>
    <row r="6869" spans="7:8" x14ac:dyDescent="0.25">
      <c r="G6869">
        <v>6865</v>
      </c>
      <c r="H6869" s="246">
        <f t="shared" ca="1" si="119"/>
        <v>-1.9157863591626804E-2</v>
      </c>
    </row>
    <row r="6870" spans="7:8" x14ac:dyDescent="0.25">
      <c r="G6870">
        <v>6866</v>
      </c>
      <c r="H6870" s="246">
        <f t="shared" ca="1" si="119"/>
        <v>1.4517772409977193E-2</v>
      </c>
    </row>
    <row r="6871" spans="7:8" x14ac:dyDescent="0.25">
      <c r="G6871">
        <v>6867</v>
      </c>
      <c r="H6871" s="246">
        <f t="shared" ca="1" si="119"/>
        <v>1.7851520481817453E-2</v>
      </c>
    </row>
    <row r="6872" spans="7:8" x14ac:dyDescent="0.25">
      <c r="G6872">
        <v>6868</v>
      </c>
      <c r="H6872" s="246">
        <f t="shared" ca="1" si="119"/>
        <v>-1.4653516633304532E-2</v>
      </c>
    </row>
    <row r="6873" spans="7:8" x14ac:dyDescent="0.25">
      <c r="G6873">
        <v>6869</v>
      </c>
      <c r="H6873" s="246">
        <f t="shared" ca="1" si="119"/>
        <v>9.7220019541506726E-3</v>
      </c>
    </row>
    <row r="6874" spans="7:8" x14ac:dyDescent="0.25">
      <c r="G6874">
        <v>6870</v>
      </c>
      <c r="H6874" s="246">
        <f t="shared" ca="1" si="119"/>
        <v>1.9421315494185919E-2</v>
      </c>
    </row>
    <row r="6875" spans="7:8" x14ac:dyDescent="0.25">
      <c r="G6875">
        <v>6871</v>
      </c>
      <c r="H6875" s="246">
        <f t="shared" ca="1" si="119"/>
        <v>-5.3601519777487572E-4</v>
      </c>
    </row>
    <row r="6876" spans="7:8" x14ac:dyDescent="0.25">
      <c r="G6876">
        <v>6872</v>
      </c>
      <c r="H6876" s="246">
        <f t="shared" ca="1" si="119"/>
        <v>-3.6555577361762188E-3</v>
      </c>
    </row>
    <row r="6877" spans="7:8" x14ac:dyDescent="0.25">
      <c r="G6877">
        <v>6873</v>
      </c>
      <c r="H6877" s="246">
        <f t="shared" ca="1" si="119"/>
        <v>-2.6221538151818173E-3</v>
      </c>
    </row>
    <row r="6878" spans="7:8" x14ac:dyDescent="0.25">
      <c r="G6878">
        <v>6874</v>
      </c>
      <c r="H6878" s="246">
        <f t="shared" ca="1" si="119"/>
        <v>-2.0686481107160235E-2</v>
      </c>
    </row>
    <row r="6879" spans="7:8" x14ac:dyDescent="0.25">
      <c r="G6879">
        <v>6875</v>
      </c>
      <c r="H6879" s="246">
        <f t="shared" ca="1" si="119"/>
        <v>-3.4646971990445123E-3</v>
      </c>
    </row>
    <row r="6880" spans="7:8" x14ac:dyDescent="0.25">
      <c r="G6880">
        <v>6876</v>
      </c>
      <c r="H6880" s="246">
        <f t="shared" ca="1" si="119"/>
        <v>4.8800930242219199E-3</v>
      </c>
    </row>
    <row r="6881" spans="7:8" x14ac:dyDescent="0.25">
      <c r="G6881">
        <v>6877</v>
      </c>
      <c r="H6881" s="246">
        <f t="shared" ca="1" si="119"/>
        <v>9.1483481999592598E-3</v>
      </c>
    </row>
    <row r="6882" spans="7:8" x14ac:dyDescent="0.25">
      <c r="G6882">
        <v>6878</v>
      </c>
      <c r="H6882" s="246">
        <f t="shared" ca="1" si="119"/>
        <v>3.4113698014722155E-3</v>
      </c>
    </row>
    <row r="6883" spans="7:8" x14ac:dyDescent="0.25">
      <c r="G6883">
        <v>6879</v>
      </c>
      <c r="H6883" s="246">
        <f t="shared" ca="1" si="119"/>
        <v>8.001199603411082E-3</v>
      </c>
    </row>
    <row r="6884" spans="7:8" x14ac:dyDescent="0.25">
      <c r="G6884">
        <v>6880</v>
      </c>
      <c r="H6884" s="246">
        <f t="shared" ca="1" si="119"/>
        <v>-4.5049126246693699E-3</v>
      </c>
    </row>
    <row r="6885" spans="7:8" x14ac:dyDescent="0.25">
      <c r="G6885">
        <v>6881</v>
      </c>
      <c r="H6885" s="246">
        <f t="shared" ca="1" si="119"/>
        <v>-5.8265319432737649E-3</v>
      </c>
    </row>
    <row r="6886" spans="7:8" x14ac:dyDescent="0.25">
      <c r="G6886">
        <v>6882</v>
      </c>
      <c r="H6886" s="246">
        <f t="shared" ca="1" si="119"/>
        <v>9.6245664701169568E-3</v>
      </c>
    </row>
    <row r="6887" spans="7:8" x14ac:dyDescent="0.25">
      <c r="G6887">
        <v>6883</v>
      </c>
      <c r="H6887" s="246">
        <f t="shared" ca="1" si="119"/>
        <v>4.9682945238558743E-3</v>
      </c>
    </row>
    <row r="6888" spans="7:8" x14ac:dyDescent="0.25">
      <c r="G6888">
        <v>6884</v>
      </c>
      <c r="H6888" s="246">
        <f t="shared" ca="1" si="119"/>
        <v>-2.1274145091838836E-2</v>
      </c>
    </row>
    <row r="6889" spans="7:8" x14ac:dyDescent="0.25">
      <c r="G6889">
        <v>6885</v>
      </c>
      <c r="H6889" s="246">
        <f t="shared" ca="1" si="119"/>
        <v>-8.8591749810608272E-3</v>
      </c>
    </row>
    <row r="6890" spans="7:8" x14ac:dyDescent="0.25">
      <c r="G6890">
        <v>6886</v>
      </c>
      <c r="H6890" s="246">
        <f t="shared" ca="1" si="119"/>
        <v>-9.7579919598541152E-3</v>
      </c>
    </row>
    <row r="6891" spans="7:8" x14ac:dyDescent="0.25">
      <c r="G6891">
        <v>6887</v>
      </c>
      <c r="H6891" s="246">
        <f t="shared" ca="1" si="119"/>
        <v>-1.4929432118495638E-3</v>
      </c>
    </row>
    <row r="6892" spans="7:8" x14ac:dyDescent="0.25">
      <c r="G6892">
        <v>6888</v>
      </c>
      <c r="H6892" s="246">
        <f t="shared" ca="1" si="119"/>
        <v>-1.3328270207557511E-2</v>
      </c>
    </row>
    <row r="6893" spans="7:8" x14ac:dyDescent="0.25">
      <c r="G6893">
        <v>6889</v>
      </c>
      <c r="H6893" s="246">
        <f t="shared" ca="1" si="119"/>
        <v>-3.2983329937712829E-3</v>
      </c>
    </row>
    <row r="6894" spans="7:8" x14ac:dyDescent="0.25">
      <c r="G6894">
        <v>6890</v>
      </c>
      <c r="H6894" s="246">
        <f t="shared" ca="1" si="119"/>
        <v>1.9071725616655995E-2</v>
      </c>
    </row>
    <row r="6895" spans="7:8" x14ac:dyDescent="0.25">
      <c r="G6895">
        <v>6891</v>
      </c>
      <c r="H6895" s="246">
        <f t="shared" ca="1" si="119"/>
        <v>1.6888905754098214E-2</v>
      </c>
    </row>
    <row r="6896" spans="7:8" x14ac:dyDescent="0.25">
      <c r="G6896">
        <v>6892</v>
      </c>
      <c r="H6896" s="246">
        <f t="shared" ca="1" si="119"/>
        <v>-1.0998534113260027E-2</v>
      </c>
    </row>
    <row r="6897" spans="7:8" x14ac:dyDescent="0.25">
      <c r="G6897">
        <v>6893</v>
      </c>
      <c r="H6897" s="246">
        <f t="shared" ca="1" si="119"/>
        <v>-3.8837925378792403E-2</v>
      </c>
    </row>
    <row r="6898" spans="7:8" x14ac:dyDescent="0.25">
      <c r="G6898">
        <v>6894</v>
      </c>
      <c r="H6898" s="246">
        <f t="shared" ca="1" si="119"/>
        <v>-6.3048952808594256E-3</v>
      </c>
    </row>
    <row r="6899" spans="7:8" x14ac:dyDescent="0.25">
      <c r="G6899">
        <v>6895</v>
      </c>
      <c r="H6899" s="246">
        <f t="shared" ca="1" si="119"/>
        <v>-3.4344155863219035E-3</v>
      </c>
    </row>
    <row r="6900" spans="7:8" x14ac:dyDescent="0.25">
      <c r="G6900">
        <v>6896</v>
      </c>
      <c r="H6900" s="246">
        <f t="shared" ca="1" si="119"/>
        <v>5.3443023704902214E-3</v>
      </c>
    </row>
    <row r="6901" spans="7:8" x14ac:dyDescent="0.25">
      <c r="G6901">
        <v>6897</v>
      </c>
      <c r="H6901" s="246">
        <f t="shared" ca="1" si="119"/>
        <v>-5.0712840495558136E-4</v>
      </c>
    </row>
    <row r="6902" spans="7:8" x14ac:dyDescent="0.25">
      <c r="G6902">
        <v>6898</v>
      </c>
      <c r="H6902" s="246">
        <f t="shared" ca="1" si="119"/>
        <v>-1.0781605277639404E-2</v>
      </c>
    </row>
    <row r="6903" spans="7:8" x14ac:dyDescent="0.25">
      <c r="G6903">
        <v>6899</v>
      </c>
      <c r="H6903" s="246">
        <f t="shared" ca="1" si="119"/>
        <v>1.8920465210566308E-2</v>
      </c>
    </row>
    <row r="6904" spans="7:8" x14ac:dyDescent="0.25">
      <c r="G6904">
        <v>6900</v>
      </c>
      <c r="H6904" s="246">
        <f t="shared" ca="1" si="119"/>
        <v>-1.361590828090558E-2</v>
      </c>
    </row>
    <row r="6905" spans="7:8" x14ac:dyDescent="0.25">
      <c r="G6905">
        <v>6901</v>
      </c>
      <c r="H6905" s="246">
        <f t="shared" ca="1" si="119"/>
        <v>2.3404903761266704E-3</v>
      </c>
    </row>
    <row r="6906" spans="7:8" x14ac:dyDescent="0.25">
      <c r="G6906">
        <v>6902</v>
      </c>
      <c r="H6906" s="246">
        <f t="shared" ca="1" si="119"/>
        <v>-1.6667577745204446E-2</v>
      </c>
    </row>
    <row r="6907" spans="7:8" x14ac:dyDescent="0.25">
      <c r="G6907">
        <v>6903</v>
      </c>
      <c r="H6907" s="246">
        <f t="shared" ca="1" si="119"/>
        <v>5.753944951489634E-3</v>
      </c>
    </row>
    <row r="6908" spans="7:8" x14ac:dyDescent="0.25">
      <c r="G6908">
        <v>6904</v>
      </c>
      <c r="H6908" s="246">
        <f t="shared" ca="1" si="119"/>
        <v>1.4648842937582188E-3</v>
      </c>
    </row>
    <row r="6909" spans="7:8" x14ac:dyDescent="0.25">
      <c r="G6909">
        <v>6905</v>
      </c>
      <c r="H6909" s="246">
        <f t="shared" ca="1" si="119"/>
        <v>-9.9141182724514477E-4</v>
      </c>
    </row>
    <row r="6910" spans="7:8" x14ac:dyDescent="0.25">
      <c r="G6910">
        <v>6906</v>
      </c>
      <c r="H6910" s="246">
        <f t="shared" ca="1" si="119"/>
        <v>-1.291746326083939E-3</v>
      </c>
    </row>
    <row r="6911" spans="7:8" x14ac:dyDescent="0.25">
      <c r="G6911">
        <v>6907</v>
      </c>
      <c r="H6911" s="246">
        <f t="shared" ca="1" si="119"/>
        <v>-2.8406946284571591E-3</v>
      </c>
    </row>
    <row r="6912" spans="7:8" x14ac:dyDescent="0.25">
      <c r="G6912">
        <v>6908</v>
      </c>
      <c r="H6912" s="246">
        <f t="shared" ca="1" si="119"/>
        <v>-6.8217990136397082E-3</v>
      </c>
    </row>
    <row r="6913" spans="7:8" x14ac:dyDescent="0.25">
      <c r="G6913">
        <v>6909</v>
      </c>
      <c r="H6913" s="246">
        <f t="shared" ca="1" si="119"/>
        <v>-3.7422713892698084E-3</v>
      </c>
    </row>
    <row r="6914" spans="7:8" x14ac:dyDescent="0.25">
      <c r="G6914">
        <v>6910</v>
      </c>
      <c r="H6914" s="246">
        <f t="shared" ca="1" si="119"/>
        <v>-9.3414053269629191E-3</v>
      </c>
    </row>
    <row r="6915" spans="7:8" x14ac:dyDescent="0.25">
      <c r="G6915">
        <v>6911</v>
      </c>
      <c r="H6915" s="246">
        <f t="shared" ca="1" si="119"/>
        <v>1.0341789381507077E-3</v>
      </c>
    </row>
    <row r="6916" spans="7:8" x14ac:dyDescent="0.25">
      <c r="G6916">
        <v>6912</v>
      </c>
      <c r="H6916" s="246">
        <f t="shared" ca="1" si="119"/>
        <v>-7.3171869848693222E-3</v>
      </c>
    </row>
    <row r="6917" spans="7:8" x14ac:dyDescent="0.25">
      <c r="G6917">
        <v>6913</v>
      </c>
      <c r="H6917" s="246">
        <f t="shared" ca="1" si="119"/>
        <v>-5.8067677816591289E-3</v>
      </c>
    </row>
    <row r="6918" spans="7:8" x14ac:dyDescent="0.25">
      <c r="G6918">
        <v>6914</v>
      </c>
      <c r="H6918" s="246">
        <f t="shared" ref="H6918:H6981" ca="1" si="120">_xlfn.NORM.INV(RAND(),$N$7,$N$8)</f>
        <v>1.3351444927456263E-2</v>
      </c>
    </row>
    <row r="6919" spans="7:8" x14ac:dyDescent="0.25">
      <c r="G6919">
        <v>6915</v>
      </c>
      <c r="H6919" s="246">
        <f t="shared" ca="1" si="120"/>
        <v>-1.0196564127070141E-2</v>
      </c>
    </row>
    <row r="6920" spans="7:8" x14ac:dyDescent="0.25">
      <c r="G6920">
        <v>6916</v>
      </c>
      <c r="H6920" s="246">
        <f t="shared" ca="1" si="120"/>
        <v>6.4792425033285929E-3</v>
      </c>
    </row>
    <row r="6921" spans="7:8" x14ac:dyDescent="0.25">
      <c r="G6921">
        <v>6917</v>
      </c>
      <c r="H6921" s="246">
        <f t="shared" ca="1" si="120"/>
        <v>3.7517989470039512E-3</v>
      </c>
    </row>
    <row r="6922" spans="7:8" x14ac:dyDescent="0.25">
      <c r="G6922">
        <v>6918</v>
      </c>
      <c r="H6922" s="246">
        <f t="shared" ca="1" si="120"/>
        <v>1.9712905528355678E-3</v>
      </c>
    </row>
    <row r="6923" spans="7:8" x14ac:dyDescent="0.25">
      <c r="G6923">
        <v>6919</v>
      </c>
      <c r="H6923" s="246">
        <f t="shared" ca="1" si="120"/>
        <v>-6.7331371415123731E-4</v>
      </c>
    </row>
    <row r="6924" spans="7:8" x14ac:dyDescent="0.25">
      <c r="G6924">
        <v>6920</v>
      </c>
      <c r="H6924" s="246">
        <f t="shared" ca="1" si="120"/>
        <v>-1.6709953127437345E-3</v>
      </c>
    </row>
    <row r="6925" spans="7:8" x14ac:dyDescent="0.25">
      <c r="G6925">
        <v>6921</v>
      </c>
      <c r="H6925" s="246">
        <f t="shared" ca="1" si="120"/>
        <v>4.3981944186144515E-4</v>
      </c>
    </row>
    <row r="6926" spans="7:8" x14ac:dyDescent="0.25">
      <c r="G6926">
        <v>6922</v>
      </c>
      <c r="H6926" s="246">
        <f t="shared" ca="1" si="120"/>
        <v>-4.9750070592868663E-3</v>
      </c>
    </row>
    <row r="6927" spans="7:8" x14ac:dyDescent="0.25">
      <c r="G6927">
        <v>6923</v>
      </c>
      <c r="H6927" s="246">
        <f t="shared" ca="1" si="120"/>
        <v>2.7238368544139316E-2</v>
      </c>
    </row>
    <row r="6928" spans="7:8" x14ac:dyDescent="0.25">
      <c r="G6928">
        <v>6924</v>
      </c>
      <c r="H6928" s="246">
        <f t="shared" ca="1" si="120"/>
        <v>-3.0398781254529304E-3</v>
      </c>
    </row>
    <row r="6929" spans="7:8" x14ac:dyDescent="0.25">
      <c r="G6929">
        <v>6925</v>
      </c>
      <c r="H6929" s="246">
        <f t="shared" ca="1" si="120"/>
        <v>-1.1590490828625498E-2</v>
      </c>
    </row>
    <row r="6930" spans="7:8" x14ac:dyDescent="0.25">
      <c r="G6930">
        <v>6926</v>
      </c>
      <c r="H6930" s="246">
        <f t="shared" ca="1" si="120"/>
        <v>9.3602572677264038E-3</v>
      </c>
    </row>
    <row r="6931" spans="7:8" x14ac:dyDescent="0.25">
      <c r="G6931">
        <v>6927</v>
      </c>
      <c r="H6931" s="246">
        <f t="shared" ca="1" si="120"/>
        <v>-1.4346191621041225E-2</v>
      </c>
    </row>
    <row r="6932" spans="7:8" x14ac:dyDescent="0.25">
      <c r="G6932">
        <v>6928</v>
      </c>
      <c r="H6932" s="246">
        <f t="shared" ca="1" si="120"/>
        <v>1.8430865737259911E-2</v>
      </c>
    </row>
    <row r="6933" spans="7:8" x14ac:dyDescent="0.25">
      <c r="G6933">
        <v>6929</v>
      </c>
      <c r="H6933" s="246">
        <f t="shared" ca="1" si="120"/>
        <v>6.0470405451794624E-3</v>
      </c>
    </row>
    <row r="6934" spans="7:8" x14ac:dyDescent="0.25">
      <c r="G6934">
        <v>6930</v>
      </c>
      <c r="H6934" s="246">
        <f t="shared" ca="1" si="120"/>
        <v>1.4565551868457144E-2</v>
      </c>
    </row>
    <row r="6935" spans="7:8" x14ac:dyDescent="0.25">
      <c r="G6935">
        <v>6931</v>
      </c>
      <c r="H6935" s="246">
        <f t="shared" ca="1" si="120"/>
        <v>-5.7816285676072499E-3</v>
      </c>
    </row>
    <row r="6936" spans="7:8" x14ac:dyDescent="0.25">
      <c r="G6936">
        <v>6932</v>
      </c>
      <c r="H6936" s="246">
        <f t="shared" ca="1" si="120"/>
        <v>2.7790998448605237E-3</v>
      </c>
    </row>
    <row r="6937" spans="7:8" x14ac:dyDescent="0.25">
      <c r="G6937">
        <v>6933</v>
      </c>
      <c r="H6937" s="246">
        <f t="shared" ca="1" si="120"/>
        <v>-9.2595470799668924E-3</v>
      </c>
    </row>
    <row r="6938" spans="7:8" x14ac:dyDescent="0.25">
      <c r="G6938">
        <v>6934</v>
      </c>
      <c r="H6938" s="246">
        <f t="shared" ca="1" si="120"/>
        <v>-4.6666492168882462E-3</v>
      </c>
    </row>
    <row r="6939" spans="7:8" x14ac:dyDescent="0.25">
      <c r="G6939">
        <v>6935</v>
      </c>
      <c r="H6939" s="246">
        <f t="shared" ca="1" si="120"/>
        <v>1.738152452637743E-2</v>
      </c>
    </row>
    <row r="6940" spans="7:8" x14ac:dyDescent="0.25">
      <c r="G6940">
        <v>6936</v>
      </c>
      <c r="H6940" s="246">
        <f t="shared" ca="1" si="120"/>
        <v>-9.1272303249115955E-4</v>
      </c>
    </row>
    <row r="6941" spans="7:8" x14ac:dyDescent="0.25">
      <c r="G6941">
        <v>6937</v>
      </c>
      <c r="H6941" s="246">
        <f t="shared" ca="1" si="120"/>
        <v>-1.0111769779994574E-2</v>
      </c>
    </row>
    <row r="6942" spans="7:8" x14ac:dyDescent="0.25">
      <c r="G6942">
        <v>6938</v>
      </c>
      <c r="H6942" s="246">
        <f t="shared" ca="1" si="120"/>
        <v>-1.7989484775215839E-2</v>
      </c>
    </row>
    <row r="6943" spans="7:8" x14ac:dyDescent="0.25">
      <c r="G6943">
        <v>6939</v>
      </c>
      <c r="H6943" s="246">
        <f t="shared" ca="1" si="120"/>
        <v>-1.0558810555017019E-2</v>
      </c>
    </row>
    <row r="6944" spans="7:8" x14ac:dyDescent="0.25">
      <c r="G6944">
        <v>6940</v>
      </c>
      <c r="H6944" s="246">
        <f t="shared" ca="1" si="120"/>
        <v>1.9723473362080867E-2</v>
      </c>
    </row>
    <row r="6945" spans="7:8" x14ac:dyDescent="0.25">
      <c r="G6945">
        <v>6941</v>
      </c>
      <c r="H6945" s="246">
        <f t="shared" ca="1" si="120"/>
        <v>-3.8115660802574155E-3</v>
      </c>
    </row>
    <row r="6946" spans="7:8" x14ac:dyDescent="0.25">
      <c r="G6946">
        <v>6942</v>
      </c>
      <c r="H6946" s="246">
        <f t="shared" ca="1" si="120"/>
        <v>3.4490497353326815E-3</v>
      </c>
    </row>
    <row r="6947" spans="7:8" x14ac:dyDescent="0.25">
      <c r="G6947">
        <v>6943</v>
      </c>
      <c r="H6947" s="246">
        <f t="shared" ca="1" si="120"/>
        <v>2.035572361989376E-5</v>
      </c>
    </row>
    <row r="6948" spans="7:8" x14ac:dyDescent="0.25">
      <c r="G6948">
        <v>6944</v>
      </c>
      <c r="H6948" s="246">
        <f t="shared" ca="1" si="120"/>
        <v>5.5112597252227058E-3</v>
      </c>
    </row>
    <row r="6949" spans="7:8" x14ac:dyDescent="0.25">
      <c r="G6949">
        <v>6945</v>
      </c>
      <c r="H6949" s="246">
        <f t="shared" ca="1" si="120"/>
        <v>5.506047222198154E-3</v>
      </c>
    </row>
    <row r="6950" spans="7:8" x14ac:dyDescent="0.25">
      <c r="G6950">
        <v>6946</v>
      </c>
      <c r="H6950" s="246">
        <f t="shared" ca="1" si="120"/>
        <v>1.0592088076889973E-2</v>
      </c>
    </row>
    <row r="6951" spans="7:8" x14ac:dyDescent="0.25">
      <c r="G6951">
        <v>6947</v>
      </c>
      <c r="H6951" s="246">
        <f t="shared" ca="1" si="120"/>
        <v>-4.6066275040643786E-4</v>
      </c>
    </row>
    <row r="6952" spans="7:8" x14ac:dyDescent="0.25">
      <c r="G6952">
        <v>6948</v>
      </c>
      <c r="H6952" s="246">
        <f t="shared" ca="1" si="120"/>
        <v>2.7580929440889607E-2</v>
      </c>
    </row>
    <row r="6953" spans="7:8" x14ac:dyDescent="0.25">
      <c r="G6953">
        <v>6949</v>
      </c>
      <c r="H6953" s="246">
        <f t="shared" ca="1" si="120"/>
        <v>2.5708373385111196E-3</v>
      </c>
    </row>
    <row r="6954" spans="7:8" x14ac:dyDescent="0.25">
      <c r="G6954">
        <v>6950</v>
      </c>
      <c r="H6954" s="246">
        <f t="shared" ca="1" si="120"/>
        <v>-1.4658939241060738E-2</v>
      </c>
    </row>
    <row r="6955" spans="7:8" x14ac:dyDescent="0.25">
      <c r="G6955">
        <v>6951</v>
      </c>
      <c r="H6955" s="246">
        <f t="shared" ca="1" si="120"/>
        <v>-7.2097169197632418E-3</v>
      </c>
    </row>
    <row r="6956" spans="7:8" x14ac:dyDescent="0.25">
      <c r="G6956">
        <v>6952</v>
      </c>
      <c r="H6956" s="246">
        <f t="shared" ca="1" si="120"/>
        <v>-1.1215013307426679E-2</v>
      </c>
    </row>
    <row r="6957" spans="7:8" x14ac:dyDescent="0.25">
      <c r="G6957">
        <v>6953</v>
      </c>
      <c r="H6957" s="246">
        <f t="shared" ca="1" si="120"/>
        <v>3.8583253015839424E-3</v>
      </c>
    </row>
    <row r="6958" spans="7:8" x14ac:dyDescent="0.25">
      <c r="G6958">
        <v>6954</v>
      </c>
      <c r="H6958" s="246">
        <f t="shared" ca="1" si="120"/>
        <v>8.5306345791895232E-3</v>
      </c>
    </row>
    <row r="6959" spans="7:8" x14ac:dyDescent="0.25">
      <c r="G6959">
        <v>6955</v>
      </c>
      <c r="H6959" s="246">
        <f t="shared" ca="1" si="120"/>
        <v>-6.3733203219515358E-3</v>
      </c>
    </row>
    <row r="6960" spans="7:8" x14ac:dyDescent="0.25">
      <c r="G6960">
        <v>6956</v>
      </c>
      <c r="H6960" s="246">
        <f t="shared" ca="1" si="120"/>
        <v>5.5095007448502905E-3</v>
      </c>
    </row>
    <row r="6961" spans="7:8" x14ac:dyDescent="0.25">
      <c r="G6961">
        <v>6957</v>
      </c>
      <c r="H6961" s="246">
        <f t="shared" ca="1" si="120"/>
        <v>3.6473055355367642E-3</v>
      </c>
    </row>
    <row r="6962" spans="7:8" x14ac:dyDescent="0.25">
      <c r="G6962">
        <v>6958</v>
      </c>
      <c r="H6962" s="246">
        <f t="shared" ca="1" si="120"/>
        <v>7.9604268974260029E-3</v>
      </c>
    </row>
    <row r="6963" spans="7:8" x14ac:dyDescent="0.25">
      <c r="G6963">
        <v>6959</v>
      </c>
      <c r="H6963" s="246">
        <f t="shared" ca="1" si="120"/>
        <v>-1.8092979928207985E-2</v>
      </c>
    </row>
    <row r="6964" spans="7:8" x14ac:dyDescent="0.25">
      <c r="G6964">
        <v>6960</v>
      </c>
      <c r="H6964" s="246">
        <f t="shared" ca="1" si="120"/>
        <v>1.3510181754987059E-2</v>
      </c>
    </row>
    <row r="6965" spans="7:8" x14ac:dyDescent="0.25">
      <c r="G6965">
        <v>6961</v>
      </c>
      <c r="H6965" s="246">
        <f t="shared" ca="1" si="120"/>
        <v>-1.6020875402575015E-2</v>
      </c>
    </row>
    <row r="6966" spans="7:8" x14ac:dyDescent="0.25">
      <c r="G6966">
        <v>6962</v>
      </c>
      <c r="H6966" s="246">
        <f t="shared" ca="1" si="120"/>
        <v>4.6069933870166943E-4</v>
      </c>
    </row>
    <row r="6967" spans="7:8" x14ac:dyDescent="0.25">
      <c r="G6967">
        <v>6963</v>
      </c>
      <c r="H6967" s="246">
        <f t="shared" ca="1" si="120"/>
        <v>-8.2554437674404371E-3</v>
      </c>
    </row>
    <row r="6968" spans="7:8" x14ac:dyDescent="0.25">
      <c r="G6968">
        <v>6964</v>
      </c>
      <c r="H6968" s="246">
        <f t="shared" ca="1" si="120"/>
        <v>5.3512170957865889E-3</v>
      </c>
    </row>
    <row r="6969" spans="7:8" x14ac:dyDescent="0.25">
      <c r="G6969">
        <v>6965</v>
      </c>
      <c r="H6969" s="246">
        <f t="shared" ca="1" si="120"/>
        <v>1.9447582965965046E-2</v>
      </c>
    </row>
    <row r="6970" spans="7:8" x14ac:dyDescent="0.25">
      <c r="G6970">
        <v>6966</v>
      </c>
      <c r="H6970" s="246">
        <f t="shared" ca="1" si="120"/>
        <v>-8.011229243048805E-3</v>
      </c>
    </row>
    <row r="6971" spans="7:8" x14ac:dyDescent="0.25">
      <c r="G6971">
        <v>6967</v>
      </c>
      <c r="H6971" s="246">
        <f t="shared" ca="1" si="120"/>
        <v>4.7184455084990128E-3</v>
      </c>
    </row>
    <row r="6972" spans="7:8" x14ac:dyDescent="0.25">
      <c r="G6972">
        <v>6968</v>
      </c>
      <c r="H6972" s="246">
        <f t="shared" ca="1" si="120"/>
        <v>4.7472264313795538E-3</v>
      </c>
    </row>
    <row r="6973" spans="7:8" x14ac:dyDescent="0.25">
      <c r="G6973">
        <v>6969</v>
      </c>
      <c r="H6973" s="246">
        <f t="shared" ca="1" si="120"/>
        <v>-2.990151430152022E-3</v>
      </c>
    </row>
    <row r="6974" spans="7:8" x14ac:dyDescent="0.25">
      <c r="G6974">
        <v>6970</v>
      </c>
      <c r="H6974" s="246">
        <f t="shared" ca="1" si="120"/>
        <v>8.4486525140313982E-3</v>
      </c>
    </row>
    <row r="6975" spans="7:8" x14ac:dyDescent="0.25">
      <c r="G6975">
        <v>6971</v>
      </c>
      <c r="H6975" s="246">
        <f t="shared" ca="1" si="120"/>
        <v>1.4366023499713507E-2</v>
      </c>
    </row>
    <row r="6976" spans="7:8" x14ac:dyDescent="0.25">
      <c r="G6976">
        <v>6972</v>
      </c>
      <c r="H6976" s="246">
        <f t="shared" ca="1" si="120"/>
        <v>9.2508823356901738E-3</v>
      </c>
    </row>
    <row r="6977" spans="7:8" x14ac:dyDescent="0.25">
      <c r="G6977">
        <v>6973</v>
      </c>
      <c r="H6977" s="246">
        <f t="shared" ca="1" si="120"/>
        <v>7.8952905483883184E-3</v>
      </c>
    </row>
    <row r="6978" spans="7:8" x14ac:dyDescent="0.25">
      <c r="G6978">
        <v>6974</v>
      </c>
      <c r="H6978" s="246">
        <f t="shared" ca="1" si="120"/>
        <v>-1.2644157527311366E-2</v>
      </c>
    </row>
    <row r="6979" spans="7:8" x14ac:dyDescent="0.25">
      <c r="G6979">
        <v>6975</v>
      </c>
      <c r="H6979" s="246">
        <f t="shared" ca="1" si="120"/>
        <v>-1.0882038110591826E-4</v>
      </c>
    </row>
    <row r="6980" spans="7:8" x14ac:dyDescent="0.25">
      <c r="G6980">
        <v>6976</v>
      </c>
      <c r="H6980" s="246">
        <f t="shared" ca="1" si="120"/>
        <v>1.8643595869822237E-2</v>
      </c>
    </row>
    <row r="6981" spans="7:8" x14ac:dyDescent="0.25">
      <c r="G6981">
        <v>6977</v>
      </c>
      <c r="H6981" s="246">
        <f t="shared" ca="1" si="120"/>
        <v>1.5522308062242793E-2</v>
      </c>
    </row>
    <row r="6982" spans="7:8" x14ac:dyDescent="0.25">
      <c r="G6982">
        <v>6978</v>
      </c>
      <c r="H6982" s="246">
        <f t="shared" ref="H6982:H7045" ca="1" si="121">_xlfn.NORM.INV(RAND(),$N$7,$N$8)</f>
        <v>9.2143263868653489E-3</v>
      </c>
    </row>
    <row r="6983" spans="7:8" x14ac:dyDescent="0.25">
      <c r="G6983">
        <v>6979</v>
      </c>
      <c r="H6983" s="246">
        <f t="shared" ca="1" si="121"/>
        <v>-1.2252116469023496E-2</v>
      </c>
    </row>
    <row r="6984" spans="7:8" x14ac:dyDescent="0.25">
      <c r="G6984">
        <v>6980</v>
      </c>
      <c r="H6984" s="246">
        <f t="shared" ca="1" si="121"/>
        <v>5.0980498075063336E-4</v>
      </c>
    </row>
    <row r="6985" spans="7:8" x14ac:dyDescent="0.25">
      <c r="G6985">
        <v>6981</v>
      </c>
      <c r="H6985" s="246">
        <f t="shared" ca="1" si="121"/>
        <v>-1.491028212624302E-2</v>
      </c>
    </row>
    <row r="6986" spans="7:8" x14ac:dyDescent="0.25">
      <c r="G6986">
        <v>6982</v>
      </c>
      <c r="H6986" s="246">
        <f t="shared" ca="1" si="121"/>
        <v>-8.2832360868679029E-3</v>
      </c>
    </row>
    <row r="6987" spans="7:8" x14ac:dyDescent="0.25">
      <c r="G6987">
        <v>6983</v>
      </c>
      <c r="H6987" s="246">
        <f t="shared" ca="1" si="121"/>
        <v>-2.2944751428875289E-2</v>
      </c>
    </row>
    <row r="6988" spans="7:8" x14ac:dyDescent="0.25">
      <c r="G6988">
        <v>6984</v>
      </c>
      <c r="H6988" s="246">
        <f t="shared" ca="1" si="121"/>
        <v>-8.6968757175908146E-3</v>
      </c>
    </row>
    <row r="6989" spans="7:8" x14ac:dyDescent="0.25">
      <c r="G6989">
        <v>6985</v>
      </c>
      <c r="H6989" s="246">
        <f t="shared" ca="1" si="121"/>
        <v>-2.2930293898371479E-2</v>
      </c>
    </row>
    <row r="6990" spans="7:8" x14ac:dyDescent="0.25">
      <c r="G6990">
        <v>6986</v>
      </c>
      <c r="H6990" s="246">
        <f t="shared" ca="1" si="121"/>
        <v>-9.4272110612271566E-3</v>
      </c>
    </row>
    <row r="6991" spans="7:8" x14ac:dyDescent="0.25">
      <c r="G6991">
        <v>6987</v>
      </c>
      <c r="H6991" s="246">
        <f t="shared" ca="1" si="121"/>
        <v>2.1160110424885466E-2</v>
      </c>
    </row>
    <row r="6992" spans="7:8" x14ac:dyDescent="0.25">
      <c r="G6992">
        <v>6988</v>
      </c>
      <c r="H6992" s="246">
        <f t="shared" ca="1" si="121"/>
        <v>-8.4226214492035666E-3</v>
      </c>
    </row>
    <row r="6993" spans="7:8" x14ac:dyDescent="0.25">
      <c r="G6993">
        <v>6989</v>
      </c>
      <c r="H6993" s="246">
        <f t="shared" ca="1" si="121"/>
        <v>1.2165822401191947E-2</v>
      </c>
    </row>
    <row r="6994" spans="7:8" x14ac:dyDescent="0.25">
      <c r="G6994">
        <v>6990</v>
      </c>
      <c r="H6994" s="246">
        <f t="shared" ca="1" si="121"/>
        <v>1.5606858396896718E-2</v>
      </c>
    </row>
    <row r="6995" spans="7:8" x14ac:dyDescent="0.25">
      <c r="G6995">
        <v>6991</v>
      </c>
      <c r="H6995" s="246">
        <f t="shared" ca="1" si="121"/>
        <v>-1.4468346255231111E-2</v>
      </c>
    </row>
    <row r="6996" spans="7:8" x14ac:dyDescent="0.25">
      <c r="G6996">
        <v>6992</v>
      </c>
      <c r="H6996" s="246">
        <f t="shared" ca="1" si="121"/>
        <v>-1.1681295171141564E-3</v>
      </c>
    </row>
    <row r="6997" spans="7:8" x14ac:dyDescent="0.25">
      <c r="G6997">
        <v>6993</v>
      </c>
      <c r="H6997" s="246">
        <f t="shared" ca="1" si="121"/>
        <v>-4.3288238288522829E-4</v>
      </c>
    </row>
    <row r="6998" spans="7:8" x14ac:dyDescent="0.25">
      <c r="G6998">
        <v>6994</v>
      </c>
      <c r="H6998" s="246">
        <f t="shared" ca="1" si="121"/>
        <v>-1.9096898822210844E-3</v>
      </c>
    </row>
    <row r="6999" spans="7:8" x14ac:dyDescent="0.25">
      <c r="G6999">
        <v>6995</v>
      </c>
      <c r="H6999" s="246">
        <f t="shared" ca="1" si="121"/>
        <v>-6.9179268422109854E-3</v>
      </c>
    </row>
    <row r="7000" spans="7:8" x14ac:dyDescent="0.25">
      <c r="G7000">
        <v>6996</v>
      </c>
      <c r="H7000" s="246">
        <f t="shared" ca="1" si="121"/>
        <v>2.6723826136139609E-2</v>
      </c>
    </row>
    <row r="7001" spans="7:8" x14ac:dyDescent="0.25">
      <c r="G7001">
        <v>6997</v>
      </c>
      <c r="H7001" s="246">
        <f t="shared" ca="1" si="121"/>
        <v>-1.8142127392779938E-2</v>
      </c>
    </row>
    <row r="7002" spans="7:8" x14ac:dyDescent="0.25">
      <c r="G7002">
        <v>6998</v>
      </c>
      <c r="H7002" s="246">
        <f t="shared" ca="1" si="121"/>
        <v>-2.4339779983605991E-2</v>
      </c>
    </row>
    <row r="7003" spans="7:8" x14ac:dyDescent="0.25">
      <c r="G7003">
        <v>6999</v>
      </c>
      <c r="H7003" s="246">
        <f t="shared" ca="1" si="121"/>
        <v>-3.9239514816031837E-3</v>
      </c>
    </row>
    <row r="7004" spans="7:8" x14ac:dyDescent="0.25">
      <c r="G7004">
        <v>7000</v>
      </c>
      <c r="H7004" s="246">
        <f t="shared" ca="1" si="121"/>
        <v>-7.1411256015776609E-3</v>
      </c>
    </row>
    <row r="7005" spans="7:8" x14ac:dyDescent="0.25">
      <c r="G7005">
        <v>7001</v>
      </c>
      <c r="H7005" s="246">
        <f t="shared" ca="1" si="121"/>
        <v>6.1414055944177103E-3</v>
      </c>
    </row>
    <row r="7006" spans="7:8" x14ac:dyDescent="0.25">
      <c r="G7006">
        <v>7002</v>
      </c>
      <c r="H7006" s="246">
        <f t="shared" ca="1" si="121"/>
        <v>-4.6186367478735762E-3</v>
      </c>
    </row>
    <row r="7007" spans="7:8" x14ac:dyDescent="0.25">
      <c r="G7007">
        <v>7003</v>
      </c>
      <c r="H7007" s="246">
        <f t="shared" ca="1" si="121"/>
        <v>9.7710242345009461E-3</v>
      </c>
    </row>
    <row r="7008" spans="7:8" x14ac:dyDescent="0.25">
      <c r="G7008">
        <v>7004</v>
      </c>
      <c r="H7008" s="246">
        <f t="shared" ca="1" si="121"/>
        <v>-9.673370697105008E-3</v>
      </c>
    </row>
    <row r="7009" spans="7:8" x14ac:dyDescent="0.25">
      <c r="G7009">
        <v>7005</v>
      </c>
      <c r="H7009" s="246">
        <f t="shared" ca="1" si="121"/>
        <v>3.2431797770817651E-2</v>
      </c>
    </row>
    <row r="7010" spans="7:8" x14ac:dyDescent="0.25">
      <c r="G7010">
        <v>7006</v>
      </c>
      <c r="H7010" s="246">
        <f t="shared" ca="1" si="121"/>
        <v>-1.223985804398015E-2</v>
      </c>
    </row>
    <row r="7011" spans="7:8" x14ac:dyDescent="0.25">
      <c r="G7011">
        <v>7007</v>
      </c>
      <c r="H7011" s="246">
        <f t="shared" ca="1" si="121"/>
        <v>9.821640413351599E-3</v>
      </c>
    </row>
    <row r="7012" spans="7:8" x14ac:dyDescent="0.25">
      <c r="G7012">
        <v>7008</v>
      </c>
      <c r="H7012" s="246">
        <f t="shared" ca="1" si="121"/>
        <v>6.2849877648269757E-3</v>
      </c>
    </row>
    <row r="7013" spans="7:8" x14ac:dyDescent="0.25">
      <c r="G7013">
        <v>7009</v>
      </c>
      <c r="H7013" s="246">
        <f t="shared" ca="1" si="121"/>
        <v>2.325609294968702E-3</v>
      </c>
    </row>
    <row r="7014" spans="7:8" x14ac:dyDescent="0.25">
      <c r="G7014">
        <v>7010</v>
      </c>
      <c r="H7014" s="246">
        <f t="shared" ca="1" si="121"/>
        <v>-5.2075022267391077E-3</v>
      </c>
    </row>
    <row r="7015" spans="7:8" x14ac:dyDescent="0.25">
      <c r="G7015">
        <v>7011</v>
      </c>
      <c r="H7015" s="246">
        <f t="shared" ca="1" si="121"/>
        <v>-2.8432098466037014E-3</v>
      </c>
    </row>
    <row r="7016" spans="7:8" x14ac:dyDescent="0.25">
      <c r="G7016">
        <v>7012</v>
      </c>
      <c r="H7016" s="246">
        <f t="shared" ca="1" si="121"/>
        <v>5.7234291479608375E-3</v>
      </c>
    </row>
    <row r="7017" spans="7:8" x14ac:dyDescent="0.25">
      <c r="G7017">
        <v>7013</v>
      </c>
      <c r="H7017" s="246">
        <f t="shared" ca="1" si="121"/>
        <v>-7.9734792667894745E-3</v>
      </c>
    </row>
    <row r="7018" spans="7:8" x14ac:dyDescent="0.25">
      <c r="G7018">
        <v>7014</v>
      </c>
      <c r="H7018" s="246">
        <f t="shared" ca="1" si="121"/>
        <v>-6.9591561572184407E-3</v>
      </c>
    </row>
    <row r="7019" spans="7:8" x14ac:dyDescent="0.25">
      <c r="G7019">
        <v>7015</v>
      </c>
      <c r="H7019" s="246">
        <f t="shared" ca="1" si="121"/>
        <v>1.1858511296871157E-2</v>
      </c>
    </row>
    <row r="7020" spans="7:8" x14ac:dyDescent="0.25">
      <c r="G7020">
        <v>7016</v>
      </c>
      <c r="H7020" s="246">
        <f t="shared" ca="1" si="121"/>
        <v>2.044931048167728E-2</v>
      </c>
    </row>
    <row r="7021" spans="7:8" x14ac:dyDescent="0.25">
      <c r="G7021">
        <v>7017</v>
      </c>
      <c r="H7021" s="246">
        <f t="shared" ca="1" si="121"/>
        <v>1.9356574590056831E-2</v>
      </c>
    </row>
    <row r="7022" spans="7:8" x14ac:dyDescent="0.25">
      <c r="G7022">
        <v>7018</v>
      </c>
      <c r="H7022" s="246">
        <f t="shared" ca="1" si="121"/>
        <v>-7.0338580475558642E-3</v>
      </c>
    </row>
    <row r="7023" spans="7:8" x14ac:dyDescent="0.25">
      <c r="G7023">
        <v>7019</v>
      </c>
      <c r="H7023" s="246">
        <f t="shared" ca="1" si="121"/>
        <v>-1.5601737322208766E-2</v>
      </c>
    </row>
    <row r="7024" spans="7:8" x14ac:dyDescent="0.25">
      <c r="G7024">
        <v>7020</v>
      </c>
      <c r="H7024" s="246">
        <f t="shared" ca="1" si="121"/>
        <v>2.0086705715821737E-3</v>
      </c>
    </row>
    <row r="7025" spans="7:8" x14ac:dyDescent="0.25">
      <c r="G7025">
        <v>7021</v>
      </c>
      <c r="H7025" s="246">
        <f t="shared" ca="1" si="121"/>
        <v>1.3014994945087675E-2</v>
      </c>
    </row>
    <row r="7026" spans="7:8" x14ac:dyDescent="0.25">
      <c r="G7026">
        <v>7022</v>
      </c>
      <c r="H7026" s="246">
        <f t="shared" ca="1" si="121"/>
        <v>-1.8586176382566981E-2</v>
      </c>
    </row>
    <row r="7027" spans="7:8" x14ac:dyDescent="0.25">
      <c r="G7027">
        <v>7023</v>
      </c>
      <c r="H7027" s="246">
        <f t="shared" ca="1" si="121"/>
        <v>8.7327282331722475E-3</v>
      </c>
    </row>
    <row r="7028" spans="7:8" x14ac:dyDescent="0.25">
      <c r="G7028">
        <v>7024</v>
      </c>
      <c r="H7028" s="246">
        <f t="shared" ca="1" si="121"/>
        <v>2.0037723398488777E-2</v>
      </c>
    </row>
    <row r="7029" spans="7:8" x14ac:dyDescent="0.25">
      <c r="G7029">
        <v>7025</v>
      </c>
      <c r="H7029" s="246">
        <f t="shared" ca="1" si="121"/>
        <v>-6.8668409848119559E-3</v>
      </c>
    </row>
    <row r="7030" spans="7:8" x14ac:dyDescent="0.25">
      <c r="G7030">
        <v>7026</v>
      </c>
      <c r="H7030" s="246">
        <f t="shared" ca="1" si="121"/>
        <v>-1.3023756323853988E-2</v>
      </c>
    </row>
    <row r="7031" spans="7:8" x14ac:dyDescent="0.25">
      <c r="G7031">
        <v>7027</v>
      </c>
      <c r="H7031" s="246">
        <f t="shared" ca="1" si="121"/>
        <v>8.9536132421471249E-4</v>
      </c>
    </row>
    <row r="7032" spans="7:8" x14ac:dyDescent="0.25">
      <c r="G7032">
        <v>7028</v>
      </c>
      <c r="H7032" s="246">
        <f t="shared" ca="1" si="121"/>
        <v>3.9987996520258586E-3</v>
      </c>
    </row>
    <row r="7033" spans="7:8" x14ac:dyDescent="0.25">
      <c r="G7033">
        <v>7029</v>
      </c>
      <c r="H7033" s="246">
        <f t="shared" ca="1" si="121"/>
        <v>-1.0164164085443118E-2</v>
      </c>
    </row>
    <row r="7034" spans="7:8" x14ac:dyDescent="0.25">
      <c r="G7034">
        <v>7030</v>
      </c>
      <c r="H7034" s="246">
        <f t="shared" ca="1" si="121"/>
        <v>9.8818343365689315E-3</v>
      </c>
    </row>
    <row r="7035" spans="7:8" x14ac:dyDescent="0.25">
      <c r="G7035">
        <v>7031</v>
      </c>
      <c r="H7035" s="246">
        <f t="shared" ca="1" si="121"/>
        <v>4.8679133999634796E-3</v>
      </c>
    </row>
    <row r="7036" spans="7:8" x14ac:dyDescent="0.25">
      <c r="G7036">
        <v>7032</v>
      </c>
      <c r="H7036" s="246">
        <f t="shared" ca="1" si="121"/>
        <v>7.0874192999853119E-3</v>
      </c>
    </row>
    <row r="7037" spans="7:8" x14ac:dyDescent="0.25">
      <c r="G7037">
        <v>7033</v>
      </c>
      <c r="H7037" s="246">
        <f t="shared" ca="1" si="121"/>
        <v>1.9564864723130319E-3</v>
      </c>
    </row>
    <row r="7038" spans="7:8" x14ac:dyDescent="0.25">
      <c r="G7038">
        <v>7034</v>
      </c>
      <c r="H7038" s="246">
        <f t="shared" ca="1" si="121"/>
        <v>8.3039298331616558E-3</v>
      </c>
    </row>
    <row r="7039" spans="7:8" x14ac:dyDescent="0.25">
      <c r="G7039">
        <v>7035</v>
      </c>
      <c r="H7039" s="246">
        <f t="shared" ca="1" si="121"/>
        <v>-8.1221884341459352E-3</v>
      </c>
    </row>
    <row r="7040" spans="7:8" x14ac:dyDescent="0.25">
      <c r="G7040">
        <v>7036</v>
      </c>
      <c r="H7040" s="246">
        <f t="shared" ca="1" si="121"/>
        <v>4.5263774461673347E-3</v>
      </c>
    </row>
    <row r="7041" spans="7:8" x14ac:dyDescent="0.25">
      <c r="G7041">
        <v>7037</v>
      </c>
      <c r="H7041" s="246">
        <f t="shared" ca="1" si="121"/>
        <v>3.2771573138351048E-3</v>
      </c>
    </row>
    <row r="7042" spans="7:8" x14ac:dyDescent="0.25">
      <c r="G7042">
        <v>7038</v>
      </c>
      <c r="H7042" s="246">
        <f t="shared" ca="1" si="121"/>
        <v>2.0565060230916424E-3</v>
      </c>
    </row>
    <row r="7043" spans="7:8" x14ac:dyDescent="0.25">
      <c r="G7043">
        <v>7039</v>
      </c>
      <c r="H7043" s="246">
        <f t="shared" ca="1" si="121"/>
        <v>-2.24142738544553E-2</v>
      </c>
    </row>
    <row r="7044" spans="7:8" x14ac:dyDescent="0.25">
      <c r="G7044">
        <v>7040</v>
      </c>
      <c r="H7044" s="246">
        <f t="shared" ca="1" si="121"/>
        <v>6.4537594027328279E-3</v>
      </c>
    </row>
    <row r="7045" spans="7:8" x14ac:dyDescent="0.25">
      <c r="G7045">
        <v>7041</v>
      </c>
      <c r="H7045" s="246">
        <f t="shared" ca="1" si="121"/>
        <v>-8.3559804313411718E-3</v>
      </c>
    </row>
    <row r="7046" spans="7:8" x14ac:dyDescent="0.25">
      <c r="G7046">
        <v>7042</v>
      </c>
      <c r="H7046" s="246">
        <f t="shared" ref="H7046:H7109" ca="1" si="122">_xlfn.NORM.INV(RAND(),$N$7,$N$8)</f>
        <v>1.5099320189293676E-2</v>
      </c>
    </row>
    <row r="7047" spans="7:8" x14ac:dyDescent="0.25">
      <c r="G7047">
        <v>7043</v>
      </c>
      <c r="H7047" s="246">
        <f t="shared" ca="1" si="122"/>
        <v>-8.1032056228545809E-3</v>
      </c>
    </row>
    <row r="7048" spans="7:8" x14ac:dyDescent="0.25">
      <c r="G7048">
        <v>7044</v>
      </c>
      <c r="H7048" s="246">
        <f t="shared" ca="1" si="122"/>
        <v>-7.680540171070005E-3</v>
      </c>
    </row>
    <row r="7049" spans="7:8" x14ac:dyDescent="0.25">
      <c r="G7049">
        <v>7045</v>
      </c>
      <c r="H7049" s="246">
        <f t="shared" ca="1" si="122"/>
        <v>6.2226836775674862E-3</v>
      </c>
    </row>
    <row r="7050" spans="7:8" x14ac:dyDescent="0.25">
      <c r="G7050">
        <v>7046</v>
      </c>
      <c r="H7050" s="246">
        <f t="shared" ca="1" si="122"/>
        <v>-7.4113792715374584E-3</v>
      </c>
    </row>
    <row r="7051" spans="7:8" x14ac:dyDescent="0.25">
      <c r="G7051">
        <v>7047</v>
      </c>
      <c r="H7051" s="246">
        <f t="shared" ca="1" si="122"/>
        <v>2.0196739853806839E-2</v>
      </c>
    </row>
    <row r="7052" spans="7:8" x14ac:dyDescent="0.25">
      <c r="G7052">
        <v>7048</v>
      </c>
      <c r="H7052" s="246">
        <f t="shared" ca="1" si="122"/>
        <v>-2.9089715622961552E-2</v>
      </c>
    </row>
    <row r="7053" spans="7:8" x14ac:dyDescent="0.25">
      <c r="G7053">
        <v>7049</v>
      </c>
      <c r="H7053" s="246">
        <f t="shared" ca="1" si="122"/>
        <v>-5.2930428333578874E-3</v>
      </c>
    </row>
    <row r="7054" spans="7:8" x14ac:dyDescent="0.25">
      <c r="G7054">
        <v>7050</v>
      </c>
      <c r="H7054" s="246">
        <f t="shared" ca="1" si="122"/>
        <v>1.3291127892105684E-2</v>
      </c>
    </row>
    <row r="7055" spans="7:8" x14ac:dyDescent="0.25">
      <c r="G7055">
        <v>7051</v>
      </c>
      <c r="H7055" s="246">
        <f t="shared" ca="1" si="122"/>
        <v>-5.2272444597780731E-3</v>
      </c>
    </row>
    <row r="7056" spans="7:8" x14ac:dyDescent="0.25">
      <c r="G7056">
        <v>7052</v>
      </c>
      <c r="H7056" s="246">
        <f t="shared" ca="1" si="122"/>
        <v>-5.2197935186826423E-3</v>
      </c>
    </row>
    <row r="7057" spans="7:8" x14ac:dyDescent="0.25">
      <c r="G7057">
        <v>7053</v>
      </c>
      <c r="H7057" s="246">
        <f t="shared" ca="1" si="122"/>
        <v>-2.8863688392036539E-4</v>
      </c>
    </row>
    <row r="7058" spans="7:8" x14ac:dyDescent="0.25">
      <c r="G7058">
        <v>7054</v>
      </c>
      <c r="H7058" s="246">
        <f t="shared" ca="1" si="122"/>
        <v>6.433298729469095E-3</v>
      </c>
    </row>
    <row r="7059" spans="7:8" x14ac:dyDescent="0.25">
      <c r="G7059">
        <v>7055</v>
      </c>
      <c r="H7059" s="246">
        <f t="shared" ca="1" si="122"/>
        <v>-9.523722691235758E-3</v>
      </c>
    </row>
    <row r="7060" spans="7:8" x14ac:dyDescent="0.25">
      <c r="G7060">
        <v>7056</v>
      </c>
      <c r="H7060" s="246">
        <f t="shared" ca="1" si="122"/>
        <v>7.4994327888046643E-3</v>
      </c>
    </row>
    <row r="7061" spans="7:8" x14ac:dyDescent="0.25">
      <c r="G7061">
        <v>7057</v>
      </c>
      <c r="H7061" s="246">
        <f t="shared" ca="1" si="122"/>
        <v>-2.3699264370736554E-2</v>
      </c>
    </row>
    <row r="7062" spans="7:8" x14ac:dyDescent="0.25">
      <c r="G7062">
        <v>7058</v>
      </c>
      <c r="H7062" s="246">
        <f t="shared" ca="1" si="122"/>
        <v>-1.0935623478078949E-3</v>
      </c>
    </row>
    <row r="7063" spans="7:8" x14ac:dyDescent="0.25">
      <c r="G7063">
        <v>7059</v>
      </c>
      <c r="H7063" s="246">
        <f t="shared" ca="1" si="122"/>
        <v>-6.5357576982707569E-3</v>
      </c>
    </row>
    <row r="7064" spans="7:8" x14ac:dyDescent="0.25">
      <c r="G7064">
        <v>7060</v>
      </c>
      <c r="H7064" s="246">
        <f t="shared" ca="1" si="122"/>
        <v>7.4411565240263136E-3</v>
      </c>
    </row>
    <row r="7065" spans="7:8" x14ac:dyDescent="0.25">
      <c r="G7065">
        <v>7061</v>
      </c>
      <c r="H7065" s="246">
        <f t="shared" ca="1" si="122"/>
        <v>-5.0154719593784158E-3</v>
      </c>
    </row>
    <row r="7066" spans="7:8" x14ac:dyDescent="0.25">
      <c r="G7066">
        <v>7062</v>
      </c>
      <c r="H7066" s="246">
        <f t="shared" ca="1" si="122"/>
        <v>-6.3360602794205979E-3</v>
      </c>
    </row>
    <row r="7067" spans="7:8" x14ac:dyDescent="0.25">
      <c r="G7067">
        <v>7063</v>
      </c>
      <c r="H7067" s="246">
        <f t="shared" ca="1" si="122"/>
        <v>-3.7423865077810289E-3</v>
      </c>
    </row>
    <row r="7068" spans="7:8" x14ac:dyDescent="0.25">
      <c r="G7068">
        <v>7064</v>
      </c>
      <c r="H7068" s="246">
        <f t="shared" ca="1" si="122"/>
        <v>1.8659080214432182E-4</v>
      </c>
    </row>
    <row r="7069" spans="7:8" x14ac:dyDescent="0.25">
      <c r="G7069">
        <v>7065</v>
      </c>
      <c r="H7069" s="246">
        <f t="shared" ca="1" si="122"/>
        <v>-8.9537063006582124E-3</v>
      </c>
    </row>
    <row r="7070" spans="7:8" x14ac:dyDescent="0.25">
      <c r="G7070">
        <v>7066</v>
      </c>
      <c r="H7070" s="246">
        <f t="shared" ca="1" si="122"/>
        <v>-7.626708021847008E-3</v>
      </c>
    </row>
    <row r="7071" spans="7:8" x14ac:dyDescent="0.25">
      <c r="G7071">
        <v>7067</v>
      </c>
      <c r="H7071" s="246">
        <f t="shared" ca="1" si="122"/>
        <v>1.9907138748935169E-2</v>
      </c>
    </row>
    <row r="7072" spans="7:8" x14ac:dyDescent="0.25">
      <c r="G7072">
        <v>7068</v>
      </c>
      <c r="H7072" s="246">
        <f t="shared" ca="1" si="122"/>
        <v>-3.3785534285825833E-3</v>
      </c>
    </row>
    <row r="7073" spans="7:8" x14ac:dyDescent="0.25">
      <c r="G7073">
        <v>7069</v>
      </c>
      <c r="H7073" s="246">
        <f t="shared" ca="1" si="122"/>
        <v>9.9130789292012841E-3</v>
      </c>
    </row>
    <row r="7074" spans="7:8" x14ac:dyDescent="0.25">
      <c r="G7074">
        <v>7070</v>
      </c>
      <c r="H7074" s="246">
        <f t="shared" ca="1" si="122"/>
        <v>-1.3582362077148647E-2</v>
      </c>
    </row>
    <row r="7075" spans="7:8" x14ac:dyDescent="0.25">
      <c r="G7075">
        <v>7071</v>
      </c>
      <c r="H7075" s="246">
        <f t="shared" ca="1" si="122"/>
        <v>4.0232598728449096E-3</v>
      </c>
    </row>
    <row r="7076" spans="7:8" x14ac:dyDescent="0.25">
      <c r="G7076">
        <v>7072</v>
      </c>
      <c r="H7076" s="246">
        <f t="shared" ca="1" si="122"/>
        <v>-1.107436763434777E-2</v>
      </c>
    </row>
    <row r="7077" spans="7:8" x14ac:dyDescent="0.25">
      <c r="G7077">
        <v>7073</v>
      </c>
      <c r="H7077" s="246">
        <f t="shared" ca="1" si="122"/>
        <v>3.9259394065962643E-3</v>
      </c>
    </row>
    <row r="7078" spans="7:8" x14ac:dyDescent="0.25">
      <c r="G7078">
        <v>7074</v>
      </c>
      <c r="H7078" s="246">
        <f t="shared" ca="1" si="122"/>
        <v>-3.0362264372293304E-3</v>
      </c>
    </row>
    <row r="7079" spans="7:8" x14ac:dyDescent="0.25">
      <c r="G7079">
        <v>7075</v>
      </c>
      <c r="H7079" s="246">
        <f t="shared" ca="1" si="122"/>
        <v>-5.2159417704975555E-3</v>
      </c>
    </row>
    <row r="7080" spans="7:8" x14ac:dyDescent="0.25">
      <c r="G7080">
        <v>7076</v>
      </c>
      <c r="H7080" s="246">
        <f t="shared" ca="1" si="122"/>
        <v>1.2334211579667884E-2</v>
      </c>
    </row>
    <row r="7081" spans="7:8" x14ac:dyDescent="0.25">
      <c r="G7081">
        <v>7077</v>
      </c>
      <c r="H7081" s="246">
        <f t="shared" ca="1" si="122"/>
        <v>1.3802626755164019E-3</v>
      </c>
    </row>
    <row r="7082" spans="7:8" x14ac:dyDescent="0.25">
      <c r="G7082">
        <v>7078</v>
      </c>
      <c r="H7082" s="246">
        <f t="shared" ca="1" si="122"/>
        <v>-1.0888584158292219E-2</v>
      </c>
    </row>
    <row r="7083" spans="7:8" x14ac:dyDescent="0.25">
      <c r="G7083">
        <v>7079</v>
      </c>
      <c r="H7083" s="246">
        <f t="shared" ca="1" si="122"/>
        <v>2.7879824571372682E-3</v>
      </c>
    </row>
    <row r="7084" spans="7:8" x14ac:dyDescent="0.25">
      <c r="G7084">
        <v>7080</v>
      </c>
      <c r="H7084" s="246">
        <f t="shared" ca="1" si="122"/>
        <v>1.4839949786516968E-2</v>
      </c>
    </row>
    <row r="7085" spans="7:8" x14ac:dyDescent="0.25">
      <c r="G7085">
        <v>7081</v>
      </c>
      <c r="H7085" s="246">
        <f t="shared" ca="1" si="122"/>
        <v>-1.0517883542268073E-2</v>
      </c>
    </row>
    <row r="7086" spans="7:8" x14ac:dyDescent="0.25">
      <c r="G7086">
        <v>7082</v>
      </c>
      <c r="H7086" s="246">
        <f t="shared" ca="1" si="122"/>
        <v>-1.1554086174771954E-2</v>
      </c>
    </row>
    <row r="7087" spans="7:8" x14ac:dyDescent="0.25">
      <c r="G7087">
        <v>7083</v>
      </c>
      <c r="H7087" s="246">
        <f t="shared" ca="1" si="122"/>
        <v>6.9417968351868659E-3</v>
      </c>
    </row>
    <row r="7088" spans="7:8" x14ac:dyDescent="0.25">
      <c r="G7088">
        <v>7084</v>
      </c>
      <c r="H7088" s="246">
        <f t="shared" ca="1" si="122"/>
        <v>-4.1433043134006522E-3</v>
      </c>
    </row>
    <row r="7089" spans="7:8" x14ac:dyDescent="0.25">
      <c r="G7089">
        <v>7085</v>
      </c>
      <c r="H7089" s="246">
        <f t="shared" ca="1" si="122"/>
        <v>6.5862930016154638E-3</v>
      </c>
    </row>
    <row r="7090" spans="7:8" x14ac:dyDescent="0.25">
      <c r="G7090">
        <v>7086</v>
      </c>
      <c r="H7090" s="246">
        <f t="shared" ca="1" si="122"/>
        <v>1.6668413312268815E-2</v>
      </c>
    </row>
    <row r="7091" spans="7:8" x14ac:dyDescent="0.25">
      <c r="G7091">
        <v>7087</v>
      </c>
      <c r="H7091" s="246">
        <f t="shared" ca="1" si="122"/>
        <v>1.0069240293516539E-2</v>
      </c>
    </row>
    <row r="7092" spans="7:8" x14ac:dyDescent="0.25">
      <c r="G7092">
        <v>7088</v>
      </c>
      <c r="H7092" s="246">
        <f t="shared" ca="1" si="122"/>
        <v>-6.0843915745798218E-3</v>
      </c>
    </row>
    <row r="7093" spans="7:8" x14ac:dyDescent="0.25">
      <c r="G7093">
        <v>7089</v>
      </c>
      <c r="H7093" s="246">
        <f t="shared" ca="1" si="122"/>
        <v>-1.6849085129935432E-3</v>
      </c>
    </row>
    <row r="7094" spans="7:8" x14ac:dyDescent="0.25">
      <c r="G7094">
        <v>7090</v>
      </c>
      <c r="H7094" s="246">
        <f t="shared" ca="1" si="122"/>
        <v>-2.2922067190876538E-2</v>
      </c>
    </row>
    <row r="7095" spans="7:8" x14ac:dyDescent="0.25">
      <c r="G7095">
        <v>7091</v>
      </c>
      <c r="H7095" s="246">
        <f t="shared" ca="1" si="122"/>
        <v>1.1558711464067572E-2</v>
      </c>
    </row>
    <row r="7096" spans="7:8" x14ac:dyDescent="0.25">
      <c r="G7096">
        <v>7092</v>
      </c>
      <c r="H7096" s="246">
        <f t="shared" ca="1" si="122"/>
        <v>-2.9630328325600122E-3</v>
      </c>
    </row>
    <row r="7097" spans="7:8" x14ac:dyDescent="0.25">
      <c r="G7097">
        <v>7093</v>
      </c>
      <c r="H7097" s="246">
        <f t="shared" ca="1" si="122"/>
        <v>-2.4938435069017965E-3</v>
      </c>
    </row>
    <row r="7098" spans="7:8" x14ac:dyDescent="0.25">
      <c r="G7098">
        <v>7094</v>
      </c>
      <c r="H7098" s="246">
        <f t="shared" ca="1" si="122"/>
        <v>-1.9107668934840283E-2</v>
      </c>
    </row>
    <row r="7099" spans="7:8" x14ac:dyDescent="0.25">
      <c r="G7099">
        <v>7095</v>
      </c>
      <c r="H7099" s="246">
        <f t="shared" ca="1" si="122"/>
        <v>-1.3302684879293646E-3</v>
      </c>
    </row>
    <row r="7100" spans="7:8" x14ac:dyDescent="0.25">
      <c r="G7100">
        <v>7096</v>
      </c>
      <c r="H7100" s="246">
        <f t="shared" ca="1" si="122"/>
        <v>-1.0744018997754791E-2</v>
      </c>
    </row>
    <row r="7101" spans="7:8" x14ac:dyDescent="0.25">
      <c r="G7101">
        <v>7097</v>
      </c>
      <c r="H7101" s="246">
        <f t="shared" ca="1" si="122"/>
        <v>-8.4159771941503831E-3</v>
      </c>
    </row>
    <row r="7102" spans="7:8" x14ac:dyDescent="0.25">
      <c r="G7102">
        <v>7098</v>
      </c>
      <c r="H7102" s="246">
        <f t="shared" ca="1" si="122"/>
        <v>-6.1089810910871433E-3</v>
      </c>
    </row>
    <row r="7103" spans="7:8" x14ac:dyDescent="0.25">
      <c r="G7103">
        <v>7099</v>
      </c>
      <c r="H7103" s="246">
        <f t="shared" ca="1" si="122"/>
        <v>-1.0805576219352523E-2</v>
      </c>
    </row>
    <row r="7104" spans="7:8" x14ac:dyDescent="0.25">
      <c r="G7104">
        <v>7100</v>
      </c>
      <c r="H7104" s="246">
        <f t="shared" ca="1" si="122"/>
        <v>9.8501670761790071E-4</v>
      </c>
    </row>
    <row r="7105" spans="7:8" x14ac:dyDescent="0.25">
      <c r="G7105">
        <v>7101</v>
      </c>
      <c r="H7105" s="246">
        <f t="shared" ca="1" si="122"/>
        <v>1.1641000178174384E-2</v>
      </c>
    </row>
    <row r="7106" spans="7:8" x14ac:dyDescent="0.25">
      <c r="G7106">
        <v>7102</v>
      </c>
      <c r="H7106" s="246">
        <f t="shared" ca="1" si="122"/>
        <v>1.0176545097074498E-2</v>
      </c>
    </row>
    <row r="7107" spans="7:8" x14ac:dyDescent="0.25">
      <c r="G7107">
        <v>7103</v>
      </c>
      <c r="H7107" s="246">
        <f t="shared" ca="1" si="122"/>
        <v>-1.1075512439129447E-2</v>
      </c>
    </row>
    <row r="7108" spans="7:8" x14ac:dyDescent="0.25">
      <c r="G7108">
        <v>7104</v>
      </c>
      <c r="H7108" s="246">
        <f t="shared" ca="1" si="122"/>
        <v>1.4397689873206993E-2</v>
      </c>
    </row>
    <row r="7109" spans="7:8" x14ac:dyDescent="0.25">
      <c r="G7109">
        <v>7105</v>
      </c>
      <c r="H7109" s="246">
        <f t="shared" ca="1" si="122"/>
        <v>4.5534213736133566E-3</v>
      </c>
    </row>
    <row r="7110" spans="7:8" x14ac:dyDescent="0.25">
      <c r="G7110">
        <v>7106</v>
      </c>
      <c r="H7110" s="246">
        <f t="shared" ref="H7110:H7173" ca="1" si="123">_xlfn.NORM.INV(RAND(),$N$7,$N$8)</f>
        <v>-1.2492455276482399E-3</v>
      </c>
    </row>
    <row r="7111" spans="7:8" x14ac:dyDescent="0.25">
      <c r="G7111">
        <v>7107</v>
      </c>
      <c r="H7111" s="246">
        <f t="shared" ca="1" si="123"/>
        <v>-1.4587514356717496E-3</v>
      </c>
    </row>
    <row r="7112" spans="7:8" x14ac:dyDescent="0.25">
      <c r="G7112">
        <v>7108</v>
      </c>
      <c r="H7112" s="246">
        <f t="shared" ca="1" si="123"/>
        <v>1.9103557296023071E-2</v>
      </c>
    </row>
    <row r="7113" spans="7:8" x14ac:dyDescent="0.25">
      <c r="G7113">
        <v>7109</v>
      </c>
      <c r="H7113" s="246">
        <f t="shared" ca="1" si="123"/>
        <v>-1.7863972033928203E-2</v>
      </c>
    </row>
    <row r="7114" spans="7:8" x14ac:dyDescent="0.25">
      <c r="G7114">
        <v>7110</v>
      </c>
      <c r="H7114" s="246">
        <f t="shared" ca="1" si="123"/>
        <v>4.5700955646412224E-3</v>
      </c>
    </row>
    <row r="7115" spans="7:8" x14ac:dyDescent="0.25">
      <c r="G7115">
        <v>7111</v>
      </c>
      <c r="H7115" s="246">
        <f t="shared" ca="1" si="123"/>
        <v>2.6262500529745142E-3</v>
      </c>
    </row>
    <row r="7116" spans="7:8" x14ac:dyDescent="0.25">
      <c r="G7116">
        <v>7112</v>
      </c>
      <c r="H7116" s="246">
        <f t="shared" ca="1" si="123"/>
        <v>1.2160432411823074E-2</v>
      </c>
    </row>
    <row r="7117" spans="7:8" x14ac:dyDescent="0.25">
      <c r="G7117">
        <v>7113</v>
      </c>
      <c r="H7117" s="246">
        <f t="shared" ca="1" si="123"/>
        <v>6.0886448497123047E-3</v>
      </c>
    </row>
    <row r="7118" spans="7:8" x14ac:dyDescent="0.25">
      <c r="G7118">
        <v>7114</v>
      </c>
      <c r="H7118" s="246">
        <f t="shared" ca="1" si="123"/>
        <v>-1.178242038864337E-3</v>
      </c>
    </row>
    <row r="7119" spans="7:8" x14ac:dyDescent="0.25">
      <c r="G7119">
        <v>7115</v>
      </c>
      <c r="H7119" s="246">
        <f t="shared" ca="1" si="123"/>
        <v>-2.0536671249218735E-3</v>
      </c>
    </row>
    <row r="7120" spans="7:8" x14ac:dyDescent="0.25">
      <c r="G7120">
        <v>7116</v>
      </c>
      <c r="H7120" s="246">
        <f t="shared" ca="1" si="123"/>
        <v>1.6100055740925424E-2</v>
      </c>
    </row>
    <row r="7121" spans="7:8" x14ac:dyDescent="0.25">
      <c r="G7121">
        <v>7117</v>
      </c>
      <c r="H7121" s="246">
        <f t="shared" ca="1" si="123"/>
        <v>-1.8414178487470727E-2</v>
      </c>
    </row>
    <row r="7122" spans="7:8" x14ac:dyDescent="0.25">
      <c r="G7122">
        <v>7118</v>
      </c>
      <c r="H7122" s="246">
        <f t="shared" ca="1" si="123"/>
        <v>-7.8253859833953623E-3</v>
      </c>
    </row>
    <row r="7123" spans="7:8" x14ac:dyDescent="0.25">
      <c r="G7123">
        <v>7119</v>
      </c>
      <c r="H7123" s="246">
        <f t="shared" ca="1" si="123"/>
        <v>-2.8805971538762767E-3</v>
      </c>
    </row>
    <row r="7124" spans="7:8" x14ac:dyDescent="0.25">
      <c r="G7124">
        <v>7120</v>
      </c>
      <c r="H7124" s="246">
        <f t="shared" ca="1" si="123"/>
        <v>1.3470696261758907E-3</v>
      </c>
    </row>
    <row r="7125" spans="7:8" x14ac:dyDescent="0.25">
      <c r="G7125">
        <v>7121</v>
      </c>
      <c r="H7125" s="246">
        <f t="shared" ca="1" si="123"/>
        <v>-1.2138079335359175E-3</v>
      </c>
    </row>
    <row r="7126" spans="7:8" x14ac:dyDescent="0.25">
      <c r="G7126">
        <v>7122</v>
      </c>
      <c r="H7126" s="246">
        <f t="shared" ca="1" si="123"/>
        <v>-1.8928301162648039E-2</v>
      </c>
    </row>
    <row r="7127" spans="7:8" x14ac:dyDescent="0.25">
      <c r="G7127">
        <v>7123</v>
      </c>
      <c r="H7127" s="246">
        <f t="shared" ca="1" si="123"/>
        <v>1.9845233252446658E-2</v>
      </c>
    </row>
    <row r="7128" spans="7:8" x14ac:dyDescent="0.25">
      <c r="G7128">
        <v>7124</v>
      </c>
      <c r="H7128" s="246">
        <f t="shared" ca="1" si="123"/>
        <v>4.3569361793262505E-3</v>
      </c>
    </row>
    <row r="7129" spans="7:8" x14ac:dyDescent="0.25">
      <c r="G7129">
        <v>7125</v>
      </c>
      <c r="H7129" s="246">
        <f t="shared" ca="1" si="123"/>
        <v>7.3071916799396369E-4</v>
      </c>
    </row>
    <row r="7130" spans="7:8" x14ac:dyDescent="0.25">
      <c r="G7130">
        <v>7126</v>
      </c>
      <c r="H7130" s="246">
        <f t="shared" ca="1" si="123"/>
        <v>2.9319593242919242E-2</v>
      </c>
    </row>
    <row r="7131" spans="7:8" x14ac:dyDescent="0.25">
      <c r="G7131">
        <v>7127</v>
      </c>
      <c r="H7131" s="246">
        <f t="shared" ca="1" si="123"/>
        <v>1.5233749926274784E-2</v>
      </c>
    </row>
    <row r="7132" spans="7:8" x14ac:dyDescent="0.25">
      <c r="G7132">
        <v>7128</v>
      </c>
      <c r="H7132" s="246">
        <f t="shared" ca="1" si="123"/>
        <v>6.3435505114959696E-3</v>
      </c>
    </row>
    <row r="7133" spans="7:8" x14ac:dyDescent="0.25">
      <c r="G7133">
        <v>7129</v>
      </c>
      <c r="H7133" s="246">
        <f t="shared" ca="1" si="123"/>
        <v>1.8657697579452476E-2</v>
      </c>
    </row>
    <row r="7134" spans="7:8" x14ac:dyDescent="0.25">
      <c r="G7134">
        <v>7130</v>
      </c>
      <c r="H7134" s="246">
        <f t="shared" ca="1" si="123"/>
        <v>-1.36922672864748E-2</v>
      </c>
    </row>
    <row r="7135" spans="7:8" x14ac:dyDescent="0.25">
      <c r="G7135">
        <v>7131</v>
      </c>
      <c r="H7135" s="246">
        <f t="shared" ca="1" si="123"/>
        <v>-3.1266985268003138E-2</v>
      </c>
    </row>
    <row r="7136" spans="7:8" x14ac:dyDescent="0.25">
      <c r="G7136">
        <v>7132</v>
      </c>
      <c r="H7136" s="246">
        <f t="shared" ca="1" si="123"/>
        <v>6.6257034398895112E-3</v>
      </c>
    </row>
    <row r="7137" spans="7:8" x14ac:dyDescent="0.25">
      <c r="G7137">
        <v>7133</v>
      </c>
      <c r="H7137" s="246">
        <f t="shared" ca="1" si="123"/>
        <v>8.3644356966204297E-3</v>
      </c>
    </row>
    <row r="7138" spans="7:8" x14ac:dyDescent="0.25">
      <c r="G7138">
        <v>7134</v>
      </c>
      <c r="H7138" s="246">
        <f t="shared" ca="1" si="123"/>
        <v>1.7727160627801997E-2</v>
      </c>
    </row>
    <row r="7139" spans="7:8" x14ac:dyDescent="0.25">
      <c r="G7139">
        <v>7135</v>
      </c>
      <c r="H7139" s="246">
        <f t="shared" ca="1" si="123"/>
        <v>1.6853883897143859E-2</v>
      </c>
    </row>
    <row r="7140" spans="7:8" x14ac:dyDescent="0.25">
      <c r="G7140">
        <v>7136</v>
      </c>
      <c r="H7140" s="246">
        <f t="shared" ca="1" si="123"/>
        <v>2.0813196458568859E-2</v>
      </c>
    </row>
    <row r="7141" spans="7:8" x14ac:dyDescent="0.25">
      <c r="G7141">
        <v>7137</v>
      </c>
      <c r="H7141" s="246">
        <f t="shared" ca="1" si="123"/>
        <v>-1.1394198344327139E-2</v>
      </c>
    </row>
    <row r="7142" spans="7:8" x14ac:dyDescent="0.25">
      <c r="G7142">
        <v>7138</v>
      </c>
      <c r="H7142" s="246">
        <f t="shared" ca="1" si="123"/>
        <v>1.0727658791822262E-3</v>
      </c>
    </row>
    <row r="7143" spans="7:8" x14ac:dyDescent="0.25">
      <c r="G7143">
        <v>7139</v>
      </c>
      <c r="H7143" s="246">
        <f t="shared" ca="1" si="123"/>
        <v>2.0930328335950943E-3</v>
      </c>
    </row>
    <row r="7144" spans="7:8" x14ac:dyDescent="0.25">
      <c r="G7144">
        <v>7140</v>
      </c>
      <c r="H7144" s="246">
        <f t="shared" ca="1" si="123"/>
        <v>7.9846984417485389E-3</v>
      </c>
    </row>
    <row r="7145" spans="7:8" x14ac:dyDescent="0.25">
      <c r="G7145">
        <v>7141</v>
      </c>
      <c r="H7145" s="246">
        <f t="shared" ca="1" si="123"/>
        <v>1.8107955498532784E-3</v>
      </c>
    </row>
    <row r="7146" spans="7:8" x14ac:dyDescent="0.25">
      <c r="G7146">
        <v>7142</v>
      </c>
      <c r="H7146" s="246">
        <f t="shared" ca="1" si="123"/>
        <v>1.9066028365493097E-3</v>
      </c>
    </row>
    <row r="7147" spans="7:8" x14ac:dyDescent="0.25">
      <c r="G7147">
        <v>7143</v>
      </c>
      <c r="H7147" s="246">
        <f t="shared" ca="1" si="123"/>
        <v>5.1350489967379054E-3</v>
      </c>
    </row>
    <row r="7148" spans="7:8" x14ac:dyDescent="0.25">
      <c r="G7148">
        <v>7144</v>
      </c>
      <c r="H7148" s="246">
        <f t="shared" ca="1" si="123"/>
        <v>-1.4262079909919258E-2</v>
      </c>
    </row>
    <row r="7149" spans="7:8" x14ac:dyDescent="0.25">
      <c r="G7149">
        <v>7145</v>
      </c>
      <c r="H7149" s="246">
        <f t="shared" ca="1" si="123"/>
        <v>-9.7844912981441406E-3</v>
      </c>
    </row>
    <row r="7150" spans="7:8" x14ac:dyDescent="0.25">
      <c r="G7150">
        <v>7146</v>
      </c>
      <c r="H7150" s="246">
        <f t="shared" ca="1" si="123"/>
        <v>1.1306026309882006E-3</v>
      </c>
    </row>
    <row r="7151" spans="7:8" x14ac:dyDescent="0.25">
      <c r="G7151">
        <v>7147</v>
      </c>
      <c r="H7151" s="246">
        <f t="shared" ca="1" si="123"/>
        <v>-2.76930049945056E-2</v>
      </c>
    </row>
    <row r="7152" spans="7:8" x14ac:dyDescent="0.25">
      <c r="G7152">
        <v>7148</v>
      </c>
      <c r="H7152" s="246">
        <f t="shared" ca="1" si="123"/>
        <v>-1.782467810514626E-2</v>
      </c>
    </row>
    <row r="7153" spans="7:8" x14ac:dyDescent="0.25">
      <c r="G7153">
        <v>7149</v>
      </c>
      <c r="H7153" s="246">
        <f t="shared" ca="1" si="123"/>
        <v>-1.9140201243998393E-2</v>
      </c>
    </row>
    <row r="7154" spans="7:8" x14ac:dyDescent="0.25">
      <c r="G7154">
        <v>7150</v>
      </c>
      <c r="H7154" s="246">
        <f t="shared" ca="1" si="123"/>
        <v>1.8047295323063359E-2</v>
      </c>
    </row>
    <row r="7155" spans="7:8" x14ac:dyDescent="0.25">
      <c r="G7155">
        <v>7151</v>
      </c>
      <c r="H7155" s="246">
        <f t="shared" ca="1" si="123"/>
        <v>7.0490043791346414E-3</v>
      </c>
    </row>
    <row r="7156" spans="7:8" x14ac:dyDescent="0.25">
      <c r="G7156">
        <v>7152</v>
      </c>
      <c r="H7156" s="246">
        <f t="shared" ca="1" si="123"/>
        <v>-2.8911793565479403E-3</v>
      </c>
    </row>
    <row r="7157" spans="7:8" x14ac:dyDescent="0.25">
      <c r="G7157">
        <v>7153</v>
      </c>
      <c r="H7157" s="246">
        <f t="shared" ca="1" si="123"/>
        <v>3.4419732055880445E-3</v>
      </c>
    </row>
    <row r="7158" spans="7:8" x14ac:dyDescent="0.25">
      <c r="G7158">
        <v>7154</v>
      </c>
      <c r="H7158" s="246">
        <f t="shared" ca="1" si="123"/>
        <v>-1.6111206861237411E-2</v>
      </c>
    </row>
    <row r="7159" spans="7:8" x14ac:dyDescent="0.25">
      <c r="G7159">
        <v>7155</v>
      </c>
      <c r="H7159" s="246">
        <f t="shared" ca="1" si="123"/>
        <v>-2.6299747194066495E-3</v>
      </c>
    </row>
    <row r="7160" spans="7:8" x14ac:dyDescent="0.25">
      <c r="G7160">
        <v>7156</v>
      </c>
      <c r="H7160" s="246">
        <f t="shared" ca="1" si="123"/>
        <v>-5.6169836629878676E-3</v>
      </c>
    </row>
    <row r="7161" spans="7:8" x14ac:dyDescent="0.25">
      <c r="G7161">
        <v>7157</v>
      </c>
      <c r="H7161" s="246">
        <f t="shared" ca="1" si="123"/>
        <v>-1.6137107018733821E-2</v>
      </c>
    </row>
    <row r="7162" spans="7:8" x14ac:dyDescent="0.25">
      <c r="G7162">
        <v>7158</v>
      </c>
      <c r="H7162" s="246">
        <f t="shared" ca="1" si="123"/>
        <v>7.1882158181783389E-3</v>
      </c>
    </row>
    <row r="7163" spans="7:8" x14ac:dyDescent="0.25">
      <c r="G7163">
        <v>7159</v>
      </c>
      <c r="H7163" s="246">
        <f t="shared" ca="1" si="123"/>
        <v>-4.6810434672978475E-4</v>
      </c>
    </row>
    <row r="7164" spans="7:8" x14ac:dyDescent="0.25">
      <c r="G7164">
        <v>7160</v>
      </c>
      <c r="H7164" s="246">
        <f t="shared" ca="1" si="123"/>
        <v>2.567708502244799E-2</v>
      </c>
    </row>
    <row r="7165" spans="7:8" x14ac:dyDescent="0.25">
      <c r="G7165">
        <v>7161</v>
      </c>
      <c r="H7165" s="246">
        <f t="shared" ca="1" si="123"/>
        <v>-9.1058973733856938E-4</v>
      </c>
    </row>
    <row r="7166" spans="7:8" x14ac:dyDescent="0.25">
      <c r="G7166">
        <v>7162</v>
      </c>
      <c r="H7166" s="246">
        <f t="shared" ca="1" si="123"/>
        <v>6.065239467928531E-3</v>
      </c>
    </row>
    <row r="7167" spans="7:8" x14ac:dyDescent="0.25">
      <c r="G7167">
        <v>7163</v>
      </c>
      <c r="H7167" s="246">
        <f t="shared" ca="1" si="123"/>
        <v>1.2888548884598356E-2</v>
      </c>
    </row>
    <row r="7168" spans="7:8" x14ac:dyDescent="0.25">
      <c r="G7168">
        <v>7164</v>
      </c>
      <c r="H7168" s="246">
        <f t="shared" ca="1" si="123"/>
        <v>-1.0721989600547325E-2</v>
      </c>
    </row>
    <row r="7169" spans="7:8" x14ac:dyDescent="0.25">
      <c r="G7169">
        <v>7165</v>
      </c>
      <c r="H7169" s="246">
        <f t="shared" ca="1" si="123"/>
        <v>1.0471871888614044E-2</v>
      </c>
    </row>
    <row r="7170" spans="7:8" x14ac:dyDescent="0.25">
      <c r="G7170">
        <v>7166</v>
      </c>
      <c r="H7170" s="246">
        <f t="shared" ca="1" si="123"/>
        <v>5.4457790428497884E-3</v>
      </c>
    </row>
    <row r="7171" spans="7:8" x14ac:dyDescent="0.25">
      <c r="G7171">
        <v>7167</v>
      </c>
      <c r="H7171" s="246">
        <f t="shared" ca="1" si="123"/>
        <v>2.5938654063380126E-3</v>
      </c>
    </row>
    <row r="7172" spans="7:8" x14ac:dyDescent="0.25">
      <c r="G7172">
        <v>7168</v>
      </c>
      <c r="H7172" s="246">
        <f t="shared" ca="1" si="123"/>
        <v>4.0739196213309846E-3</v>
      </c>
    </row>
    <row r="7173" spans="7:8" x14ac:dyDescent="0.25">
      <c r="G7173">
        <v>7169</v>
      </c>
      <c r="H7173" s="246">
        <f t="shared" ca="1" si="123"/>
        <v>-2.1497721672860373E-3</v>
      </c>
    </row>
    <row r="7174" spans="7:8" x14ac:dyDescent="0.25">
      <c r="G7174">
        <v>7170</v>
      </c>
      <c r="H7174" s="246">
        <f t="shared" ref="H7174:H7237" ca="1" si="124">_xlfn.NORM.INV(RAND(),$N$7,$N$8)</f>
        <v>2.6247143764411972E-2</v>
      </c>
    </row>
    <row r="7175" spans="7:8" x14ac:dyDescent="0.25">
      <c r="G7175">
        <v>7171</v>
      </c>
      <c r="H7175" s="246">
        <f t="shared" ca="1" si="124"/>
        <v>4.1544012755940505E-3</v>
      </c>
    </row>
    <row r="7176" spans="7:8" x14ac:dyDescent="0.25">
      <c r="G7176">
        <v>7172</v>
      </c>
      <c r="H7176" s="246">
        <f t="shared" ca="1" si="124"/>
        <v>8.3531347871703722E-3</v>
      </c>
    </row>
    <row r="7177" spans="7:8" x14ac:dyDescent="0.25">
      <c r="G7177">
        <v>7173</v>
      </c>
      <c r="H7177" s="246">
        <f t="shared" ca="1" si="124"/>
        <v>1.9795261859115842E-2</v>
      </c>
    </row>
    <row r="7178" spans="7:8" x14ac:dyDescent="0.25">
      <c r="G7178">
        <v>7174</v>
      </c>
      <c r="H7178" s="246">
        <f t="shared" ca="1" si="124"/>
        <v>-1.1788188166585408E-2</v>
      </c>
    </row>
    <row r="7179" spans="7:8" x14ac:dyDescent="0.25">
      <c r="G7179">
        <v>7175</v>
      </c>
      <c r="H7179" s="246">
        <f t="shared" ca="1" si="124"/>
        <v>-7.8946061638377925E-3</v>
      </c>
    </row>
    <row r="7180" spans="7:8" x14ac:dyDescent="0.25">
      <c r="G7180">
        <v>7176</v>
      </c>
      <c r="H7180" s="246">
        <f t="shared" ca="1" si="124"/>
        <v>-8.3309706053941029E-3</v>
      </c>
    </row>
    <row r="7181" spans="7:8" x14ac:dyDescent="0.25">
      <c r="G7181">
        <v>7177</v>
      </c>
      <c r="H7181" s="246">
        <f t="shared" ca="1" si="124"/>
        <v>3.2526126549713374E-3</v>
      </c>
    </row>
    <row r="7182" spans="7:8" x14ac:dyDescent="0.25">
      <c r="G7182">
        <v>7178</v>
      </c>
      <c r="H7182" s="246">
        <f t="shared" ca="1" si="124"/>
        <v>5.1447196023949419E-3</v>
      </c>
    </row>
    <row r="7183" spans="7:8" x14ac:dyDescent="0.25">
      <c r="G7183">
        <v>7179</v>
      </c>
      <c r="H7183" s="246">
        <f t="shared" ca="1" si="124"/>
        <v>9.0203242704646972E-3</v>
      </c>
    </row>
    <row r="7184" spans="7:8" x14ac:dyDescent="0.25">
      <c r="G7184">
        <v>7180</v>
      </c>
      <c r="H7184" s="246">
        <f t="shared" ca="1" si="124"/>
        <v>-3.5567643105732967E-3</v>
      </c>
    </row>
    <row r="7185" spans="7:8" x14ac:dyDescent="0.25">
      <c r="G7185">
        <v>7181</v>
      </c>
      <c r="H7185" s="246">
        <f t="shared" ca="1" si="124"/>
        <v>7.1478942148229616E-3</v>
      </c>
    </row>
    <row r="7186" spans="7:8" x14ac:dyDescent="0.25">
      <c r="G7186">
        <v>7182</v>
      </c>
      <c r="H7186" s="246">
        <f t="shared" ca="1" si="124"/>
        <v>-5.3101685963019216E-3</v>
      </c>
    </row>
    <row r="7187" spans="7:8" x14ac:dyDescent="0.25">
      <c r="G7187">
        <v>7183</v>
      </c>
      <c r="H7187" s="246">
        <f t="shared" ca="1" si="124"/>
        <v>9.3041659738242969E-3</v>
      </c>
    </row>
    <row r="7188" spans="7:8" x14ac:dyDescent="0.25">
      <c r="G7188">
        <v>7184</v>
      </c>
      <c r="H7188" s="246">
        <f t="shared" ca="1" si="124"/>
        <v>3.3840603389880676E-3</v>
      </c>
    </row>
    <row r="7189" spans="7:8" x14ac:dyDescent="0.25">
      <c r="G7189">
        <v>7185</v>
      </c>
      <c r="H7189" s="246">
        <f t="shared" ca="1" si="124"/>
        <v>-1.1723605447302677E-2</v>
      </c>
    </row>
    <row r="7190" spans="7:8" x14ac:dyDescent="0.25">
      <c r="G7190">
        <v>7186</v>
      </c>
      <c r="H7190" s="246">
        <f t="shared" ca="1" si="124"/>
        <v>-4.3712958113883255E-4</v>
      </c>
    </row>
    <row r="7191" spans="7:8" x14ac:dyDescent="0.25">
      <c r="G7191">
        <v>7187</v>
      </c>
      <c r="H7191" s="246">
        <f t="shared" ca="1" si="124"/>
        <v>-5.0001688233470274E-4</v>
      </c>
    </row>
    <row r="7192" spans="7:8" x14ac:dyDescent="0.25">
      <c r="G7192">
        <v>7188</v>
      </c>
      <c r="H7192" s="246">
        <f t="shared" ca="1" si="124"/>
        <v>-3.1893699432219251E-3</v>
      </c>
    </row>
    <row r="7193" spans="7:8" x14ac:dyDescent="0.25">
      <c r="G7193">
        <v>7189</v>
      </c>
      <c r="H7193" s="246">
        <f t="shared" ca="1" si="124"/>
        <v>1.0165150669844809E-2</v>
      </c>
    </row>
    <row r="7194" spans="7:8" x14ac:dyDescent="0.25">
      <c r="G7194">
        <v>7190</v>
      </c>
      <c r="H7194" s="246">
        <f t="shared" ca="1" si="124"/>
        <v>-7.1709476669021225E-3</v>
      </c>
    </row>
    <row r="7195" spans="7:8" x14ac:dyDescent="0.25">
      <c r="G7195">
        <v>7191</v>
      </c>
      <c r="H7195" s="246">
        <f t="shared" ca="1" si="124"/>
        <v>1.7151169428287184E-2</v>
      </c>
    </row>
    <row r="7196" spans="7:8" x14ac:dyDescent="0.25">
      <c r="G7196">
        <v>7192</v>
      </c>
      <c r="H7196" s="246">
        <f t="shared" ca="1" si="124"/>
        <v>-8.9945766374288205E-4</v>
      </c>
    </row>
    <row r="7197" spans="7:8" x14ac:dyDescent="0.25">
      <c r="G7197">
        <v>7193</v>
      </c>
      <c r="H7197" s="246">
        <f t="shared" ca="1" si="124"/>
        <v>-5.975724135985609E-3</v>
      </c>
    </row>
    <row r="7198" spans="7:8" x14ac:dyDescent="0.25">
      <c r="G7198">
        <v>7194</v>
      </c>
      <c r="H7198" s="246">
        <f t="shared" ca="1" si="124"/>
        <v>-1.755450762430788E-3</v>
      </c>
    </row>
    <row r="7199" spans="7:8" x14ac:dyDescent="0.25">
      <c r="G7199">
        <v>7195</v>
      </c>
      <c r="H7199" s="246">
        <f t="shared" ca="1" si="124"/>
        <v>7.658784373104327E-3</v>
      </c>
    </row>
    <row r="7200" spans="7:8" x14ac:dyDescent="0.25">
      <c r="G7200">
        <v>7196</v>
      </c>
      <c r="H7200" s="246">
        <f t="shared" ca="1" si="124"/>
        <v>-5.0054778621846175E-3</v>
      </c>
    </row>
    <row r="7201" spans="7:8" x14ac:dyDescent="0.25">
      <c r="G7201">
        <v>7197</v>
      </c>
      <c r="H7201" s="246">
        <f t="shared" ca="1" si="124"/>
        <v>-4.7060129174091555E-3</v>
      </c>
    </row>
    <row r="7202" spans="7:8" x14ac:dyDescent="0.25">
      <c r="G7202">
        <v>7198</v>
      </c>
      <c r="H7202" s="246">
        <f t="shared" ca="1" si="124"/>
        <v>2.1325406006305128E-2</v>
      </c>
    </row>
    <row r="7203" spans="7:8" x14ac:dyDescent="0.25">
      <c r="G7203">
        <v>7199</v>
      </c>
      <c r="H7203" s="246">
        <f t="shared" ca="1" si="124"/>
        <v>1.7420073490537733E-2</v>
      </c>
    </row>
    <row r="7204" spans="7:8" x14ac:dyDescent="0.25">
      <c r="G7204">
        <v>7200</v>
      </c>
      <c r="H7204" s="246">
        <f t="shared" ca="1" si="124"/>
        <v>7.6197279326119059E-3</v>
      </c>
    </row>
    <row r="7205" spans="7:8" x14ac:dyDescent="0.25">
      <c r="G7205">
        <v>7201</v>
      </c>
      <c r="H7205" s="246">
        <f t="shared" ca="1" si="124"/>
        <v>1.8264085244100291E-2</v>
      </c>
    </row>
    <row r="7206" spans="7:8" x14ac:dyDescent="0.25">
      <c r="G7206">
        <v>7202</v>
      </c>
      <c r="H7206" s="246">
        <f t="shared" ca="1" si="124"/>
        <v>-7.4155583700593547E-3</v>
      </c>
    </row>
    <row r="7207" spans="7:8" x14ac:dyDescent="0.25">
      <c r="G7207">
        <v>7203</v>
      </c>
      <c r="H7207" s="246">
        <f t="shared" ca="1" si="124"/>
        <v>-2.0172950519441814E-2</v>
      </c>
    </row>
    <row r="7208" spans="7:8" x14ac:dyDescent="0.25">
      <c r="G7208">
        <v>7204</v>
      </c>
      <c r="H7208" s="246">
        <f t="shared" ca="1" si="124"/>
        <v>-1.4091427751176579E-2</v>
      </c>
    </row>
    <row r="7209" spans="7:8" x14ac:dyDescent="0.25">
      <c r="G7209">
        <v>7205</v>
      </c>
      <c r="H7209" s="246">
        <f t="shared" ca="1" si="124"/>
        <v>4.6603583355335817E-3</v>
      </c>
    </row>
    <row r="7210" spans="7:8" x14ac:dyDescent="0.25">
      <c r="G7210">
        <v>7206</v>
      </c>
      <c r="H7210" s="246">
        <f t="shared" ca="1" si="124"/>
        <v>-1.4891272877569786E-2</v>
      </c>
    </row>
    <row r="7211" spans="7:8" x14ac:dyDescent="0.25">
      <c r="G7211">
        <v>7207</v>
      </c>
      <c r="H7211" s="246">
        <f t="shared" ca="1" si="124"/>
        <v>2.2056228635308549E-2</v>
      </c>
    </row>
    <row r="7212" spans="7:8" x14ac:dyDescent="0.25">
      <c r="G7212">
        <v>7208</v>
      </c>
      <c r="H7212" s="246">
        <f t="shared" ca="1" si="124"/>
        <v>4.6800413406488028E-3</v>
      </c>
    </row>
    <row r="7213" spans="7:8" x14ac:dyDescent="0.25">
      <c r="G7213">
        <v>7209</v>
      </c>
      <c r="H7213" s="246">
        <f t="shared" ca="1" si="124"/>
        <v>-1.7960968308050409E-2</v>
      </c>
    </row>
    <row r="7214" spans="7:8" x14ac:dyDescent="0.25">
      <c r="G7214">
        <v>7210</v>
      </c>
      <c r="H7214" s="246">
        <f t="shared" ca="1" si="124"/>
        <v>5.5049696204332779E-3</v>
      </c>
    </row>
    <row r="7215" spans="7:8" x14ac:dyDescent="0.25">
      <c r="G7215">
        <v>7211</v>
      </c>
      <c r="H7215" s="246">
        <f t="shared" ca="1" si="124"/>
        <v>1.84499053312353E-3</v>
      </c>
    </row>
    <row r="7216" spans="7:8" x14ac:dyDescent="0.25">
      <c r="G7216">
        <v>7212</v>
      </c>
      <c r="H7216" s="246">
        <f t="shared" ca="1" si="124"/>
        <v>1.0201723011537421E-2</v>
      </c>
    </row>
    <row r="7217" spans="7:8" x14ac:dyDescent="0.25">
      <c r="G7217">
        <v>7213</v>
      </c>
      <c r="H7217" s="246">
        <f t="shared" ca="1" si="124"/>
        <v>1.847694018603495E-3</v>
      </c>
    </row>
    <row r="7218" spans="7:8" x14ac:dyDescent="0.25">
      <c r="G7218">
        <v>7214</v>
      </c>
      <c r="H7218" s="246">
        <f t="shared" ca="1" si="124"/>
        <v>-9.954755439928735E-3</v>
      </c>
    </row>
    <row r="7219" spans="7:8" x14ac:dyDescent="0.25">
      <c r="G7219">
        <v>7215</v>
      </c>
      <c r="H7219" s="246">
        <f t="shared" ca="1" si="124"/>
        <v>-1.6084140925202443E-2</v>
      </c>
    </row>
    <row r="7220" spans="7:8" x14ac:dyDescent="0.25">
      <c r="G7220">
        <v>7216</v>
      </c>
      <c r="H7220" s="246">
        <f t="shared" ca="1" si="124"/>
        <v>-1.9894839682539898E-3</v>
      </c>
    </row>
    <row r="7221" spans="7:8" x14ac:dyDescent="0.25">
      <c r="G7221">
        <v>7217</v>
      </c>
      <c r="H7221" s="246">
        <f t="shared" ca="1" si="124"/>
        <v>1.5498720143376386E-2</v>
      </c>
    </row>
    <row r="7222" spans="7:8" x14ac:dyDescent="0.25">
      <c r="G7222">
        <v>7218</v>
      </c>
      <c r="H7222" s="246">
        <f t="shared" ca="1" si="124"/>
        <v>-2.2711793799366792E-2</v>
      </c>
    </row>
    <row r="7223" spans="7:8" x14ac:dyDescent="0.25">
      <c r="G7223">
        <v>7219</v>
      </c>
      <c r="H7223" s="246">
        <f t="shared" ca="1" si="124"/>
        <v>2.3465171103916101E-2</v>
      </c>
    </row>
    <row r="7224" spans="7:8" x14ac:dyDescent="0.25">
      <c r="G7224">
        <v>7220</v>
      </c>
      <c r="H7224" s="246">
        <f t="shared" ca="1" si="124"/>
        <v>1.4946524879215979E-2</v>
      </c>
    </row>
    <row r="7225" spans="7:8" x14ac:dyDescent="0.25">
      <c r="G7225">
        <v>7221</v>
      </c>
      <c r="H7225" s="246">
        <f t="shared" ca="1" si="124"/>
        <v>-1.5552548701231151E-2</v>
      </c>
    </row>
    <row r="7226" spans="7:8" x14ac:dyDescent="0.25">
      <c r="G7226">
        <v>7222</v>
      </c>
      <c r="H7226" s="246">
        <f t="shared" ca="1" si="124"/>
        <v>-1.5087761210476554E-2</v>
      </c>
    </row>
    <row r="7227" spans="7:8" x14ac:dyDescent="0.25">
      <c r="G7227">
        <v>7223</v>
      </c>
      <c r="H7227" s="246">
        <f t="shared" ca="1" si="124"/>
        <v>3.3092512966549658E-3</v>
      </c>
    </row>
    <row r="7228" spans="7:8" x14ac:dyDescent="0.25">
      <c r="G7228">
        <v>7224</v>
      </c>
      <c r="H7228" s="246">
        <f t="shared" ca="1" si="124"/>
        <v>5.8416842441619786E-4</v>
      </c>
    </row>
    <row r="7229" spans="7:8" x14ac:dyDescent="0.25">
      <c r="G7229">
        <v>7225</v>
      </c>
      <c r="H7229" s="246">
        <f t="shared" ca="1" si="124"/>
        <v>-1.9704372405304493E-2</v>
      </c>
    </row>
    <row r="7230" spans="7:8" x14ac:dyDescent="0.25">
      <c r="G7230">
        <v>7226</v>
      </c>
      <c r="H7230" s="246">
        <f t="shared" ca="1" si="124"/>
        <v>-1.0865852632249888E-2</v>
      </c>
    </row>
    <row r="7231" spans="7:8" x14ac:dyDescent="0.25">
      <c r="G7231">
        <v>7227</v>
      </c>
      <c r="H7231" s="246">
        <f t="shared" ca="1" si="124"/>
        <v>3.6062498380052517E-3</v>
      </c>
    </row>
    <row r="7232" spans="7:8" x14ac:dyDescent="0.25">
      <c r="G7232">
        <v>7228</v>
      </c>
      <c r="H7232" s="246">
        <f t="shared" ca="1" si="124"/>
        <v>9.5686155066916322E-3</v>
      </c>
    </row>
    <row r="7233" spans="7:8" x14ac:dyDescent="0.25">
      <c r="G7233">
        <v>7229</v>
      </c>
      <c r="H7233" s="246">
        <f t="shared" ca="1" si="124"/>
        <v>1.580218569795899E-3</v>
      </c>
    </row>
    <row r="7234" spans="7:8" x14ac:dyDescent="0.25">
      <c r="G7234">
        <v>7230</v>
      </c>
      <c r="H7234" s="246">
        <f t="shared" ca="1" si="124"/>
        <v>2.4851201018500067E-3</v>
      </c>
    </row>
    <row r="7235" spans="7:8" x14ac:dyDescent="0.25">
      <c r="G7235">
        <v>7231</v>
      </c>
      <c r="H7235" s="246">
        <f t="shared" ca="1" si="124"/>
        <v>-5.4530730115163071E-3</v>
      </c>
    </row>
    <row r="7236" spans="7:8" x14ac:dyDescent="0.25">
      <c r="G7236">
        <v>7232</v>
      </c>
      <c r="H7236" s="246">
        <f t="shared" ca="1" si="124"/>
        <v>2.3636477012775044E-2</v>
      </c>
    </row>
    <row r="7237" spans="7:8" x14ac:dyDescent="0.25">
      <c r="G7237">
        <v>7233</v>
      </c>
      <c r="H7237" s="246">
        <f t="shared" ca="1" si="124"/>
        <v>-6.2347237198839452E-3</v>
      </c>
    </row>
    <row r="7238" spans="7:8" x14ac:dyDescent="0.25">
      <c r="G7238">
        <v>7234</v>
      </c>
      <c r="H7238" s="246">
        <f t="shared" ref="H7238:H7301" ca="1" si="125">_xlfn.NORM.INV(RAND(),$N$7,$N$8)</f>
        <v>-2.0870169291385871E-2</v>
      </c>
    </row>
    <row r="7239" spans="7:8" x14ac:dyDescent="0.25">
      <c r="G7239">
        <v>7235</v>
      </c>
      <c r="H7239" s="246">
        <f t="shared" ca="1" si="125"/>
        <v>-1.334942100901804E-2</v>
      </c>
    </row>
    <row r="7240" spans="7:8" x14ac:dyDescent="0.25">
      <c r="G7240">
        <v>7236</v>
      </c>
      <c r="H7240" s="246">
        <f t="shared" ca="1" si="125"/>
        <v>-2.6442478725602785E-3</v>
      </c>
    </row>
    <row r="7241" spans="7:8" x14ac:dyDescent="0.25">
      <c r="G7241">
        <v>7237</v>
      </c>
      <c r="H7241" s="246">
        <f t="shared" ca="1" si="125"/>
        <v>-8.2896254047146838E-3</v>
      </c>
    </row>
    <row r="7242" spans="7:8" x14ac:dyDescent="0.25">
      <c r="G7242">
        <v>7238</v>
      </c>
      <c r="H7242" s="246">
        <f t="shared" ca="1" si="125"/>
        <v>1.2392652331211094E-4</v>
      </c>
    </row>
    <row r="7243" spans="7:8" x14ac:dyDescent="0.25">
      <c r="G7243">
        <v>7239</v>
      </c>
      <c r="H7243" s="246">
        <f t="shared" ca="1" si="125"/>
        <v>2.5349743927019202E-3</v>
      </c>
    </row>
    <row r="7244" spans="7:8" x14ac:dyDescent="0.25">
      <c r="G7244">
        <v>7240</v>
      </c>
      <c r="H7244" s="246">
        <f t="shared" ca="1" si="125"/>
        <v>1.1930062682428331E-2</v>
      </c>
    </row>
    <row r="7245" spans="7:8" x14ac:dyDescent="0.25">
      <c r="G7245">
        <v>7241</v>
      </c>
      <c r="H7245" s="246">
        <f t="shared" ca="1" si="125"/>
        <v>-3.1780617789369356E-3</v>
      </c>
    </row>
    <row r="7246" spans="7:8" x14ac:dyDescent="0.25">
      <c r="G7246">
        <v>7242</v>
      </c>
      <c r="H7246" s="246">
        <f t="shared" ca="1" si="125"/>
        <v>-2.2304817498524638E-3</v>
      </c>
    </row>
    <row r="7247" spans="7:8" x14ac:dyDescent="0.25">
      <c r="G7247">
        <v>7243</v>
      </c>
      <c r="H7247" s="246">
        <f t="shared" ca="1" si="125"/>
        <v>3.5239965779125812E-3</v>
      </c>
    </row>
    <row r="7248" spans="7:8" x14ac:dyDescent="0.25">
      <c r="G7248">
        <v>7244</v>
      </c>
      <c r="H7248" s="246">
        <f t="shared" ca="1" si="125"/>
        <v>-1.0881070250679704E-2</v>
      </c>
    </row>
    <row r="7249" spans="7:8" x14ac:dyDescent="0.25">
      <c r="G7249">
        <v>7245</v>
      </c>
      <c r="H7249" s="246">
        <f t="shared" ca="1" si="125"/>
        <v>1.5353469336611605E-3</v>
      </c>
    </row>
    <row r="7250" spans="7:8" x14ac:dyDescent="0.25">
      <c r="G7250">
        <v>7246</v>
      </c>
      <c r="H7250" s="246">
        <f t="shared" ca="1" si="125"/>
        <v>2.7979630808808316E-4</v>
      </c>
    </row>
    <row r="7251" spans="7:8" x14ac:dyDescent="0.25">
      <c r="G7251">
        <v>7247</v>
      </c>
      <c r="H7251" s="246">
        <f t="shared" ca="1" si="125"/>
        <v>8.2611267815737421E-3</v>
      </c>
    </row>
    <row r="7252" spans="7:8" x14ac:dyDescent="0.25">
      <c r="G7252">
        <v>7248</v>
      </c>
      <c r="H7252" s="246">
        <f t="shared" ca="1" si="125"/>
        <v>-9.6099829971793768E-3</v>
      </c>
    </row>
    <row r="7253" spans="7:8" x14ac:dyDescent="0.25">
      <c r="G7253">
        <v>7249</v>
      </c>
      <c r="H7253" s="246">
        <f t="shared" ca="1" si="125"/>
        <v>-6.687263546632015E-4</v>
      </c>
    </row>
    <row r="7254" spans="7:8" x14ac:dyDescent="0.25">
      <c r="G7254">
        <v>7250</v>
      </c>
      <c r="H7254" s="246">
        <f t="shared" ca="1" si="125"/>
        <v>1.9171849753553055E-2</v>
      </c>
    </row>
    <row r="7255" spans="7:8" x14ac:dyDescent="0.25">
      <c r="G7255">
        <v>7251</v>
      </c>
      <c r="H7255" s="246">
        <f t="shared" ca="1" si="125"/>
        <v>1.2627238368845476E-2</v>
      </c>
    </row>
    <row r="7256" spans="7:8" x14ac:dyDescent="0.25">
      <c r="G7256">
        <v>7252</v>
      </c>
      <c r="H7256" s="246">
        <f t="shared" ca="1" si="125"/>
        <v>4.273265211966127E-3</v>
      </c>
    </row>
    <row r="7257" spans="7:8" x14ac:dyDescent="0.25">
      <c r="G7257">
        <v>7253</v>
      </c>
      <c r="H7257" s="246">
        <f t="shared" ca="1" si="125"/>
        <v>9.6875108495539097E-3</v>
      </c>
    </row>
    <row r="7258" spans="7:8" x14ac:dyDescent="0.25">
      <c r="G7258">
        <v>7254</v>
      </c>
      <c r="H7258" s="246">
        <f t="shared" ca="1" si="125"/>
        <v>-4.4737750685791711E-3</v>
      </c>
    </row>
    <row r="7259" spans="7:8" x14ac:dyDescent="0.25">
      <c r="G7259">
        <v>7255</v>
      </c>
      <c r="H7259" s="246">
        <f t="shared" ca="1" si="125"/>
        <v>-3.724798253660646E-3</v>
      </c>
    </row>
    <row r="7260" spans="7:8" x14ac:dyDescent="0.25">
      <c r="G7260">
        <v>7256</v>
      </c>
      <c r="H7260" s="246">
        <f t="shared" ca="1" si="125"/>
        <v>-9.877559200543588E-3</v>
      </c>
    </row>
    <row r="7261" spans="7:8" x14ac:dyDescent="0.25">
      <c r="G7261">
        <v>7257</v>
      </c>
      <c r="H7261" s="246">
        <f t="shared" ca="1" si="125"/>
        <v>-2.0694717716581582E-3</v>
      </c>
    </row>
    <row r="7262" spans="7:8" x14ac:dyDescent="0.25">
      <c r="G7262">
        <v>7258</v>
      </c>
      <c r="H7262" s="246">
        <f t="shared" ca="1" si="125"/>
        <v>4.954095814488281E-3</v>
      </c>
    </row>
    <row r="7263" spans="7:8" x14ac:dyDescent="0.25">
      <c r="G7263">
        <v>7259</v>
      </c>
      <c r="H7263" s="246">
        <f t="shared" ca="1" si="125"/>
        <v>-1.4000208331666833E-2</v>
      </c>
    </row>
    <row r="7264" spans="7:8" x14ac:dyDescent="0.25">
      <c r="G7264">
        <v>7260</v>
      </c>
      <c r="H7264" s="246">
        <f t="shared" ca="1" si="125"/>
        <v>-1.1190809889662892E-3</v>
      </c>
    </row>
    <row r="7265" spans="7:8" x14ac:dyDescent="0.25">
      <c r="G7265">
        <v>7261</v>
      </c>
      <c r="H7265" s="246">
        <f t="shared" ca="1" si="125"/>
        <v>5.3364945099176478E-3</v>
      </c>
    </row>
    <row r="7266" spans="7:8" x14ac:dyDescent="0.25">
      <c r="G7266">
        <v>7262</v>
      </c>
      <c r="H7266" s="246">
        <f t="shared" ca="1" si="125"/>
        <v>-3.6923953525727703E-3</v>
      </c>
    </row>
    <row r="7267" spans="7:8" x14ac:dyDescent="0.25">
      <c r="G7267">
        <v>7263</v>
      </c>
      <c r="H7267" s="246">
        <f t="shared" ca="1" si="125"/>
        <v>2.8793573999704716E-3</v>
      </c>
    </row>
    <row r="7268" spans="7:8" x14ac:dyDescent="0.25">
      <c r="G7268">
        <v>7264</v>
      </c>
      <c r="H7268" s="246">
        <f t="shared" ca="1" si="125"/>
        <v>-1.1745313909646332E-2</v>
      </c>
    </row>
    <row r="7269" spans="7:8" x14ac:dyDescent="0.25">
      <c r="G7269">
        <v>7265</v>
      </c>
      <c r="H7269" s="246">
        <f t="shared" ca="1" si="125"/>
        <v>1.4201114528557905E-2</v>
      </c>
    </row>
    <row r="7270" spans="7:8" x14ac:dyDescent="0.25">
      <c r="G7270">
        <v>7266</v>
      </c>
      <c r="H7270" s="246">
        <f t="shared" ca="1" si="125"/>
        <v>1.2675352743517889E-2</v>
      </c>
    </row>
    <row r="7271" spans="7:8" x14ac:dyDescent="0.25">
      <c r="G7271">
        <v>7267</v>
      </c>
      <c r="H7271" s="246">
        <f t="shared" ca="1" si="125"/>
        <v>8.960239596060033E-3</v>
      </c>
    </row>
    <row r="7272" spans="7:8" x14ac:dyDescent="0.25">
      <c r="G7272">
        <v>7268</v>
      </c>
      <c r="H7272" s="246">
        <f t="shared" ca="1" si="125"/>
        <v>-6.9406413097981793E-3</v>
      </c>
    </row>
    <row r="7273" spans="7:8" x14ac:dyDescent="0.25">
      <c r="G7273">
        <v>7269</v>
      </c>
      <c r="H7273" s="246">
        <f t="shared" ca="1" si="125"/>
        <v>-1.4203355719449714E-3</v>
      </c>
    </row>
    <row r="7274" spans="7:8" x14ac:dyDescent="0.25">
      <c r="G7274">
        <v>7270</v>
      </c>
      <c r="H7274" s="246">
        <f t="shared" ca="1" si="125"/>
        <v>-1.3136907233516558E-2</v>
      </c>
    </row>
    <row r="7275" spans="7:8" x14ac:dyDescent="0.25">
      <c r="G7275">
        <v>7271</v>
      </c>
      <c r="H7275" s="246">
        <f t="shared" ca="1" si="125"/>
        <v>1.5057780278936693E-2</v>
      </c>
    </row>
    <row r="7276" spans="7:8" x14ac:dyDescent="0.25">
      <c r="G7276">
        <v>7272</v>
      </c>
      <c r="H7276" s="246">
        <f t="shared" ca="1" si="125"/>
        <v>-1.7540771762981997E-2</v>
      </c>
    </row>
    <row r="7277" spans="7:8" x14ac:dyDescent="0.25">
      <c r="G7277">
        <v>7273</v>
      </c>
      <c r="H7277" s="246">
        <f t="shared" ca="1" si="125"/>
        <v>4.0130664721672238E-3</v>
      </c>
    </row>
    <row r="7278" spans="7:8" x14ac:dyDescent="0.25">
      <c r="G7278">
        <v>7274</v>
      </c>
      <c r="H7278" s="246">
        <f t="shared" ca="1" si="125"/>
        <v>2.8335756857873909E-3</v>
      </c>
    </row>
    <row r="7279" spans="7:8" x14ac:dyDescent="0.25">
      <c r="G7279">
        <v>7275</v>
      </c>
      <c r="H7279" s="246">
        <f t="shared" ca="1" si="125"/>
        <v>-3.4742357242176377E-3</v>
      </c>
    </row>
    <row r="7280" spans="7:8" x14ac:dyDescent="0.25">
      <c r="G7280">
        <v>7276</v>
      </c>
      <c r="H7280" s="246">
        <f t="shared" ca="1" si="125"/>
        <v>-2.2859279766868374E-3</v>
      </c>
    </row>
    <row r="7281" spans="7:8" x14ac:dyDescent="0.25">
      <c r="G7281">
        <v>7277</v>
      </c>
      <c r="H7281" s="246">
        <f t="shared" ca="1" si="125"/>
        <v>8.0937072231901663E-3</v>
      </c>
    </row>
    <row r="7282" spans="7:8" x14ac:dyDescent="0.25">
      <c r="G7282">
        <v>7278</v>
      </c>
      <c r="H7282" s="246">
        <f t="shared" ca="1" si="125"/>
        <v>-1.2132194223780494E-3</v>
      </c>
    </row>
    <row r="7283" spans="7:8" x14ac:dyDescent="0.25">
      <c r="G7283">
        <v>7279</v>
      </c>
      <c r="H7283" s="246">
        <f t="shared" ca="1" si="125"/>
        <v>-2.4099908618458801E-2</v>
      </c>
    </row>
    <row r="7284" spans="7:8" x14ac:dyDescent="0.25">
      <c r="G7284">
        <v>7280</v>
      </c>
      <c r="H7284" s="246">
        <f t="shared" ca="1" si="125"/>
        <v>2.021922403517016E-3</v>
      </c>
    </row>
    <row r="7285" spans="7:8" x14ac:dyDescent="0.25">
      <c r="G7285">
        <v>7281</v>
      </c>
      <c r="H7285" s="246">
        <f t="shared" ca="1" si="125"/>
        <v>4.144245759052494E-3</v>
      </c>
    </row>
    <row r="7286" spans="7:8" x14ac:dyDescent="0.25">
      <c r="G7286">
        <v>7282</v>
      </c>
      <c r="H7286" s="246">
        <f t="shared" ca="1" si="125"/>
        <v>1.4176454147658068E-2</v>
      </c>
    </row>
    <row r="7287" spans="7:8" x14ac:dyDescent="0.25">
      <c r="G7287">
        <v>7283</v>
      </c>
      <c r="H7287" s="246">
        <f t="shared" ca="1" si="125"/>
        <v>-2.6369605507625465E-3</v>
      </c>
    </row>
    <row r="7288" spans="7:8" x14ac:dyDescent="0.25">
      <c r="G7288">
        <v>7284</v>
      </c>
      <c r="H7288" s="246">
        <f t="shared" ca="1" si="125"/>
        <v>-1.6931621967194683E-2</v>
      </c>
    </row>
    <row r="7289" spans="7:8" x14ac:dyDescent="0.25">
      <c r="G7289">
        <v>7285</v>
      </c>
      <c r="H7289" s="246">
        <f t="shared" ca="1" si="125"/>
        <v>-2.4454625853495646E-3</v>
      </c>
    </row>
    <row r="7290" spans="7:8" x14ac:dyDescent="0.25">
      <c r="G7290">
        <v>7286</v>
      </c>
      <c r="H7290" s="246">
        <f t="shared" ca="1" si="125"/>
        <v>1.4375348555897829E-2</v>
      </c>
    </row>
    <row r="7291" spans="7:8" x14ac:dyDescent="0.25">
      <c r="G7291">
        <v>7287</v>
      </c>
      <c r="H7291" s="246">
        <f t="shared" ca="1" si="125"/>
        <v>1.1421029553167341E-2</v>
      </c>
    </row>
    <row r="7292" spans="7:8" x14ac:dyDescent="0.25">
      <c r="G7292">
        <v>7288</v>
      </c>
      <c r="H7292" s="246">
        <f t="shared" ca="1" si="125"/>
        <v>-1.2073632488822959E-2</v>
      </c>
    </row>
    <row r="7293" spans="7:8" x14ac:dyDescent="0.25">
      <c r="G7293">
        <v>7289</v>
      </c>
      <c r="H7293" s="246">
        <f t="shared" ca="1" si="125"/>
        <v>-1.4116127302733201E-2</v>
      </c>
    </row>
    <row r="7294" spans="7:8" x14ac:dyDescent="0.25">
      <c r="G7294">
        <v>7290</v>
      </c>
      <c r="H7294" s="246">
        <f t="shared" ca="1" si="125"/>
        <v>-7.225479024573888E-3</v>
      </c>
    </row>
    <row r="7295" spans="7:8" x14ac:dyDescent="0.25">
      <c r="G7295">
        <v>7291</v>
      </c>
      <c r="H7295" s="246">
        <f t="shared" ca="1" si="125"/>
        <v>-1.8351397462776108E-2</v>
      </c>
    </row>
    <row r="7296" spans="7:8" x14ac:dyDescent="0.25">
      <c r="G7296">
        <v>7292</v>
      </c>
      <c r="H7296" s="246">
        <f t="shared" ca="1" si="125"/>
        <v>-1.5703224819752358E-2</v>
      </c>
    </row>
    <row r="7297" spans="7:8" x14ac:dyDescent="0.25">
      <c r="G7297">
        <v>7293</v>
      </c>
      <c r="H7297" s="246">
        <f t="shared" ca="1" si="125"/>
        <v>7.7470490727038765E-3</v>
      </c>
    </row>
    <row r="7298" spans="7:8" x14ac:dyDescent="0.25">
      <c r="G7298">
        <v>7294</v>
      </c>
      <c r="H7298" s="246">
        <f t="shared" ca="1" si="125"/>
        <v>5.1586755443233309E-2</v>
      </c>
    </row>
    <row r="7299" spans="7:8" x14ac:dyDescent="0.25">
      <c r="G7299">
        <v>7295</v>
      </c>
      <c r="H7299" s="246">
        <f t="shared" ca="1" si="125"/>
        <v>-1.5237353097039014E-2</v>
      </c>
    </row>
    <row r="7300" spans="7:8" x14ac:dyDescent="0.25">
      <c r="G7300">
        <v>7296</v>
      </c>
      <c r="H7300" s="246">
        <f t="shared" ca="1" si="125"/>
        <v>-1.6228144548393775E-2</v>
      </c>
    </row>
    <row r="7301" spans="7:8" x14ac:dyDescent="0.25">
      <c r="G7301">
        <v>7297</v>
      </c>
      <c r="H7301" s="246">
        <f t="shared" ca="1" si="125"/>
        <v>6.9528643244904115E-3</v>
      </c>
    </row>
    <row r="7302" spans="7:8" x14ac:dyDescent="0.25">
      <c r="G7302">
        <v>7298</v>
      </c>
      <c r="H7302" s="246">
        <f t="shared" ref="H7302:H7365" ca="1" si="126">_xlfn.NORM.INV(RAND(),$N$7,$N$8)</f>
        <v>1.2578291853874804E-2</v>
      </c>
    </row>
    <row r="7303" spans="7:8" x14ac:dyDescent="0.25">
      <c r="G7303">
        <v>7299</v>
      </c>
      <c r="H7303" s="246">
        <f t="shared" ca="1" si="126"/>
        <v>8.0746486615996104E-3</v>
      </c>
    </row>
    <row r="7304" spans="7:8" x14ac:dyDescent="0.25">
      <c r="G7304">
        <v>7300</v>
      </c>
      <c r="H7304" s="246">
        <f t="shared" ca="1" si="126"/>
        <v>2.1994452621949922E-3</v>
      </c>
    </row>
    <row r="7305" spans="7:8" x14ac:dyDescent="0.25">
      <c r="G7305">
        <v>7301</v>
      </c>
      <c r="H7305" s="246">
        <f t="shared" ca="1" si="126"/>
        <v>1.7677556726737723E-2</v>
      </c>
    </row>
    <row r="7306" spans="7:8" x14ac:dyDescent="0.25">
      <c r="G7306">
        <v>7302</v>
      </c>
      <c r="H7306" s="246">
        <f t="shared" ca="1" si="126"/>
        <v>1.9746717424588394E-4</v>
      </c>
    </row>
    <row r="7307" spans="7:8" x14ac:dyDescent="0.25">
      <c r="G7307">
        <v>7303</v>
      </c>
      <c r="H7307" s="246">
        <f t="shared" ca="1" si="126"/>
        <v>7.5952189755043873E-3</v>
      </c>
    </row>
    <row r="7308" spans="7:8" x14ac:dyDescent="0.25">
      <c r="G7308">
        <v>7304</v>
      </c>
      <c r="H7308" s="246">
        <f t="shared" ca="1" si="126"/>
        <v>-2.4595033997561359E-2</v>
      </c>
    </row>
    <row r="7309" spans="7:8" x14ac:dyDescent="0.25">
      <c r="G7309">
        <v>7305</v>
      </c>
      <c r="H7309" s="246">
        <f t="shared" ca="1" si="126"/>
        <v>1.0514087092750365E-2</v>
      </c>
    </row>
    <row r="7310" spans="7:8" x14ac:dyDescent="0.25">
      <c r="G7310">
        <v>7306</v>
      </c>
      <c r="H7310" s="246">
        <f t="shared" ca="1" si="126"/>
        <v>-3.352420435980491E-2</v>
      </c>
    </row>
    <row r="7311" spans="7:8" x14ac:dyDescent="0.25">
      <c r="G7311">
        <v>7307</v>
      </c>
      <c r="H7311" s="246">
        <f t="shared" ca="1" si="126"/>
        <v>-1.6331844966381726E-2</v>
      </c>
    </row>
    <row r="7312" spans="7:8" x14ac:dyDescent="0.25">
      <c r="G7312">
        <v>7308</v>
      </c>
      <c r="H7312" s="246">
        <f t="shared" ca="1" si="126"/>
        <v>-1.5023808578280176E-3</v>
      </c>
    </row>
    <row r="7313" spans="7:8" x14ac:dyDescent="0.25">
      <c r="G7313">
        <v>7309</v>
      </c>
      <c r="H7313" s="246">
        <f t="shared" ca="1" si="126"/>
        <v>-2.7626108866223863E-2</v>
      </c>
    </row>
    <row r="7314" spans="7:8" x14ac:dyDescent="0.25">
      <c r="G7314">
        <v>7310</v>
      </c>
      <c r="H7314" s="246">
        <f t="shared" ca="1" si="126"/>
        <v>3.0091921586294552E-2</v>
      </c>
    </row>
    <row r="7315" spans="7:8" x14ac:dyDescent="0.25">
      <c r="G7315">
        <v>7311</v>
      </c>
      <c r="H7315" s="246">
        <f t="shared" ca="1" si="126"/>
        <v>4.2337461449413177E-3</v>
      </c>
    </row>
    <row r="7316" spans="7:8" x14ac:dyDescent="0.25">
      <c r="G7316">
        <v>7312</v>
      </c>
      <c r="H7316" s="246">
        <f t="shared" ca="1" si="126"/>
        <v>-2.8121252324194396E-2</v>
      </c>
    </row>
    <row r="7317" spans="7:8" x14ac:dyDescent="0.25">
      <c r="G7317">
        <v>7313</v>
      </c>
      <c r="H7317" s="246">
        <f t="shared" ca="1" si="126"/>
        <v>-1.0411707304381535E-2</v>
      </c>
    </row>
    <row r="7318" spans="7:8" x14ac:dyDescent="0.25">
      <c r="G7318">
        <v>7314</v>
      </c>
      <c r="H7318" s="246">
        <f t="shared" ca="1" si="126"/>
        <v>-4.2854483095965843E-3</v>
      </c>
    </row>
    <row r="7319" spans="7:8" x14ac:dyDescent="0.25">
      <c r="G7319">
        <v>7315</v>
      </c>
      <c r="H7319" s="246">
        <f t="shared" ca="1" si="126"/>
        <v>-1.2152566635882472E-2</v>
      </c>
    </row>
    <row r="7320" spans="7:8" x14ac:dyDescent="0.25">
      <c r="G7320">
        <v>7316</v>
      </c>
      <c r="H7320" s="246">
        <f t="shared" ca="1" si="126"/>
        <v>3.7218014130317293E-3</v>
      </c>
    </row>
    <row r="7321" spans="7:8" x14ac:dyDescent="0.25">
      <c r="G7321">
        <v>7317</v>
      </c>
      <c r="H7321" s="246">
        <f t="shared" ca="1" si="126"/>
        <v>1.4385136257660503E-3</v>
      </c>
    </row>
    <row r="7322" spans="7:8" x14ac:dyDescent="0.25">
      <c r="G7322">
        <v>7318</v>
      </c>
      <c r="H7322" s="246">
        <f t="shared" ca="1" si="126"/>
        <v>8.3922048684288396E-3</v>
      </c>
    </row>
    <row r="7323" spans="7:8" x14ac:dyDescent="0.25">
      <c r="G7323">
        <v>7319</v>
      </c>
      <c r="H7323" s="246">
        <f t="shared" ca="1" si="126"/>
        <v>-5.4330341079437267E-3</v>
      </c>
    </row>
    <row r="7324" spans="7:8" x14ac:dyDescent="0.25">
      <c r="G7324">
        <v>7320</v>
      </c>
      <c r="H7324" s="246">
        <f t="shared" ca="1" si="126"/>
        <v>-7.9707614887609586E-3</v>
      </c>
    </row>
    <row r="7325" spans="7:8" x14ac:dyDescent="0.25">
      <c r="G7325">
        <v>7321</v>
      </c>
      <c r="H7325" s="246">
        <f t="shared" ca="1" si="126"/>
        <v>7.1326870101311108E-3</v>
      </c>
    </row>
    <row r="7326" spans="7:8" x14ac:dyDescent="0.25">
      <c r="G7326">
        <v>7322</v>
      </c>
      <c r="H7326" s="246">
        <f t="shared" ca="1" si="126"/>
        <v>9.7478088635453968E-3</v>
      </c>
    </row>
    <row r="7327" spans="7:8" x14ac:dyDescent="0.25">
      <c r="G7327">
        <v>7323</v>
      </c>
      <c r="H7327" s="246">
        <f t="shared" ca="1" si="126"/>
        <v>1.4897636940414322E-2</v>
      </c>
    </row>
    <row r="7328" spans="7:8" x14ac:dyDescent="0.25">
      <c r="G7328">
        <v>7324</v>
      </c>
      <c r="H7328" s="246">
        <f t="shared" ca="1" si="126"/>
        <v>-2.229962623715605E-3</v>
      </c>
    </row>
    <row r="7329" spans="7:8" x14ac:dyDescent="0.25">
      <c r="G7329">
        <v>7325</v>
      </c>
      <c r="H7329" s="246">
        <f t="shared" ca="1" si="126"/>
        <v>-1.8781016953701594E-2</v>
      </c>
    </row>
    <row r="7330" spans="7:8" x14ac:dyDescent="0.25">
      <c r="G7330">
        <v>7326</v>
      </c>
      <c r="H7330" s="246">
        <f t="shared" ca="1" si="126"/>
        <v>-7.7719136589916322E-3</v>
      </c>
    </row>
    <row r="7331" spans="7:8" x14ac:dyDescent="0.25">
      <c r="G7331">
        <v>7327</v>
      </c>
      <c r="H7331" s="246">
        <f t="shared" ca="1" si="126"/>
        <v>4.4968453523825235E-3</v>
      </c>
    </row>
    <row r="7332" spans="7:8" x14ac:dyDescent="0.25">
      <c r="G7332">
        <v>7328</v>
      </c>
      <c r="H7332" s="246">
        <f t="shared" ca="1" si="126"/>
        <v>4.6866712481775027E-3</v>
      </c>
    </row>
    <row r="7333" spans="7:8" x14ac:dyDescent="0.25">
      <c r="G7333">
        <v>7329</v>
      </c>
      <c r="H7333" s="246">
        <f t="shared" ca="1" si="126"/>
        <v>1.4140623710714052E-3</v>
      </c>
    </row>
    <row r="7334" spans="7:8" x14ac:dyDescent="0.25">
      <c r="G7334">
        <v>7330</v>
      </c>
      <c r="H7334" s="246">
        <f t="shared" ca="1" si="126"/>
        <v>1.3485497784242071E-2</v>
      </c>
    </row>
    <row r="7335" spans="7:8" x14ac:dyDescent="0.25">
      <c r="G7335">
        <v>7331</v>
      </c>
      <c r="H7335" s="246">
        <f t="shared" ca="1" si="126"/>
        <v>1.6049572548906269E-2</v>
      </c>
    </row>
    <row r="7336" spans="7:8" x14ac:dyDescent="0.25">
      <c r="G7336">
        <v>7332</v>
      </c>
      <c r="H7336" s="246">
        <f t="shared" ca="1" si="126"/>
        <v>-3.9634473544727464E-3</v>
      </c>
    </row>
    <row r="7337" spans="7:8" x14ac:dyDescent="0.25">
      <c r="G7337">
        <v>7333</v>
      </c>
      <c r="H7337" s="246">
        <f t="shared" ca="1" si="126"/>
        <v>5.1656273606795963E-3</v>
      </c>
    </row>
    <row r="7338" spans="7:8" x14ac:dyDescent="0.25">
      <c r="G7338">
        <v>7334</v>
      </c>
      <c r="H7338" s="246">
        <f t="shared" ca="1" si="126"/>
        <v>-1.149836124538099E-2</v>
      </c>
    </row>
    <row r="7339" spans="7:8" x14ac:dyDescent="0.25">
      <c r="G7339">
        <v>7335</v>
      </c>
      <c r="H7339" s="246">
        <f t="shared" ca="1" si="126"/>
        <v>-1.917638918938214E-2</v>
      </c>
    </row>
    <row r="7340" spans="7:8" x14ac:dyDescent="0.25">
      <c r="G7340">
        <v>7336</v>
      </c>
      <c r="H7340" s="246">
        <f t="shared" ca="1" si="126"/>
        <v>1.3813949909170054E-2</v>
      </c>
    </row>
    <row r="7341" spans="7:8" x14ac:dyDescent="0.25">
      <c r="G7341">
        <v>7337</v>
      </c>
      <c r="H7341" s="246">
        <f t="shared" ca="1" si="126"/>
        <v>3.3416715391005759E-3</v>
      </c>
    </row>
    <row r="7342" spans="7:8" x14ac:dyDescent="0.25">
      <c r="G7342">
        <v>7338</v>
      </c>
      <c r="H7342" s="246">
        <f t="shared" ca="1" si="126"/>
        <v>4.9484863114136277E-3</v>
      </c>
    </row>
    <row r="7343" spans="7:8" x14ac:dyDescent="0.25">
      <c r="G7343">
        <v>7339</v>
      </c>
      <c r="H7343" s="246">
        <f t="shared" ca="1" si="126"/>
        <v>-6.0215056278578732E-3</v>
      </c>
    </row>
    <row r="7344" spans="7:8" x14ac:dyDescent="0.25">
      <c r="G7344">
        <v>7340</v>
      </c>
      <c r="H7344" s="246">
        <f t="shared" ca="1" si="126"/>
        <v>-5.004037016057848E-3</v>
      </c>
    </row>
    <row r="7345" spans="7:8" x14ac:dyDescent="0.25">
      <c r="G7345">
        <v>7341</v>
      </c>
      <c r="H7345" s="246">
        <f t="shared" ca="1" si="126"/>
        <v>-1.716450432060896E-2</v>
      </c>
    </row>
    <row r="7346" spans="7:8" x14ac:dyDescent="0.25">
      <c r="G7346">
        <v>7342</v>
      </c>
      <c r="H7346" s="246">
        <f t="shared" ca="1" si="126"/>
        <v>1.1265880124702131E-2</v>
      </c>
    </row>
    <row r="7347" spans="7:8" x14ac:dyDescent="0.25">
      <c r="G7347">
        <v>7343</v>
      </c>
      <c r="H7347" s="246">
        <f t="shared" ca="1" si="126"/>
        <v>1.6891832329577771E-3</v>
      </c>
    </row>
    <row r="7348" spans="7:8" x14ac:dyDescent="0.25">
      <c r="G7348">
        <v>7344</v>
      </c>
      <c r="H7348" s="246">
        <f t="shared" ca="1" si="126"/>
        <v>6.8745144873278482E-3</v>
      </c>
    </row>
    <row r="7349" spans="7:8" x14ac:dyDescent="0.25">
      <c r="G7349">
        <v>7345</v>
      </c>
      <c r="H7349" s="246">
        <f t="shared" ca="1" si="126"/>
        <v>3.0394116206579218E-2</v>
      </c>
    </row>
    <row r="7350" spans="7:8" x14ac:dyDescent="0.25">
      <c r="G7350">
        <v>7346</v>
      </c>
      <c r="H7350" s="246">
        <f t="shared" ca="1" si="126"/>
        <v>4.4412770315530115E-3</v>
      </c>
    </row>
    <row r="7351" spans="7:8" x14ac:dyDescent="0.25">
      <c r="G7351">
        <v>7347</v>
      </c>
      <c r="H7351" s="246">
        <f t="shared" ca="1" si="126"/>
        <v>7.0591554524888651E-3</v>
      </c>
    </row>
    <row r="7352" spans="7:8" x14ac:dyDescent="0.25">
      <c r="G7352">
        <v>7348</v>
      </c>
      <c r="H7352" s="246">
        <f t="shared" ca="1" si="126"/>
        <v>6.8390826491837899E-3</v>
      </c>
    </row>
    <row r="7353" spans="7:8" x14ac:dyDescent="0.25">
      <c r="G7353">
        <v>7349</v>
      </c>
      <c r="H7353" s="246">
        <f t="shared" ca="1" si="126"/>
        <v>2.6586062454166666E-3</v>
      </c>
    </row>
    <row r="7354" spans="7:8" x14ac:dyDescent="0.25">
      <c r="G7354">
        <v>7350</v>
      </c>
      <c r="H7354" s="246">
        <f t="shared" ca="1" si="126"/>
        <v>-4.1930781300070965E-3</v>
      </c>
    </row>
    <row r="7355" spans="7:8" x14ac:dyDescent="0.25">
      <c r="G7355">
        <v>7351</v>
      </c>
      <c r="H7355" s="246">
        <f t="shared" ca="1" si="126"/>
        <v>6.0551285203580595E-3</v>
      </c>
    </row>
    <row r="7356" spans="7:8" x14ac:dyDescent="0.25">
      <c r="G7356">
        <v>7352</v>
      </c>
      <c r="H7356" s="246">
        <f t="shared" ca="1" si="126"/>
        <v>-1.4793923316505314E-3</v>
      </c>
    </row>
    <row r="7357" spans="7:8" x14ac:dyDescent="0.25">
      <c r="G7357">
        <v>7353</v>
      </c>
      <c r="H7357" s="246">
        <f t="shared" ca="1" si="126"/>
        <v>5.2676563908673237E-3</v>
      </c>
    </row>
    <row r="7358" spans="7:8" x14ac:dyDescent="0.25">
      <c r="G7358">
        <v>7354</v>
      </c>
      <c r="H7358" s="246">
        <f t="shared" ca="1" si="126"/>
        <v>2.6154328178264217E-2</v>
      </c>
    </row>
    <row r="7359" spans="7:8" x14ac:dyDescent="0.25">
      <c r="G7359">
        <v>7355</v>
      </c>
      <c r="H7359" s="246">
        <f t="shared" ca="1" si="126"/>
        <v>-1.0593167011128644E-3</v>
      </c>
    </row>
    <row r="7360" spans="7:8" x14ac:dyDescent="0.25">
      <c r="G7360">
        <v>7356</v>
      </c>
      <c r="H7360" s="246">
        <f t="shared" ca="1" si="126"/>
        <v>-1.2570353226003684E-2</v>
      </c>
    </row>
    <row r="7361" spans="7:8" x14ac:dyDescent="0.25">
      <c r="G7361">
        <v>7357</v>
      </c>
      <c r="H7361" s="246">
        <f t="shared" ca="1" si="126"/>
        <v>1.2047267934062921E-2</v>
      </c>
    </row>
    <row r="7362" spans="7:8" x14ac:dyDescent="0.25">
      <c r="G7362">
        <v>7358</v>
      </c>
      <c r="H7362" s="246">
        <f t="shared" ca="1" si="126"/>
        <v>-1.421756804601816E-2</v>
      </c>
    </row>
    <row r="7363" spans="7:8" x14ac:dyDescent="0.25">
      <c r="G7363">
        <v>7359</v>
      </c>
      <c r="H7363" s="246">
        <f t="shared" ca="1" si="126"/>
        <v>-2.2168587720299469E-2</v>
      </c>
    </row>
    <row r="7364" spans="7:8" x14ac:dyDescent="0.25">
      <c r="G7364">
        <v>7360</v>
      </c>
      <c r="H7364" s="246">
        <f t="shared" ca="1" si="126"/>
        <v>-4.7514988972847021E-3</v>
      </c>
    </row>
    <row r="7365" spans="7:8" x14ac:dyDescent="0.25">
      <c r="G7365">
        <v>7361</v>
      </c>
      <c r="H7365" s="246">
        <f t="shared" ca="1" si="126"/>
        <v>-9.4472045597426245E-3</v>
      </c>
    </row>
    <row r="7366" spans="7:8" x14ac:dyDescent="0.25">
      <c r="G7366">
        <v>7362</v>
      </c>
      <c r="H7366" s="246">
        <f t="shared" ref="H7366:H7429" ca="1" si="127">_xlfn.NORM.INV(RAND(),$N$7,$N$8)</f>
        <v>8.3526771691246303E-3</v>
      </c>
    </row>
    <row r="7367" spans="7:8" x14ac:dyDescent="0.25">
      <c r="G7367">
        <v>7363</v>
      </c>
      <c r="H7367" s="246">
        <f t="shared" ca="1" si="127"/>
        <v>-9.0571946707215228E-3</v>
      </c>
    </row>
    <row r="7368" spans="7:8" x14ac:dyDescent="0.25">
      <c r="G7368">
        <v>7364</v>
      </c>
      <c r="H7368" s="246">
        <f t="shared" ca="1" si="127"/>
        <v>-1.4481020550390011E-3</v>
      </c>
    </row>
    <row r="7369" spans="7:8" x14ac:dyDescent="0.25">
      <c r="G7369">
        <v>7365</v>
      </c>
      <c r="H7369" s="246">
        <f t="shared" ca="1" si="127"/>
        <v>3.2754389252999351E-3</v>
      </c>
    </row>
    <row r="7370" spans="7:8" x14ac:dyDescent="0.25">
      <c r="G7370">
        <v>7366</v>
      </c>
      <c r="H7370" s="246">
        <f t="shared" ca="1" si="127"/>
        <v>7.9868059308249861E-3</v>
      </c>
    </row>
    <row r="7371" spans="7:8" x14ac:dyDescent="0.25">
      <c r="G7371">
        <v>7367</v>
      </c>
      <c r="H7371" s="246">
        <f t="shared" ca="1" si="127"/>
        <v>4.0005006911672811E-3</v>
      </c>
    </row>
    <row r="7372" spans="7:8" x14ac:dyDescent="0.25">
      <c r="G7372">
        <v>7368</v>
      </c>
      <c r="H7372" s="246">
        <f t="shared" ca="1" si="127"/>
        <v>-1.2068667208197565E-2</v>
      </c>
    </row>
    <row r="7373" spans="7:8" x14ac:dyDescent="0.25">
      <c r="G7373">
        <v>7369</v>
      </c>
      <c r="H7373" s="246">
        <f t="shared" ca="1" si="127"/>
        <v>2.9195857994598075E-3</v>
      </c>
    </row>
    <row r="7374" spans="7:8" x14ac:dyDescent="0.25">
      <c r="G7374">
        <v>7370</v>
      </c>
      <c r="H7374" s="246">
        <f t="shared" ca="1" si="127"/>
        <v>1.7135799110946938E-3</v>
      </c>
    </row>
    <row r="7375" spans="7:8" x14ac:dyDescent="0.25">
      <c r="G7375">
        <v>7371</v>
      </c>
      <c r="H7375" s="246">
        <f t="shared" ca="1" si="127"/>
        <v>1.164683239113477E-2</v>
      </c>
    </row>
    <row r="7376" spans="7:8" x14ac:dyDescent="0.25">
      <c r="G7376">
        <v>7372</v>
      </c>
      <c r="H7376" s="246">
        <f t="shared" ca="1" si="127"/>
        <v>9.4682686421702199E-3</v>
      </c>
    </row>
    <row r="7377" spans="7:8" x14ac:dyDescent="0.25">
      <c r="G7377">
        <v>7373</v>
      </c>
      <c r="H7377" s="246">
        <f t="shared" ca="1" si="127"/>
        <v>8.1771321978434883E-3</v>
      </c>
    </row>
    <row r="7378" spans="7:8" x14ac:dyDescent="0.25">
      <c r="G7378">
        <v>7374</v>
      </c>
      <c r="H7378" s="246">
        <f t="shared" ca="1" si="127"/>
        <v>-3.3793793284561239E-3</v>
      </c>
    </row>
    <row r="7379" spans="7:8" x14ac:dyDescent="0.25">
      <c r="G7379">
        <v>7375</v>
      </c>
      <c r="H7379" s="246">
        <f t="shared" ca="1" si="127"/>
        <v>-6.9108226728447145E-4</v>
      </c>
    </row>
    <row r="7380" spans="7:8" x14ac:dyDescent="0.25">
      <c r="G7380">
        <v>7376</v>
      </c>
      <c r="H7380" s="246">
        <f t="shared" ca="1" si="127"/>
        <v>-9.8896579194565123E-3</v>
      </c>
    </row>
    <row r="7381" spans="7:8" x14ac:dyDescent="0.25">
      <c r="G7381">
        <v>7377</v>
      </c>
      <c r="H7381" s="246">
        <f t="shared" ca="1" si="127"/>
        <v>-1.8809726681409365E-2</v>
      </c>
    </row>
    <row r="7382" spans="7:8" x14ac:dyDescent="0.25">
      <c r="G7382">
        <v>7378</v>
      </c>
      <c r="H7382" s="246">
        <f t="shared" ca="1" si="127"/>
        <v>1.3800187473075393E-2</v>
      </c>
    </row>
    <row r="7383" spans="7:8" x14ac:dyDescent="0.25">
      <c r="G7383">
        <v>7379</v>
      </c>
      <c r="H7383" s="246">
        <f t="shared" ca="1" si="127"/>
        <v>3.7247424983862876E-3</v>
      </c>
    </row>
    <row r="7384" spans="7:8" x14ac:dyDescent="0.25">
      <c r="G7384">
        <v>7380</v>
      </c>
      <c r="H7384" s="246">
        <f t="shared" ca="1" si="127"/>
        <v>-6.8638682872020351E-3</v>
      </c>
    </row>
    <row r="7385" spans="7:8" x14ac:dyDescent="0.25">
      <c r="G7385">
        <v>7381</v>
      </c>
      <c r="H7385" s="246">
        <f t="shared" ca="1" si="127"/>
        <v>-2.5191826605309633E-3</v>
      </c>
    </row>
    <row r="7386" spans="7:8" x14ac:dyDescent="0.25">
      <c r="G7386">
        <v>7382</v>
      </c>
      <c r="H7386" s="246">
        <f t="shared" ca="1" si="127"/>
        <v>4.2886234752655536E-3</v>
      </c>
    </row>
    <row r="7387" spans="7:8" x14ac:dyDescent="0.25">
      <c r="G7387">
        <v>7383</v>
      </c>
      <c r="H7387" s="246">
        <f t="shared" ca="1" si="127"/>
        <v>-6.0159537566277432E-3</v>
      </c>
    </row>
    <row r="7388" spans="7:8" x14ac:dyDescent="0.25">
      <c r="G7388">
        <v>7384</v>
      </c>
      <c r="H7388" s="246">
        <f t="shared" ca="1" si="127"/>
        <v>-3.3017660139132488E-3</v>
      </c>
    </row>
    <row r="7389" spans="7:8" x14ac:dyDescent="0.25">
      <c r="G7389">
        <v>7385</v>
      </c>
      <c r="H7389" s="246">
        <f t="shared" ca="1" si="127"/>
        <v>7.8203329096032444E-3</v>
      </c>
    </row>
    <row r="7390" spans="7:8" x14ac:dyDescent="0.25">
      <c r="G7390">
        <v>7386</v>
      </c>
      <c r="H7390" s="246">
        <f t="shared" ca="1" si="127"/>
        <v>1.1732293732713058E-2</v>
      </c>
    </row>
    <row r="7391" spans="7:8" x14ac:dyDescent="0.25">
      <c r="G7391">
        <v>7387</v>
      </c>
      <c r="H7391" s="246">
        <f t="shared" ca="1" si="127"/>
        <v>-9.1118800460015369E-3</v>
      </c>
    </row>
    <row r="7392" spans="7:8" x14ac:dyDescent="0.25">
      <c r="G7392">
        <v>7388</v>
      </c>
      <c r="H7392" s="246">
        <f t="shared" ca="1" si="127"/>
        <v>1.0278579875809357E-2</v>
      </c>
    </row>
    <row r="7393" spans="7:8" x14ac:dyDescent="0.25">
      <c r="G7393">
        <v>7389</v>
      </c>
      <c r="H7393" s="246">
        <f t="shared" ca="1" si="127"/>
        <v>2.6458186794206923E-3</v>
      </c>
    </row>
    <row r="7394" spans="7:8" x14ac:dyDescent="0.25">
      <c r="G7394">
        <v>7390</v>
      </c>
      <c r="H7394" s="246">
        <f t="shared" ca="1" si="127"/>
        <v>1.0192607025347458E-2</v>
      </c>
    </row>
    <row r="7395" spans="7:8" x14ac:dyDescent="0.25">
      <c r="G7395">
        <v>7391</v>
      </c>
      <c r="H7395" s="246">
        <f t="shared" ca="1" si="127"/>
        <v>-1.5300544848292744E-2</v>
      </c>
    </row>
    <row r="7396" spans="7:8" x14ac:dyDescent="0.25">
      <c r="G7396">
        <v>7392</v>
      </c>
      <c r="H7396" s="246">
        <f t="shared" ca="1" si="127"/>
        <v>-6.3155597706081252E-3</v>
      </c>
    </row>
    <row r="7397" spans="7:8" x14ac:dyDescent="0.25">
      <c r="G7397">
        <v>7393</v>
      </c>
      <c r="H7397" s="246">
        <f t="shared" ca="1" si="127"/>
        <v>-1.3117891699507321E-3</v>
      </c>
    </row>
    <row r="7398" spans="7:8" x14ac:dyDescent="0.25">
      <c r="G7398">
        <v>7394</v>
      </c>
      <c r="H7398" s="246">
        <f t="shared" ca="1" si="127"/>
        <v>-8.9590759635364905E-3</v>
      </c>
    </row>
    <row r="7399" spans="7:8" x14ac:dyDescent="0.25">
      <c r="G7399">
        <v>7395</v>
      </c>
      <c r="H7399" s="246">
        <f t="shared" ca="1" si="127"/>
        <v>-1.9206597790827631E-2</v>
      </c>
    </row>
    <row r="7400" spans="7:8" x14ac:dyDescent="0.25">
      <c r="G7400">
        <v>7396</v>
      </c>
      <c r="H7400" s="246">
        <f t="shared" ca="1" si="127"/>
        <v>6.168360822424836E-3</v>
      </c>
    </row>
    <row r="7401" spans="7:8" x14ac:dyDescent="0.25">
      <c r="G7401">
        <v>7397</v>
      </c>
      <c r="H7401" s="246">
        <f t="shared" ca="1" si="127"/>
        <v>-1.3209011215876403E-3</v>
      </c>
    </row>
    <row r="7402" spans="7:8" x14ac:dyDescent="0.25">
      <c r="G7402">
        <v>7398</v>
      </c>
      <c r="H7402" s="246">
        <f t="shared" ca="1" si="127"/>
        <v>-7.5229521828143265E-3</v>
      </c>
    </row>
    <row r="7403" spans="7:8" x14ac:dyDescent="0.25">
      <c r="G7403">
        <v>7399</v>
      </c>
      <c r="H7403" s="246">
        <f t="shared" ca="1" si="127"/>
        <v>1.1715660635370343E-3</v>
      </c>
    </row>
    <row r="7404" spans="7:8" x14ac:dyDescent="0.25">
      <c r="G7404">
        <v>7400</v>
      </c>
      <c r="H7404" s="246">
        <f t="shared" ca="1" si="127"/>
        <v>1.3694197264983205E-2</v>
      </c>
    </row>
    <row r="7405" spans="7:8" x14ac:dyDescent="0.25">
      <c r="G7405">
        <v>7401</v>
      </c>
      <c r="H7405" s="246">
        <f t="shared" ca="1" si="127"/>
        <v>-3.288591698730733E-3</v>
      </c>
    </row>
    <row r="7406" spans="7:8" x14ac:dyDescent="0.25">
      <c r="G7406">
        <v>7402</v>
      </c>
      <c r="H7406" s="246">
        <f t="shared" ca="1" si="127"/>
        <v>-2.209081637290889E-2</v>
      </c>
    </row>
    <row r="7407" spans="7:8" x14ac:dyDescent="0.25">
      <c r="G7407">
        <v>7403</v>
      </c>
      <c r="H7407" s="246">
        <f t="shared" ca="1" si="127"/>
        <v>-6.3820363754818208E-3</v>
      </c>
    </row>
    <row r="7408" spans="7:8" x14ac:dyDescent="0.25">
      <c r="G7408">
        <v>7404</v>
      </c>
      <c r="H7408" s="246">
        <f t="shared" ca="1" si="127"/>
        <v>-2.1236369201175904E-2</v>
      </c>
    </row>
    <row r="7409" spans="7:8" x14ac:dyDescent="0.25">
      <c r="G7409">
        <v>7405</v>
      </c>
      <c r="H7409" s="246">
        <f t="shared" ca="1" si="127"/>
        <v>1.4716653108899655E-2</v>
      </c>
    </row>
    <row r="7410" spans="7:8" x14ac:dyDescent="0.25">
      <c r="G7410">
        <v>7406</v>
      </c>
      <c r="H7410" s="246">
        <f t="shared" ca="1" si="127"/>
        <v>5.9284205751833231E-3</v>
      </c>
    </row>
    <row r="7411" spans="7:8" x14ac:dyDescent="0.25">
      <c r="G7411">
        <v>7407</v>
      </c>
      <c r="H7411" s="246">
        <f t="shared" ca="1" si="127"/>
        <v>-5.7544344586424323E-3</v>
      </c>
    </row>
    <row r="7412" spans="7:8" x14ac:dyDescent="0.25">
      <c r="G7412">
        <v>7408</v>
      </c>
      <c r="H7412" s="246">
        <f t="shared" ca="1" si="127"/>
        <v>-1.5828033435778262E-2</v>
      </c>
    </row>
    <row r="7413" spans="7:8" x14ac:dyDescent="0.25">
      <c r="G7413">
        <v>7409</v>
      </c>
      <c r="H7413" s="246">
        <f t="shared" ca="1" si="127"/>
        <v>-1.0231084954728442E-2</v>
      </c>
    </row>
    <row r="7414" spans="7:8" x14ac:dyDescent="0.25">
      <c r="G7414">
        <v>7410</v>
      </c>
      <c r="H7414" s="246">
        <f t="shared" ca="1" si="127"/>
        <v>-1.5126998069557715E-2</v>
      </c>
    </row>
    <row r="7415" spans="7:8" x14ac:dyDescent="0.25">
      <c r="G7415">
        <v>7411</v>
      </c>
      <c r="H7415" s="246">
        <f t="shared" ca="1" si="127"/>
        <v>-2.1504431310236474E-3</v>
      </c>
    </row>
    <row r="7416" spans="7:8" x14ac:dyDescent="0.25">
      <c r="G7416">
        <v>7412</v>
      </c>
      <c r="H7416" s="246">
        <f t="shared" ca="1" si="127"/>
        <v>-2.188957202353015E-2</v>
      </c>
    </row>
    <row r="7417" spans="7:8" x14ac:dyDescent="0.25">
      <c r="G7417">
        <v>7413</v>
      </c>
      <c r="H7417" s="246">
        <f t="shared" ca="1" si="127"/>
        <v>1.1048894028326563E-2</v>
      </c>
    </row>
    <row r="7418" spans="7:8" x14ac:dyDescent="0.25">
      <c r="G7418">
        <v>7414</v>
      </c>
      <c r="H7418" s="246">
        <f t="shared" ca="1" si="127"/>
        <v>2.5796564879797894E-3</v>
      </c>
    </row>
    <row r="7419" spans="7:8" x14ac:dyDescent="0.25">
      <c r="G7419">
        <v>7415</v>
      </c>
      <c r="H7419" s="246">
        <f t="shared" ca="1" si="127"/>
        <v>-9.886658905780308E-3</v>
      </c>
    </row>
    <row r="7420" spans="7:8" x14ac:dyDescent="0.25">
      <c r="G7420">
        <v>7416</v>
      </c>
      <c r="H7420" s="246">
        <f t="shared" ca="1" si="127"/>
        <v>2.5226890442748128E-3</v>
      </c>
    </row>
    <row r="7421" spans="7:8" x14ac:dyDescent="0.25">
      <c r="G7421">
        <v>7417</v>
      </c>
      <c r="H7421" s="246">
        <f t="shared" ca="1" si="127"/>
        <v>1.695229677712575E-3</v>
      </c>
    </row>
    <row r="7422" spans="7:8" x14ac:dyDescent="0.25">
      <c r="G7422">
        <v>7418</v>
      </c>
      <c r="H7422" s="246">
        <f t="shared" ca="1" si="127"/>
        <v>8.6728831917299957E-3</v>
      </c>
    </row>
    <row r="7423" spans="7:8" x14ac:dyDescent="0.25">
      <c r="G7423">
        <v>7419</v>
      </c>
      <c r="H7423" s="246">
        <f t="shared" ca="1" si="127"/>
        <v>-3.730835517755578E-3</v>
      </c>
    </row>
    <row r="7424" spans="7:8" x14ac:dyDescent="0.25">
      <c r="G7424">
        <v>7420</v>
      </c>
      <c r="H7424" s="246">
        <f t="shared" ca="1" si="127"/>
        <v>9.6049768132316759E-3</v>
      </c>
    </row>
    <row r="7425" spans="7:8" x14ac:dyDescent="0.25">
      <c r="G7425">
        <v>7421</v>
      </c>
      <c r="H7425" s="246">
        <f t="shared" ca="1" si="127"/>
        <v>1.1621222359718728E-2</v>
      </c>
    </row>
    <row r="7426" spans="7:8" x14ac:dyDescent="0.25">
      <c r="G7426">
        <v>7422</v>
      </c>
      <c r="H7426" s="246">
        <f t="shared" ca="1" si="127"/>
        <v>7.6758443668547621E-3</v>
      </c>
    </row>
    <row r="7427" spans="7:8" x14ac:dyDescent="0.25">
      <c r="G7427">
        <v>7423</v>
      </c>
      <c r="H7427" s="246">
        <f t="shared" ca="1" si="127"/>
        <v>-1.2414007686395764E-2</v>
      </c>
    </row>
    <row r="7428" spans="7:8" x14ac:dyDescent="0.25">
      <c r="G7428">
        <v>7424</v>
      </c>
      <c r="H7428" s="246">
        <f t="shared" ca="1" si="127"/>
        <v>-9.1598354986038126E-3</v>
      </c>
    </row>
    <row r="7429" spans="7:8" x14ac:dyDescent="0.25">
      <c r="G7429">
        <v>7425</v>
      </c>
      <c r="H7429" s="246">
        <f t="shared" ca="1" si="127"/>
        <v>1.5086394459765087E-2</v>
      </c>
    </row>
    <row r="7430" spans="7:8" x14ac:dyDescent="0.25">
      <c r="G7430">
        <v>7426</v>
      </c>
      <c r="H7430" s="246">
        <f t="shared" ref="H7430:H7493" ca="1" si="128">_xlfn.NORM.INV(RAND(),$N$7,$N$8)</f>
        <v>-6.6901716672164661E-3</v>
      </c>
    </row>
    <row r="7431" spans="7:8" x14ac:dyDescent="0.25">
      <c r="G7431">
        <v>7427</v>
      </c>
      <c r="H7431" s="246">
        <f t="shared" ca="1" si="128"/>
        <v>-9.119523729632973E-3</v>
      </c>
    </row>
    <row r="7432" spans="7:8" x14ac:dyDescent="0.25">
      <c r="G7432">
        <v>7428</v>
      </c>
      <c r="H7432" s="246">
        <f t="shared" ca="1" si="128"/>
        <v>1.0657073911793243E-2</v>
      </c>
    </row>
    <row r="7433" spans="7:8" x14ac:dyDescent="0.25">
      <c r="G7433">
        <v>7429</v>
      </c>
      <c r="H7433" s="246">
        <f t="shared" ca="1" si="128"/>
        <v>-7.3778219933544687E-3</v>
      </c>
    </row>
    <row r="7434" spans="7:8" x14ac:dyDescent="0.25">
      <c r="G7434">
        <v>7430</v>
      </c>
      <c r="H7434" s="246">
        <f t="shared" ca="1" si="128"/>
        <v>-1.5255552232655727E-3</v>
      </c>
    </row>
    <row r="7435" spans="7:8" x14ac:dyDescent="0.25">
      <c r="G7435">
        <v>7431</v>
      </c>
      <c r="H7435" s="246">
        <f t="shared" ca="1" si="128"/>
        <v>1.7275920538869815E-3</v>
      </c>
    </row>
    <row r="7436" spans="7:8" x14ac:dyDescent="0.25">
      <c r="G7436">
        <v>7432</v>
      </c>
      <c r="H7436" s="246">
        <f t="shared" ca="1" si="128"/>
        <v>1.3331130117501096E-2</v>
      </c>
    </row>
    <row r="7437" spans="7:8" x14ac:dyDescent="0.25">
      <c r="G7437">
        <v>7433</v>
      </c>
      <c r="H7437" s="246">
        <f t="shared" ca="1" si="128"/>
        <v>-3.8014973665192E-4</v>
      </c>
    </row>
    <row r="7438" spans="7:8" x14ac:dyDescent="0.25">
      <c r="G7438">
        <v>7434</v>
      </c>
      <c r="H7438" s="246">
        <f t="shared" ca="1" si="128"/>
        <v>-3.1119596189265186E-3</v>
      </c>
    </row>
    <row r="7439" spans="7:8" x14ac:dyDescent="0.25">
      <c r="G7439">
        <v>7435</v>
      </c>
      <c r="H7439" s="246">
        <f t="shared" ca="1" si="128"/>
        <v>-1.2075535225539613E-2</v>
      </c>
    </row>
    <row r="7440" spans="7:8" x14ac:dyDescent="0.25">
      <c r="G7440">
        <v>7436</v>
      </c>
      <c r="H7440" s="246">
        <f t="shared" ca="1" si="128"/>
        <v>-1.2072729720974781E-2</v>
      </c>
    </row>
    <row r="7441" spans="7:8" x14ac:dyDescent="0.25">
      <c r="G7441">
        <v>7437</v>
      </c>
      <c r="H7441" s="246">
        <f t="shared" ca="1" si="128"/>
        <v>5.9702652900332749E-3</v>
      </c>
    </row>
    <row r="7442" spans="7:8" x14ac:dyDescent="0.25">
      <c r="G7442">
        <v>7438</v>
      </c>
      <c r="H7442" s="246">
        <f t="shared" ca="1" si="128"/>
        <v>-6.7676025376522475E-3</v>
      </c>
    </row>
    <row r="7443" spans="7:8" x14ac:dyDescent="0.25">
      <c r="G7443">
        <v>7439</v>
      </c>
      <c r="H7443" s="246">
        <f t="shared" ca="1" si="128"/>
        <v>1.0166157200155766E-2</v>
      </c>
    </row>
    <row r="7444" spans="7:8" x14ac:dyDescent="0.25">
      <c r="G7444">
        <v>7440</v>
      </c>
      <c r="H7444" s="246">
        <f t="shared" ca="1" si="128"/>
        <v>-6.3214732034005518E-3</v>
      </c>
    </row>
    <row r="7445" spans="7:8" x14ac:dyDescent="0.25">
      <c r="G7445">
        <v>7441</v>
      </c>
      <c r="H7445" s="246">
        <f t="shared" ca="1" si="128"/>
        <v>3.4623689669077886E-3</v>
      </c>
    </row>
    <row r="7446" spans="7:8" x14ac:dyDescent="0.25">
      <c r="G7446">
        <v>7442</v>
      </c>
      <c r="H7446" s="246">
        <f t="shared" ca="1" si="128"/>
        <v>1.4965376574641438E-2</v>
      </c>
    </row>
    <row r="7447" spans="7:8" x14ac:dyDescent="0.25">
      <c r="G7447">
        <v>7443</v>
      </c>
      <c r="H7447" s="246">
        <f t="shared" ca="1" si="128"/>
        <v>1.6393200369017879E-2</v>
      </c>
    </row>
    <row r="7448" spans="7:8" x14ac:dyDescent="0.25">
      <c r="G7448">
        <v>7444</v>
      </c>
      <c r="H7448" s="246">
        <f t="shared" ca="1" si="128"/>
        <v>8.582710842732327E-3</v>
      </c>
    </row>
    <row r="7449" spans="7:8" x14ac:dyDescent="0.25">
      <c r="G7449">
        <v>7445</v>
      </c>
      <c r="H7449" s="246">
        <f t="shared" ca="1" si="128"/>
        <v>-5.1711167536316873E-3</v>
      </c>
    </row>
    <row r="7450" spans="7:8" x14ac:dyDescent="0.25">
      <c r="G7450">
        <v>7446</v>
      </c>
      <c r="H7450" s="246">
        <f t="shared" ca="1" si="128"/>
        <v>-1.3091797509043377E-2</v>
      </c>
    </row>
    <row r="7451" spans="7:8" x14ac:dyDescent="0.25">
      <c r="G7451">
        <v>7447</v>
      </c>
      <c r="H7451" s="246">
        <f t="shared" ca="1" si="128"/>
        <v>-7.625227570020654E-3</v>
      </c>
    </row>
    <row r="7452" spans="7:8" x14ac:dyDescent="0.25">
      <c r="G7452">
        <v>7448</v>
      </c>
      <c r="H7452" s="246">
        <f t="shared" ca="1" si="128"/>
        <v>2.6272822397282896E-3</v>
      </c>
    </row>
    <row r="7453" spans="7:8" x14ac:dyDescent="0.25">
      <c r="G7453">
        <v>7449</v>
      </c>
      <c r="H7453" s="246">
        <f t="shared" ca="1" si="128"/>
        <v>1.6393388757903853E-2</v>
      </c>
    </row>
    <row r="7454" spans="7:8" x14ac:dyDescent="0.25">
      <c r="G7454">
        <v>7450</v>
      </c>
      <c r="H7454" s="246">
        <f t="shared" ca="1" si="128"/>
        <v>-2.7037927528992575E-2</v>
      </c>
    </row>
    <row r="7455" spans="7:8" x14ac:dyDescent="0.25">
      <c r="G7455">
        <v>7451</v>
      </c>
      <c r="H7455" s="246">
        <f t="shared" ca="1" si="128"/>
        <v>-1.786415741624935E-2</v>
      </c>
    </row>
    <row r="7456" spans="7:8" x14ac:dyDescent="0.25">
      <c r="G7456">
        <v>7452</v>
      </c>
      <c r="H7456" s="246">
        <f t="shared" ca="1" si="128"/>
        <v>-1.2589897601578552E-2</v>
      </c>
    </row>
    <row r="7457" spans="7:8" x14ac:dyDescent="0.25">
      <c r="G7457">
        <v>7453</v>
      </c>
      <c r="H7457" s="246">
        <f t="shared" ca="1" si="128"/>
        <v>2.6310473621154174E-2</v>
      </c>
    </row>
    <row r="7458" spans="7:8" x14ac:dyDescent="0.25">
      <c r="G7458">
        <v>7454</v>
      </c>
      <c r="H7458" s="246">
        <f t="shared" ca="1" si="128"/>
        <v>1.2723174362770991E-2</v>
      </c>
    </row>
    <row r="7459" spans="7:8" x14ac:dyDescent="0.25">
      <c r="G7459">
        <v>7455</v>
      </c>
      <c r="H7459" s="246">
        <f t="shared" ca="1" si="128"/>
        <v>6.9149016801168302E-3</v>
      </c>
    </row>
    <row r="7460" spans="7:8" x14ac:dyDescent="0.25">
      <c r="G7460">
        <v>7456</v>
      </c>
      <c r="H7460" s="246">
        <f t="shared" ca="1" si="128"/>
        <v>7.4067049970418753E-3</v>
      </c>
    </row>
    <row r="7461" spans="7:8" x14ac:dyDescent="0.25">
      <c r="G7461">
        <v>7457</v>
      </c>
      <c r="H7461" s="246">
        <f t="shared" ca="1" si="128"/>
        <v>-9.4590619321766687E-3</v>
      </c>
    </row>
    <row r="7462" spans="7:8" x14ac:dyDescent="0.25">
      <c r="G7462">
        <v>7458</v>
      </c>
      <c r="H7462" s="246">
        <f t="shared" ca="1" si="128"/>
        <v>8.4227461304436143E-3</v>
      </c>
    </row>
    <row r="7463" spans="7:8" x14ac:dyDescent="0.25">
      <c r="G7463">
        <v>7459</v>
      </c>
      <c r="H7463" s="246">
        <f t="shared" ca="1" si="128"/>
        <v>-1.5903351225105626E-4</v>
      </c>
    </row>
    <row r="7464" spans="7:8" x14ac:dyDescent="0.25">
      <c r="G7464">
        <v>7460</v>
      </c>
      <c r="H7464" s="246">
        <f t="shared" ca="1" si="128"/>
        <v>-1.5499448623923722E-2</v>
      </c>
    </row>
    <row r="7465" spans="7:8" x14ac:dyDescent="0.25">
      <c r="G7465">
        <v>7461</v>
      </c>
      <c r="H7465" s="246">
        <f t="shared" ca="1" si="128"/>
        <v>-2.541638760645337E-4</v>
      </c>
    </row>
    <row r="7466" spans="7:8" x14ac:dyDescent="0.25">
      <c r="G7466">
        <v>7462</v>
      </c>
      <c r="H7466" s="246">
        <f t="shared" ca="1" si="128"/>
        <v>-1.791273605693057E-2</v>
      </c>
    </row>
    <row r="7467" spans="7:8" x14ac:dyDescent="0.25">
      <c r="G7467">
        <v>7463</v>
      </c>
      <c r="H7467" s="246">
        <f t="shared" ca="1" si="128"/>
        <v>-5.7705592191627884E-3</v>
      </c>
    </row>
    <row r="7468" spans="7:8" x14ac:dyDescent="0.25">
      <c r="G7468">
        <v>7464</v>
      </c>
      <c r="H7468" s="246">
        <f t="shared" ca="1" si="128"/>
        <v>8.0404424866095739E-3</v>
      </c>
    </row>
    <row r="7469" spans="7:8" x14ac:dyDescent="0.25">
      <c r="G7469">
        <v>7465</v>
      </c>
      <c r="H7469" s="246">
        <f t="shared" ca="1" si="128"/>
        <v>-3.5638135422554145E-3</v>
      </c>
    </row>
    <row r="7470" spans="7:8" x14ac:dyDescent="0.25">
      <c r="G7470">
        <v>7466</v>
      </c>
      <c r="H7470" s="246">
        <f t="shared" ca="1" si="128"/>
        <v>-5.6056074206298923E-3</v>
      </c>
    </row>
    <row r="7471" spans="7:8" x14ac:dyDescent="0.25">
      <c r="G7471">
        <v>7467</v>
      </c>
      <c r="H7471" s="246">
        <f t="shared" ca="1" si="128"/>
        <v>-1.4175697078572908E-2</v>
      </c>
    </row>
    <row r="7472" spans="7:8" x14ac:dyDescent="0.25">
      <c r="G7472">
        <v>7468</v>
      </c>
      <c r="H7472" s="246">
        <f t="shared" ca="1" si="128"/>
        <v>4.530482484231887E-3</v>
      </c>
    </row>
    <row r="7473" spans="7:8" x14ac:dyDescent="0.25">
      <c r="G7473">
        <v>7469</v>
      </c>
      <c r="H7473" s="246">
        <f t="shared" ca="1" si="128"/>
        <v>-2.8865141233272735E-3</v>
      </c>
    </row>
    <row r="7474" spans="7:8" x14ac:dyDescent="0.25">
      <c r="G7474">
        <v>7470</v>
      </c>
      <c r="H7474" s="246">
        <f t="shared" ca="1" si="128"/>
        <v>3.9990901054112217E-3</v>
      </c>
    </row>
    <row r="7475" spans="7:8" x14ac:dyDescent="0.25">
      <c r="G7475">
        <v>7471</v>
      </c>
      <c r="H7475" s="246">
        <f t="shared" ca="1" si="128"/>
        <v>-1.4039903960243787E-2</v>
      </c>
    </row>
    <row r="7476" spans="7:8" x14ac:dyDescent="0.25">
      <c r="G7476">
        <v>7472</v>
      </c>
      <c r="H7476" s="246">
        <f t="shared" ca="1" si="128"/>
        <v>1.1479437764759402E-2</v>
      </c>
    </row>
    <row r="7477" spans="7:8" x14ac:dyDescent="0.25">
      <c r="G7477">
        <v>7473</v>
      </c>
      <c r="H7477" s="246">
        <f t="shared" ca="1" si="128"/>
        <v>1.1829047110664903E-2</v>
      </c>
    </row>
    <row r="7478" spans="7:8" x14ac:dyDescent="0.25">
      <c r="G7478">
        <v>7474</v>
      </c>
      <c r="H7478" s="246">
        <f t="shared" ca="1" si="128"/>
        <v>-3.0437319929445912E-3</v>
      </c>
    </row>
    <row r="7479" spans="7:8" x14ac:dyDescent="0.25">
      <c r="G7479">
        <v>7475</v>
      </c>
      <c r="H7479" s="246">
        <f t="shared" ca="1" si="128"/>
        <v>5.6248028269590489E-3</v>
      </c>
    </row>
    <row r="7480" spans="7:8" x14ac:dyDescent="0.25">
      <c r="G7480">
        <v>7476</v>
      </c>
      <c r="H7480" s="246">
        <f t="shared" ca="1" si="128"/>
        <v>9.9389420528195761E-3</v>
      </c>
    </row>
    <row r="7481" spans="7:8" x14ac:dyDescent="0.25">
      <c r="G7481">
        <v>7477</v>
      </c>
      <c r="H7481" s="246">
        <f t="shared" ca="1" si="128"/>
        <v>2.9612609264112856E-3</v>
      </c>
    </row>
    <row r="7482" spans="7:8" x14ac:dyDescent="0.25">
      <c r="G7482">
        <v>7478</v>
      </c>
      <c r="H7482" s="246">
        <f t="shared" ca="1" si="128"/>
        <v>1.7315699494203918E-2</v>
      </c>
    </row>
    <row r="7483" spans="7:8" x14ac:dyDescent="0.25">
      <c r="G7483">
        <v>7479</v>
      </c>
      <c r="H7483" s="246">
        <f t="shared" ca="1" si="128"/>
        <v>1.7150846002310156E-2</v>
      </c>
    </row>
    <row r="7484" spans="7:8" x14ac:dyDescent="0.25">
      <c r="G7484">
        <v>7480</v>
      </c>
      <c r="H7484" s="246">
        <f t="shared" ca="1" si="128"/>
        <v>-6.4596877784880184E-3</v>
      </c>
    </row>
    <row r="7485" spans="7:8" x14ac:dyDescent="0.25">
      <c r="G7485">
        <v>7481</v>
      </c>
      <c r="H7485" s="246">
        <f t="shared" ca="1" si="128"/>
        <v>-8.3274390177555599E-3</v>
      </c>
    </row>
    <row r="7486" spans="7:8" x14ac:dyDescent="0.25">
      <c r="G7486">
        <v>7482</v>
      </c>
      <c r="H7486" s="246">
        <f t="shared" ca="1" si="128"/>
        <v>-2.3140893454459147E-2</v>
      </c>
    </row>
    <row r="7487" spans="7:8" x14ac:dyDescent="0.25">
      <c r="G7487">
        <v>7483</v>
      </c>
      <c r="H7487" s="246">
        <f t="shared" ca="1" si="128"/>
        <v>6.9848092308342404E-3</v>
      </c>
    </row>
    <row r="7488" spans="7:8" x14ac:dyDescent="0.25">
      <c r="G7488">
        <v>7484</v>
      </c>
      <c r="H7488" s="246">
        <f t="shared" ca="1" si="128"/>
        <v>-2.2661212073887818E-3</v>
      </c>
    </row>
    <row r="7489" spans="7:8" x14ac:dyDescent="0.25">
      <c r="G7489">
        <v>7485</v>
      </c>
      <c r="H7489" s="246">
        <f t="shared" ca="1" si="128"/>
        <v>8.2470967409844741E-3</v>
      </c>
    </row>
    <row r="7490" spans="7:8" x14ac:dyDescent="0.25">
      <c r="G7490">
        <v>7486</v>
      </c>
      <c r="H7490" s="246">
        <f t="shared" ca="1" si="128"/>
        <v>2.0576912504272318E-2</v>
      </c>
    </row>
    <row r="7491" spans="7:8" x14ac:dyDescent="0.25">
      <c r="G7491">
        <v>7487</v>
      </c>
      <c r="H7491" s="246">
        <f t="shared" ca="1" si="128"/>
        <v>-3.9659619989090107E-3</v>
      </c>
    </row>
    <row r="7492" spans="7:8" x14ac:dyDescent="0.25">
      <c r="G7492">
        <v>7488</v>
      </c>
      <c r="H7492" s="246">
        <f t="shared" ca="1" si="128"/>
        <v>-1.6403556965410539E-2</v>
      </c>
    </row>
    <row r="7493" spans="7:8" x14ac:dyDescent="0.25">
      <c r="G7493">
        <v>7489</v>
      </c>
      <c r="H7493" s="246">
        <f t="shared" ca="1" si="128"/>
        <v>-4.4494402375230609E-3</v>
      </c>
    </row>
    <row r="7494" spans="7:8" x14ac:dyDescent="0.25">
      <c r="G7494">
        <v>7490</v>
      </c>
      <c r="H7494" s="246">
        <f t="shared" ref="H7494:H7557" ca="1" si="129">_xlfn.NORM.INV(RAND(),$N$7,$N$8)</f>
        <v>-1.7250295442303949E-2</v>
      </c>
    </row>
    <row r="7495" spans="7:8" x14ac:dyDescent="0.25">
      <c r="G7495">
        <v>7491</v>
      </c>
      <c r="H7495" s="246">
        <f t="shared" ca="1" si="129"/>
        <v>-1.905487783039642E-2</v>
      </c>
    </row>
    <row r="7496" spans="7:8" x14ac:dyDescent="0.25">
      <c r="G7496">
        <v>7492</v>
      </c>
      <c r="H7496" s="246">
        <f t="shared" ca="1" si="129"/>
        <v>-1.216031824539803E-2</v>
      </c>
    </row>
    <row r="7497" spans="7:8" x14ac:dyDescent="0.25">
      <c r="G7497">
        <v>7493</v>
      </c>
      <c r="H7497" s="246">
        <f t="shared" ca="1" si="129"/>
        <v>1.2814959929822125E-2</v>
      </c>
    </row>
    <row r="7498" spans="7:8" x14ac:dyDescent="0.25">
      <c r="G7498">
        <v>7494</v>
      </c>
      <c r="H7498" s="246">
        <f t="shared" ca="1" si="129"/>
        <v>2.9575209809192524E-3</v>
      </c>
    </row>
    <row r="7499" spans="7:8" x14ac:dyDescent="0.25">
      <c r="G7499">
        <v>7495</v>
      </c>
      <c r="H7499" s="246">
        <f t="shared" ca="1" si="129"/>
        <v>1.3961096615507542E-2</v>
      </c>
    </row>
    <row r="7500" spans="7:8" x14ac:dyDescent="0.25">
      <c r="G7500">
        <v>7496</v>
      </c>
      <c r="H7500" s="246">
        <f t="shared" ca="1" si="129"/>
        <v>-6.1730249692577843E-3</v>
      </c>
    </row>
    <row r="7501" spans="7:8" x14ac:dyDescent="0.25">
      <c r="G7501">
        <v>7497</v>
      </c>
      <c r="H7501" s="246">
        <f t="shared" ca="1" si="129"/>
        <v>4.5319594690590411E-3</v>
      </c>
    </row>
    <row r="7502" spans="7:8" x14ac:dyDescent="0.25">
      <c r="G7502">
        <v>7498</v>
      </c>
      <c r="H7502" s="246">
        <f t="shared" ca="1" si="129"/>
        <v>4.5655822797892823E-3</v>
      </c>
    </row>
    <row r="7503" spans="7:8" x14ac:dyDescent="0.25">
      <c r="G7503">
        <v>7499</v>
      </c>
      <c r="H7503" s="246">
        <f t="shared" ca="1" si="129"/>
        <v>-1.991367615634981E-2</v>
      </c>
    </row>
    <row r="7504" spans="7:8" x14ac:dyDescent="0.25">
      <c r="G7504">
        <v>7500</v>
      </c>
      <c r="H7504" s="246">
        <f t="shared" ca="1" si="129"/>
        <v>-1.3769983390871295E-2</v>
      </c>
    </row>
    <row r="7505" spans="7:8" x14ac:dyDescent="0.25">
      <c r="G7505">
        <v>7501</v>
      </c>
      <c r="H7505" s="246">
        <f t="shared" ca="1" si="129"/>
        <v>-1.0313490206768729E-2</v>
      </c>
    </row>
    <row r="7506" spans="7:8" x14ac:dyDescent="0.25">
      <c r="G7506">
        <v>7502</v>
      </c>
      <c r="H7506" s="246">
        <f t="shared" ca="1" si="129"/>
        <v>-7.0543979702485668E-3</v>
      </c>
    </row>
    <row r="7507" spans="7:8" x14ac:dyDescent="0.25">
      <c r="G7507">
        <v>7503</v>
      </c>
      <c r="H7507" s="246">
        <f t="shared" ca="1" si="129"/>
        <v>7.5940413539321286E-3</v>
      </c>
    </row>
    <row r="7508" spans="7:8" x14ac:dyDescent="0.25">
      <c r="G7508">
        <v>7504</v>
      </c>
      <c r="H7508" s="246">
        <f t="shared" ca="1" si="129"/>
        <v>8.6108353560274617E-3</v>
      </c>
    </row>
    <row r="7509" spans="7:8" x14ac:dyDescent="0.25">
      <c r="G7509">
        <v>7505</v>
      </c>
      <c r="H7509" s="246">
        <f t="shared" ca="1" si="129"/>
        <v>1.6906947519568994E-2</v>
      </c>
    </row>
    <row r="7510" spans="7:8" x14ac:dyDescent="0.25">
      <c r="G7510">
        <v>7506</v>
      </c>
      <c r="H7510" s="246">
        <f t="shared" ca="1" si="129"/>
        <v>7.8998945725846457E-3</v>
      </c>
    </row>
    <row r="7511" spans="7:8" x14ac:dyDescent="0.25">
      <c r="G7511">
        <v>7507</v>
      </c>
      <c r="H7511" s="246">
        <f t="shared" ca="1" si="129"/>
        <v>-4.5071429758207699E-4</v>
      </c>
    </row>
    <row r="7512" spans="7:8" x14ac:dyDescent="0.25">
      <c r="G7512">
        <v>7508</v>
      </c>
      <c r="H7512" s="246">
        <f t="shared" ca="1" si="129"/>
        <v>4.1573696575438893E-3</v>
      </c>
    </row>
    <row r="7513" spans="7:8" x14ac:dyDescent="0.25">
      <c r="G7513">
        <v>7509</v>
      </c>
      <c r="H7513" s="246">
        <f t="shared" ca="1" si="129"/>
        <v>-5.3581379724004265E-3</v>
      </c>
    </row>
    <row r="7514" spans="7:8" x14ac:dyDescent="0.25">
      <c r="G7514">
        <v>7510</v>
      </c>
      <c r="H7514" s="246">
        <f t="shared" ca="1" si="129"/>
        <v>-1.015997985066879E-2</v>
      </c>
    </row>
    <row r="7515" spans="7:8" x14ac:dyDescent="0.25">
      <c r="G7515">
        <v>7511</v>
      </c>
      <c r="H7515" s="246">
        <f t="shared" ca="1" si="129"/>
        <v>-5.275497591484277E-3</v>
      </c>
    </row>
    <row r="7516" spans="7:8" x14ac:dyDescent="0.25">
      <c r="G7516">
        <v>7512</v>
      </c>
      <c r="H7516" s="246">
        <f t="shared" ca="1" si="129"/>
        <v>1.5054475570059797E-2</v>
      </c>
    </row>
    <row r="7517" spans="7:8" x14ac:dyDescent="0.25">
      <c r="G7517">
        <v>7513</v>
      </c>
      <c r="H7517" s="246">
        <f t="shared" ca="1" si="129"/>
        <v>5.6781985225110342E-3</v>
      </c>
    </row>
    <row r="7518" spans="7:8" x14ac:dyDescent="0.25">
      <c r="G7518">
        <v>7514</v>
      </c>
      <c r="H7518" s="246">
        <f t="shared" ca="1" si="129"/>
        <v>-2.2720161602993783E-2</v>
      </c>
    </row>
    <row r="7519" spans="7:8" x14ac:dyDescent="0.25">
      <c r="G7519">
        <v>7515</v>
      </c>
      <c r="H7519" s="246">
        <f t="shared" ca="1" si="129"/>
        <v>-1.1992958533836112E-2</v>
      </c>
    </row>
    <row r="7520" spans="7:8" x14ac:dyDescent="0.25">
      <c r="G7520">
        <v>7516</v>
      </c>
      <c r="H7520" s="246">
        <f t="shared" ca="1" si="129"/>
        <v>2.0442348572090582E-2</v>
      </c>
    </row>
    <row r="7521" spans="7:8" x14ac:dyDescent="0.25">
      <c r="G7521">
        <v>7517</v>
      </c>
      <c r="H7521" s="246">
        <f t="shared" ca="1" si="129"/>
        <v>-5.3898260411349764E-4</v>
      </c>
    </row>
    <row r="7522" spans="7:8" x14ac:dyDescent="0.25">
      <c r="G7522">
        <v>7518</v>
      </c>
      <c r="H7522" s="246">
        <f t="shared" ca="1" si="129"/>
        <v>-1.2770813366357457E-2</v>
      </c>
    </row>
    <row r="7523" spans="7:8" x14ac:dyDescent="0.25">
      <c r="G7523">
        <v>7519</v>
      </c>
      <c r="H7523" s="246">
        <f t="shared" ca="1" si="129"/>
        <v>-4.7925907716429711E-3</v>
      </c>
    </row>
    <row r="7524" spans="7:8" x14ac:dyDescent="0.25">
      <c r="G7524">
        <v>7520</v>
      </c>
      <c r="H7524" s="246">
        <f t="shared" ca="1" si="129"/>
        <v>2.0482395747495052E-2</v>
      </c>
    </row>
    <row r="7525" spans="7:8" x14ac:dyDescent="0.25">
      <c r="G7525">
        <v>7521</v>
      </c>
      <c r="H7525" s="246">
        <f t="shared" ca="1" si="129"/>
        <v>-1.4471960703788814E-2</v>
      </c>
    </row>
    <row r="7526" spans="7:8" x14ac:dyDescent="0.25">
      <c r="G7526">
        <v>7522</v>
      </c>
      <c r="H7526" s="246">
        <f t="shared" ca="1" si="129"/>
        <v>-1.0917162510642097E-3</v>
      </c>
    </row>
    <row r="7527" spans="7:8" x14ac:dyDescent="0.25">
      <c r="G7527">
        <v>7523</v>
      </c>
      <c r="H7527" s="246">
        <f t="shared" ca="1" si="129"/>
        <v>-1.9454331221252719E-2</v>
      </c>
    </row>
    <row r="7528" spans="7:8" x14ac:dyDescent="0.25">
      <c r="G7528">
        <v>7524</v>
      </c>
      <c r="H7528" s="246">
        <f t="shared" ca="1" si="129"/>
        <v>-7.6625435270946804E-3</v>
      </c>
    </row>
    <row r="7529" spans="7:8" x14ac:dyDescent="0.25">
      <c r="G7529">
        <v>7525</v>
      </c>
      <c r="H7529" s="246">
        <f t="shared" ca="1" si="129"/>
        <v>-1.218140222549809E-2</v>
      </c>
    </row>
    <row r="7530" spans="7:8" x14ac:dyDescent="0.25">
      <c r="G7530">
        <v>7526</v>
      </c>
      <c r="H7530" s="246">
        <f t="shared" ca="1" si="129"/>
        <v>-7.751224893896182E-3</v>
      </c>
    </row>
    <row r="7531" spans="7:8" x14ac:dyDescent="0.25">
      <c r="G7531">
        <v>7527</v>
      </c>
      <c r="H7531" s="246">
        <f t="shared" ca="1" si="129"/>
        <v>-1.5719519354263238E-2</v>
      </c>
    </row>
    <row r="7532" spans="7:8" x14ac:dyDescent="0.25">
      <c r="G7532">
        <v>7528</v>
      </c>
      <c r="H7532" s="246">
        <f t="shared" ca="1" si="129"/>
        <v>9.5438723380246102E-3</v>
      </c>
    </row>
    <row r="7533" spans="7:8" x14ac:dyDescent="0.25">
      <c r="G7533">
        <v>7529</v>
      </c>
      <c r="H7533" s="246">
        <f t="shared" ca="1" si="129"/>
        <v>1.4670215061715274E-3</v>
      </c>
    </row>
    <row r="7534" spans="7:8" x14ac:dyDescent="0.25">
      <c r="G7534">
        <v>7530</v>
      </c>
      <c r="H7534" s="246">
        <f t="shared" ca="1" si="129"/>
        <v>8.6040480755464142E-3</v>
      </c>
    </row>
    <row r="7535" spans="7:8" x14ac:dyDescent="0.25">
      <c r="G7535">
        <v>7531</v>
      </c>
      <c r="H7535" s="246">
        <f t="shared" ca="1" si="129"/>
        <v>8.4276140982782414E-3</v>
      </c>
    </row>
    <row r="7536" spans="7:8" x14ac:dyDescent="0.25">
      <c r="G7536">
        <v>7532</v>
      </c>
      <c r="H7536" s="246">
        <f t="shared" ca="1" si="129"/>
        <v>-9.5282882118058985E-3</v>
      </c>
    </row>
    <row r="7537" spans="7:8" x14ac:dyDescent="0.25">
      <c r="G7537">
        <v>7533</v>
      </c>
      <c r="H7537" s="246">
        <f t="shared" ca="1" si="129"/>
        <v>-2.8699630775328788E-2</v>
      </c>
    </row>
    <row r="7538" spans="7:8" x14ac:dyDescent="0.25">
      <c r="G7538">
        <v>7534</v>
      </c>
      <c r="H7538" s="246">
        <f t="shared" ca="1" si="129"/>
        <v>1.3430391008424575E-2</v>
      </c>
    </row>
    <row r="7539" spans="7:8" x14ac:dyDescent="0.25">
      <c r="G7539">
        <v>7535</v>
      </c>
      <c r="H7539" s="246">
        <f t="shared" ca="1" si="129"/>
        <v>-6.3247809685374875E-3</v>
      </c>
    </row>
    <row r="7540" spans="7:8" x14ac:dyDescent="0.25">
      <c r="G7540">
        <v>7536</v>
      </c>
      <c r="H7540" s="246">
        <f t="shared" ca="1" si="129"/>
        <v>-1.2973375309484093E-2</v>
      </c>
    </row>
    <row r="7541" spans="7:8" x14ac:dyDescent="0.25">
      <c r="G7541">
        <v>7537</v>
      </c>
      <c r="H7541" s="246">
        <f t="shared" ca="1" si="129"/>
        <v>1.4338656346384586E-2</v>
      </c>
    </row>
    <row r="7542" spans="7:8" x14ac:dyDescent="0.25">
      <c r="G7542">
        <v>7538</v>
      </c>
      <c r="H7542" s="246">
        <f t="shared" ca="1" si="129"/>
        <v>-1.7491220002162994E-2</v>
      </c>
    </row>
    <row r="7543" spans="7:8" x14ac:dyDescent="0.25">
      <c r="G7543">
        <v>7539</v>
      </c>
      <c r="H7543" s="246">
        <f t="shared" ca="1" si="129"/>
        <v>8.5906482909215605E-3</v>
      </c>
    </row>
    <row r="7544" spans="7:8" x14ac:dyDescent="0.25">
      <c r="G7544">
        <v>7540</v>
      </c>
      <c r="H7544" s="246">
        <f t="shared" ca="1" si="129"/>
        <v>-1.4519001706900174E-3</v>
      </c>
    </row>
    <row r="7545" spans="7:8" x14ac:dyDescent="0.25">
      <c r="G7545">
        <v>7541</v>
      </c>
      <c r="H7545" s="246">
        <f t="shared" ca="1" si="129"/>
        <v>-4.9102627666913444E-3</v>
      </c>
    </row>
    <row r="7546" spans="7:8" x14ac:dyDescent="0.25">
      <c r="G7546">
        <v>7542</v>
      </c>
      <c r="H7546" s="246">
        <f t="shared" ca="1" si="129"/>
        <v>-1.3769629101631844E-2</v>
      </c>
    </row>
    <row r="7547" spans="7:8" x14ac:dyDescent="0.25">
      <c r="G7547">
        <v>7543</v>
      </c>
      <c r="H7547" s="246">
        <f t="shared" ca="1" si="129"/>
        <v>-1.194755493810512E-3</v>
      </c>
    </row>
    <row r="7548" spans="7:8" x14ac:dyDescent="0.25">
      <c r="G7548">
        <v>7544</v>
      </c>
      <c r="H7548" s="246">
        <f t="shared" ca="1" si="129"/>
        <v>1.2180925539629973E-2</v>
      </c>
    </row>
    <row r="7549" spans="7:8" x14ac:dyDescent="0.25">
      <c r="G7549">
        <v>7545</v>
      </c>
      <c r="H7549" s="246">
        <f t="shared" ca="1" si="129"/>
        <v>-3.0102205263245214E-3</v>
      </c>
    </row>
    <row r="7550" spans="7:8" x14ac:dyDescent="0.25">
      <c r="G7550">
        <v>7546</v>
      </c>
      <c r="H7550" s="246">
        <f t="shared" ca="1" si="129"/>
        <v>-2.2577517510909886E-3</v>
      </c>
    </row>
    <row r="7551" spans="7:8" x14ac:dyDescent="0.25">
      <c r="G7551">
        <v>7547</v>
      </c>
      <c r="H7551" s="246">
        <f t="shared" ca="1" si="129"/>
        <v>-1.0770653015045277E-2</v>
      </c>
    </row>
    <row r="7552" spans="7:8" x14ac:dyDescent="0.25">
      <c r="G7552">
        <v>7548</v>
      </c>
      <c r="H7552" s="246">
        <f t="shared" ca="1" si="129"/>
        <v>-1.7330299723237987E-2</v>
      </c>
    </row>
    <row r="7553" spans="7:8" x14ac:dyDescent="0.25">
      <c r="G7553">
        <v>7549</v>
      </c>
      <c r="H7553" s="246">
        <f t="shared" ca="1" si="129"/>
        <v>-5.9669915774237733E-3</v>
      </c>
    </row>
    <row r="7554" spans="7:8" x14ac:dyDescent="0.25">
      <c r="G7554">
        <v>7550</v>
      </c>
      <c r="H7554" s="246">
        <f t="shared" ca="1" si="129"/>
        <v>2.4260629262172109E-2</v>
      </c>
    </row>
    <row r="7555" spans="7:8" x14ac:dyDescent="0.25">
      <c r="G7555">
        <v>7551</v>
      </c>
      <c r="H7555" s="246">
        <f t="shared" ca="1" si="129"/>
        <v>-8.9197832251838752E-4</v>
      </c>
    </row>
    <row r="7556" spans="7:8" x14ac:dyDescent="0.25">
      <c r="G7556">
        <v>7552</v>
      </c>
      <c r="H7556" s="246">
        <f t="shared" ca="1" si="129"/>
        <v>2.7557990366799076E-3</v>
      </c>
    </row>
    <row r="7557" spans="7:8" x14ac:dyDescent="0.25">
      <c r="G7557">
        <v>7553</v>
      </c>
      <c r="H7557" s="246">
        <f t="shared" ca="1" si="129"/>
        <v>-1.2824622854765327E-2</v>
      </c>
    </row>
    <row r="7558" spans="7:8" x14ac:dyDescent="0.25">
      <c r="G7558">
        <v>7554</v>
      </c>
      <c r="H7558" s="246">
        <f t="shared" ref="H7558:H7621" ca="1" si="130">_xlfn.NORM.INV(RAND(),$N$7,$N$8)</f>
        <v>1.1596847064650409E-2</v>
      </c>
    </row>
    <row r="7559" spans="7:8" x14ac:dyDescent="0.25">
      <c r="G7559">
        <v>7555</v>
      </c>
      <c r="H7559" s="246">
        <f t="shared" ca="1" si="130"/>
        <v>-1.8821090202247329E-2</v>
      </c>
    </row>
    <row r="7560" spans="7:8" x14ac:dyDescent="0.25">
      <c r="G7560">
        <v>7556</v>
      </c>
      <c r="H7560" s="246">
        <f t="shared" ca="1" si="130"/>
        <v>5.4043013509080589E-3</v>
      </c>
    </row>
    <row r="7561" spans="7:8" x14ac:dyDescent="0.25">
      <c r="G7561">
        <v>7557</v>
      </c>
      <c r="H7561" s="246">
        <f t="shared" ca="1" si="130"/>
        <v>1.0362240016742815E-2</v>
      </c>
    </row>
    <row r="7562" spans="7:8" x14ac:dyDescent="0.25">
      <c r="G7562">
        <v>7558</v>
      </c>
      <c r="H7562" s="246">
        <f t="shared" ca="1" si="130"/>
        <v>-3.160406764025279E-3</v>
      </c>
    </row>
    <row r="7563" spans="7:8" x14ac:dyDescent="0.25">
      <c r="G7563">
        <v>7559</v>
      </c>
      <c r="H7563" s="246">
        <f t="shared" ca="1" si="130"/>
        <v>-5.2167789528421915E-3</v>
      </c>
    </row>
    <row r="7564" spans="7:8" x14ac:dyDescent="0.25">
      <c r="G7564">
        <v>7560</v>
      </c>
      <c r="H7564" s="246">
        <f t="shared" ca="1" si="130"/>
        <v>4.572304499341903E-3</v>
      </c>
    </row>
    <row r="7565" spans="7:8" x14ac:dyDescent="0.25">
      <c r="G7565">
        <v>7561</v>
      </c>
      <c r="H7565" s="246">
        <f t="shared" ca="1" si="130"/>
        <v>-1.7854296972525899E-2</v>
      </c>
    </row>
    <row r="7566" spans="7:8" x14ac:dyDescent="0.25">
      <c r="G7566">
        <v>7562</v>
      </c>
      <c r="H7566" s="246">
        <f t="shared" ca="1" si="130"/>
        <v>1.6042307211079448E-2</v>
      </c>
    </row>
    <row r="7567" spans="7:8" x14ac:dyDescent="0.25">
      <c r="G7567">
        <v>7563</v>
      </c>
      <c r="H7567" s="246">
        <f t="shared" ca="1" si="130"/>
        <v>9.8315732132152386E-3</v>
      </c>
    </row>
    <row r="7568" spans="7:8" x14ac:dyDescent="0.25">
      <c r="G7568">
        <v>7564</v>
      </c>
      <c r="H7568" s="246">
        <f t="shared" ca="1" si="130"/>
        <v>1.6394474391702699E-3</v>
      </c>
    </row>
    <row r="7569" spans="7:8" x14ac:dyDescent="0.25">
      <c r="G7569">
        <v>7565</v>
      </c>
      <c r="H7569" s="246">
        <f t="shared" ca="1" si="130"/>
        <v>2.457862059887469E-3</v>
      </c>
    </row>
    <row r="7570" spans="7:8" x14ac:dyDescent="0.25">
      <c r="G7570">
        <v>7566</v>
      </c>
      <c r="H7570" s="246">
        <f t="shared" ca="1" si="130"/>
        <v>1.4818603033652813E-2</v>
      </c>
    </row>
    <row r="7571" spans="7:8" x14ac:dyDescent="0.25">
      <c r="G7571">
        <v>7567</v>
      </c>
      <c r="H7571" s="246">
        <f t="shared" ca="1" si="130"/>
        <v>-1.0488331845182924E-2</v>
      </c>
    </row>
    <row r="7572" spans="7:8" x14ac:dyDescent="0.25">
      <c r="G7572">
        <v>7568</v>
      </c>
      <c r="H7572" s="246">
        <f t="shared" ca="1" si="130"/>
        <v>2.5712411522159405E-3</v>
      </c>
    </row>
    <row r="7573" spans="7:8" x14ac:dyDescent="0.25">
      <c r="G7573">
        <v>7569</v>
      </c>
      <c r="H7573" s="246">
        <f t="shared" ca="1" si="130"/>
        <v>-8.893883733301312E-3</v>
      </c>
    </row>
    <row r="7574" spans="7:8" x14ac:dyDescent="0.25">
      <c r="G7574">
        <v>7570</v>
      </c>
      <c r="H7574" s="246">
        <f t="shared" ca="1" si="130"/>
        <v>4.0737207418031184E-3</v>
      </c>
    </row>
    <row r="7575" spans="7:8" x14ac:dyDescent="0.25">
      <c r="G7575">
        <v>7571</v>
      </c>
      <c r="H7575" s="246">
        <f t="shared" ca="1" si="130"/>
        <v>-1.1949176398648197E-2</v>
      </c>
    </row>
    <row r="7576" spans="7:8" x14ac:dyDescent="0.25">
      <c r="G7576">
        <v>7572</v>
      </c>
      <c r="H7576" s="246">
        <f t="shared" ca="1" si="130"/>
        <v>4.4766986740629013E-3</v>
      </c>
    </row>
    <row r="7577" spans="7:8" x14ac:dyDescent="0.25">
      <c r="G7577">
        <v>7573</v>
      </c>
      <c r="H7577" s="246">
        <f t="shared" ca="1" si="130"/>
        <v>-3.7712188649962736E-3</v>
      </c>
    </row>
    <row r="7578" spans="7:8" x14ac:dyDescent="0.25">
      <c r="G7578">
        <v>7574</v>
      </c>
      <c r="H7578" s="246">
        <f t="shared" ca="1" si="130"/>
        <v>3.580988050653234E-3</v>
      </c>
    </row>
    <row r="7579" spans="7:8" x14ac:dyDescent="0.25">
      <c r="G7579">
        <v>7575</v>
      </c>
      <c r="H7579" s="246">
        <f t="shared" ca="1" si="130"/>
        <v>-7.8160158164259513E-4</v>
      </c>
    </row>
    <row r="7580" spans="7:8" x14ac:dyDescent="0.25">
      <c r="G7580">
        <v>7576</v>
      </c>
      <c r="H7580" s="246">
        <f t="shared" ca="1" si="130"/>
        <v>4.1715652896317486E-3</v>
      </c>
    </row>
    <row r="7581" spans="7:8" x14ac:dyDescent="0.25">
      <c r="G7581">
        <v>7577</v>
      </c>
      <c r="H7581" s="246">
        <f t="shared" ca="1" si="130"/>
        <v>-1.826045465852643E-2</v>
      </c>
    </row>
    <row r="7582" spans="7:8" x14ac:dyDescent="0.25">
      <c r="G7582">
        <v>7578</v>
      </c>
      <c r="H7582" s="246">
        <f t="shared" ca="1" si="130"/>
        <v>1.6759203320449449E-2</v>
      </c>
    </row>
    <row r="7583" spans="7:8" x14ac:dyDescent="0.25">
      <c r="G7583">
        <v>7579</v>
      </c>
      <c r="H7583" s="246">
        <f t="shared" ca="1" si="130"/>
        <v>-3.054149006118168E-3</v>
      </c>
    </row>
    <row r="7584" spans="7:8" x14ac:dyDescent="0.25">
      <c r="G7584">
        <v>7580</v>
      </c>
      <c r="H7584" s="246">
        <f t="shared" ca="1" si="130"/>
        <v>2.3254060969071914E-3</v>
      </c>
    </row>
    <row r="7585" spans="7:8" x14ac:dyDescent="0.25">
      <c r="G7585">
        <v>7581</v>
      </c>
      <c r="H7585" s="246">
        <f t="shared" ca="1" si="130"/>
        <v>-4.2133981629124814E-3</v>
      </c>
    </row>
    <row r="7586" spans="7:8" x14ac:dyDescent="0.25">
      <c r="G7586">
        <v>7582</v>
      </c>
      <c r="H7586" s="246">
        <f t="shared" ca="1" si="130"/>
        <v>6.2758541081861276E-3</v>
      </c>
    </row>
    <row r="7587" spans="7:8" x14ac:dyDescent="0.25">
      <c r="G7587">
        <v>7583</v>
      </c>
      <c r="H7587" s="246">
        <f t="shared" ca="1" si="130"/>
        <v>-9.5886970631846539E-3</v>
      </c>
    </row>
    <row r="7588" spans="7:8" x14ac:dyDescent="0.25">
      <c r="G7588">
        <v>7584</v>
      </c>
      <c r="H7588" s="246">
        <f t="shared" ca="1" si="130"/>
        <v>-4.1141423326959865E-3</v>
      </c>
    </row>
    <row r="7589" spans="7:8" x14ac:dyDescent="0.25">
      <c r="G7589">
        <v>7585</v>
      </c>
      <c r="H7589" s="246">
        <f t="shared" ca="1" si="130"/>
        <v>-2.3508640910453793E-2</v>
      </c>
    </row>
    <row r="7590" spans="7:8" x14ac:dyDescent="0.25">
      <c r="G7590">
        <v>7586</v>
      </c>
      <c r="H7590" s="246">
        <f t="shared" ca="1" si="130"/>
        <v>-2.4648977333942355E-4</v>
      </c>
    </row>
    <row r="7591" spans="7:8" x14ac:dyDescent="0.25">
      <c r="G7591">
        <v>7587</v>
      </c>
      <c r="H7591" s="246">
        <f t="shared" ca="1" si="130"/>
        <v>-9.1288557317627857E-4</v>
      </c>
    </row>
    <row r="7592" spans="7:8" x14ac:dyDescent="0.25">
      <c r="G7592">
        <v>7588</v>
      </c>
      <c r="H7592" s="246">
        <f t="shared" ca="1" si="130"/>
        <v>-7.364912222060772E-3</v>
      </c>
    </row>
    <row r="7593" spans="7:8" x14ac:dyDescent="0.25">
      <c r="G7593">
        <v>7589</v>
      </c>
      <c r="H7593" s="246">
        <f t="shared" ca="1" si="130"/>
        <v>-4.3449793373929639E-3</v>
      </c>
    </row>
    <row r="7594" spans="7:8" x14ac:dyDescent="0.25">
      <c r="G7594">
        <v>7590</v>
      </c>
      <c r="H7594" s="246">
        <f t="shared" ca="1" si="130"/>
        <v>1.2496461551495964E-2</v>
      </c>
    </row>
    <row r="7595" spans="7:8" x14ac:dyDescent="0.25">
      <c r="G7595">
        <v>7591</v>
      </c>
      <c r="H7595" s="246">
        <f t="shared" ca="1" si="130"/>
        <v>1.0020123866878309E-2</v>
      </c>
    </row>
    <row r="7596" spans="7:8" x14ac:dyDescent="0.25">
      <c r="G7596">
        <v>7592</v>
      </c>
      <c r="H7596" s="246">
        <f t="shared" ca="1" si="130"/>
        <v>-1.8305783337480883E-2</v>
      </c>
    </row>
    <row r="7597" spans="7:8" x14ac:dyDescent="0.25">
      <c r="G7597">
        <v>7593</v>
      </c>
      <c r="H7597" s="246">
        <f t="shared" ca="1" si="130"/>
        <v>6.0632363733085712E-3</v>
      </c>
    </row>
    <row r="7598" spans="7:8" x14ac:dyDescent="0.25">
      <c r="G7598">
        <v>7594</v>
      </c>
      <c r="H7598" s="246">
        <f t="shared" ca="1" si="130"/>
        <v>8.0510363987054846E-3</v>
      </c>
    </row>
    <row r="7599" spans="7:8" x14ac:dyDescent="0.25">
      <c r="G7599">
        <v>7595</v>
      </c>
      <c r="H7599" s="246">
        <f t="shared" ca="1" si="130"/>
        <v>-1.6866294043371623E-2</v>
      </c>
    </row>
    <row r="7600" spans="7:8" x14ac:dyDescent="0.25">
      <c r="G7600">
        <v>7596</v>
      </c>
      <c r="H7600" s="246">
        <f t="shared" ca="1" si="130"/>
        <v>1.8533446447825931E-2</v>
      </c>
    </row>
    <row r="7601" spans="7:8" x14ac:dyDescent="0.25">
      <c r="G7601">
        <v>7597</v>
      </c>
      <c r="H7601" s="246">
        <f t="shared" ca="1" si="130"/>
        <v>-3.6979379588739873E-3</v>
      </c>
    </row>
    <row r="7602" spans="7:8" x14ac:dyDescent="0.25">
      <c r="G7602">
        <v>7598</v>
      </c>
      <c r="H7602" s="246">
        <f t="shared" ca="1" si="130"/>
        <v>9.917531625715759E-3</v>
      </c>
    </row>
    <row r="7603" spans="7:8" x14ac:dyDescent="0.25">
      <c r="G7603">
        <v>7599</v>
      </c>
      <c r="H7603" s="246">
        <f t="shared" ca="1" si="130"/>
        <v>-1.1562286934375337E-2</v>
      </c>
    </row>
    <row r="7604" spans="7:8" x14ac:dyDescent="0.25">
      <c r="G7604">
        <v>7600</v>
      </c>
      <c r="H7604" s="246">
        <f t="shared" ca="1" si="130"/>
        <v>1.3423172744006069E-2</v>
      </c>
    </row>
    <row r="7605" spans="7:8" x14ac:dyDescent="0.25">
      <c r="G7605">
        <v>7601</v>
      </c>
      <c r="H7605" s="246">
        <f t="shared" ca="1" si="130"/>
        <v>1.3169664908147468E-3</v>
      </c>
    </row>
    <row r="7606" spans="7:8" x14ac:dyDescent="0.25">
      <c r="G7606">
        <v>7602</v>
      </c>
      <c r="H7606" s="246">
        <f t="shared" ca="1" si="130"/>
        <v>-3.3351497453883278E-3</v>
      </c>
    </row>
    <row r="7607" spans="7:8" x14ac:dyDescent="0.25">
      <c r="G7607">
        <v>7603</v>
      </c>
      <c r="H7607" s="246">
        <f t="shared" ca="1" si="130"/>
        <v>7.7158843939165592E-3</v>
      </c>
    </row>
    <row r="7608" spans="7:8" x14ac:dyDescent="0.25">
      <c r="G7608">
        <v>7604</v>
      </c>
      <c r="H7608" s="246">
        <f t="shared" ca="1" si="130"/>
        <v>1.6951142006322278E-2</v>
      </c>
    </row>
    <row r="7609" spans="7:8" x14ac:dyDescent="0.25">
      <c r="G7609">
        <v>7605</v>
      </c>
      <c r="H7609" s="246">
        <f t="shared" ca="1" si="130"/>
        <v>-3.8747141526175089E-3</v>
      </c>
    </row>
    <row r="7610" spans="7:8" x14ac:dyDescent="0.25">
      <c r="G7610">
        <v>7606</v>
      </c>
      <c r="H7610" s="246">
        <f t="shared" ca="1" si="130"/>
        <v>-1.9821908971874452E-2</v>
      </c>
    </row>
    <row r="7611" spans="7:8" x14ac:dyDescent="0.25">
      <c r="G7611">
        <v>7607</v>
      </c>
      <c r="H7611" s="246">
        <f t="shared" ca="1" si="130"/>
        <v>2.8585305482528574E-2</v>
      </c>
    </row>
    <row r="7612" spans="7:8" x14ac:dyDescent="0.25">
      <c r="G7612">
        <v>7608</v>
      </c>
      <c r="H7612" s="246">
        <f t="shared" ca="1" si="130"/>
        <v>-4.168456867924622E-4</v>
      </c>
    </row>
    <row r="7613" spans="7:8" x14ac:dyDescent="0.25">
      <c r="G7613">
        <v>7609</v>
      </c>
      <c r="H7613" s="246">
        <f t="shared" ca="1" si="130"/>
        <v>1.8498185943513056E-2</v>
      </c>
    </row>
    <row r="7614" spans="7:8" x14ac:dyDescent="0.25">
      <c r="G7614">
        <v>7610</v>
      </c>
      <c r="H7614" s="246">
        <f t="shared" ca="1" si="130"/>
        <v>7.2079973468114926E-3</v>
      </c>
    </row>
    <row r="7615" spans="7:8" x14ac:dyDescent="0.25">
      <c r="G7615">
        <v>7611</v>
      </c>
      <c r="H7615" s="246">
        <f t="shared" ca="1" si="130"/>
        <v>1.6404725732043865E-2</v>
      </c>
    </row>
    <row r="7616" spans="7:8" x14ac:dyDescent="0.25">
      <c r="G7616">
        <v>7612</v>
      </c>
      <c r="H7616" s="246">
        <f t="shared" ca="1" si="130"/>
        <v>1.9581554010235362E-2</v>
      </c>
    </row>
    <row r="7617" spans="7:8" x14ac:dyDescent="0.25">
      <c r="G7617">
        <v>7613</v>
      </c>
      <c r="H7617" s="246">
        <f t="shared" ca="1" si="130"/>
        <v>8.9804048702247473E-3</v>
      </c>
    </row>
    <row r="7618" spans="7:8" x14ac:dyDescent="0.25">
      <c r="G7618">
        <v>7614</v>
      </c>
      <c r="H7618" s="246">
        <f t="shared" ca="1" si="130"/>
        <v>2.121318578123998E-3</v>
      </c>
    </row>
    <row r="7619" spans="7:8" x14ac:dyDescent="0.25">
      <c r="G7619">
        <v>7615</v>
      </c>
      <c r="H7619" s="246">
        <f t="shared" ca="1" si="130"/>
        <v>1.4554307334193193E-2</v>
      </c>
    </row>
    <row r="7620" spans="7:8" x14ac:dyDescent="0.25">
      <c r="G7620">
        <v>7616</v>
      </c>
      <c r="H7620" s="246">
        <f t="shared" ca="1" si="130"/>
        <v>-1.1801639813747497E-2</v>
      </c>
    </row>
    <row r="7621" spans="7:8" x14ac:dyDescent="0.25">
      <c r="G7621">
        <v>7617</v>
      </c>
      <c r="H7621" s="246">
        <f t="shared" ca="1" si="130"/>
        <v>2.5814811462598224E-3</v>
      </c>
    </row>
    <row r="7622" spans="7:8" x14ac:dyDescent="0.25">
      <c r="G7622">
        <v>7618</v>
      </c>
      <c r="H7622" s="246">
        <f t="shared" ref="H7622:H7685" ca="1" si="131">_xlfn.NORM.INV(RAND(),$N$7,$N$8)</f>
        <v>2.0035359443380807E-2</v>
      </c>
    </row>
    <row r="7623" spans="7:8" x14ac:dyDescent="0.25">
      <c r="G7623">
        <v>7619</v>
      </c>
      <c r="H7623" s="246">
        <f t="shared" ca="1" si="131"/>
        <v>-6.1860919068128014E-3</v>
      </c>
    </row>
    <row r="7624" spans="7:8" x14ac:dyDescent="0.25">
      <c r="G7624">
        <v>7620</v>
      </c>
      <c r="H7624" s="246">
        <f t="shared" ca="1" si="131"/>
        <v>-6.1962395077684871E-3</v>
      </c>
    </row>
    <row r="7625" spans="7:8" x14ac:dyDescent="0.25">
      <c r="G7625">
        <v>7621</v>
      </c>
      <c r="H7625" s="246">
        <f t="shared" ca="1" si="131"/>
        <v>2.7734056421378885E-3</v>
      </c>
    </row>
    <row r="7626" spans="7:8" x14ac:dyDescent="0.25">
      <c r="G7626">
        <v>7622</v>
      </c>
      <c r="H7626" s="246">
        <f t="shared" ca="1" si="131"/>
        <v>1.3764425584061579E-2</v>
      </c>
    </row>
    <row r="7627" spans="7:8" x14ac:dyDescent="0.25">
      <c r="G7627">
        <v>7623</v>
      </c>
      <c r="H7627" s="246">
        <f t="shared" ca="1" si="131"/>
        <v>-1.6436448348659118E-2</v>
      </c>
    </row>
    <row r="7628" spans="7:8" x14ac:dyDescent="0.25">
      <c r="G7628">
        <v>7624</v>
      </c>
      <c r="H7628" s="246">
        <f t="shared" ca="1" si="131"/>
        <v>1.5493452176226262E-3</v>
      </c>
    </row>
    <row r="7629" spans="7:8" x14ac:dyDescent="0.25">
      <c r="G7629">
        <v>7625</v>
      </c>
      <c r="H7629" s="246">
        <f t="shared" ca="1" si="131"/>
        <v>-1.2472667508759076E-2</v>
      </c>
    </row>
    <row r="7630" spans="7:8" x14ac:dyDescent="0.25">
      <c r="G7630">
        <v>7626</v>
      </c>
      <c r="H7630" s="246">
        <f t="shared" ca="1" si="131"/>
        <v>-5.9445602693339004E-3</v>
      </c>
    </row>
    <row r="7631" spans="7:8" x14ac:dyDescent="0.25">
      <c r="G7631">
        <v>7627</v>
      </c>
      <c r="H7631" s="246">
        <f t="shared" ca="1" si="131"/>
        <v>-6.6804122586979816E-3</v>
      </c>
    </row>
    <row r="7632" spans="7:8" x14ac:dyDescent="0.25">
      <c r="G7632">
        <v>7628</v>
      </c>
      <c r="H7632" s="246">
        <f t="shared" ca="1" si="131"/>
        <v>1.8880051068641988E-3</v>
      </c>
    </row>
    <row r="7633" spans="7:8" x14ac:dyDescent="0.25">
      <c r="G7633">
        <v>7629</v>
      </c>
      <c r="H7633" s="246">
        <f t="shared" ca="1" si="131"/>
        <v>-1.488448507745938E-2</v>
      </c>
    </row>
    <row r="7634" spans="7:8" x14ac:dyDescent="0.25">
      <c r="G7634">
        <v>7630</v>
      </c>
      <c r="H7634" s="246">
        <f t="shared" ca="1" si="131"/>
        <v>-2.6348955507677647E-3</v>
      </c>
    </row>
    <row r="7635" spans="7:8" x14ac:dyDescent="0.25">
      <c r="G7635">
        <v>7631</v>
      </c>
      <c r="H7635" s="246">
        <f t="shared" ca="1" si="131"/>
        <v>-4.7176481298490201E-3</v>
      </c>
    </row>
    <row r="7636" spans="7:8" x14ac:dyDescent="0.25">
      <c r="G7636">
        <v>7632</v>
      </c>
      <c r="H7636" s="246">
        <f t="shared" ca="1" si="131"/>
        <v>1.6079051887472929E-2</v>
      </c>
    </row>
    <row r="7637" spans="7:8" x14ac:dyDescent="0.25">
      <c r="G7637">
        <v>7633</v>
      </c>
      <c r="H7637" s="246">
        <f t="shared" ca="1" si="131"/>
        <v>1.4690824961991389E-2</v>
      </c>
    </row>
    <row r="7638" spans="7:8" x14ac:dyDescent="0.25">
      <c r="G7638">
        <v>7634</v>
      </c>
      <c r="H7638" s="246">
        <f t="shared" ca="1" si="131"/>
        <v>7.5138229434298601E-3</v>
      </c>
    </row>
    <row r="7639" spans="7:8" x14ac:dyDescent="0.25">
      <c r="G7639">
        <v>7635</v>
      </c>
      <c r="H7639" s="246">
        <f t="shared" ca="1" si="131"/>
        <v>-1.9209328266362416E-2</v>
      </c>
    </row>
    <row r="7640" spans="7:8" x14ac:dyDescent="0.25">
      <c r="G7640">
        <v>7636</v>
      </c>
      <c r="H7640" s="246">
        <f t="shared" ca="1" si="131"/>
        <v>1.8526461167082828E-2</v>
      </c>
    </row>
    <row r="7641" spans="7:8" x14ac:dyDescent="0.25">
      <c r="G7641">
        <v>7637</v>
      </c>
      <c r="H7641" s="246">
        <f t="shared" ca="1" si="131"/>
        <v>-5.3088814168188508E-3</v>
      </c>
    </row>
    <row r="7642" spans="7:8" x14ac:dyDescent="0.25">
      <c r="G7642">
        <v>7638</v>
      </c>
      <c r="H7642" s="246">
        <f t="shared" ca="1" si="131"/>
        <v>-1.8488782007261505E-3</v>
      </c>
    </row>
    <row r="7643" spans="7:8" x14ac:dyDescent="0.25">
      <c r="G7643">
        <v>7639</v>
      </c>
      <c r="H7643" s="246">
        <f t="shared" ca="1" si="131"/>
        <v>-2.3819275779540322E-2</v>
      </c>
    </row>
    <row r="7644" spans="7:8" x14ac:dyDescent="0.25">
      <c r="G7644">
        <v>7640</v>
      </c>
      <c r="H7644" s="246">
        <f t="shared" ca="1" si="131"/>
        <v>-2.6163206965729758E-2</v>
      </c>
    </row>
    <row r="7645" spans="7:8" x14ac:dyDescent="0.25">
      <c r="G7645">
        <v>7641</v>
      </c>
      <c r="H7645" s="246">
        <f t="shared" ca="1" si="131"/>
        <v>-3.1996570136610546E-4</v>
      </c>
    </row>
    <row r="7646" spans="7:8" x14ac:dyDescent="0.25">
      <c r="G7646">
        <v>7642</v>
      </c>
      <c r="H7646" s="246">
        <f t="shared" ca="1" si="131"/>
        <v>8.8978140157706907E-3</v>
      </c>
    </row>
    <row r="7647" spans="7:8" x14ac:dyDescent="0.25">
      <c r="G7647">
        <v>7643</v>
      </c>
      <c r="H7647" s="246">
        <f t="shared" ca="1" si="131"/>
        <v>9.366546427189414E-3</v>
      </c>
    </row>
    <row r="7648" spans="7:8" x14ac:dyDescent="0.25">
      <c r="G7648">
        <v>7644</v>
      </c>
      <c r="H7648" s="246">
        <f t="shared" ca="1" si="131"/>
        <v>-9.6296503796805683E-3</v>
      </c>
    </row>
    <row r="7649" spans="7:8" x14ac:dyDescent="0.25">
      <c r="G7649">
        <v>7645</v>
      </c>
      <c r="H7649" s="246">
        <f t="shared" ca="1" si="131"/>
        <v>-1.0349876484599216E-2</v>
      </c>
    </row>
    <row r="7650" spans="7:8" x14ac:dyDescent="0.25">
      <c r="G7650">
        <v>7646</v>
      </c>
      <c r="H7650" s="246">
        <f t="shared" ca="1" si="131"/>
        <v>-2.3850147656502615E-3</v>
      </c>
    </row>
    <row r="7651" spans="7:8" x14ac:dyDescent="0.25">
      <c r="G7651">
        <v>7647</v>
      </c>
      <c r="H7651" s="246">
        <f t="shared" ca="1" si="131"/>
        <v>1.7464986401599719E-3</v>
      </c>
    </row>
    <row r="7652" spans="7:8" x14ac:dyDescent="0.25">
      <c r="G7652">
        <v>7648</v>
      </c>
      <c r="H7652" s="246">
        <f t="shared" ca="1" si="131"/>
        <v>-7.910629844414015E-3</v>
      </c>
    </row>
    <row r="7653" spans="7:8" x14ac:dyDescent="0.25">
      <c r="G7653">
        <v>7649</v>
      </c>
      <c r="H7653" s="246">
        <f t="shared" ca="1" si="131"/>
        <v>1.7044010199442662E-2</v>
      </c>
    </row>
    <row r="7654" spans="7:8" x14ac:dyDescent="0.25">
      <c r="G7654">
        <v>7650</v>
      </c>
      <c r="H7654" s="246">
        <f t="shared" ca="1" si="131"/>
        <v>1.5211383777275007E-2</v>
      </c>
    </row>
    <row r="7655" spans="7:8" x14ac:dyDescent="0.25">
      <c r="G7655">
        <v>7651</v>
      </c>
      <c r="H7655" s="246">
        <f t="shared" ca="1" si="131"/>
        <v>9.7593994366455684E-5</v>
      </c>
    </row>
    <row r="7656" spans="7:8" x14ac:dyDescent="0.25">
      <c r="G7656">
        <v>7652</v>
      </c>
      <c r="H7656" s="246">
        <f t="shared" ca="1" si="131"/>
        <v>-2.0351960193224626E-2</v>
      </c>
    </row>
    <row r="7657" spans="7:8" x14ac:dyDescent="0.25">
      <c r="G7657">
        <v>7653</v>
      </c>
      <c r="H7657" s="246">
        <f t="shared" ca="1" si="131"/>
        <v>-1.5213197920234347E-2</v>
      </c>
    </row>
    <row r="7658" spans="7:8" x14ac:dyDescent="0.25">
      <c r="G7658">
        <v>7654</v>
      </c>
      <c r="H7658" s="246">
        <f t="shared" ca="1" si="131"/>
        <v>1.673932084698913E-2</v>
      </c>
    </row>
    <row r="7659" spans="7:8" x14ac:dyDescent="0.25">
      <c r="G7659">
        <v>7655</v>
      </c>
      <c r="H7659" s="246">
        <f t="shared" ca="1" si="131"/>
        <v>-2.1349563960746127E-2</v>
      </c>
    </row>
    <row r="7660" spans="7:8" x14ac:dyDescent="0.25">
      <c r="G7660">
        <v>7656</v>
      </c>
      <c r="H7660" s="246">
        <f t="shared" ca="1" si="131"/>
        <v>-2.3953435457667475E-2</v>
      </c>
    </row>
    <row r="7661" spans="7:8" x14ac:dyDescent="0.25">
      <c r="G7661">
        <v>7657</v>
      </c>
      <c r="H7661" s="246">
        <f t="shared" ca="1" si="131"/>
        <v>-1.210200982098928E-2</v>
      </c>
    </row>
    <row r="7662" spans="7:8" x14ac:dyDescent="0.25">
      <c r="G7662">
        <v>7658</v>
      </c>
      <c r="H7662" s="246">
        <f t="shared" ca="1" si="131"/>
        <v>-8.2023047115260574E-3</v>
      </c>
    </row>
    <row r="7663" spans="7:8" x14ac:dyDescent="0.25">
      <c r="G7663">
        <v>7659</v>
      </c>
      <c r="H7663" s="246">
        <f t="shared" ca="1" si="131"/>
        <v>-7.550210138459695E-3</v>
      </c>
    </row>
    <row r="7664" spans="7:8" x14ac:dyDescent="0.25">
      <c r="G7664">
        <v>7660</v>
      </c>
      <c r="H7664" s="246">
        <f t="shared" ca="1" si="131"/>
        <v>1.2500828021925056E-2</v>
      </c>
    </row>
    <row r="7665" spans="7:8" x14ac:dyDescent="0.25">
      <c r="G7665">
        <v>7661</v>
      </c>
      <c r="H7665" s="246">
        <f t="shared" ca="1" si="131"/>
        <v>5.3201919468835839E-3</v>
      </c>
    </row>
    <row r="7666" spans="7:8" x14ac:dyDescent="0.25">
      <c r="G7666">
        <v>7662</v>
      </c>
      <c r="H7666" s="246">
        <f t="shared" ca="1" si="131"/>
        <v>-1.120093671422542E-2</v>
      </c>
    </row>
    <row r="7667" spans="7:8" x14ac:dyDescent="0.25">
      <c r="G7667">
        <v>7663</v>
      </c>
      <c r="H7667" s="246">
        <f t="shared" ca="1" si="131"/>
        <v>-5.9858843060950915E-3</v>
      </c>
    </row>
    <row r="7668" spans="7:8" x14ac:dyDescent="0.25">
      <c r="G7668">
        <v>7664</v>
      </c>
      <c r="H7668" s="246">
        <f t="shared" ca="1" si="131"/>
        <v>-1.2303766309050531E-2</v>
      </c>
    </row>
    <row r="7669" spans="7:8" x14ac:dyDescent="0.25">
      <c r="G7669">
        <v>7665</v>
      </c>
      <c r="H7669" s="246">
        <f t="shared" ca="1" si="131"/>
        <v>-1.6900935925891741E-2</v>
      </c>
    </row>
    <row r="7670" spans="7:8" x14ac:dyDescent="0.25">
      <c r="G7670">
        <v>7666</v>
      </c>
      <c r="H7670" s="246">
        <f t="shared" ca="1" si="131"/>
        <v>-8.5792326747622313E-3</v>
      </c>
    </row>
    <row r="7671" spans="7:8" x14ac:dyDescent="0.25">
      <c r="G7671">
        <v>7667</v>
      </c>
      <c r="H7671" s="246">
        <f t="shared" ca="1" si="131"/>
        <v>-2.2814539227841515E-2</v>
      </c>
    </row>
    <row r="7672" spans="7:8" x14ac:dyDescent="0.25">
      <c r="G7672">
        <v>7668</v>
      </c>
      <c r="H7672" s="246">
        <f t="shared" ca="1" si="131"/>
        <v>-2.1904414040900207E-2</v>
      </c>
    </row>
    <row r="7673" spans="7:8" x14ac:dyDescent="0.25">
      <c r="G7673">
        <v>7669</v>
      </c>
      <c r="H7673" s="246">
        <f t="shared" ca="1" si="131"/>
        <v>-7.1548913548833823E-3</v>
      </c>
    </row>
    <row r="7674" spans="7:8" x14ac:dyDescent="0.25">
      <c r="G7674">
        <v>7670</v>
      </c>
      <c r="H7674" s="246">
        <f t="shared" ca="1" si="131"/>
        <v>1.4049166156655822E-2</v>
      </c>
    </row>
    <row r="7675" spans="7:8" x14ac:dyDescent="0.25">
      <c r="G7675">
        <v>7671</v>
      </c>
      <c r="H7675" s="246">
        <f t="shared" ca="1" si="131"/>
        <v>-1.019822576044902E-2</v>
      </c>
    </row>
    <row r="7676" spans="7:8" x14ac:dyDescent="0.25">
      <c r="G7676">
        <v>7672</v>
      </c>
      <c r="H7676" s="246">
        <f t="shared" ca="1" si="131"/>
        <v>-1.0965182686556317E-2</v>
      </c>
    </row>
    <row r="7677" spans="7:8" x14ac:dyDescent="0.25">
      <c r="G7677">
        <v>7673</v>
      </c>
      <c r="H7677" s="246">
        <f t="shared" ca="1" si="131"/>
        <v>-2.8575595680087489E-3</v>
      </c>
    </row>
    <row r="7678" spans="7:8" x14ac:dyDescent="0.25">
      <c r="G7678">
        <v>7674</v>
      </c>
      <c r="H7678" s="246">
        <f t="shared" ca="1" si="131"/>
        <v>-1.2321012124037087E-2</v>
      </c>
    </row>
    <row r="7679" spans="7:8" x14ac:dyDescent="0.25">
      <c r="G7679">
        <v>7675</v>
      </c>
      <c r="H7679" s="246">
        <f t="shared" ca="1" si="131"/>
        <v>1.7617731156736316E-3</v>
      </c>
    </row>
    <row r="7680" spans="7:8" x14ac:dyDescent="0.25">
      <c r="G7680">
        <v>7676</v>
      </c>
      <c r="H7680" s="246">
        <f t="shared" ca="1" si="131"/>
        <v>-4.744163265760073E-4</v>
      </c>
    </row>
    <row r="7681" spans="7:8" x14ac:dyDescent="0.25">
      <c r="G7681">
        <v>7677</v>
      </c>
      <c r="H7681" s="246">
        <f t="shared" ca="1" si="131"/>
        <v>1.3145163313382316E-4</v>
      </c>
    </row>
    <row r="7682" spans="7:8" x14ac:dyDescent="0.25">
      <c r="G7682">
        <v>7678</v>
      </c>
      <c r="H7682" s="246">
        <f t="shared" ca="1" si="131"/>
        <v>-2.2788407516227561E-3</v>
      </c>
    </row>
    <row r="7683" spans="7:8" x14ac:dyDescent="0.25">
      <c r="G7683">
        <v>7679</v>
      </c>
      <c r="H7683" s="246">
        <f t="shared" ca="1" si="131"/>
        <v>3.2354017008361463E-2</v>
      </c>
    </row>
    <row r="7684" spans="7:8" x14ac:dyDescent="0.25">
      <c r="G7684">
        <v>7680</v>
      </c>
      <c r="H7684" s="246">
        <f t="shared" ca="1" si="131"/>
        <v>-7.2482771430464219E-3</v>
      </c>
    </row>
    <row r="7685" spans="7:8" x14ac:dyDescent="0.25">
      <c r="G7685">
        <v>7681</v>
      </c>
      <c r="H7685" s="246">
        <f t="shared" ca="1" si="131"/>
        <v>-5.3233832053079036E-3</v>
      </c>
    </row>
    <row r="7686" spans="7:8" x14ac:dyDescent="0.25">
      <c r="G7686">
        <v>7682</v>
      </c>
      <c r="H7686" s="246">
        <f t="shared" ref="H7686:H7749" ca="1" si="132">_xlfn.NORM.INV(RAND(),$N$7,$N$8)</f>
        <v>-8.3196362703257774E-3</v>
      </c>
    </row>
    <row r="7687" spans="7:8" x14ac:dyDescent="0.25">
      <c r="G7687">
        <v>7683</v>
      </c>
      <c r="H7687" s="246">
        <f t="shared" ca="1" si="132"/>
        <v>2.7289830012885014E-3</v>
      </c>
    </row>
    <row r="7688" spans="7:8" x14ac:dyDescent="0.25">
      <c r="G7688">
        <v>7684</v>
      </c>
      <c r="H7688" s="246">
        <f t="shared" ca="1" si="132"/>
        <v>-1.1198725727649583E-2</v>
      </c>
    </row>
    <row r="7689" spans="7:8" x14ac:dyDescent="0.25">
      <c r="G7689">
        <v>7685</v>
      </c>
      <c r="H7689" s="246">
        <f t="shared" ca="1" si="132"/>
        <v>-2.7923324141038021E-2</v>
      </c>
    </row>
    <row r="7690" spans="7:8" x14ac:dyDescent="0.25">
      <c r="G7690">
        <v>7686</v>
      </c>
      <c r="H7690" s="246">
        <f t="shared" ca="1" si="132"/>
        <v>6.3119262255762676E-3</v>
      </c>
    </row>
    <row r="7691" spans="7:8" x14ac:dyDescent="0.25">
      <c r="G7691">
        <v>7687</v>
      </c>
      <c r="H7691" s="246">
        <f t="shared" ca="1" si="132"/>
        <v>-5.4849846391563086E-3</v>
      </c>
    </row>
    <row r="7692" spans="7:8" x14ac:dyDescent="0.25">
      <c r="G7692">
        <v>7688</v>
      </c>
      <c r="H7692" s="246">
        <f t="shared" ca="1" si="132"/>
        <v>8.5498442661973827E-3</v>
      </c>
    </row>
    <row r="7693" spans="7:8" x14ac:dyDescent="0.25">
      <c r="G7693">
        <v>7689</v>
      </c>
      <c r="H7693" s="246">
        <f t="shared" ca="1" si="132"/>
        <v>8.0464469101657159E-3</v>
      </c>
    </row>
    <row r="7694" spans="7:8" x14ac:dyDescent="0.25">
      <c r="G7694">
        <v>7690</v>
      </c>
      <c r="H7694" s="246">
        <f t="shared" ca="1" si="132"/>
        <v>-2.6124800829309864E-2</v>
      </c>
    </row>
    <row r="7695" spans="7:8" x14ac:dyDescent="0.25">
      <c r="G7695">
        <v>7691</v>
      </c>
      <c r="H7695" s="246">
        <f t="shared" ca="1" si="132"/>
        <v>1.6732701807414915E-2</v>
      </c>
    </row>
    <row r="7696" spans="7:8" x14ac:dyDescent="0.25">
      <c r="G7696">
        <v>7692</v>
      </c>
      <c r="H7696" s="246">
        <f t="shared" ca="1" si="132"/>
        <v>1.4789040918071055E-2</v>
      </c>
    </row>
    <row r="7697" spans="7:8" x14ac:dyDescent="0.25">
      <c r="G7697">
        <v>7693</v>
      </c>
      <c r="H7697" s="246">
        <f t="shared" ca="1" si="132"/>
        <v>-9.3583313725684701E-3</v>
      </c>
    </row>
    <row r="7698" spans="7:8" x14ac:dyDescent="0.25">
      <c r="G7698">
        <v>7694</v>
      </c>
      <c r="H7698" s="246">
        <f t="shared" ca="1" si="132"/>
        <v>-6.2264000330743757E-3</v>
      </c>
    </row>
    <row r="7699" spans="7:8" x14ac:dyDescent="0.25">
      <c r="G7699">
        <v>7695</v>
      </c>
      <c r="H7699" s="246">
        <f t="shared" ca="1" si="132"/>
        <v>5.9737164689517563E-3</v>
      </c>
    </row>
    <row r="7700" spans="7:8" x14ac:dyDescent="0.25">
      <c r="G7700">
        <v>7696</v>
      </c>
      <c r="H7700" s="246">
        <f t="shared" ca="1" si="132"/>
        <v>6.0808338062073525E-3</v>
      </c>
    </row>
    <row r="7701" spans="7:8" x14ac:dyDescent="0.25">
      <c r="G7701">
        <v>7697</v>
      </c>
      <c r="H7701" s="246">
        <f t="shared" ca="1" si="132"/>
        <v>3.0389850639459966E-3</v>
      </c>
    </row>
    <row r="7702" spans="7:8" x14ac:dyDescent="0.25">
      <c r="G7702">
        <v>7698</v>
      </c>
      <c r="H7702" s="246">
        <f t="shared" ca="1" si="132"/>
        <v>-2.1377310687938824E-2</v>
      </c>
    </row>
    <row r="7703" spans="7:8" x14ac:dyDescent="0.25">
      <c r="G7703">
        <v>7699</v>
      </c>
      <c r="H7703" s="246">
        <f t="shared" ca="1" si="132"/>
        <v>-8.9079558009393144E-4</v>
      </c>
    </row>
    <row r="7704" spans="7:8" x14ac:dyDescent="0.25">
      <c r="G7704">
        <v>7700</v>
      </c>
      <c r="H7704" s="246">
        <f t="shared" ca="1" si="132"/>
        <v>-8.6114146423408207E-3</v>
      </c>
    </row>
    <row r="7705" spans="7:8" x14ac:dyDescent="0.25">
      <c r="G7705">
        <v>7701</v>
      </c>
      <c r="H7705" s="246">
        <f t="shared" ca="1" si="132"/>
        <v>7.8343334702086521E-3</v>
      </c>
    </row>
    <row r="7706" spans="7:8" x14ac:dyDescent="0.25">
      <c r="G7706">
        <v>7702</v>
      </c>
      <c r="H7706" s="246">
        <f t="shared" ca="1" si="132"/>
        <v>7.7293894439363639E-3</v>
      </c>
    </row>
    <row r="7707" spans="7:8" x14ac:dyDescent="0.25">
      <c r="G7707">
        <v>7703</v>
      </c>
      <c r="H7707" s="246">
        <f t="shared" ca="1" si="132"/>
        <v>4.9245682576355559E-3</v>
      </c>
    </row>
    <row r="7708" spans="7:8" x14ac:dyDescent="0.25">
      <c r="G7708">
        <v>7704</v>
      </c>
      <c r="H7708" s="246">
        <f t="shared" ca="1" si="132"/>
        <v>4.0773080358512889E-3</v>
      </c>
    </row>
    <row r="7709" spans="7:8" x14ac:dyDescent="0.25">
      <c r="G7709">
        <v>7705</v>
      </c>
      <c r="H7709" s="246">
        <f t="shared" ca="1" si="132"/>
        <v>2.3565202280579137E-2</v>
      </c>
    </row>
    <row r="7710" spans="7:8" x14ac:dyDescent="0.25">
      <c r="G7710">
        <v>7706</v>
      </c>
      <c r="H7710" s="246">
        <f t="shared" ca="1" si="132"/>
        <v>-5.9827642367857713E-3</v>
      </c>
    </row>
    <row r="7711" spans="7:8" x14ac:dyDescent="0.25">
      <c r="G7711">
        <v>7707</v>
      </c>
      <c r="H7711" s="246">
        <f t="shared" ca="1" si="132"/>
        <v>-1.7113261388956088E-3</v>
      </c>
    </row>
    <row r="7712" spans="7:8" x14ac:dyDescent="0.25">
      <c r="G7712">
        <v>7708</v>
      </c>
      <c r="H7712" s="246">
        <f t="shared" ca="1" si="132"/>
        <v>-2.4678742049859616E-2</v>
      </c>
    </row>
    <row r="7713" spans="7:8" x14ac:dyDescent="0.25">
      <c r="G7713">
        <v>7709</v>
      </c>
      <c r="H7713" s="246">
        <f t="shared" ca="1" si="132"/>
        <v>-2.0146562371271893E-4</v>
      </c>
    </row>
    <row r="7714" spans="7:8" x14ac:dyDescent="0.25">
      <c r="G7714">
        <v>7710</v>
      </c>
      <c r="H7714" s="246">
        <f t="shared" ca="1" si="132"/>
        <v>4.6853787522994333E-3</v>
      </c>
    </row>
    <row r="7715" spans="7:8" x14ac:dyDescent="0.25">
      <c r="G7715">
        <v>7711</v>
      </c>
      <c r="H7715" s="246">
        <f t="shared" ca="1" si="132"/>
        <v>-1.628688295932313E-2</v>
      </c>
    </row>
    <row r="7716" spans="7:8" x14ac:dyDescent="0.25">
      <c r="G7716">
        <v>7712</v>
      </c>
      <c r="H7716" s="246">
        <f t="shared" ca="1" si="132"/>
        <v>-1.3768984627744722E-2</v>
      </c>
    </row>
    <row r="7717" spans="7:8" x14ac:dyDescent="0.25">
      <c r="G7717">
        <v>7713</v>
      </c>
      <c r="H7717" s="246">
        <f t="shared" ca="1" si="132"/>
        <v>8.5391420722761829E-3</v>
      </c>
    </row>
    <row r="7718" spans="7:8" x14ac:dyDescent="0.25">
      <c r="G7718">
        <v>7714</v>
      </c>
      <c r="H7718" s="246">
        <f t="shared" ca="1" si="132"/>
        <v>-5.5493007096992179E-3</v>
      </c>
    </row>
    <row r="7719" spans="7:8" x14ac:dyDescent="0.25">
      <c r="G7719">
        <v>7715</v>
      </c>
      <c r="H7719" s="246">
        <f t="shared" ca="1" si="132"/>
        <v>4.2404232539177238E-3</v>
      </c>
    </row>
    <row r="7720" spans="7:8" x14ac:dyDescent="0.25">
      <c r="G7720">
        <v>7716</v>
      </c>
      <c r="H7720" s="246">
        <f t="shared" ca="1" si="132"/>
        <v>1.7619115825750046E-3</v>
      </c>
    </row>
    <row r="7721" spans="7:8" x14ac:dyDescent="0.25">
      <c r="G7721">
        <v>7717</v>
      </c>
      <c r="H7721" s="246">
        <f t="shared" ca="1" si="132"/>
        <v>-2.7383676779422958E-3</v>
      </c>
    </row>
    <row r="7722" spans="7:8" x14ac:dyDescent="0.25">
      <c r="G7722">
        <v>7718</v>
      </c>
      <c r="H7722" s="246">
        <f t="shared" ca="1" si="132"/>
        <v>3.2585833648343865E-3</v>
      </c>
    </row>
    <row r="7723" spans="7:8" x14ac:dyDescent="0.25">
      <c r="G7723">
        <v>7719</v>
      </c>
      <c r="H7723" s="246">
        <f t="shared" ca="1" si="132"/>
        <v>7.3446630262623122E-3</v>
      </c>
    </row>
    <row r="7724" spans="7:8" x14ac:dyDescent="0.25">
      <c r="G7724">
        <v>7720</v>
      </c>
      <c r="H7724" s="246">
        <f t="shared" ca="1" si="132"/>
        <v>-2.7012006824470691E-2</v>
      </c>
    </row>
    <row r="7725" spans="7:8" x14ac:dyDescent="0.25">
      <c r="G7725">
        <v>7721</v>
      </c>
      <c r="H7725" s="246">
        <f t="shared" ca="1" si="132"/>
        <v>6.0665595433511714E-3</v>
      </c>
    </row>
    <row r="7726" spans="7:8" x14ac:dyDescent="0.25">
      <c r="G7726">
        <v>7722</v>
      </c>
      <c r="H7726" s="246">
        <f t="shared" ca="1" si="132"/>
        <v>-8.9711408012419728E-3</v>
      </c>
    </row>
    <row r="7727" spans="7:8" x14ac:dyDescent="0.25">
      <c r="G7727">
        <v>7723</v>
      </c>
      <c r="H7727" s="246">
        <f t="shared" ca="1" si="132"/>
        <v>3.0662667948410647E-3</v>
      </c>
    </row>
    <row r="7728" spans="7:8" x14ac:dyDescent="0.25">
      <c r="G7728">
        <v>7724</v>
      </c>
      <c r="H7728" s="246">
        <f t="shared" ca="1" si="132"/>
        <v>-4.7761071777390977E-3</v>
      </c>
    </row>
    <row r="7729" spans="7:8" x14ac:dyDescent="0.25">
      <c r="G7729">
        <v>7725</v>
      </c>
      <c r="H7729" s="246">
        <f t="shared" ca="1" si="132"/>
        <v>-1.1906561533928849E-2</v>
      </c>
    </row>
    <row r="7730" spans="7:8" x14ac:dyDescent="0.25">
      <c r="G7730">
        <v>7726</v>
      </c>
      <c r="H7730" s="246">
        <f t="shared" ca="1" si="132"/>
        <v>-8.5203577843980839E-3</v>
      </c>
    </row>
    <row r="7731" spans="7:8" x14ac:dyDescent="0.25">
      <c r="G7731">
        <v>7727</v>
      </c>
      <c r="H7731" s="246">
        <f t="shared" ca="1" si="132"/>
        <v>-1.1579998671504823E-2</v>
      </c>
    </row>
    <row r="7732" spans="7:8" x14ac:dyDescent="0.25">
      <c r="G7732">
        <v>7728</v>
      </c>
      <c r="H7732" s="246">
        <f t="shared" ca="1" si="132"/>
        <v>-2.0918918513609958E-3</v>
      </c>
    </row>
    <row r="7733" spans="7:8" x14ac:dyDescent="0.25">
      <c r="G7733">
        <v>7729</v>
      </c>
      <c r="H7733" s="246">
        <f t="shared" ca="1" si="132"/>
        <v>-2.6747175601493423E-3</v>
      </c>
    </row>
    <row r="7734" spans="7:8" x14ac:dyDescent="0.25">
      <c r="G7734">
        <v>7730</v>
      </c>
      <c r="H7734" s="246">
        <f t="shared" ca="1" si="132"/>
        <v>-4.5392189306910453E-3</v>
      </c>
    </row>
    <row r="7735" spans="7:8" x14ac:dyDescent="0.25">
      <c r="G7735">
        <v>7731</v>
      </c>
      <c r="H7735" s="246">
        <f t="shared" ca="1" si="132"/>
        <v>7.551473075567877E-3</v>
      </c>
    </row>
    <row r="7736" spans="7:8" x14ac:dyDescent="0.25">
      <c r="G7736">
        <v>7732</v>
      </c>
      <c r="H7736" s="246">
        <f t="shared" ca="1" si="132"/>
        <v>6.8207590738757718E-3</v>
      </c>
    </row>
    <row r="7737" spans="7:8" x14ac:dyDescent="0.25">
      <c r="G7737">
        <v>7733</v>
      </c>
      <c r="H7737" s="246">
        <f t="shared" ca="1" si="132"/>
        <v>8.8583217252156676E-3</v>
      </c>
    </row>
    <row r="7738" spans="7:8" x14ac:dyDescent="0.25">
      <c r="G7738">
        <v>7734</v>
      </c>
      <c r="H7738" s="246">
        <f t="shared" ca="1" si="132"/>
        <v>-5.7083484767631216E-4</v>
      </c>
    </row>
    <row r="7739" spans="7:8" x14ac:dyDescent="0.25">
      <c r="G7739">
        <v>7735</v>
      </c>
      <c r="H7739" s="246">
        <f t="shared" ca="1" si="132"/>
        <v>9.3478182885632921E-3</v>
      </c>
    </row>
    <row r="7740" spans="7:8" x14ac:dyDescent="0.25">
      <c r="G7740">
        <v>7736</v>
      </c>
      <c r="H7740" s="246">
        <f t="shared" ca="1" si="132"/>
        <v>4.0459551658330838E-3</v>
      </c>
    </row>
    <row r="7741" spans="7:8" x14ac:dyDescent="0.25">
      <c r="G7741">
        <v>7737</v>
      </c>
      <c r="H7741" s="246">
        <f t="shared" ca="1" si="132"/>
        <v>4.3056694451541694E-3</v>
      </c>
    </row>
    <row r="7742" spans="7:8" x14ac:dyDescent="0.25">
      <c r="G7742">
        <v>7738</v>
      </c>
      <c r="H7742" s="246">
        <f t="shared" ca="1" si="132"/>
        <v>-1.7759699711023775E-2</v>
      </c>
    </row>
    <row r="7743" spans="7:8" x14ac:dyDescent="0.25">
      <c r="G7743">
        <v>7739</v>
      </c>
      <c r="H7743" s="246">
        <f t="shared" ca="1" si="132"/>
        <v>-8.4698438848961072E-3</v>
      </c>
    </row>
    <row r="7744" spans="7:8" x14ac:dyDescent="0.25">
      <c r="G7744">
        <v>7740</v>
      </c>
      <c r="H7744" s="246">
        <f t="shared" ca="1" si="132"/>
        <v>8.0617727973345352E-3</v>
      </c>
    </row>
    <row r="7745" spans="7:8" x14ac:dyDescent="0.25">
      <c r="G7745">
        <v>7741</v>
      </c>
      <c r="H7745" s="246">
        <f t="shared" ca="1" si="132"/>
        <v>-1.7975448858991723E-2</v>
      </c>
    </row>
    <row r="7746" spans="7:8" x14ac:dyDescent="0.25">
      <c r="G7746">
        <v>7742</v>
      </c>
      <c r="H7746" s="246">
        <f t="shared" ca="1" si="132"/>
        <v>3.8001290344873363E-3</v>
      </c>
    </row>
    <row r="7747" spans="7:8" x14ac:dyDescent="0.25">
      <c r="G7747">
        <v>7743</v>
      </c>
      <c r="H7747" s="246">
        <f t="shared" ca="1" si="132"/>
        <v>4.8243822754481141E-4</v>
      </c>
    </row>
    <row r="7748" spans="7:8" x14ac:dyDescent="0.25">
      <c r="G7748">
        <v>7744</v>
      </c>
      <c r="H7748" s="246">
        <f t="shared" ca="1" si="132"/>
        <v>-1.7759509088497837E-2</v>
      </c>
    </row>
    <row r="7749" spans="7:8" x14ac:dyDescent="0.25">
      <c r="G7749">
        <v>7745</v>
      </c>
      <c r="H7749" s="246">
        <f t="shared" ca="1" si="132"/>
        <v>5.9937587977209016E-3</v>
      </c>
    </row>
    <row r="7750" spans="7:8" x14ac:dyDescent="0.25">
      <c r="G7750">
        <v>7746</v>
      </c>
      <c r="H7750" s="246">
        <f t="shared" ref="H7750:H7813" ca="1" si="133">_xlfn.NORM.INV(RAND(),$N$7,$N$8)</f>
        <v>1.7799505031427378E-2</v>
      </c>
    </row>
    <row r="7751" spans="7:8" x14ac:dyDescent="0.25">
      <c r="G7751">
        <v>7747</v>
      </c>
      <c r="H7751" s="246">
        <f t="shared" ca="1" si="133"/>
        <v>1.0402039736652872E-2</v>
      </c>
    </row>
    <row r="7752" spans="7:8" x14ac:dyDescent="0.25">
      <c r="G7752">
        <v>7748</v>
      </c>
      <c r="H7752" s="246">
        <f t="shared" ca="1" si="133"/>
        <v>3.4285050959367083E-2</v>
      </c>
    </row>
    <row r="7753" spans="7:8" x14ac:dyDescent="0.25">
      <c r="G7753">
        <v>7749</v>
      </c>
      <c r="H7753" s="246">
        <f t="shared" ca="1" si="133"/>
        <v>-2.7099199920216813E-3</v>
      </c>
    </row>
    <row r="7754" spans="7:8" x14ac:dyDescent="0.25">
      <c r="G7754">
        <v>7750</v>
      </c>
      <c r="H7754" s="246">
        <f t="shared" ca="1" si="133"/>
        <v>-8.6623645418399259E-3</v>
      </c>
    </row>
    <row r="7755" spans="7:8" x14ac:dyDescent="0.25">
      <c r="G7755">
        <v>7751</v>
      </c>
      <c r="H7755" s="246">
        <f t="shared" ca="1" si="133"/>
        <v>5.8925322870364378E-3</v>
      </c>
    </row>
    <row r="7756" spans="7:8" x14ac:dyDescent="0.25">
      <c r="G7756">
        <v>7752</v>
      </c>
      <c r="H7756" s="246">
        <f t="shared" ca="1" si="133"/>
        <v>-2.5175717058196091E-2</v>
      </c>
    </row>
    <row r="7757" spans="7:8" x14ac:dyDescent="0.25">
      <c r="G7757">
        <v>7753</v>
      </c>
      <c r="H7757" s="246">
        <f t="shared" ca="1" si="133"/>
        <v>1.0375085325511119E-2</v>
      </c>
    </row>
    <row r="7758" spans="7:8" x14ac:dyDescent="0.25">
      <c r="G7758">
        <v>7754</v>
      </c>
      <c r="H7758" s="246">
        <f t="shared" ca="1" si="133"/>
        <v>2.93074358675294E-3</v>
      </c>
    </row>
    <row r="7759" spans="7:8" x14ac:dyDescent="0.25">
      <c r="G7759">
        <v>7755</v>
      </c>
      <c r="H7759" s="246">
        <f t="shared" ca="1" si="133"/>
        <v>-1.4556131347751724E-4</v>
      </c>
    </row>
    <row r="7760" spans="7:8" x14ac:dyDescent="0.25">
      <c r="G7760">
        <v>7756</v>
      </c>
      <c r="H7760" s="246">
        <f t="shared" ca="1" si="133"/>
        <v>-2.2012745086406262E-3</v>
      </c>
    </row>
    <row r="7761" spans="7:8" x14ac:dyDescent="0.25">
      <c r="G7761">
        <v>7757</v>
      </c>
      <c r="H7761" s="246">
        <f t="shared" ca="1" si="133"/>
        <v>3.9488637469582795E-3</v>
      </c>
    </row>
    <row r="7762" spans="7:8" x14ac:dyDescent="0.25">
      <c r="G7762">
        <v>7758</v>
      </c>
      <c r="H7762" s="246">
        <f t="shared" ca="1" si="133"/>
        <v>-8.329779718862949E-3</v>
      </c>
    </row>
    <row r="7763" spans="7:8" x14ac:dyDescent="0.25">
      <c r="G7763">
        <v>7759</v>
      </c>
      <c r="H7763" s="246">
        <f t="shared" ca="1" si="133"/>
        <v>2.2732264515503288E-2</v>
      </c>
    </row>
    <row r="7764" spans="7:8" x14ac:dyDescent="0.25">
      <c r="G7764">
        <v>7760</v>
      </c>
      <c r="H7764" s="246">
        <f t="shared" ca="1" si="133"/>
        <v>1.945470537836631E-2</v>
      </c>
    </row>
    <row r="7765" spans="7:8" x14ac:dyDescent="0.25">
      <c r="G7765">
        <v>7761</v>
      </c>
      <c r="H7765" s="246">
        <f t="shared" ca="1" si="133"/>
        <v>1.3399321739715954E-2</v>
      </c>
    </row>
    <row r="7766" spans="7:8" x14ac:dyDescent="0.25">
      <c r="G7766">
        <v>7762</v>
      </c>
      <c r="H7766" s="246">
        <f t="shared" ca="1" si="133"/>
        <v>-3.0235637529973016E-3</v>
      </c>
    </row>
    <row r="7767" spans="7:8" x14ac:dyDescent="0.25">
      <c r="G7767">
        <v>7763</v>
      </c>
      <c r="H7767" s="246">
        <f t="shared" ca="1" si="133"/>
        <v>1.2144282991507669E-2</v>
      </c>
    </row>
    <row r="7768" spans="7:8" x14ac:dyDescent="0.25">
      <c r="G7768">
        <v>7764</v>
      </c>
      <c r="H7768" s="246">
        <f t="shared" ca="1" si="133"/>
        <v>-2.6950626788448315E-2</v>
      </c>
    </row>
    <row r="7769" spans="7:8" x14ac:dyDescent="0.25">
      <c r="G7769">
        <v>7765</v>
      </c>
      <c r="H7769" s="246">
        <f t="shared" ca="1" si="133"/>
        <v>1.9739114202485922E-2</v>
      </c>
    </row>
    <row r="7770" spans="7:8" x14ac:dyDescent="0.25">
      <c r="G7770">
        <v>7766</v>
      </c>
      <c r="H7770" s="246">
        <f t="shared" ca="1" si="133"/>
        <v>1.3611250300093395E-2</v>
      </c>
    </row>
    <row r="7771" spans="7:8" x14ac:dyDescent="0.25">
      <c r="G7771">
        <v>7767</v>
      </c>
      <c r="H7771" s="246">
        <f t="shared" ca="1" si="133"/>
        <v>-1.1468177685631614E-2</v>
      </c>
    </row>
    <row r="7772" spans="7:8" x14ac:dyDescent="0.25">
      <c r="G7772">
        <v>7768</v>
      </c>
      <c r="H7772" s="246">
        <f t="shared" ca="1" si="133"/>
        <v>-7.8275808105733105E-3</v>
      </c>
    </row>
    <row r="7773" spans="7:8" x14ac:dyDescent="0.25">
      <c r="G7773">
        <v>7769</v>
      </c>
      <c r="H7773" s="246">
        <f t="shared" ca="1" si="133"/>
        <v>1.3140700043520793E-2</v>
      </c>
    </row>
    <row r="7774" spans="7:8" x14ac:dyDescent="0.25">
      <c r="G7774">
        <v>7770</v>
      </c>
      <c r="H7774" s="246">
        <f t="shared" ca="1" si="133"/>
        <v>2.4538375155808813E-3</v>
      </c>
    </row>
    <row r="7775" spans="7:8" x14ac:dyDescent="0.25">
      <c r="G7775">
        <v>7771</v>
      </c>
      <c r="H7775" s="246">
        <f t="shared" ca="1" si="133"/>
        <v>-5.8638431743783673E-3</v>
      </c>
    </row>
    <row r="7776" spans="7:8" x14ac:dyDescent="0.25">
      <c r="G7776">
        <v>7772</v>
      </c>
      <c r="H7776" s="246">
        <f t="shared" ca="1" si="133"/>
        <v>-1.1089483989649465E-2</v>
      </c>
    </row>
    <row r="7777" spans="7:8" x14ac:dyDescent="0.25">
      <c r="G7777">
        <v>7773</v>
      </c>
      <c r="H7777" s="246">
        <f t="shared" ca="1" si="133"/>
        <v>-2.1885043732219649E-2</v>
      </c>
    </row>
    <row r="7778" spans="7:8" x14ac:dyDescent="0.25">
      <c r="G7778">
        <v>7774</v>
      </c>
      <c r="H7778" s="246">
        <f t="shared" ca="1" si="133"/>
        <v>5.3179327750308963E-3</v>
      </c>
    </row>
    <row r="7779" spans="7:8" x14ac:dyDescent="0.25">
      <c r="G7779">
        <v>7775</v>
      </c>
      <c r="H7779" s="246">
        <f t="shared" ca="1" si="133"/>
        <v>9.9892731417004291E-3</v>
      </c>
    </row>
    <row r="7780" spans="7:8" x14ac:dyDescent="0.25">
      <c r="G7780">
        <v>7776</v>
      </c>
      <c r="H7780" s="246">
        <f t="shared" ca="1" si="133"/>
        <v>1.7786010601390876E-2</v>
      </c>
    </row>
    <row r="7781" spans="7:8" x14ac:dyDescent="0.25">
      <c r="G7781">
        <v>7777</v>
      </c>
      <c r="H7781" s="246">
        <f t="shared" ca="1" si="133"/>
        <v>1.5158915626732234E-2</v>
      </c>
    </row>
    <row r="7782" spans="7:8" x14ac:dyDescent="0.25">
      <c r="G7782">
        <v>7778</v>
      </c>
      <c r="H7782" s="246">
        <f t="shared" ca="1" si="133"/>
        <v>1.0304512558132159E-2</v>
      </c>
    </row>
    <row r="7783" spans="7:8" x14ac:dyDescent="0.25">
      <c r="G7783">
        <v>7779</v>
      </c>
      <c r="H7783" s="246">
        <f t="shared" ca="1" si="133"/>
        <v>-1.4356151594870182E-2</v>
      </c>
    </row>
    <row r="7784" spans="7:8" x14ac:dyDescent="0.25">
      <c r="G7784">
        <v>7780</v>
      </c>
      <c r="H7784" s="246">
        <f t="shared" ca="1" si="133"/>
        <v>9.1718775961970103E-3</v>
      </c>
    </row>
    <row r="7785" spans="7:8" x14ac:dyDescent="0.25">
      <c r="G7785">
        <v>7781</v>
      </c>
      <c r="H7785" s="246">
        <f t="shared" ca="1" si="133"/>
        <v>-7.8098980781796563E-3</v>
      </c>
    </row>
    <row r="7786" spans="7:8" x14ac:dyDescent="0.25">
      <c r="G7786">
        <v>7782</v>
      </c>
      <c r="H7786" s="246">
        <f t="shared" ca="1" si="133"/>
        <v>7.9960198379372179E-3</v>
      </c>
    </row>
    <row r="7787" spans="7:8" x14ac:dyDescent="0.25">
      <c r="G7787">
        <v>7783</v>
      </c>
      <c r="H7787" s="246">
        <f t="shared" ca="1" si="133"/>
        <v>1.775041359884057E-2</v>
      </c>
    </row>
    <row r="7788" spans="7:8" x14ac:dyDescent="0.25">
      <c r="G7788">
        <v>7784</v>
      </c>
      <c r="H7788" s="246">
        <f t="shared" ca="1" si="133"/>
        <v>1.7141862989918686E-2</v>
      </c>
    </row>
    <row r="7789" spans="7:8" x14ac:dyDescent="0.25">
      <c r="G7789">
        <v>7785</v>
      </c>
      <c r="H7789" s="246">
        <f t="shared" ca="1" si="133"/>
        <v>3.4980203434367223E-3</v>
      </c>
    </row>
    <row r="7790" spans="7:8" x14ac:dyDescent="0.25">
      <c r="G7790">
        <v>7786</v>
      </c>
      <c r="H7790" s="246">
        <f t="shared" ca="1" si="133"/>
        <v>6.7371409232799741E-4</v>
      </c>
    </row>
    <row r="7791" spans="7:8" x14ac:dyDescent="0.25">
      <c r="G7791">
        <v>7787</v>
      </c>
      <c r="H7791" s="246">
        <f t="shared" ca="1" si="133"/>
        <v>-9.6654872248711169E-3</v>
      </c>
    </row>
    <row r="7792" spans="7:8" x14ac:dyDescent="0.25">
      <c r="G7792">
        <v>7788</v>
      </c>
      <c r="H7792" s="246">
        <f t="shared" ca="1" si="133"/>
        <v>3.7611615773007205E-3</v>
      </c>
    </row>
    <row r="7793" spans="7:8" x14ac:dyDescent="0.25">
      <c r="G7793">
        <v>7789</v>
      </c>
      <c r="H7793" s="246">
        <f t="shared" ca="1" si="133"/>
        <v>1.4856612205088769E-3</v>
      </c>
    </row>
    <row r="7794" spans="7:8" x14ac:dyDescent="0.25">
      <c r="G7794">
        <v>7790</v>
      </c>
      <c r="H7794" s="246">
        <f t="shared" ca="1" si="133"/>
        <v>2.5110978640162252E-3</v>
      </c>
    </row>
    <row r="7795" spans="7:8" x14ac:dyDescent="0.25">
      <c r="G7795">
        <v>7791</v>
      </c>
      <c r="H7795" s="246">
        <f t="shared" ca="1" si="133"/>
        <v>-3.3223187654435656E-3</v>
      </c>
    </row>
    <row r="7796" spans="7:8" x14ac:dyDescent="0.25">
      <c r="G7796">
        <v>7792</v>
      </c>
      <c r="H7796" s="246">
        <f t="shared" ca="1" si="133"/>
        <v>-2.0951547082639584E-2</v>
      </c>
    </row>
    <row r="7797" spans="7:8" x14ac:dyDescent="0.25">
      <c r="G7797">
        <v>7793</v>
      </c>
      <c r="H7797" s="246">
        <f t="shared" ca="1" si="133"/>
        <v>-6.0132730189761544E-3</v>
      </c>
    </row>
    <row r="7798" spans="7:8" x14ac:dyDescent="0.25">
      <c r="G7798">
        <v>7794</v>
      </c>
      <c r="H7798" s="246">
        <f t="shared" ca="1" si="133"/>
        <v>-5.7065793689434121E-3</v>
      </c>
    </row>
    <row r="7799" spans="7:8" x14ac:dyDescent="0.25">
      <c r="G7799">
        <v>7795</v>
      </c>
      <c r="H7799" s="246">
        <f t="shared" ca="1" si="133"/>
        <v>-1.0092588452358378E-2</v>
      </c>
    </row>
    <row r="7800" spans="7:8" x14ac:dyDescent="0.25">
      <c r="G7800">
        <v>7796</v>
      </c>
      <c r="H7800" s="246">
        <f t="shared" ca="1" si="133"/>
        <v>2.9800037872329381E-4</v>
      </c>
    </row>
    <row r="7801" spans="7:8" x14ac:dyDescent="0.25">
      <c r="G7801">
        <v>7797</v>
      </c>
      <c r="H7801" s="246">
        <f t="shared" ca="1" si="133"/>
        <v>-1.9821539280633193E-2</v>
      </c>
    </row>
    <row r="7802" spans="7:8" x14ac:dyDescent="0.25">
      <c r="G7802">
        <v>7798</v>
      </c>
      <c r="H7802" s="246">
        <f t="shared" ca="1" si="133"/>
        <v>-2.1941129703413057E-2</v>
      </c>
    </row>
    <row r="7803" spans="7:8" x14ac:dyDescent="0.25">
      <c r="G7803">
        <v>7799</v>
      </c>
      <c r="H7803" s="246">
        <f t="shared" ca="1" si="133"/>
        <v>1.1970124987379786E-3</v>
      </c>
    </row>
    <row r="7804" spans="7:8" x14ac:dyDescent="0.25">
      <c r="G7804">
        <v>7800</v>
      </c>
      <c r="H7804" s="246">
        <f t="shared" ca="1" si="133"/>
        <v>3.5884178114123058E-3</v>
      </c>
    </row>
    <row r="7805" spans="7:8" x14ac:dyDescent="0.25">
      <c r="G7805">
        <v>7801</v>
      </c>
      <c r="H7805" s="246">
        <f t="shared" ca="1" si="133"/>
        <v>4.7158861435686464E-3</v>
      </c>
    </row>
    <row r="7806" spans="7:8" x14ac:dyDescent="0.25">
      <c r="G7806">
        <v>7802</v>
      </c>
      <c r="H7806" s="246">
        <f t="shared" ca="1" si="133"/>
        <v>-1.2493794592064237E-3</v>
      </c>
    </row>
    <row r="7807" spans="7:8" x14ac:dyDescent="0.25">
      <c r="G7807">
        <v>7803</v>
      </c>
      <c r="H7807" s="246">
        <f t="shared" ca="1" si="133"/>
        <v>9.6033925205156467E-3</v>
      </c>
    </row>
    <row r="7808" spans="7:8" x14ac:dyDescent="0.25">
      <c r="G7808">
        <v>7804</v>
      </c>
      <c r="H7808" s="246">
        <f t="shared" ca="1" si="133"/>
        <v>2.196783165511967E-2</v>
      </c>
    </row>
    <row r="7809" spans="7:8" x14ac:dyDescent="0.25">
      <c r="G7809">
        <v>7805</v>
      </c>
      <c r="H7809" s="246">
        <f t="shared" ca="1" si="133"/>
        <v>2.1048299636708186E-2</v>
      </c>
    </row>
    <row r="7810" spans="7:8" x14ac:dyDescent="0.25">
      <c r="G7810">
        <v>7806</v>
      </c>
      <c r="H7810" s="246">
        <f t="shared" ca="1" si="133"/>
        <v>1.0563242923997063E-2</v>
      </c>
    </row>
    <row r="7811" spans="7:8" x14ac:dyDescent="0.25">
      <c r="G7811">
        <v>7807</v>
      </c>
      <c r="H7811" s="246">
        <f t="shared" ca="1" si="133"/>
        <v>5.7025210971483019E-3</v>
      </c>
    </row>
    <row r="7812" spans="7:8" x14ac:dyDescent="0.25">
      <c r="G7812">
        <v>7808</v>
      </c>
      <c r="H7812" s="246">
        <f t="shared" ca="1" si="133"/>
        <v>-1.026398622218763E-2</v>
      </c>
    </row>
    <row r="7813" spans="7:8" x14ac:dyDescent="0.25">
      <c r="G7813">
        <v>7809</v>
      </c>
      <c r="H7813" s="246">
        <f t="shared" ca="1" si="133"/>
        <v>1.3142668419935648E-3</v>
      </c>
    </row>
    <row r="7814" spans="7:8" x14ac:dyDescent="0.25">
      <c r="G7814">
        <v>7810</v>
      </c>
      <c r="H7814" s="246">
        <f t="shared" ref="H7814:H7877" ca="1" si="134">_xlfn.NORM.INV(RAND(),$N$7,$N$8)</f>
        <v>5.5331541841171939E-3</v>
      </c>
    </row>
    <row r="7815" spans="7:8" x14ac:dyDescent="0.25">
      <c r="G7815">
        <v>7811</v>
      </c>
      <c r="H7815" s="246">
        <f t="shared" ca="1" si="134"/>
        <v>-1.928955438658762E-2</v>
      </c>
    </row>
    <row r="7816" spans="7:8" x14ac:dyDescent="0.25">
      <c r="G7816">
        <v>7812</v>
      </c>
      <c r="H7816" s="246">
        <f t="shared" ca="1" si="134"/>
        <v>2.1615193597664086E-2</v>
      </c>
    </row>
    <row r="7817" spans="7:8" x14ac:dyDescent="0.25">
      <c r="G7817">
        <v>7813</v>
      </c>
      <c r="H7817" s="246">
        <f t="shared" ca="1" si="134"/>
        <v>2.0427680557245174E-2</v>
      </c>
    </row>
    <row r="7818" spans="7:8" x14ac:dyDescent="0.25">
      <c r="G7818">
        <v>7814</v>
      </c>
      <c r="H7818" s="246">
        <f t="shared" ca="1" si="134"/>
        <v>1.3619679921023744E-3</v>
      </c>
    </row>
    <row r="7819" spans="7:8" x14ac:dyDescent="0.25">
      <c r="G7819">
        <v>7815</v>
      </c>
      <c r="H7819" s="246">
        <f t="shared" ca="1" si="134"/>
        <v>-4.8101884141632219E-3</v>
      </c>
    </row>
    <row r="7820" spans="7:8" x14ac:dyDescent="0.25">
      <c r="G7820">
        <v>7816</v>
      </c>
      <c r="H7820" s="246">
        <f t="shared" ca="1" si="134"/>
        <v>3.1945018474546998E-2</v>
      </c>
    </row>
    <row r="7821" spans="7:8" x14ac:dyDescent="0.25">
      <c r="G7821">
        <v>7817</v>
      </c>
      <c r="H7821" s="246">
        <f t="shared" ca="1" si="134"/>
        <v>-9.8846428402902808E-3</v>
      </c>
    </row>
    <row r="7822" spans="7:8" x14ac:dyDescent="0.25">
      <c r="G7822">
        <v>7818</v>
      </c>
      <c r="H7822" s="246">
        <f t="shared" ca="1" si="134"/>
        <v>1.1123324582750529E-2</v>
      </c>
    </row>
    <row r="7823" spans="7:8" x14ac:dyDescent="0.25">
      <c r="G7823">
        <v>7819</v>
      </c>
      <c r="H7823" s="246">
        <f t="shared" ca="1" si="134"/>
        <v>3.2135685742900252E-3</v>
      </c>
    </row>
    <row r="7824" spans="7:8" x14ac:dyDescent="0.25">
      <c r="G7824">
        <v>7820</v>
      </c>
      <c r="H7824" s="246">
        <f t="shared" ca="1" si="134"/>
        <v>2.1641700597780773E-2</v>
      </c>
    </row>
    <row r="7825" spans="7:8" x14ac:dyDescent="0.25">
      <c r="G7825">
        <v>7821</v>
      </c>
      <c r="H7825" s="246">
        <f t="shared" ca="1" si="134"/>
        <v>-4.5893055312005021E-3</v>
      </c>
    </row>
    <row r="7826" spans="7:8" x14ac:dyDescent="0.25">
      <c r="G7826">
        <v>7822</v>
      </c>
      <c r="H7826" s="246">
        <f t="shared" ca="1" si="134"/>
        <v>-1.4049279132899127E-2</v>
      </c>
    </row>
    <row r="7827" spans="7:8" x14ac:dyDescent="0.25">
      <c r="G7827">
        <v>7823</v>
      </c>
      <c r="H7827" s="246">
        <f t="shared" ca="1" si="134"/>
        <v>4.2421748288411698E-3</v>
      </c>
    </row>
    <row r="7828" spans="7:8" x14ac:dyDescent="0.25">
      <c r="G7828">
        <v>7824</v>
      </c>
      <c r="H7828" s="246">
        <f t="shared" ca="1" si="134"/>
        <v>-8.9852468366972884E-3</v>
      </c>
    </row>
    <row r="7829" spans="7:8" x14ac:dyDescent="0.25">
      <c r="G7829">
        <v>7825</v>
      </c>
      <c r="H7829" s="246">
        <f t="shared" ca="1" si="134"/>
        <v>4.4645885320759044E-3</v>
      </c>
    </row>
    <row r="7830" spans="7:8" x14ac:dyDescent="0.25">
      <c r="G7830">
        <v>7826</v>
      </c>
      <c r="H7830" s="246">
        <f t="shared" ca="1" si="134"/>
        <v>-1.0579293748654834E-2</v>
      </c>
    </row>
    <row r="7831" spans="7:8" x14ac:dyDescent="0.25">
      <c r="G7831">
        <v>7827</v>
      </c>
      <c r="H7831" s="246">
        <f t="shared" ca="1" si="134"/>
        <v>-5.3312912730483393E-3</v>
      </c>
    </row>
    <row r="7832" spans="7:8" x14ac:dyDescent="0.25">
      <c r="G7832">
        <v>7828</v>
      </c>
      <c r="H7832" s="246">
        <f t="shared" ca="1" si="134"/>
        <v>-1.9137086032631874E-2</v>
      </c>
    </row>
    <row r="7833" spans="7:8" x14ac:dyDescent="0.25">
      <c r="G7833">
        <v>7829</v>
      </c>
      <c r="H7833" s="246">
        <f t="shared" ca="1" si="134"/>
        <v>9.8864618823987747E-3</v>
      </c>
    </row>
    <row r="7834" spans="7:8" x14ac:dyDescent="0.25">
      <c r="G7834">
        <v>7830</v>
      </c>
      <c r="H7834" s="246">
        <f t="shared" ca="1" si="134"/>
        <v>-6.6051457806881051E-3</v>
      </c>
    </row>
    <row r="7835" spans="7:8" x14ac:dyDescent="0.25">
      <c r="G7835">
        <v>7831</v>
      </c>
      <c r="H7835" s="246">
        <f t="shared" ca="1" si="134"/>
        <v>1.8344303454093221E-2</v>
      </c>
    </row>
    <row r="7836" spans="7:8" x14ac:dyDescent="0.25">
      <c r="G7836">
        <v>7832</v>
      </c>
      <c r="H7836" s="246">
        <f t="shared" ca="1" si="134"/>
        <v>1.9128901211001145E-3</v>
      </c>
    </row>
    <row r="7837" spans="7:8" x14ac:dyDescent="0.25">
      <c r="G7837">
        <v>7833</v>
      </c>
      <c r="H7837" s="246">
        <f t="shared" ca="1" si="134"/>
        <v>-1.2077769772320052E-2</v>
      </c>
    </row>
    <row r="7838" spans="7:8" x14ac:dyDescent="0.25">
      <c r="G7838">
        <v>7834</v>
      </c>
      <c r="H7838" s="246">
        <f t="shared" ca="1" si="134"/>
        <v>-3.0198626866019462E-3</v>
      </c>
    </row>
    <row r="7839" spans="7:8" x14ac:dyDescent="0.25">
      <c r="G7839">
        <v>7835</v>
      </c>
      <c r="H7839" s="246">
        <f t="shared" ca="1" si="134"/>
        <v>7.7570583294010531E-3</v>
      </c>
    </row>
    <row r="7840" spans="7:8" x14ac:dyDescent="0.25">
      <c r="G7840">
        <v>7836</v>
      </c>
      <c r="H7840" s="246">
        <f t="shared" ca="1" si="134"/>
        <v>1.3141863436905254E-3</v>
      </c>
    </row>
    <row r="7841" spans="7:8" x14ac:dyDescent="0.25">
      <c r="G7841">
        <v>7837</v>
      </c>
      <c r="H7841" s="246">
        <f t="shared" ca="1" si="134"/>
        <v>-1.3555002333770178E-2</v>
      </c>
    </row>
    <row r="7842" spans="7:8" x14ac:dyDescent="0.25">
      <c r="G7842">
        <v>7838</v>
      </c>
      <c r="H7842" s="246">
        <f t="shared" ca="1" si="134"/>
        <v>-1.8808354557799771E-3</v>
      </c>
    </row>
    <row r="7843" spans="7:8" x14ac:dyDescent="0.25">
      <c r="G7843">
        <v>7839</v>
      </c>
      <c r="H7843" s="246">
        <f t="shared" ca="1" si="134"/>
        <v>6.0712230418131187E-3</v>
      </c>
    </row>
    <row r="7844" spans="7:8" x14ac:dyDescent="0.25">
      <c r="G7844">
        <v>7840</v>
      </c>
      <c r="H7844" s="246">
        <f t="shared" ca="1" si="134"/>
        <v>-5.621019022884052E-3</v>
      </c>
    </row>
    <row r="7845" spans="7:8" x14ac:dyDescent="0.25">
      <c r="G7845">
        <v>7841</v>
      </c>
      <c r="H7845" s="246">
        <f t="shared" ca="1" si="134"/>
        <v>8.5626683299893751E-3</v>
      </c>
    </row>
    <row r="7846" spans="7:8" x14ac:dyDescent="0.25">
      <c r="G7846">
        <v>7842</v>
      </c>
      <c r="H7846" s="246">
        <f t="shared" ca="1" si="134"/>
        <v>-4.6370718958133467E-3</v>
      </c>
    </row>
    <row r="7847" spans="7:8" x14ac:dyDescent="0.25">
      <c r="G7847">
        <v>7843</v>
      </c>
      <c r="H7847" s="246">
        <f t="shared" ca="1" si="134"/>
        <v>1.1209804191856161E-3</v>
      </c>
    </row>
    <row r="7848" spans="7:8" x14ac:dyDescent="0.25">
      <c r="G7848">
        <v>7844</v>
      </c>
      <c r="H7848" s="246">
        <f t="shared" ca="1" si="134"/>
        <v>-9.8978876496016131E-3</v>
      </c>
    </row>
    <row r="7849" spans="7:8" x14ac:dyDescent="0.25">
      <c r="G7849">
        <v>7845</v>
      </c>
      <c r="H7849" s="246">
        <f t="shared" ca="1" si="134"/>
        <v>-1.2250251447332088E-2</v>
      </c>
    </row>
    <row r="7850" spans="7:8" x14ac:dyDescent="0.25">
      <c r="G7850">
        <v>7846</v>
      </c>
      <c r="H7850" s="246">
        <f t="shared" ca="1" si="134"/>
        <v>-1.5474312623277848E-2</v>
      </c>
    </row>
    <row r="7851" spans="7:8" x14ac:dyDescent="0.25">
      <c r="G7851">
        <v>7847</v>
      </c>
      <c r="H7851" s="246">
        <f t="shared" ca="1" si="134"/>
        <v>1.2152051491647222E-2</v>
      </c>
    </row>
    <row r="7852" spans="7:8" x14ac:dyDescent="0.25">
      <c r="G7852">
        <v>7848</v>
      </c>
      <c r="H7852" s="246">
        <f t="shared" ca="1" si="134"/>
        <v>-5.2898498001565826E-3</v>
      </c>
    </row>
    <row r="7853" spans="7:8" x14ac:dyDescent="0.25">
      <c r="G7853">
        <v>7849</v>
      </c>
      <c r="H7853" s="246">
        <f t="shared" ca="1" si="134"/>
        <v>8.9956007306798112E-3</v>
      </c>
    </row>
    <row r="7854" spans="7:8" x14ac:dyDescent="0.25">
      <c r="G7854">
        <v>7850</v>
      </c>
      <c r="H7854" s="246">
        <f t="shared" ca="1" si="134"/>
        <v>1.4371946457503499E-2</v>
      </c>
    </row>
    <row r="7855" spans="7:8" x14ac:dyDescent="0.25">
      <c r="G7855">
        <v>7851</v>
      </c>
      <c r="H7855" s="246">
        <f t="shared" ca="1" si="134"/>
        <v>1.3654889919234685E-2</v>
      </c>
    </row>
    <row r="7856" spans="7:8" x14ac:dyDescent="0.25">
      <c r="G7856">
        <v>7852</v>
      </c>
      <c r="H7856" s="246">
        <f t="shared" ca="1" si="134"/>
        <v>-5.7485742448841349E-3</v>
      </c>
    </row>
    <row r="7857" spans="7:8" x14ac:dyDescent="0.25">
      <c r="G7857">
        <v>7853</v>
      </c>
      <c r="H7857" s="246">
        <f t="shared" ca="1" si="134"/>
        <v>8.441289788221772E-3</v>
      </c>
    </row>
    <row r="7858" spans="7:8" x14ac:dyDescent="0.25">
      <c r="G7858">
        <v>7854</v>
      </c>
      <c r="H7858" s="246">
        <f t="shared" ca="1" si="134"/>
        <v>-2.0729517310636839E-2</v>
      </c>
    </row>
    <row r="7859" spans="7:8" x14ac:dyDescent="0.25">
      <c r="G7859">
        <v>7855</v>
      </c>
      <c r="H7859" s="246">
        <f t="shared" ca="1" si="134"/>
        <v>1.2629221619993687E-3</v>
      </c>
    </row>
    <row r="7860" spans="7:8" x14ac:dyDescent="0.25">
      <c r="G7860">
        <v>7856</v>
      </c>
      <c r="H7860" s="246">
        <f t="shared" ca="1" si="134"/>
        <v>-1.6323267962631617E-3</v>
      </c>
    </row>
    <row r="7861" spans="7:8" x14ac:dyDescent="0.25">
      <c r="G7861">
        <v>7857</v>
      </c>
      <c r="H7861" s="246">
        <f t="shared" ca="1" si="134"/>
        <v>2.0754481592805169E-3</v>
      </c>
    </row>
    <row r="7862" spans="7:8" x14ac:dyDescent="0.25">
      <c r="G7862">
        <v>7858</v>
      </c>
      <c r="H7862" s="246">
        <f t="shared" ca="1" si="134"/>
        <v>-6.5783447205938093E-3</v>
      </c>
    </row>
    <row r="7863" spans="7:8" x14ac:dyDescent="0.25">
      <c r="G7863">
        <v>7859</v>
      </c>
      <c r="H7863" s="246">
        <f t="shared" ca="1" si="134"/>
        <v>-2.8160187029087978E-2</v>
      </c>
    </row>
    <row r="7864" spans="7:8" x14ac:dyDescent="0.25">
      <c r="G7864">
        <v>7860</v>
      </c>
      <c r="H7864" s="246">
        <f t="shared" ca="1" si="134"/>
        <v>7.952038955037365E-3</v>
      </c>
    </row>
    <row r="7865" spans="7:8" x14ac:dyDescent="0.25">
      <c r="G7865">
        <v>7861</v>
      </c>
      <c r="H7865" s="246">
        <f t="shared" ca="1" si="134"/>
        <v>8.8943227886350996E-3</v>
      </c>
    </row>
    <row r="7866" spans="7:8" x14ac:dyDescent="0.25">
      <c r="G7866">
        <v>7862</v>
      </c>
      <c r="H7866" s="246">
        <f t="shared" ca="1" si="134"/>
        <v>-1.5468052089381125E-2</v>
      </c>
    </row>
    <row r="7867" spans="7:8" x14ac:dyDescent="0.25">
      <c r="G7867">
        <v>7863</v>
      </c>
      <c r="H7867" s="246">
        <f t="shared" ca="1" si="134"/>
        <v>2.1808010066760928E-3</v>
      </c>
    </row>
    <row r="7868" spans="7:8" x14ac:dyDescent="0.25">
      <c r="G7868">
        <v>7864</v>
      </c>
      <c r="H7868" s="246">
        <f t="shared" ca="1" si="134"/>
        <v>8.7193006062580136E-3</v>
      </c>
    </row>
    <row r="7869" spans="7:8" x14ac:dyDescent="0.25">
      <c r="G7869">
        <v>7865</v>
      </c>
      <c r="H7869" s="246">
        <f t="shared" ca="1" si="134"/>
        <v>-7.7222709623979164E-3</v>
      </c>
    </row>
    <row r="7870" spans="7:8" x14ac:dyDescent="0.25">
      <c r="G7870">
        <v>7866</v>
      </c>
      <c r="H7870" s="246">
        <f t="shared" ca="1" si="134"/>
        <v>1.5508283872075992E-2</v>
      </c>
    </row>
    <row r="7871" spans="7:8" x14ac:dyDescent="0.25">
      <c r="G7871">
        <v>7867</v>
      </c>
      <c r="H7871" s="246">
        <f t="shared" ca="1" si="134"/>
        <v>6.1351832799887282E-3</v>
      </c>
    </row>
    <row r="7872" spans="7:8" x14ac:dyDescent="0.25">
      <c r="G7872">
        <v>7868</v>
      </c>
      <c r="H7872" s="246">
        <f t="shared" ca="1" si="134"/>
        <v>-5.6602006750807246E-3</v>
      </c>
    </row>
    <row r="7873" spans="7:8" x14ac:dyDescent="0.25">
      <c r="G7873">
        <v>7869</v>
      </c>
      <c r="H7873" s="246">
        <f t="shared" ca="1" si="134"/>
        <v>-1.0278146801435715E-2</v>
      </c>
    </row>
    <row r="7874" spans="7:8" x14ac:dyDescent="0.25">
      <c r="G7874">
        <v>7870</v>
      </c>
      <c r="H7874" s="246">
        <f t="shared" ca="1" si="134"/>
        <v>1.9223965033573126E-2</v>
      </c>
    </row>
    <row r="7875" spans="7:8" x14ac:dyDescent="0.25">
      <c r="G7875">
        <v>7871</v>
      </c>
      <c r="H7875" s="246">
        <f t="shared" ca="1" si="134"/>
        <v>-8.2876132557572861E-3</v>
      </c>
    </row>
    <row r="7876" spans="7:8" x14ac:dyDescent="0.25">
      <c r="G7876">
        <v>7872</v>
      </c>
      <c r="H7876" s="246">
        <f t="shared" ca="1" si="134"/>
        <v>-9.3491412391144783E-3</v>
      </c>
    </row>
    <row r="7877" spans="7:8" x14ac:dyDescent="0.25">
      <c r="G7877">
        <v>7873</v>
      </c>
      <c r="H7877" s="246">
        <f t="shared" ca="1" si="134"/>
        <v>1.3524705046725408E-2</v>
      </c>
    </row>
    <row r="7878" spans="7:8" x14ac:dyDescent="0.25">
      <c r="G7878">
        <v>7874</v>
      </c>
      <c r="H7878" s="246">
        <f t="shared" ref="H7878:H7941" ca="1" si="135">_xlfn.NORM.INV(RAND(),$N$7,$N$8)</f>
        <v>2.3722529814732256E-2</v>
      </c>
    </row>
    <row r="7879" spans="7:8" x14ac:dyDescent="0.25">
      <c r="G7879">
        <v>7875</v>
      </c>
      <c r="H7879" s="246">
        <f t="shared" ca="1" si="135"/>
        <v>7.2669373294233404E-3</v>
      </c>
    </row>
    <row r="7880" spans="7:8" x14ac:dyDescent="0.25">
      <c r="G7880">
        <v>7876</v>
      </c>
      <c r="H7880" s="246">
        <f t="shared" ca="1" si="135"/>
        <v>6.6809090219706116E-3</v>
      </c>
    </row>
    <row r="7881" spans="7:8" x14ac:dyDescent="0.25">
      <c r="G7881">
        <v>7877</v>
      </c>
      <c r="H7881" s="246">
        <f t="shared" ca="1" si="135"/>
        <v>1.2891299102349148E-2</v>
      </c>
    </row>
    <row r="7882" spans="7:8" x14ac:dyDescent="0.25">
      <c r="G7882">
        <v>7878</v>
      </c>
      <c r="H7882" s="246">
        <f t="shared" ca="1" si="135"/>
        <v>-1.6827144263093802E-2</v>
      </c>
    </row>
    <row r="7883" spans="7:8" x14ac:dyDescent="0.25">
      <c r="G7883">
        <v>7879</v>
      </c>
      <c r="H7883" s="246">
        <f t="shared" ca="1" si="135"/>
        <v>-3.7978015285122795E-3</v>
      </c>
    </row>
    <row r="7884" spans="7:8" x14ac:dyDescent="0.25">
      <c r="G7884">
        <v>7880</v>
      </c>
      <c r="H7884" s="246">
        <f t="shared" ca="1" si="135"/>
        <v>-1.5706083278069979E-2</v>
      </c>
    </row>
    <row r="7885" spans="7:8" x14ac:dyDescent="0.25">
      <c r="G7885">
        <v>7881</v>
      </c>
      <c r="H7885" s="246">
        <f t="shared" ca="1" si="135"/>
        <v>2.8601424567978443E-3</v>
      </c>
    </row>
    <row r="7886" spans="7:8" x14ac:dyDescent="0.25">
      <c r="G7886">
        <v>7882</v>
      </c>
      <c r="H7886" s="246">
        <f t="shared" ca="1" si="135"/>
        <v>-4.2890562227496671E-3</v>
      </c>
    </row>
    <row r="7887" spans="7:8" x14ac:dyDescent="0.25">
      <c r="G7887">
        <v>7883</v>
      </c>
      <c r="H7887" s="246">
        <f t="shared" ca="1" si="135"/>
        <v>2.9111235072392435E-3</v>
      </c>
    </row>
    <row r="7888" spans="7:8" x14ac:dyDescent="0.25">
      <c r="G7888">
        <v>7884</v>
      </c>
      <c r="H7888" s="246">
        <f t="shared" ca="1" si="135"/>
        <v>4.7603513021469961E-3</v>
      </c>
    </row>
    <row r="7889" spans="7:8" x14ac:dyDescent="0.25">
      <c r="G7889">
        <v>7885</v>
      </c>
      <c r="H7889" s="246">
        <f t="shared" ca="1" si="135"/>
        <v>-1.0064140615490304E-3</v>
      </c>
    </row>
    <row r="7890" spans="7:8" x14ac:dyDescent="0.25">
      <c r="G7890">
        <v>7886</v>
      </c>
      <c r="H7890" s="246">
        <f t="shared" ca="1" si="135"/>
        <v>-1.7783026750642621E-2</v>
      </c>
    </row>
    <row r="7891" spans="7:8" x14ac:dyDescent="0.25">
      <c r="G7891">
        <v>7887</v>
      </c>
      <c r="H7891" s="246">
        <f t="shared" ca="1" si="135"/>
        <v>2.4693938736053671E-2</v>
      </c>
    </row>
    <row r="7892" spans="7:8" x14ac:dyDescent="0.25">
      <c r="G7892">
        <v>7888</v>
      </c>
      <c r="H7892" s="246">
        <f t="shared" ca="1" si="135"/>
        <v>1.1738740405934016E-3</v>
      </c>
    </row>
    <row r="7893" spans="7:8" x14ac:dyDescent="0.25">
      <c r="G7893">
        <v>7889</v>
      </c>
      <c r="H7893" s="246">
        <f t="shared" ca="1" si="135"/>
        <v>-1.8372600648111719E-3</v>
      </c>
    </row>
    <row r="7894" spans="7:8" x14ac:dyDescent="0.25">
      <c r="G7894">
        <v>7890</v>
      </c>
      <c r="H7894" s="246">
        <f t="shared" ca="1" si="135"/>
        <v>1.2512290915337591E-3</v>
      </c>
    </row>
    <row r="7895" spans="7:8" x14ac:dyDescent="0.25">
      <c r="G7895">
        <v>7891</v>
      </c>
      <c r="H7895" s="246">
        <f t="shared" ca="1" si="135"/>
        <v>9.8996169752087974E-4</v>
      </c>
    </row>
    <row r="7896" spans="7:8" x14ac:dyDescent="0.25">
      <c r="G7896">
        <v>7892</v>
      </c>
      <c r="H7896" s="246">
        <f t="shared" ca="1" si="135"/>
        <v>1.7460848318716367E-2</v>
      </c>
    </row>
    <row r="7897" spans="7:8" x14ac:dyDescent="0.25">
      <c r="G7897">
        <v>7893</v>
      </c>
      <c r="H7897" s="246">
        <f t="shared" ca="1" si="135"/>
        <v>1.4282743014384312E-2</v>
      </c>
    </row>
    <row r="7898" spans="7:8" x14ac:dyDescent="0.25">
      <c r="G7898">
        <v>7894</v>
      </c>
      <c r="H7898" s="246">
        <f t="shared" ca="1" si="135"/>
        <v>-1.4209087529554907E-2</v>
      </c>
    </row>
    <row r="7899" spans="7:8" x14ac:dyDescent="0.25">
      <c r="G7899">
        <v>7895</v>
      </c>
      <c r="H7899" s="246">
        <f t="shared" ca="1" si="135"/>
        <v>1.1454035081422023E-2</v>
      </c>
    </row>
    <row r="7900" spans="7:8" x14ac:dyDescent="0.25">
      <c r="G7900">
        <v>7896</v>
      </c>
      <c r="H7900" s="246">
        <f t="shared" ca="1" si="135"/>
        <v>1.4331836952320823E-2</v>
      </c>
    </row>
    <row r="7901" spans="7:8" x14ac:dyDescent="0.25">
      <c r="G7901">
        <v>7897</v>
      </c>
      <c r="H7901" s="246">
        <f t="shared" ca="1" si="135"/>
        <v>-1.3471263007886009E-2</v>
      </c>
    </row>
    <row r="7902" spans="7:8" x14ac:dyDescent="0.25">
      <c r="G7902">
        <v>7898</v>
      </c>
      <c r="H7902" s="246">
        <f t="shared" ca="1" si="135"/>
        <v>-8.8624145873073268E-3</v>
      </c>
    </row>
    <row r="7903" spans="7:8" x14ac:dyDescent="0.25">
      <c r="G7903">
        <v>7899</v>
      </c>
      <c r="H7903" s="246">
        <f t="shared" ca="1" si="135"/>
        <v>9.2815223672260442E-4</v>
      </c>
    </row>
    <row r="7904" spans="7:8" x14ac:dyDescent="0.25">
      <c r="G7904">
        <v>7900</v>
      </c>
      <c r="H7904" s="246">
        <f t="shared" ca="1" si="135"/>
        <v>-2.1340273066414499E-2</v>
      </c>
    </row>
    <row r="7905" spans="7:8" x14ac:dyDescent="0.25">
      <c r="G7905">
        <v>7901</v>
      </c>
      <c r="H7905" s="246">
        <f t="shared" ca="1" si="135"/>
        <v>-7.4532299504638045E-4</v>
      </c>
    </row>
    <row r="7906" spans="7:8" x14ac:dyDescent="0.25">
      <c r="G7906">
        <v>7902</v>
      </c>
      <c r="H7906" s="246">
        <f t="shared" ca="1" si="135"/>
        <v>4.4028341922645606E-3</v>
      </c>
    </row>
    <row r="7907" spans="7:8" x14ac:dyDescent="0.25">
      <c r="G7907">
        <v>7903</v>
      </c>
      <c r="H7907" s="246">
        <f t="shared" ca="1" si="135"/>
        <v>3.1336304432770919E-2</v>
      </c>
    </row>
    <row r="7908" spans="7:8" x14ac:dyDescent="0.25">
      <c r="G7908">
        <v>7904</v>
      </c>
      <c r="H7908" s="246">
        <f t="shared" ca="1" si="135"/>
        <v>-2.03511822998204E-2</v>
      </c>
    </row>
    <row r="7909" spans="7:8" x14ac:dyDescent="0.25">
      <c r="G7909">
        <v>7905</v>
      </c>
      <c r="H7909" s="246">
        <f t="shared" ca="1" si="135"/>
        <v>1.0635117627687729E-2</v>
      </c>
    </row>
    <row r="7910" spans="7:8" x14ac:dyDescent="0.25">
      <c r="G7910">
        <v>7906</v>
      </c>
      <c r="H7910" s="246">
        <f t="shared" ca="1" si="135"/>
        <v>5.7428279676454957E-3</v>
      </c>
    </row>
    <row r="7911" spans="7:8" x14ac:dyDescent="0.25">
      <c r="G7911">
        <v>7907</v>
      </c>
      <c r="H7911" s="246">
        <f t="shared" ca="1" si="135"/>
        <v>-1.0718484623538574E-2</v>
      </c>
    </row>
    <row r="7912" spans="7:8" x14ac:dyDescent="0.25">
      <c r="G7912">
        <v>7908</v>
      </c>
      <c r="H7912" s="246">
        <f t="shared" ca="1" si="135"/>
        <v>6.8716061398800422E-3</v>
      </c>
    </row>
    <row r="7913" spans="7:8" x14ac:dyDescent="0.25">
      <c r="G7913">
        <v>7909</v>
      </c>
      <c r="H7913" s="246">
        <f t="shared" ca="1" si="135"/>
        <v>2.1543592101845806E-2</v>
      </c>
    </row>
    <row r="7914" spans="7:8" x14ac:dyDescent="0.25">
      <c r="G7914">
        <v>7910</v>
      </c>
      <c r="H7914" s="246">
        <f t="shared" ca="1" si="135"/>
        <v>2.0132156188112748E-3</v>
      </c>
    </row>
    <row r="7915" spans="7:8" x14ac:dyDescent="0.25">
      <c r="G7915">
        <v>7911</v>
      </c>
      <c r="H7915" s="246">
        <f t="shared" ca="1" si="135"/>
        <v>1.290655051730962E-2</v>
      </c>
    </row>
    <row r="7916" spans="7:8" x14ac:dyDescent="0.25">
      <c r="G7916">
        <v>7912</v>
      </c>
      <c r="H7916" s="246">
        <f t="shared" ca="1" si="135"/>
        <v>4.7550820029793805E-3</v>
      </c>
    </row>
    <row r="7917" spans="7:8" x14ac:dyDescent="0.25">
      <c r="G7917">
        <v>7913</v>
      </c>
      <c r="H7917" s="246">
        <f t="shared" ca="1" si="135"/>
        <v>1.3344916089645019E-2</v>
      </c>
    </row>
    <row r="7918" spans="7:8" x14ac:dyDescent="0.25">
      <c r="G7918">
        <v>7914</v>
      </c>
      <c r="H7918" s="246">
        <f t="shared" ca="1" si="135"/>
        <v>1.2522782451641264E-2</v>
      </c>
    </row>
    <row r="7919" spans="7:8" x14ac:dyDescent="0.25">
      <c r="G7919">
        <v>7915</v>
      </c>
      <c r="H7919" s="246">
        <f t="shared" ca="1" si="135"/>
        <v>-7.2838679323686878E-3</v>
      </c>
    </row>
    <row r="7920" spans="7:8" x14ac:dyDescent="0.25">
      <c r="G7920">
        <v>7916</v>
      </c>
      <c r="H7920" s="246">
        <f t="shared" ca="1" si="135"/>
        <v>-1.6818526475208141E-2</v>
      </c>
    </row>
    <row r="7921" spans="7:8" x14ac:dyDescent="0.25">
      <c r="G7921">
        <v>7917</v>
      </c>
      <c r="H7921" s="246">
        <f t="shared" ca="1" si="135"/>
        <v>1.4377639700307917E-3</v>
      </c>
    </row>
    <row r="7922" spans="7:8" x14ac:dyDescent="0.25">
      <c r="G7922">
        <v>7918</v>
      </c>
      <c r="H7922" s="246">
        <f t="shared" ca="1" si="135"/>
        <v>8.1458308524532744E-3</v>
      </c>
    </row>
    <row r="7923" spans="7:8" x14ac:dyDescent="0.25">
      <c r="G7923">
        <v>7919</v>
      </c>
      <c r="H7923" s="246">
        <f t="shared" ca="1" si="135"/>
        <v>1.7135210610510617E-3</v>
      </c>
    </row>
    <row r="7924" spans="7:8" x14ac:dyDescent="0.25">
      <c r="G7924">
        <v>7920</v>
      </c>
      <c r="H7924" s="246">
        <f t="shared" ca="1" si="135"/>
        <v>-9.2380292223695828E-3</v>
      </c>
    </row>
    <row r="7925" spans="7:8" x14ac:dyDescent="0.25">
      <c r="G7925">
        <v>7921</v>
      </c>
      <c r="H7925" s="246">
        <f t="shared" ca="1" si="135"/>
        <v>-9.3222241229708549E-4</v>
      </c>
    </row>
    <row r="7926" spans="7:8" x14ac:dyDescent="0.25">
      <c r="G7926">
        <v>7922</v>
      </c>
      <c r="H7926" s="246">
        <f t="shared" ca="1" si="135"/>
        <v>-3.0007249477899496E-3</v>
      </c>
    </row>
    <row r="7927" spans="7:8" x14ac:dyDescent="0.25">
      <c r="G7927">
        <v>7923</v>
      </c>
      <c r="H7927" s="246">
        <f t="shared" ca="1" si="135"/>
        <v>-2.0795184166179329E-2</v>
      </c>
    </row>
    <row r="7928" spans="7:8" x14ac:dyDescent="0.25">
      <c r="G7928">
        <v>7924</v>
      </c>
      <c r="H7928" s="246">
        <f t="shared" ca="1" si="135"/>
        <v>1.2917825911132885E-2</v>
      </c>
    </row>
    <row r="7929" spans="7:8" x14ac:dyDescent="0.25">
      <c r="G7929">
        <v>7925</v>
      </c>
      <c r="H7929" s="246">
        <f t="shared" ca="1" si="135"/>
        <v>-3.5571385828038387E-3</v>
      </c>
    </row>
    <row r="7930" spans="7:8" x14ac:dyDescent="0.25">
      <c r="G7930">
        <v>7926</v>
      </c>
      <c r="H7930" s="246">
        <f t="shared" ca="1" si="135"/>
        <v>1.3712052020691808E-2</v>
      </c>
    </row>
    <row r="7931" spans="7:8" x14ac:dyDescent="0.25">
      <c r="G7931">
        <v>7927</v>
      </c>
      <c r="H7931" s="246">
        <f t="shared" ca="1" si="135"/>
        <v>3.0131011019597399E-3</v>
      </c>
    </row>
    <row r="7932" spans="7:8" x14ac:dyDescent="0.25">
      <c r="G7932">
        <v>7928</v>
      </c>
      <c r="H7932" s="246">
        <f t="shared" ca="1" si="135"/>
        <v>-6.7583933236653798E-3</v>
      </c>
    </row>
    <row r="7933" spans="7:8" x14ac:dyDescent="0.25">
      <c r="G7933">
        <v>7929</v>
      </c>
      <c r="H7933" s="246">
        <f t="shared" ca="1" si="135"/>
        <v>8.2889894732410367E-3</v>
      </c>
    </row>
    <row r="7934" spans="7:8" x14ac:dyDescent="0.25">
      <c r="G7934">
        <v>7930</v>
      </c>
      <c r="H7934" s="246">
        <f t="shared" ca="1" si="135"/>
        <v>-1.2847368116764098E-3</v>
      </c>
    </row>
    <row r="7935" spans="7:8" x14ac:dyDescent="0.25">
      <c r="G7935">
        <v>7931</v>
      </c>
      <c r="H7935" s="246">
        <f t="shared" ca="1" si="135"/>
        <v>7.8440943979973515E-3</v>
      </c>
    </row>
    <row r="7936" spans="7:8" x14ac:dyDescent="0.25">
      <c r="G7936">
        <v>7932</v>
      </c>
      <c r="H7936" s="246">
        <f t="shared" ca="1" si="135"/>
        <v>6.380391521239202E-3</v>
      </c>
    </row>
    <row r="7937" spans="7:8" x14ac:dyDescent="0.25">
      <c r="G7937">
        <v>7933</v>
      </c>
      <c r="H7937" s="246">
        <f t="shared" ca="1" si="135"/>
        <v>6.8507189024877924E-3</v>
      </c>
    </row>
    <row r="7938" spans="7:8" x14ac:dyDescent="0.25">
      <c r="G7938">
        <v>7934</v>
      </c>
      <c r="H7938" s="246">
        <f t="shared" ca="1" si="135"/>
        <v>-2.4564829102738475E-3</v>
      </c>
    </row>
    <row r="7939" spans="7:8" x14ac:dyDescent="0.25">
      <c r="G7939">
        <v>7935</v>
      </c>
      <c r="H7939" s="246">
        <f t="shared" ca="1" si="135"/>
        <v>-8.3231576062603955E-3</v>
      </c>
    </row>
    <row r="7940" spans="7:8" x14ac:dyDescent="0.25">
      <c r="G7940">
        <v>7936</v>
      </c>
      <c r="H7940" s="246">
        <f t="shared" ca="1" si="135"/>
        <v>-3.936442302641621E-3</v>
      </c>
    </row>
    <row r="7941" spans="7:8" x14ac:dyDescent="0.25">
      <c r="G7941">
        <v>7937</v>
      </c>
      <c r="H7941" s="246">
        <f t="shared" ca="1" si="135"/>
        <v>-5.552797886787485E-4</v>
      </c>
    </row>
    <row r="7942" spans="7:8" x14ac:dyDescent="0.25">
      <c r="G7942">
        <v>7938</v>
      </c>
      <c r="H7942" s="246">
        <f t="shared" ref="H7942:H8005" ca="1" si="136">_xlfn.NORM.INV(RAND(),$N$7,$N$8)</f>
        <v>-2.8989920947374882E-3</v>
      </c>
    </row>
    <row r="7943" spans="7:8" x14ac:dyDescent="0.25">
      <c r="G7943">
        <v>7939</v>
      </c>
      <c r="H7943" s="246">
        <f t="shared" ca="1" si="136"/>
        <v>-1.0760135312694093E-3</v>
      </c>
    </row>
    <row r="7944" spans="7:8" x14ac:dyDescent="0.25">
      <c r="G7944">
        <v>7940</v>
      </c>
      <c r="H7944" s="246">
        <f t="shared" ca="1" si="136"/>
        <v>1.5621149505290463E-2</v>
      </c>
    </row>
    <row r="7945" spans="7:8" x14ac:dyDescent="0.25">
      <c r="G7945">
        <v>7941</v>
      </c>
      <c r="H7945" s="246">
        <f t="shared" ca="1" si="136"/>
        <v>2.2364714732296599E-2</v>
      </c>
    </row>
    <row r="7946" spans="7:8" x14ac:dyDescent="0.25">
      <c r="G7946">
        <v>7942</v>
      </c>
      <c r="H7946" s="246">
        <f t="shared" ca="1" si="136"/>
        <v>-2.8553439502131341E-3</v>
      </c>
    </row>
    <row r="7947" spans="7:8" x14ac:dyDescent="0.25">
      <c r="G7947">
        <v>7943</v>
      </c>
      <c r="H7947" s="246">
        <f t="shared" ca="1" si="136"/>
        <v>-2.0646050270198973E-3</v>
      </c>
    </row>
    <row r="7948" spans="7:8" x14ac:dyDescent="0.25">
      <c r="G7948">
        <v>7944</v>
      </c>
      <c r="H7948" s="246">
        <f t="shared" ca="1" si="136"/>
        <v>1.8789399449931049E-2</v>
      </c>
    </row>
    <row r="7949" spans="7:8" x14ac:dyDescent="0.25">
      <c r="G7949">
        <v>7945</v>
      </c>
      <c r="H7949" s="246">
        <f t="shared" ca="1" si="136"/>
        <v>3.4678482943781802E-3</v>
      </c>
    </row>
    <row r="7950" spans="7:8" x14ac:dyDescent="0.25">
      <c r="G7950">
        <v>7946</v>
      </c>
      <c r="H7950" s="246">
        <f t="shared" ca="1" si="136"/>
        <v>2.9356933702336281E-3</v>
      </c>
    </row>
    <row r="7951" spans="7:8" x14ac:dyDescent="0.25">
      <c r="G7951">
        <v>7947</v>
      </c>
      <c r="H7951" s="246">
        <f t="shared" ca="1" si="136"/>
        <v>-3.4481392702982738E-4</v>
      </c>
    </row>
    <row r="7952" spans="7:8" x14ac:dyDescent="0.25">
      <c r="G7952">
        <v>7948</v>
      </c>
      <c r="H7952" s="246">
        <f t="shared" ca="1" si="136"/>
        <v>-6.9786981129159615E-3</v>
      </c>
    </row>
    <row r="7953" spans="7:8" x14ac:dyDescent="0.25">
      <c r="G7953">
        <v>7949</v>
      </c>
      <c r="H7953" s="246">
        <f t="shared" ca="1" si="136"/>
        <v>5.9822089655862274E-3</v>
      </c>
    </row>
    <row r="7954" spans="7:8" x14ac:dyDescent="0.25">
      <c r="G7954">
        <v>7950</v>
      </c>
      <c r="H7954" s="246">
        <f t="shared" ca="1" si="136"/>
        <v>8.2177171042912417E-3</v>
      </c>
    </row>
    <row r="7955" spans="7:8" x14ac:dyDescent="0.25">
      <c r="G7955">
        <v>7951</v>
      </c>
      <c r="H7955" s="246">
        <f t="shared" ca="1" si="136"/>
        <v>-1.7203524941116356E-2</v>
      </c>
    </row>
    <row r="7956" spans="7:8" x14ac:dyDescent="0.25">
      <c r="G7956">
        <v>7952</v>
      </c>
      <c r="H7956" s="246">
        <f t="shared" ca="1" si="136"/>
        <v>-2.4937980047782124E-2</v>
      </c>
    </row>
    <row r="7957" spans="7:8" x14ac:dyDescent="0.25">
      <c r="G7957">
        <v>7953</v>
      </c>
      <c r="H7957" s="246">
        <f t="shared" ca="1" si="136"/>
        <v>5.6981952321330485E-3</v>
      </c>
    </row>
    <row r="7958" spans="7:8" x14ac:dyDescent="0.25">
      <c r="G7958">
        <v>7954</v>
      </c>
      <c r="H7958" s="246">
        <f t="shared" ca="1" si="136"/>
        <v>8.4633484910959511E-3</v>
      </c>
    </row>
    <row r="7959" spans="7:8" x14ac:dyDescent="0.25">
      <c r="G7959">
        <v>7955</v>
      </c>
      <c r="H7959" s="246">
        <f t="shared" ca="1" si="136"/>
        <v>4.9775892684578568E-3</v>
      </c>
    </row>
    <row r="7960" spans="7:8" x14ac:dyDescent="0.25">
      <c r="G7960">
        <v>7956</v>
      </c>
      <c r="H7960" s="246">
        <f t="shared" ca="1" si="136"/>
        <v>8.4591809957590188E-3</v>
      </c>
    </row>
    <row r="7961" spans="7:8" x14ac:dyDescent="0.25">
      <c r="G7961">
        <v>7957</v>
      </c>
      <c r="H7961" s="246">
        <f t="shared" ca="1" si="136"/>
        <v>-5.9843083450710453E-3</v>
      </c>
    </row>
    <row r="7962" spans="7:8" x14ac:dyDescent="0.25">
      <c r="G7962">
        <v>7958</v>
      </c>
      <c r="H7962" s="246">
        <f t="shared" ca="1" si="136"/>
        <v>2.0010968979408492E-2</v>
      </c>
    </row>
    <row r="7963" spans="7:8" x14ac:dyDescent="0.25">
      <c r="G7963">
        <v>7959</v>
      </c>
      <c r="H7963" s="246">
        <f t="shared" ca="1" si="136"/>
        <v>2.4008749588058275E-2</v>
      </c>
    </row>
    <row r="7964" spans="7:8" x14ac:dyDescent="0.25">
      <c r="G7964">
        <v>7960</v>
      </c>
      <c r="H7964" s="246">
        <f t="shared" ca="1" si="136"/>
        <v>-1.6027387329528586E-2</v>
      </c>
    </row>
    <row r="7965" spans="7:8" x14ac:dyDescent="0.25">
      <c r="G7965">
        <v>7961</v>
      </c>
      <c r="H7965" s="246">
        <f t="shared" ca="1" si="136"/>
        <v>4.6394294994037766E-3</v>
      </c>
    </row>
    <row r="7966" spans="7:8" x14ac:dyDescent="0.25">
      <c r="G7966">
        <v>7962</v>
      </c>
      <c r="H7966" s="246">
        <f t="shared" ca="1" si="136"/>
        <v>-1.0550001088329148E-2</v>
      </c>
    </row>
    <row r="7967" spans="7:8" x14ac:dyDescent="0.25">
      <c r="G7967">
        <v>7963</v>
      </c>
      <c r="H7967" s="246">
        <f t="shared" ca="1" si="136"/>
        <v>-3.5099654182000591E-3</v>
      </c>
    </row>
    <row r="7968" spans="7:8" x14ac:dyDescent="0.25">
      <c r="G7968">
        <v>7964</v>
      </c>
      <c r="H7968" s="246">
        <f t="shared" ca="1" si="136"/>
        <v>-7.9567485778677359E-3</v>
      </c>
    </row>
    <row r="7969" spans="7:8" x14ac:dyDescent="0.25">
      <c r="G7969">
        <v>7965</v>
      </c>
      <c r="H7969" s="246">
        <f t="shared" ca="1" si="136"/>
        <v>1.8907035214090956E-2</v>
      </c>
    </row>
    <row r="7970" spans="7:8" x14ac:dyDescent="0.25">
      <c r="G7970">
        <v>7966</v>
      </c>
      <c r="H7970" s="246">
        <f t="shared" ca="1" si="136"/>
        <v>7.9693947652154321E-3</v>
      </c>
    </row>
    <row r="7971" spans="7:8" x14ac:dyDescent="0.25">
      <c r="G7971">
        <v>7967</v>
      </c>
      <c r="H7971" s="246">
        <f t="shared" ca="1" si="136"/>
        <v>9.6981995076471459E-3</v>
      </c>
    </row>
    <row r="7972" spans="7:8" x14ac:dyDescent="0.25">
      <c r="G7972">
        <v>7968</v>
      </c>
      <c r="H7972" s="246">
        <f t="shared" ca="1" si="136"/>
        <v>-9.6059829120613126E-4</v>
      </c>
    </row>
    <row r="7973" spans="7:8" x14ac:dyDescent="0.25">
      <c r="G7973">
        <v>7969</v>
      </c>
      <c r="H7973" s="246">
        <f t="shared" ca="1" si="136"/>
        <v>3.6456503151588698E-3</v>
      </c>
    </row>
    <row r="7974" spans="7:8" x14ac:dyDescent="0.25">
      <c r="G7974">
        <v>7970</v>
      </c>
      <c r="H7974" s="246">
        <f t="shared" ca="1" si="136"/>
        <v>2.4588623910671726E-3</v>
      </c>
    </row>
    <row r="7975" spans="7:8" x14ac:dyDescent="0.25">
      <c r="G7975">
        <v>7971</v>
      </c>
      <c r="H7975" s="246">
        <f t="shared" ca="1" si="136"/>
        <v>7.2623807681681512E-3</v>
      </c>
    </row>
    <row r="7976" spans="7:8" x14ac:dyDescent="0.25">
      <c r="G7976">
        <v>7972</v>
      </c>
      <c r="H7976" s="246">
        <f t="shared" ca="1" si="136"/>
        <v>-2.6745918280458178E-2</v>
      </c>
    </row>
    <row r="7977" spans="7:8" x14ac:dyDescent="0.25">
      <c r="G7977">
        <v>7973</v>
      </c>
      <c r="H7977" s="246">
        <f t="shared" ca="1" si="136"/>
        <v>-2.617521380363092E-3</v>
      </c>
    </row>
    <row r="7978" spans="7:8" x14ac:dyDescent="0.25">
      <c r="G7978">
        <v>7974</v>
      </c>
      <c r="H7978" s="246">
        <f t="shared" ca="1" si="136"/>
        <v>-5.0614878565599019E-3</v>
      </c>
    </row>
    <row r="7979" spans="7:8" x14ac:dyDescent="0.25">
      <c r="G7979">
        <v>7975</v>
      </c>
      <c r="H7979" s="246">
        <f t="shared" ca="1" si="136"/>
        <v>-2.1718079803614586E-2</v>
      </c>
    </row>
    <row r="7980" spans="7:8" x14ac:dyDescent="0.25">
      <c r="G7980">
        <v>7976</v>
      </c>
      <c r="H7980" s="246">
        <f t="shared" ca="1" si="136"/>
        <v>-7.9323068262164668E-3</v>
      </c>
    </row>
    <row r="7981" spans="7:8" x14ac:dyDescent="0.25">
      <c r="G7981">
        <v>7977</v>
      </c>
      <c r="H7981" s="246">
        <f t="shared" ca="1" si="136"/>
        <v>-1.6323889967151992E-2</v>
      </c>
    </row>
    <row r="7982" spans="7:8" x14ac:dyDescent="0.25">
      <c r="G7982">
        <v>7978</v>
      </c>
      <c r="H7982" s="246">
        <f t="shared" ca="1" si="136"/>
        <v>2.3346710477041302E-2</v>
      </c>
    </row>
    <row r="7983" spans="7:8" x14ac:dyDescent="0.25">
      <c r="G7983">
        <v>7979</v>
      </c>
      <c r="H7983" s="246">
        <f t="shared" ca="1" si="136"/>
        <v>-6.044707337712809E-3</v>
      </c>
    </row>
    <row r="7984" spans="7:8" x14ac:dyDescent="0.25">
      <c r="G7984">
        <v>7980</v>
      </c>
      <c r="H7984" s="246">
        <f t="shared" ca="1" si="136"/>
        <v>-2.1250382893689074E-3</v>
      </c>
    </row>
    <row r="7985" spans="7:8" x14ac:dyDescent="0.25">
      <c r="G7985">
        <v>7981</v>
      </c>
      <c r="H7985" s="246">
        <f t="shared" ca="1" si="136"/>
        <v>5.0479028755407327E-3</v>
      </c>
    </row>
    <row r="7986" spans="7:8" x14ac:dyDescent="0.25">
      <c r="G7986">
        <v>7982</v>
      </c>
      <c r="H7986" s="246">
        <f t="shared" ca="1" si="136"/>
        <v>-1.3790444134444378E-2</v>
      </c>
    </row>
    <row r="7987" spans="7:8" x14ac:dyDescent="0.25">
      <c r="G7987">
        <v>7983</v>
      </c>
      <c r="H7987" s="246">
        <f t="shared" ca="1" si="136"/>
        <v>4.0115128518402633E-3</v>
      </c>
    </row>
    <row r="7988" spans="7:8" x14ac:dyDescent="0.25">
      <c r="G7988">
        <v>7984</v>
      </c>
      <c r="H7988" s="246">
        <f t="shared" ca="1" si="136"/>
        <v>1.3785233373779552E-2</v>
      </c>
    </row>
    <row r="7989" spans="7:8" x14ac:dyDescent="0.25">
      <c r="G7989">
        <v>7985</v>
      </c>
      <c r="H7989" s="246">
        <f t="shared" ca="1" si="136"/>
        <v>-2.7952117269814804E-3</v>
      </c>
    </row>
    <row r="7990" spans="7:8" x14ac:dyDescent="0.25">
      <c r="G7990">
        <v>7986</v>
      </c>
      <c r="H7990" s="246">
        <f t="shared" ca="1" si="136"/>
        <v>-1.6720019499884324E-2</v>
      </c>
    </row>
    <row r="7991" spans="7:8" x14ac:dyDescent="0.25">
      <c r="G7991">
        <v>7987</v>
      </c>
      <c r="H7991" s="246">
        <f t="shared" ca="1" si="136"/>
        <v>-3.6251749813743608E-3</v>
      </c>
    </row>
    <row r="7992" spans="7:8" x14ac:dyDescent="0.25">
      <c r="G7992">
        <v>7988</v>
      </c>
      <c r="H7992" s="246">
        <f t="shared" ca="1" si="136"/>
        <v>6.51211684817736E-3</v>
      </c>
    </row>
    <row r="7993" spans="7:8" x14ac:dyDescent="0.25">
      <c r="G7993">
        <v>7989</v>
      </c>
      <c r="H7993" s="246">
        <f t="shared" ca="1" si="136"/>
        <v>-6.7955662767195477E-3</v>
      </c>
    </row>
    <row r="7994" spans="7:8" x14ac:dyDescent="0.25">
      <c r="G7994">
        <v>7990</v>
      </c>
      <c r="H7994" s="246">
        <f t="shared" ca="1" si="136"/>
        <v>-1.3124501508492117E-2</v>
      </c>
    </row>
    <row r="7995" spans="7:8" x14ac:dyDescent="0.25">
      <c r="G7995">
        <v>7991</v>
      </c>
      <c r="H7995" s="246">
        <f t="shared" ca="1" si="136"/>
        <v>2.1302272496743452E-2</v>
      </c>
    </row>
    <row r="7996" spans="7:8" x14ac:dyDescent="0.25">
      <c r="G7996">
        <v>7992</v>
      </c>
      <c r="H7996" s="246">
        <f t="shared" ca="1" si="136"/>
        <v>-1.1843984642226281E-2</v>
      </c>
    </row>
    <row r="7997" spans="7:8" x14ac:dyDescent="0.25">
      <c r="G7997">
        <v>7993</v>
      </c>
      <c r="H7997" s="246">
        <f t="shared" ca="1" si="136"/>
        <v>-1.6089203448226919E-3</v>
      </c>
    </row>
    <row r="7998" spans="7:8" x14ac:dyDescent="0.25">
      <c r="G7998">
        <v>7994</v>
      </c>
      <c r="H7998" s="246">
        <f t="shared" ca="1" si="136"/>
        <v>-1.6161718452963443E-2</v>
      </c>
    </row>
    <row r="7999" spans="7:8" x14ac:dyDescent="0.25">
      <c r="G7999">
        <v>7995</v>
      </c>
      <c r="H7999" s="246">
        <f t="shared" ca="1" si="136"/>
        <v>5.3981103029561396E-3</v>
      </c>
    </row>
    <row r="8000" spans="7:8" x14ac:dyDescent="0.25">
      <c r="G8000">
        <v>7996</v>
      </c>
      <c r="H8000" s="246">
        <f t="shared" ca="1" si="136"/>
        <v>-2.4061510150259566E-3</v>
      </c>
    </row>
    <row r="8001" spans="7:8" x14ac:dyDescent="0.25">
      <c r="G8001">
        <v>7997</v>
      </c>
      <c r="H8001" s="246">
        <f t="shared" ca="1" si="136"/>
        <v>1.8837658470480394E-4</v>
      </c>
    </row>
    <row r="8002" spans="7:8" x14ac:dyDescent="0.25">
      <c r="G8002">
        <v>7998</v>
      </c>
      <c r="H8002" s="246">
        <f t="shared" ca="1" si="136"/>
        <v>5.2065143440992656E-4</v>
      </c>
    </row>
    <row r="8003" spans="7:8" x14ac:dyDescent="0.25">
      <c r="G8003">
        <v>7999</v>
      </c>
      <c r="H8003" s="246">
        <f t="shared" ca="1" si="136"/>
        <v>8.352545437341609E-4</v>
      </c>
    </row>
    <row r="8004" spans="7:8" x14ac:dyDescent="0.25">
      <c r="G8004">
        <v>8000</v>
      </c>
      <c r="H8004" s="246">
        <f t="shared" ca="1" si="136"/>
        <v>-7.0781864936825317E-3</v>
      </c>
    </row>
    <row r="8005" spans="7:8" x14ac:dyDescent="0.25">
      <c r="G8005">
        <v>8001</v>
      </c>
      <c r="H8005" s="246">
        <f t="shared" ca="1" si="136"/>
        <v>-6.0783476871722917E-3</v>
      </c>
    </row>
    <row r="8006" spans="7:8" x14ac:dyDescent="0.25">
      <c r="G8006">
        <v>8002</v>
      </c>
      <c r="H8006" s="246">
        <f t="shared" ref="H8006:H8069" ca="1" si="137">_xlfn.NORM.INV(RAND(),$N$7,$N$8)</f>
        <v>1.4690097489085219E-2</v>
      </c>
    </row>
    <row r="8007" spans="7:8" x14ac:dyDescent="0.25">
      <c r="G8007">
        <v>8003</v>
      </c>
      <c r="H8007" s="246">
        <f t="shared" ca="1" si="137"/>
        <v>-1.3523850126100447E-2</v>
      </c>
    </row>
    <row r="8008" spans="7:8" x14ac:dyDescent="0.25">
      <c r="G8008">
        <v>8004</v>
      </c>
      <c r="H8008" s="246">
        <f t="shared" ca="1" si="137"/>
        <v>7.200096251308018E-4</v>
      </c>
    </row>
    <row r="8009" spans="7:8" x14ac:dyDescent="0.25">
      <c r="G8009">
        <v>8005</v>
      </c>
      <c r="H8009" s="246">
        <f t="shared" ca="1" si="137"/>
        <v>-5.8568938068791904E-3</v>
      </c>
    </row>
    <row r="8010" spans="7:8" x14ac:dyDescent="0.25">
      <c r="G8010">
        <v>8006</v>
      </c>
      <c r="H8010" s="246">
        <f t="shared" ca="1" si="137"/>
        <v>-6.9817944616526722E-5</v>
      </c>
    </row>
    <row r="8011" spans="7:8" x14ac:dyDescent="0.25">
      <c r="G8011">
        <v>8007</v>
      </c>
      <c r="H8011" s="246">
        <f t="shared" ca="1" si="137"/>
        <v>8.5230237935216208E-4</v>
      </c>
    </row>
    <row r="8012" spans="7:8" x14ac:dyDescent="0.25">
      <c r="G8012">
        <v>8008</v>
      </c>
      <c r="H8012" s="246">
        <f t="shared" ca="1" si="137"/>
        <v>-5.430240113345277E-3</v>
      </c>
    </row>
    <row r="8013" spans="7:8" x14ac:dyDescent="0.25">
      <c r="G8013">
        <v>8009</v>
      </c>
      <c r="H8013" s="246">
        <f t="shared" ca="1" si="137"/>
        <v>1.1543279957259515E-3</v>
      </c>
    </row>
    <row r="8014" spans="7:8" x14ac:dyDescent="0.25">
      <c r="G8014">
        <v>8010</v>
      </c>
      <c r="H8014" s="246">
        <f t="shared" ca="1" si="137"/>
        <v>1.1774420925297412E-2</v>
      </c>
    </row>
    <row r="8015" spans="7:8" x14ac:dyDescent="0.25">
      <c r="G8015">
        <v>8011</v>
      </c>
      <c r="H8015" s="246">
        <f t="shared" ca="1" si="137"/>
        <v>2.0174606055860106E-2</v>
      </c>
    </row>
    <row r="8016" spans="7:8" x14ac:dyDescent="0.25">
      <c r="G8016">
        <v>8012</v>
      </c>
      <c r="H8016" s="246">
        <f t="shared" ca="1" si="137"/>
        <v>1.0174561343283439E-2</v>
      </c>
    </row>
    <row r="8017" spans="7:8" x14ac:dyDescent="0.25">
      <c r="G8017">
        <v>8013</v>
      </c>
      <c r="H8017" s="246">
        <f t="shared" ca="1" si="137"/>
        <v>-5.634644851251246E-3</v>
      </c>
    </row>
    <row r="8018" spans="7:8" x14ac:dyDescent="0.25">
      <c r="G8018">
        <v>8014</v>
      </c>
      <c r="H8018" s="246">
        <f t="shared" ca="1" si="137"/>
        <v>7.9667225327907359E-3</v>
      </c>
    </row>
    <row r="8019" spans="7:8" x14ac:dyDescent="0.25">
      <c r="G8019">
        <v>8015</v>
      </c>
      <c r="H8019" s="246">
        <f t="shared" ca="1" si="137"/>
        <v>1.6503818144883678E-2</v>
      </c>
    </row>
    <row r="8020" spans="7:8" x14ac:dyDescent="0.25">
      <c r="G8020">
        <v>8016</v>
      </c>
      <c r="H8020" s="246">
        <f t="shared" ca="1" si="137"/>
        <v>1.8662510912933347E-2</v>
      </c>
    </row>
    <row r="8021" spans="7:8" x14ac:dyDescent="0.25">
      <c r="G8021">
        <v>8017</v>
      </c>
      <c r="H8021" s="246">
        <f t="shared" ca="1" si="137"/>
        <v>7.5496743815695608E-3</v>
      </c>
    </row>
    <row r="8022" spans="7:8" x14ac:dyDescent="0.25">
      <c r="G8022">
        <v>8018</v>
      </c>
      <c r="H8022" s="246">
        <f t="shared" ca="1" si="137"/>
        <v>-5.663403437825412E-4</v>
      </c>
    </row>
    <row r="8023" spans="7:8" x14ac:dyDescent="0.25">
      <c r="G8023">
        <v>8019</v>
      </c>
      <c r="H8023" s="246">
        <f t="shared" ca="1" si="137"/>
        <v>-1.0228671609601989E-2</v>
      </c>
    </row>
    <row r="8024" spans="7:8" x14ac:dyDescent="0.25">
      <c r="G8024">
        <v>8020</v>
      </c>
      <c r="H8024" s="246">
        <f t="shared" ca="1" si="137"/>
        <v>-1.6171833317391873E-2</v>
      </c>
    </row>
    <row r="8025" spans="7:8" x14ac:dyDescent="0.25">
      <c r="G8025">
        <v>8021</v>
      </c>
      <c r="H8025" s="246">
        <f t="shared" ca="1" si="137"/>
        <v>-7.3570820122237411E-3</v>
      </c>
    </row>
    <row r="8026" spans="7:8" x14ac:dyDescent="0.25">
      <c r="G8026">
        <v>8022</v>
      </c>
      <c r="H8026" s="246">
        <f t="shared" ca="1" si="137"/>
        <v>-4.8356965359494433E-3</v>
      </c>
    </row>
    <row r="8027" spans="7:8" x14ac:dyDescent="0.25">
      <c r="G8027">
        <v>8023</v>
      </c>
      <c r="H8027" s="246">
        <f t="shared" ca="1" si="137"/>
        <v>-6.0066707000524756E-3</v>
      </c>
    </row>
    <row r="8028" spans="7:8" x14ac:dyDescent="0.25">
      <c r="G8028">
        <v>8024</v>
      </c>
      <c r="H8028" s="246">
        <f t="shared" ca="1" si="137"/>
        <v>1.5190714366644638E-2</v>
      </c>
    </row>
    <row r="8029" spans="7:8" x14ac:dyDescent="0.25">
      <c r="G8029">
        <v>8025</v>
      </c>
      <c r="H8029" s="246">
        <f t="shared" ca="1" si="137"/>
        <v>-1.4157639366073258E-2</v>
      </c>
    </row>
    <row r="8030" spans="7:8" x14ac:dyDescent="0.25">
      <c r="G8030">
        <v>8026</v>
      </c>
      <c r="H8030" s="246">
        <f t="shared" ca="1" si="137"/>
        <v>-1.9815865240713523E-3</v>
      </c>
    </row>
    <row r="8031" spans="7:8" x14ac:dyDescent="0.25">
      <c r="G8031">
        <v>8027</v>
      </c>
      <c r="H8031" s="246">
        <f t="shared" ca="1" si="137"/>
        <v>3.9613099066006328E-3</v>
      </c>
    </row>
    <row r="8032" spans="7:8" x14ac:dyDescent="0.25">
      <c r="G8032">
        <v>8028</v>
      </c>
      <c r="H8032" s="246">
        <f t="shared" ca="1" si="137"/>
        <v>-3.0234941745268407E-3</v>
      </c>
    </row>
    <row r="8033" spans="7:8" x14ac:dyDescent="0.25">
      <c r="G8033">
        <v>8029</v>
      </c>
      <c r="H8033" s="246">
        <f t="shared" ca="1" si="137"/>
        <v>5.178778676972088E-3</v>
      </c>
    </row>
    <row r="8034" spans="7:8" x14ac:dyDescent="0.25">
      <c r="G8034">
        <v>8030</v>
      </c>
      <c r="H8034" s="246">
        <f t="shared" ca="1" si="137"/>
        <v>6.6918635883532977E-3</v>
      </c>
    </row>
    <row r="8035" spans="7:8" x14ac:dyDescent="0.25">
      <c r="G8035">
        <v>8031</v>
      </c>
      <c r="H8035" s="246">
        <f t="shared" ca="1" si="137"/>
        <v>-3.1733497795378347E-3</v>
      </c>
    </row>
    <row r="8036" spans="7:8" x14ac:dyDescent="0.25">
      <c r="G8036">
        <v>8032</v>
      </c>
      <c r="H8036" s="246">
        <f t="shared" ca="1" si="137"/>
        <v>5.8790481118805573E-3</v>
      </c>
    </row>
    <row r="8037" spans="7:8" x14ac:dyDescent="0.25">
      <c r="G8037">
        <v>8033</v>
      </c>
      <c r="H8037" s="246">
        <f t="shared" ca="1" si="137"/>
        <v>-9.0951302048027788E-3</v>
      </c>
    </row>
    <row r="8038" spans="7:8" x14ac:dyDescent="0.25">
      <c r="G8038">
        <v>8034</v>
      </c>
      <c r="H8038" s="246">
        <f t="shared" ca="1" si="137"/>
        <v>-4.3998833488174847E-3</v>
      </c>
    </row>
    <row r="8039" spans="7:8" x14ac:dyDescent="0.25">
      <c r="G8039">
        <v>8035</v>
      </c>
      <c r="H8039" s="246">
        <f t="shared" ca="1" si="137"/>
        <v>-3.2211994617650794E-3</v>
      </c>
    </row>
    <row r="8040" spans="7:8" x14ac:dyDescent="0.25">
      <c r="G8040">
        <v>8036</v>
      </c>
      <c r="H8040" s="246">
        <f t="shared" ca="1" si="137"/>
        <v>-1.4009283409454041E-2</v>
      </c>
    </row>
    <row r="8041" spans="7:8" x14ac:dyDescent="0.25">
      <c r="G8041">
        <v>8037</v>
      </c>
      <c r="H8041" s="246">
        <f t="shared" ca="1" si="137"/>
        <v>8.0017628940733995E-3</v>
      </c>
    </row>
    <row r="8042" spans="7:8" x14ac:dyDescent="0.25">
      <c r="G8042">
        <v>8038</v>
      </c>
      <c r="H8042" s="246">
        <f t="shared" ca="1" si="137"/>
        <v>1.7659780537715348E-2</v>
      </c>
    </row>
    <row r="8043" spans="7:8" x14ac:dyDescent="0.25">
      <c r="G8043">
        <v>8039</v>
      </c>
      <c r="H8043" s="246">
        <f t="shared" ca="1" si="137"/>
        <v>5.0775557360475164E-3</v>
      </c>
    </row>
    <row r="8044" spans="7:8" x14ac:dyDescent="0.25">
      <c r="G8044">
        <v>8040</v>
      </c>
      <c r="H8044" s="246">
        <f t="shared" ca="1" si="137"/>
        <v>-2.523993877098047E-3</v>
      </c>
    </row>
    <row r="8045" spans="7:8" x14ac:dyDescent="0.25">
      <c r="G8045">
        <v>8041</v>
      </c>
      <c r="H8045" s="246">
        <f t="shared" ca="1" si="137"/>
        <v>-1.1873375788816036E-3</v>
      </c>
    </row>
    <row r="8046" spans="7:8" x14ac:dyDescent="0.25">
      <c r="G8046">
        <v>8042</v>
      </c>
      <c r="H8046" s="246">
        <f t="shared" ca="1" si="137"/>
        <v>-2.3768592680232375E-3</v>
      </c>
    </row>
    <row r="8047" spans="7:8" x14ac:dyDescent="0.25">
      <c r="G8047">
        <v>8043</v>
      </c>
      <c r="H8047" s="246">
        <f t="shared" ca="1" si="137"/>
        <v>3.9090342646699314E-3</v>
      </c>
    </row>
    <row r="8048" spans="7:8" x14ac:dyDescent="0.25">
      <c r="G8048">
        <v>8044</v>
      </c>
      <c r="H8048" s="246">
        <f t="shared" ca="1" si="137"/>
        <v>-7.6958777372119029E-3</v>
      </c>
    </row>
    <row r="8049" spans="7:8" x14ac:dyDescent="0.25">
      <c r="G8049">
        <v>8045</v>
      </c>
      <c r="H8049" s="246">
        <f t="shared" ca="1" si="137"/>
        <v>1.6480586953836043E-2</v>
      </c>
    </row>
    <row r="8050" spans="7:8" x14ac:dyDescent="0.25">
      <c r="G8050">
        <v>8046</v>
      </c>
      <c r="H8050" s="246">
        <f t="shared" ca="1" si="137"/>
        <v>-9.1305067056670283E-3</v>
      </c>
    </row>
    <row r="8051" spans="7:8" x14ac:dyDescent="0.25">
      <c r="G8051">
        <v>8047</v>
      </c>
      <c r="H8051" s="246">
        <f t="shared" ca="1" si="137"/>
        <v>-1.406920308556628E-2</v>
      </c>
    </row>
    <row r="8052" spans="7:8" x14ac:dyDescent="0.25">
      <c r="G8052">
        <v>8048</v>
      </c>
      <c r="H8052" s="246">
        <f t="shared" ca="1" si="137"/>
        <v>-5.9604979558879343E-3</v>
      </c>
    </row>
    <row r="8053" spans="7:8" x14ac:dyDescent="0.25">
      <c r="G8053">
        <v>8049</v>
      </c>
      <c r="H8053" s="246">
        <f t="shared" ca="1" si="137"/>
        <v>-1.3777747459972024E-2</v>
      </c>
    </row>
    <row r="8054" spans="7:8" x14ac:dyDescent="0.25">
      <c r="G8054">
        <v>8050</v>
      </c>
      <c r="H8054" s="246">
        <f t="shared" ca="1" si="137"/>
        <v>-7.1096400796508844E-3</v>
      </c>
    </row>
    <row r="8055" spans="7:8" x14ac:dyDescent="0.25">
      <c r="G8055">
        <v>8051</v>
      </c>
      <c r="H8055" s="246">
        <f t="shared" ca="1" si="137"/>
        <v>-1.3652558524310691E-2</v>
      </c>
    </row>
    <row r="8056" spans="7:8" x14ac:dyDescent="0.25">
      <c r="G8056">
        <v>8052</v>
      </c>
      <c r="H8056" s="246">
        <f t="shared" ca="1" si="137"/>
        <v>3.4579315763969936E-4</v>
      </c>
    </row>
    <row r="8057" spans="7:8" x14ac:dyDescent="0.25">
      <c r="G8057">
        <v>8053</v>
      </c>
      <c r="H8057" s="246">
        <f t="shared" ca="1" si="137"/>
        <v>-1.0299639735980739E-2</v>
      </c>
    </row>
    <row r="8058" spans="7:8" x14ac:dyDescent="0.25">
      <c r="G8058">
        <v>8054</v>
      </c>
      <c r="H8058" s="246">
        <f t="shared" ca="1" si="137"/>
        <v>3.1803639220031168E-2</v>
      </c>
    </row>
    <row r="8059" spans="7:8" x14ac:dyDescent="0.25">
      <c r="G8059">
        <v>8055</v>
      </c>
      <c r="H8059" s="246">
        <f t="shared" ca="1" si="137"/>
        <v>-2.0144159028937542E-2</v>
      </c>
    </row>
    <row r="8060" spans="7:8" x14ac:dyDescent="0.25">
      <c r="G8060">
        <v>8056</v>
      </c>
      <c r="H8060" s="246">
        <f t="shared" ca="1" si="137"/>
        <v>7.1631625485122944E-3</v>
      </c>
    </row>
    <row r="8061" spans="7:8" x14ac:dyDescent="0.25">
      <c r="G8061">
        <v>8057</v>
      </c>
      <c r="H8061" s="246">
        <f t="shared" ca="1" si="137"/>
        <v>2.0329481858233734E-2</v>
      </c>
    </row>
    <row r="8062" spans="7:8" x14ac:dyDescent="0.25">
      <c r="G8062">
        <v>8058</v>
      </c>
      <c r="H8062" s="246">
        <f t="shared" ca="1" si="137"/>
        <v>-1.1498205257926252E-2</v>
      </c>
    </row>
    <row r="8063" spans="7:8" x14ac:dyDescent="0.25">
      <c r="G8063">
        <v>8059</v>
      </c>
      <c r="H8063" s="246">
        <f t="shared" ca="1" si="137"/>
        <v>1.0590446234835034E-3</v>
      </c>
    </row>
    <row r="8064" spans="7:8" x14ac:dyDescent="0.25">
      <c r="G8064">
        <v>8060</v>
      </c>
      <c r="H8064" s="246">
        <f t="shared" ca="1" si="137"/>
        <v>6.5062997804147494E-3</v>
      </c>
    </row>
    <row r="8065" spans="7:8" x14ac:dyDescent="0.25">
      <c r="G8065">
        <v>8061</v>
      </c>
      <c r="H8065" s="246">
        <f t="shared" ca="1" si="137"/>
        <v>-7.2588135857219423E-4</v>
      </c>
    </row>
    <row r="8066" spans="7:8" x14ac:dyDescent="0.25">
      <c r="G8066">
        <v>8062</v>
      </c>
      <c r="H8066" s="246">
        <f t="shared" ca="1" si="137"/>
        <v>-1.1319297802610276E-2</v>
      </c>
    </row>
    <row r="8067" spans="7:8" x14ac:dyDescent="0.25">
      <c r="G8067">
        <v>8063</v>
      </c>
      <c r="H8067" s="246">
        <f t="shared" ca="1" si="137"/>
        <v>-2.5377178823278164E-3</v>
      </c>
    </row>
    <row r="8068" spans="7:8" x14ac:dyDescent="0.25">
      <c r="G8068">
        <v>8064</v>
      </c>
      <c r="H8068" s="246">
        <f t="shared" ca="1" si="137"/>
        <v>-1.1635245570212107E-2</v>
      </c>
    </row>
    <row r="8069" spans="7:8" x14ac:dyDescent="0.25">
      <c r="G8069">
        <v>8065</v>
      </c>
      <c r="H8069" s="246">
        <f t="shared" ca="1" si="137"/>
        <v>9.762000475044089E-3</v>
      </c>
    </row>
    <row r="8070" spans="7:8" x14ac:dyDescent="0.25">
      <c r="G8070">
        <v>8066</v>
      </c>
      <c r="H8070" s="246">
        <f t="shared" ref="H8070:H8133" ca="1" si="138">_xlfn.NORM.INV(RAND(),$N$7,$N$8)</f>
        <v>1.5468740877136228E-2</v>
      </c>
    </row>
    <row r="8071" spans="7:8" x14ac:dyDescent="0.25">
      <c r="G8071">
        <v>8067</v>
      </c>
      <c r="H8071" s="246">
        <f t="shared" ca="1" si="138"/>
        <v>-1.4588607689599672E-2</v>
      </c>
    </row>
    <row r="8072" spans="7:8" x14ac:dyDescent="0.25">
      <c r="G8072">
        <v>8068</v>
      </c>
      <c r="H8072" s="246">
        <f t="shared" ca="1" si="138"/>
        <v>8.5810524807787836E-3</v>
      </c>
    </row>
    <row r="8073" spans="7:8" x14ac:dyDescent="0.25">
      <c r="G8073">
        <v>8069</v>
      </c>
      <c r="H8073" s="246">
        <f t="shared" ca="1" si="138"/>
        <v>1.9557749542733666E-2</v>
      </c>
    </row>
    <row r="8074" spans="7:8" x14ac:dyDescent="0.25">
      <c r="G8074">
        <v>8070</v>
      </c>
      <c r="H8074" s="246">
        <f t="shared" ca="1" si="138"/>
        <v>1.1005527471089229E-2</v>
      </c>
    </row>
    <row r="8075" spans="7:8" x14ac:dyDescent="0.25">
      <c r="G8075">
        <v>8071</v>
      </c>
      <c r="H8075" s="246">
        <f t="shared" ca="1" si="138"/>
        <v>1.3246045954453942E-3</v>
      </c>
    </row>
    <row r="8076" spans="7:8" x14ac:dyDescent="0.25">
      <c r="G8076">
        <v>8072</v>
      </c>
      <c r="H8076" s="246">
        <f t="shared" ca="1" si="138"/>
        <v>-1.7975586026883456E-2</v>
      </c>
    </row>
    <row r="8077" spans="7:8" x14ac:dyDescent="0.25">
      <c r="G8077">
        <v>8073</v>
      </c>
      <c r="H8077" s="246">
        <f t="shared" ca="1" si="138"/>
        <v>5.7749515623089749E-3</v>
      </c>
    </row>
    <row r="8078" spans="7:8" x14ac:dyDescent="0.25">
      <c r="G8078">
        <v>8074</v>
      </c>
      <c r="H8078" s="246">
        <f t="shared" ca="1" si="138"/>
        <v>-1.6851255839849544E-4</v>
      </c>
    </row>
    <row r="8079" spans="7:8" x14ac:dyDescent="0.25">
      <c r="G8079">
        <v>8075</v>
      </c>
      <c r="H8079" s="246">
        <f t="shared" ca="1" si="138"/>
        <v>-2.7657373657618968E-3</v>
      </c>
    </row>
    <row r="8080" spans="7:8" x14ac:dyDescent="0.25">
      <c r="G8080">
        <v>8076</v>
      </c>
      <c r="H8080" s="246">
        <f t="shared" ca="1" si="138"/>
        <v>-2.3572888973300489E-2</v>
      </c>
    </row>
    <row r="8081" spans="7:8" x14ac:dyDescent="0.25">
      <c r="G8081">
        <v>8077</v>
      </c>
      <c r="H8081" s="246">
        <f t="shared" ca="1" si="138"/>
        <v>8.7959735386776757E-3</v>
      </c>
    </row>
    <row r="8082" spans="7:8" x14ac:dyDescent="0.25">
      <c r="G8082">
        <v>8078</v>
      </c>
      <c r="H8082" s="246">
        <f t="shared" ca="1" si="138"/>
        <v>-1.0652284115405012E-2</v>
      </c>
    </row>
    <row r="8083" spans="7:8" x14ac:dyDescent="0.25">
      <c r="G8083">
        <v>8079</v>
      </c>
      <c r="H8083" s="246">
        <f t="shared" ca="1" si="138"/>
        <v>-9.5428327251395727E-3</v>
      </c>
    </row>
    <row r="8084" spans="7:8" x14ac:dyDescent="0.25">
      <c r="G8084">
        <v>8080</v>
      </c>
      <c r="H8084" s="246">
        <f t="shared" ca="1" si="138"/>
        <v>1.6158596964857656E-3</v>
      </c>
    </row>
    <row r="8085" spans="7:8" x14ac:dyDescent="0.25">
      <c r="G8085">
        <v>8081</v>
      </c>
      <c r="H8085" s="246">
        <f t="shared" ca="1" si="138"/>
        <v>-5.8581188268710324E-3</v>
      </c>
    </row>
    <row r="8086" spans="7:8" x14ac:dyDescent="0.25">
      <c r="G8086">
        <v>8082</v>
      </c>
      <c r="H8086" s="246">
        <f t="shared" ca="1" si="138"/>
        <v>1.846306900271006E-3</v>
      </c>
    </row>
    <row r="8087" spans="7:8" x14ac:dyDescent="0.25">
      <c r="G8087">
        <v>8083</v>
      </c>
      <c r="H8087" s="246">
        <f t="shared" ca="1" si="138"/>
        <v>-3.6636544456882013E-3</v>
      </c>
    </row>
    <row r="8088" spans="7:8" x14ac:dyDescent="0.25">
      <c r="G8088">
        <v>8084</v>
      </c>
      <c r="H8088" s="246">
        <f t="shared" ca="1" si="138"/>
        <v>2.2446675373075532E-2</v>
      </c>
    </row>
    <row r="8089" spans="7:8" x14ac:dyDescent="0.25">
      <c r="G8089">
        <v>8085</v>
      </c>
      <c r="H8089" s="246">
        <f t="shared" ca="1" si="138"/>
        <v>-4.9452775568419594E-3</v>
      </c>
    </row>
    <row r="8090" spans="7:8" x14ac:dyDescent="0.25">
      <c r="G8090">
        <v>8086</v>
      </c>
      <c r="H8090" s="246">
        <f t="shared" ca="1" si="138"/>
        <v>2.3979464573482229E-3</v>
      </c>
    </row>
    <row r="8091" spans="7:8" x14ac:dyDescent="0.25">
      <c r="G8091">
        <v>8087</v>
      </c>
      <c r="H8091" s="246">
        <f t="shared" ca="1" si="138"/>
        <v>-3.0000742577034178E-3</v>
      </c>
    </row>
    <row r="8092" spans="7:8" x14ac:dyDescent="0.25">
      <c r="G8092">
        <v>8088</v>
      </c>
      <c r="H8092" s="246">
        <f t="shared" ca="1" si="138"/>
        <v>7.4796924328665616E-3</v>
      </c>
    </row>
    <row r="8093" spans="7:8" x14ac:dyDescent="0.25">
      <c r="G8093">
        <v>8089</v>
      </c>
      <c r="H8093" s="246">
        <f t="shared" ca="1" si="138"/>
        <v>8.250876980486363E-3</v>
      </c>
    </row>
    <row r="8094" spans="7:8" x14ac:dyDescent="0.25">
      <c r="G8094">
        <v>8090</v>
      </c>
      <c r="H8094" s="246">
        <f t="shared" ca="1" si="138"/>
        <v>-1.6497787737019935E-3</v>
      </c>
    </row>
    <row r="8095" spans="7:8" x14ac:dyDescent="0.25">
      <c r="G8095">
        <v>8091</v>
      </c>
      <c r="H8095" s="246">
        <f t="shared" ca="1" si="138"/>
        <v>1.380980368220959E-2</v>
      </c>
    </row>
    <row r="8096" spans="7:8" x14ac:dyDescent="0.25">
      <c r="G8096">
        <v>8092</v>
      </c>
      <c r="H8096" s="246">
        <f t="shared" ca="1" si="138"/>
        <v>-3.3923001152321333E-3</v>
      </c>
    </row>
    <row r="8097" spans="7:8" x14ac:dyDescent="0.25">
      <c r="G8097">
        <v>8093</v>
      </c>
      <c r="H8097" s="246">
        <f t="shared" ca="1" si="138"/>
        <v>-3.5483096023155849E-3</v>
      </c>
    </row>
    <row r="8098" spans="7:8" x14ac:dyDescent="0.25">
      <c r="G8098">
        <v>8094</v>
      </c>
      <c r="H8098" s="246">
        <f t="shared" ca="1" si="138"/>
        <v>-3.7490068632685248E-3</v>
      </c>
    </row>
    <row r="8099" spans="7:8" x14ac:dyDescent="0.25">
      <c r="G8099">
        <v>8095</v>
      </c>
      <c r="H8099" s="246">
        <f t="shared" ca="1" si="138"/>
        <v>-3.5732740856532271E-3</v>
      </c>
    </row>
    <row r="8100" spans="7:8" x14ac:dyDescent="0.25">
      <c r="G8100">
        <v>8096</v>
      </c>
      <c r="H8100" s="246">
        <f t="shared" ca="1" si="138"/>
        <v>-5.6872669989679024E-4</v>
      </c>
    </row>
    <row r="8101" spans="7:8" x14ac:dyDescent="0.25">
      <c r="G8101">
        <v>8097</v>
      </c>
      <c r="H8101" s="246">
        <f t="shared" ca="1" si="138"/>
        <v>-2.0729518227358436E-4</v>
      </c>
    </row>
    <row r="8102" spans="7:8" x14ac:dyDescent="0.25">
      <c r="G8102">
        <v>8098</v>
      </c>
      <c r="H8102" s="246">
        <f t="shared" ca="1" si="138"/>
        <v>-1.6052074863538733E-2</v>
      </c>
    </row>
    <row r="8103" spans="7:8" x14ac:dyDescent="0.25">
      <c r="G8103">
        <v>8099</v>
      </c>
      <c r="H8103" s="246">
        <f t="shared" ca="1" si="138"/>
        <v>-5.9648433242901694E-3</v>
      </c>
    </row>
    <row r="8104" spans="7:8" x14ac:dyDescent="0.25">
      <c r="G8104">
        <v>8100</v>
      </c>
      <c r="H8104" s="246">
        <f t="shared" ca="1" si="138"/>
        <v>-4.6688318040772293E-3</v>
      </c>
    </row>
    <row r="8105" spans="7:8" x14ac:dyDescent="0.25">
      <c r="G8105">
        <v>8101</v>
      </c>
      <c r="H8105" s="246">
        <f t="shared" ca="1" si="138"/>
        <v>-5.2146021144590963E-3</v>
      </c>
    </row>
    <row r="8106" spans="7:8" x14ac:dyDescent="0.25">
      <c r="G8106">
        <v>8102</v>
      </c>
      <c r="H8106" s="246">
        <f t="shared" ca="1" si="138"/>
        <v>-1.3565738334417479E-2</v>
      </c>
    </row>
    <row r="8107" spans="7:8" x14ac:dyDescent="0.25">
      <c r="G8107">
        <v>8103</v>
      </c>
      <c r="H8107" s="246">
        <f t="shared" ca="1" si="138"/>
        <v>-2.0345282140871064E-3</v>
      </c>
    </row>
    <row r="8108" spans="7:8" x14ac:dyDescent="0.25">
      <c r="G8108">
        <v>8104</v>
      </c>
      <c r="H8108" s="246">
        <f t="shared" ca="1" si="138"/>
        <v>-1.1019246792407966E-2</v>
      </c>
    </row>
    <row r="8109" spans="7:8" x14ac:dyDescent="0.25">
      <c r="G8109">
        <v>8105</v>
      </c>
      <c r="H8109" s="246">
        <f t="shared" ca="1" si="138"/>
        <v>1.2736971862583185E-2</v>
      </c>
    </row>
    <row r="8110" spans="7:8" x14ac:dyDescent="0.25">
      <c r="G8110">
        <v>8106</v>
      </c>
      <c r="H8110" s="246">
        <f t="shared" ca="1" si="138"/>
        <v>1.6939155775755273E-2</v>
      </c>
    </row>
    <row r="8111" spans="7:8" x14ac:dyDescent="0.25">
      <c r="G8111">
        <v>8107</v>
      </c>
      <c r="H8111" s="246">
        <f t="shared" ca="1" si="138"/>
        <v>-6.8599807118072285E-3</v>
      </c>
    </row>
    <row r="8112" spans="7:8" x14ac:dyDescent="0.25">
      <c r="G8112">
        <v>8108</v>
      </c>
      <c r="H8112" s="246">
        <f t="shared" ca="1" si="138"/>
        <v>1.4101416237131187E-3</v>
      </c>
    </row>
    <row r="8113" spans="7:8" x14ac:dyDescent="0.25">
      <c r="G8113">
        <v>8109</v>
      </c>
      <c r="H8113" s="246">
        <f t="shared" ca="1" si="138"/>
        <v>-2.0561777460135752E-2</v>
      </c>
    </row>
    <row r="8114" spans="7:8" x14ac:dyDescent="0.25">
      <c r="G8114">
        <v>8110</v>
      </c>
      <c r="H8114" s="246">
        <f t="shared" ca="1" si="138"/>
        <v>1.8806882374262191E-2</v>
      </c>
    </row>
    <row r="8115" spans="7:8" x14ac:dyDescent="0.25">
      <c r="G8115">
        <v>8111</v>
      </c>
      <c r="H8115" s="246">
        <f t="shared" ca="1" si="138"/>
        <v>-1.0217060658879439E-2</v>
      </c>
    </row>
    <row r="8116" spans="7:8" x14ac:dyDescent="0.25">
      <c r="G8116">
        <v>8112</v>
      </c>
      <c r="H8116" s="246">
        <f t="shared" ca="1" si="138"/>
        <v>9.1968902817782666E-3</v>
      </c>
    </row>
    <row r="8117" spans="7:8" x14ac:dyDescent="0.25">
      <c r="G8117">
        <v>8113</v>
      </c>
      <c r="H8117" s="246">
        <f t="shared" ca="1" si="138"/>
        <v>-1.1537521169127176E-2</v>
      </c>
    </row>
    <row r="8118" spans="7:8" x14ac:dyDescent="0.25">
      <c r="G8118">
        <v>8114</v>
      </c>
      <c r="H8118" s="246">
        <f t="shared" ca="1" si="138"/>
        <v>9.2832285118671573E-3</v>
      </c>
    </row>
    <row r="8119" spans="7:8" x14ac:dyDescent="0.25">
      <c r="G8119">
        <v>8115</v>
      </c>
      <c r="H8119" s="246">
        <f t="shared" ca="1" si="138"/>
        <v>8.3486959120582238E-3</v>
      </c>
    </row>
    <row r="8120" spans="7:8" x14ac:dyDescent="0.25">
      <c r="G8120">
        <v>8116</v>
      </c>
      <c r="H8120" s="246">
        <f t="shared" ca="1" si="138"/>
        <v>-2.1076621507397789E-3</v>
      </c>
    </row>
    <row r="8121" spans="7:8" x14ac:dyDescent="0.25">
      <c r="G8121">
        <v>8117</v>
      </c>
      <c r="H8121" s="246">
        <f t="shared" ca="1" si="138"/>
        <v>8.8200696242976846E-3</v>
      </c>
    </row>
    <row r="8122" spans="7:8" x14ac:dyDescent="0.25">
      <c r="G8122">
        <v>8118</v>
      </c>
      <c r="H8122" s="246">
        <f t="shared" ca="1" si="138"/>
        <v>-1.8078798806834176E-2</v>
      </c>
    </row>
    <row r="8123" spans="7:8" x14ac:dyDescent="0.25">
      <c r="G8123">
        <v>8119</v>
      </c>
      <c r="H8123" s="246">
        <f t="shared" ca="1" si="138"/>
        <v>1.2903221687214181E-2</v>
      </c>
    </row>
    <row r="8124" spans="7:8" x14ac:dyDescent="0.25">
      <c r="G8124">
        <v>8120</v>
      </c>
      <c r="H8124" s="246">
        <f t="shared" ca="1" si="138"/>
        <v>-9.6790381602675276E-3</v>
      </c>
    </row>
    <row r="8125" spans="7:8" x14ac:dyDescent="0.25">
      <c r="G8125">
        <v>8121</v>
      </c>
      <c r="H8125" s="246">
        <f t="shared" ca="1" si="138"/>
        <v>-3.5962931113222379E-3</v>
      </c>
    </row>
    <row r="8126" spans="7:8" x14ac:dyDescent="0.25">
      <c r="G8126">
        <v>8122</v>
      </c>
      <c r="H8126" s="246">
        <f t="shared" ca="1" si="138"/>
        <v>1.7543324124480099E-2</v>
      </c>
    </row>
    <row r="8127" spans="7:8" x14ac:dyDescent="0.25">
      <c r="G8127">
        <v>8123</v>
      </c>
      <c r="H8127" s="246">
        <f t="shared" ca="1" si="138"/>
        <v>1.8456724904546795E-3</v>
      </c>
    </row>
    <row r="8128" spans="7:8" x14ac:dyDescent="0.25">
      <c r="G8128">
        <v>8124</v>
      </c>
      <c r="H8128" s="246">
        <f t="shared" ca="1" si="138"/>
        <v>4.8535350508501799E-3</v>
      </c>
    </row>
    <row r="8129" spans="7:8" x14ac:dyDescent="0.25">
      <c r="G8129">
        <v>8125</v>
      </c>
      <c r="H8129" s="246">
        <f t="shared" ca="1" si="138"/>
        <v>9.2110784733784572E-3</v>
      </c>
    </row>
    <row r="8130" spans="7:8" x14ac:dyDescent="0.25">
      <c r="G8130">
        <v>8126</v>
      </c>
      <c r="H8130" s="246">
        <f t="shared" ca="1" si="138"/>
        <v>1.6776708045085846E-2</v>
      </c>
    </row>
    <row r="8131" spans="7:8" x14ac:dyDescent="0.25">
      <c r="G8131">
        <v>8127</v>
      </c>
      <c r="H8131" s="246">
        <f t="shared" ca="1" si="138"/>
        <v>1.5339953619820705E-2</v>
      </c>
    </row>
    <row r="8132" spans="7:8" x14ac:dyDescent="0.25">
      <c r="G8132">
        <v>8128</v>
      </c>
      <c r="H8132" s="246">
        <f t="shared" ca="1" si="138"/>
        <v>1.3078287935894738E-2</v>
      </c>
    </row>
    <row r="8133" spans="7:8" x14ac:dyDescent="0.25">
      <c r="G8133">
        <v>8129</v>
      </c>
      <c r="H8133" s="246">
        <f t="shared" ca="1" si="138"/>
        <v>6.4658208351499324E-3</v>
      </c>
    </row>
    <row r="8134" spans="7:8" x14ac:dyDescent="0.25">
      <c r="G8134">
        <v>8130</v>
      </c>
      <c r="H8134" s="246">
        <f t="shared" ref="H8134:H8197" ca="1" si="139">_xlfn.NORM.INV(RAND(),$N$7,$N$8)</f>
        <v>-5.2728748549124623E-3</v>
      </c>
    </row>
    <row r="8135" spans="7:8" x14ac:dyDescent="0.25">
      <c r="G8135">
        <v>8131</v>
      </c>
      <c r="H8135" s="246">
        <f t="shared" ca="1" si="139"/>
        <v>3.5481353631966826E-2</v>
      </c>
    </row>
    <row r="8136" spans="7:8" x14ac:dyDescent="0.25">
      <c r="G8136">
        <v>8132</v>
      </c>
      <c r="H8136" s="246">
        <f t="shared" ca="1" si="139"/>
        <v>-7.1996088278237086E-3</v>
      </c>
    </row>
    <row r="8137" spans="7:8" x14ac:dyDescent="0.25">
      <c r="G8137">
        <v>8133</v>
      </c>
      <c r="H8137" s="246">
        <f t="shared" ca="1" si="139"/>
        <v>-5.1675142187209673E-3</v>
      </c>
    </row>
    <row r="8138" spans="7:8" x14ac:dyDescent="0.25">
      <c r="G8138">
        <v>8134</v>
      </c>
      <c r="H8138" s="246">
        <f t="shared" ca="1" si="139"/>
        <v>1.2430494503275527E-2</v>
      </c>
    </row>
    <row r="8139" spans="7:8" x14ac:dyDescent="0.25">
      <c r="G8139">
        <v>8135</v>
      </c>
      <c r="H8139" s="246">
        <f t="shared" ca="1" si="139"/>
        <v>4.3004179237060968E-3</v>
      </c>
    </row>
    <row r="8140" spans="7:8" x14ac:dyDescent="0.25">
      <c r="G8140">
        <v>8136</v>
      </c>
      <c r="H8140" s="246">
        <f t="shared" ca="1" si="139"/>
        <v>-1.2245341737991798E-2</v>
      </c>
    </row>
    <row r="8141" spans="7:8" x14ac:dyDescent="0.25">
      <c r="G8141">
        <v>8137</v>
      </c>
      <c r="H8141" s="246">
        <f t="shared" ca="1" si="139"/>
        <v>6.930757495740735E-3</v>
      </c>
    </row>
    <row r="8142" spans="7:8" x14ac:dyDescent="0.25">
      <c r="G8142">
        <v>8138</v>
      </c>
      <c r="H8142" s="246">
        <f t="shared" ca="1" si="139"/>
        <v>-3.7991758795405651E-3</v>
      </c>
    </row>
    <row r="8143" spans="7:8" x14ac:dyDescent="0.25">
      <c r="G8143">
        <v>8139</v>
      </c>
      <c r="H8143" s="246">
        <f t="shared" ca="1" si="139"/>
        <v>5.0136271584076027E-3</v>
      </c>
    </row>
    <row r="8144" spans="7:8" x14ac:dyDescent="0.25">
      <c r="G8144">
        <v>8140</v>
      </c>
      <c r="H8144" s="246">
        <f t="shared" ca="1" si="139"/>
        <v>1.9412341990275108E-2</v>
      </c>
    </row>
    <row r="8145" spans="7:8" x14ac:dyDescent="0.25">
      <c r="G8145">
        <v>8141</v>
      </c>
      <c r="H8145" s="246">
        <f t="shared" ca="1" si="139"/>
        <v>3.6366082556763053E-2</v>
      </c>
    </row>
    <row r="8146" spans="7:8" x14ac:dyDescent="0.25">
      <c r="G8146">
        <v>8142</v>
      </c>
      <c r="H8146" s="246">
        <f t="shared" ca="1" si="139"/>
        <v>-7.2358227770633167E-3</v>
      </c>
    </row>
    <row r="8147" spans="7:8" x14ac:dyDescent="0.25">
      <c r="G8147">
        <v>8143</v>
      </c>
      <c r="H8147" s="246">
        <f t="shared" ca="1" si="139"/>
        <v>1.2438257565597015E-2</v>
      </c>
    </row>
    <row r="8148" spans="7:8" x14ac:dyDescent="0.25">
      <c r="G8148">
        <v>8144</v>
      </c>
      <c r="H8148" s="246">
        <f t="shared" ca="1" si="139"/>
        <v>3.3946228003472732E-3</v>
      </c>
    </row>
    <row r="8149" spans="7:8" x14ac:dyDescent="0.25">
      <c r="G8149">
        <v>8145</v>
      </c>
      <c r="H8149" s="246">
        <f t="shared" ca="1" si="139"/>
        <v>5.6106494141541768E-3</v>
      </c>
    </row>
    <row r="8150" spans="7:8" x14ac:dyDescent="0.25">
      <c r="G8150">
        <v>8146</v>
      </c>
      <c r="H8150" s="246">
        <f t="shared" ca="1" si="139"/>
        <v>1.8396881733898573E-3</v>
      </c>
    </row>
    <row r="8151" spans="7:8" x14ac:dyDescent="0.25">
      <c r="G8151">
        <v>8147</v>
      </c>
      <c r="H8151" s="246">
        <f t="shared" ca="1" si="139"/>
        <v>1.0602145521656944E-2</v>
      </c>
    </row>
    <row r="8152" spans="7:8" x14ac:dyDescent="0.25">
      <c r="G8152">
        <v>8148</v>
      </c>
      <c r="H8152" s="246">
        <f t="shared" ca="1" si="139"/>
        <v>2.4301123500861079E-2</v>
      </c>
    </row>
    <row r="8153" spans="7:8" x14ac:dyDescent="0.25">
      <c r="G8153">
        <v>8149</v>
      </c>
      <c r="H8153" s="246">
        <f t="shared" ca="1" si="139"/>
        <v>1.3757358128329148E-2</v>
      </c>
    </row>
    <row r="8154" spans="7:8" x14ac:dyDescent="0.25">
      <c r="G8154">
        <v>8150</v>
      </c>
      <c r="H8154" s="246">
        <f t="shared" ca="1" si="139"/>
        <v>7.4971372607758983E-3</v>
      </c>
    </row>
    <row r="8155" spans="7:8" x14ac:dyDescent="0.25">
      <c r="G8155">
        <v>8151</v>
      </c>
      <c r="H8155" s="246">
        <f t="shared" ca="1" si="139"/>
        <v>-1.0943719224826606E-2</v>
      </c>
    </row>
    <row r="8156" spans="7:8" x14ac:dyDescent="0.25">
      <c r="G8156">
        <v>8152</v>
      </c>
      <c r="H8156" s="246">
        <f t="shared" ca="1" si="139"/>
        <v>-1.9394364601979887E-2</v>
      </c>
    </row>
    <row r="8157" spans="7:8" x14ac:dyDescent="0.25">
      <c r="G8157">
        <v>8153</v>
      </c>
      <c r="H8157" s="246">
        <f t="shared" ca="1" si="139"/>
        <v>-5.0737713219590041E-3</v>
      </c>
    </row>
    <row r="8158" spans="7:8" x14ac:dyDescent="0.25">
      <c r="G8158">
        <v>8154</v>
      </c>
      <c r="H8158" s="246">
        <f t="shared" ca="1" si="139"/>
        <v>-3.7531185095880304E-3</v>
      </c>
    </row>
    <row r="8159" spans="7:8" x14ac:dyDescent="0.25">
      <c r="G8159">
        <v>8155</v>
      </c>
      <c r="H8159" s="246">
        <f t="shared" ca="1" si="139"/>
        <v>-1.6617446183617924E-2</v>
      </c>
    </row>
    <row r="8160" spans="7:8" x14ac:dyDescent="0.25">
      <c r="G8160">
        <v>8156</v>
      </c>
      <c r="H8160" s="246">
        <f t="shared" ca="1" si="139"/>
        <v>1.2072271859330788E-2</v>
      </c>
    </row>
    <row r="8161" spans="7:8" x14ac:dyDescent="0.25">
      <c r="G8161">
        <v>8157</v>
      </c>
      <c r="H8161" s="246">
        <f t="shared" ca="1" si="139"/>
        <v>1.3433113564858626E-3</v>
      </c>
    </row>
    <row r="8162" spans="7:8" x14ac:dyDescent="0.25">
      <c r="G8162">
        <v>8158</v>
      </c>
      <c r="H8162" s="246">
        <f t="shared" ca="1" si="139"/>
        <v>3.2435488679799203E-3</v>
      </c>
    </row>
    <row r="8163" spans="7:8" x14ac:dyDescent="0.25">
      <c r="G8163">
        <v>8159</v>
      </c>
      <c r="H8163" s="246">
        <f t="shared" ca="1" si="139"/>
        <v>-2.6592919720696056E-3</v>
      </c>
    </row>
    <row r="8164" spans="7:8" x14ac:dyDescent="0.25">
      <c r="G8164">
        <v>8160</v>
      </c>
      <c r="H8164" s="246">
        <f t="shared" ca="1" si="139"/>
        <v>-1.1664984632059939E-3</v>
      </c>
    </row>
    <row r="8165" spans="7:8" x14ac:dyDescent="0.25">
      <c r="G8165">
        <v>8161</v>
      </c>
      <c r="H8165" s="246">
        <f t="shared" ca="1" si="139"/>
        <v>-3.378310925860461E-3</v>
      </c>
    </row>
    <row r="8166" spans="7:8" x14ac:dyDescent="0.25">
      <c r="G8166">
        <v>8162</v>
      </c>
      <c r="H8166" s="246">
        <f t="shared" ca="1" si="139"/>
        <v>-6.3446698169420017E-3</v>
      </c>
    </row>
    <row r="8167" spans="7:8" x14ac:dyDescent="0.25">
      <c r="G8167">
        <v>8163</v>
      </c>
      <c r="H8167" s="246">
        <f t="shared" ca="1" si="139"/>
        <v>1.2008238778064156E-2</v>
      </c>
    </row>
    <row r="8168" spans="7:8" x14ac:dyDescent="0.25">
      <c r="G8168">
        <v>8164</v>
      </c>
      <c r="H8168" s="246">
        <f t="shared" ca="1" si="139"/>
        <v>-6.7689369850071207E-3</v>
      </c>
    </row>
    <row r="8169" spans="7:8" x14ac:dyDescent="0.25">
      <c r="G8169">
        <v>8165</v>
      </c>
      <c r="H8169" s="246">
        <f t="shared" ca="1" si="139"/>
        <v>1.027587463545703E-2</v>
      </c>
    </row>
    <row r="8170" spans="7:8" x14ac:dyDescent="0.25">
      <c r="G8170">
        <v>8166</v>
      </c>
      <c r="H8170" s="246">
        <f t="shared" ca="1" si="139"/>
        <v>1.7729163253975074E-3</v>
      </c>
    </row>
    <row r="8171" spans="7:8" x14ac:dyDescent="0.25">
      <c r="G8171">
        <v>8167</v>
      </c>
      <c r="H8171" s="246">
        <f t="shared" ca="1" si="139"/>
        <v>5.6253117192341271E-3</v>
      </c>
    </row>
    <row r="8172" spans="7:8" x14ac:dyDescent="0.25">
      <c r="G8172">
        <v>8168</v>
      </c>
      <c r="H8172" s="246">
        <f t="shared" ca="1" si="139"/>
        <v>-1.6174863400472483E-2</v>
      </c>
    </row>
    <row r="8173" spans="7:8" x14ac:dyDescent="0.25">
      <c r="G8173">
        <v>8169</v>
      </c>
      <c r="H8173" s="246">
        <f t="shared" ca="1" si="139"/>
        <v>-1.0344864558050967E-2</v>
      </c>
    </row>
    <row r="8174" spans="7:8" x14ac:dyDescent="0.25">
      <c r="G8174">
        <v>8170</v>
      </c>
      <c r="H8174" s="246">
        <f t="shared" ca="1" si="139"/>
        <v>-2.1849076463345444E-2</v>
      </c>
    </row>
    <row r="8175" spans="7:8" x14ac:dyDescent="0.25">
      <c r="G8175">
        <v>8171</v>
      </c>
      <c r="H8175" s="246">
        <f t="shared" ca="1" si="139"/>
        <v>1.6963703989299073E-2</v>
      </c>
    </row>
    <row r="8176" spans="7:8" x14ac:dyDescent="0.25">
      <c r="G8176">
        <v>8172</v>
      </c>
      <c r="H8176" s="246">
        <f t="shared" ca="1" si="139"/>
        <v>7.6690319781985176E-3</v>
      </c>
    </row>
    <row r="8177" spans="7:8" x14ac:dyDescent="0.25">
      <c r="G8177">
        <v>8173</v>
      </c>
      <c r="H8177" s="246">
        <f t="shared" ca="1" si="139"/>
        <v>-1.4017320157466097E-2</v>
      </c>
    </row>
    <row r="8178" spans="7:8" x14ac:dyDescent="0.25">
      <c r="G8178">
        <v>8174</v>
      </c>
      <c r="H8178" s="246">
        <f t="shared" ca="1" si="139"/>
        <v>9.2663737683904013E-3</v>
      </c>
    </row>
    <row r="8179" spans="7:8" x14ac:dyDescent="0.25">
      <c r="G8179">
        <v>8175</v>
      </c>
      <c r="H8179" s="246">
        <f t="shared" ca="1" si="139"/>
        <v>7.8719016471106651E-4</v>
      </c>
    </row>
    <row r="8180" spans="7:8" x14ac:dyDescent="0.25">
      <c r="G8180">
        <v>8176</v>
      </c>
      <c r="H8180" s="246">
        <f t="shared" ca="1" si="139"/>
        <v>1.032939721175859E-2</v>
      </c>
    </row>
    <row r="8181" spans="7:8" x14ac:dyDescent="0.25">
      <c r="G8181">
        <v>8177</v>
      </c>
      <c r="H8181" s="246">
        <f t="shared" ca="1" si="139"/>
        <v>1.0093602512226692E-2</v>
      </c>
    </row>
    <row r="8182" spans="7:8" x14ac:dyDescent="0.25">
      <c r="G8182">
        <v>8178</v>
      </c>
      <c r="H8182" s="246">
        <f t="shared" ca="1" si="139"/>
        <v>1.0689174740607618E-2</v>
      </c>
    </row>
    <row r="8183" spans="7:8" x14ac:dyDescent="0.25">
      <c r="G8183">
        <v>8179</v>
      </c>
      <c r="H8183" s="246">
        <f t="shared" ca="1" si="139"/>
        <v>-1.6120073563758212E-2</v>
      </c>
    </row>
    <row r="8184" spans="7:8" x14ac:dyDescent="0.25">
      <c r="G8184">
        <v>8180</v>
      </c>
      <c r="H8184" s="246">
        <f t="shared" ca="1" si="139"/>
        <v>1.0845190854731955E-2</v>
      </c>
    </row>
    <row r="8185" spans="7:8" x14ac:dyDescent="0.25">
      <c r="G8185">
        <v>8181</v>
      </c>
      <c r="H8185" s="246">
        <f t="shared" ca="1" si="139"/>
        <v>-7.2506373824156936E-3</v>
      </c>
    </row>
    <row r="8186" spans="7:8" x14ac:dyDescent="0.25">
      <c r="G8186">
        <v>8182</v>
      </c>
      <c r="H8186" s="246">
        <f t="shared" ca="1" si="139"/>
        <v>-3.3041649045809009E-2</v>
      </c>
    </row>
    <row r="8187" spans="7:8" x14ac:dyDescent="0.25">
      <c r="G8187">
        <v>8183</v>
      </c>
      <c r="H8187" s="246">
        <f t="shared" ca="1" si="139"/>
        <v>8.5652303543429734E-3</v>
      </c>
    </row>
    <row r="8188" spans="7:8" x14ac:dyDescent="0.25">
      <c r="G8188">
        <v>8184</v>
      </c>
      <c r="H8188" s="246">
        <f t="shared" ca="1" si="139"/>
        <v>1.3158868598053836E-2</v>
      </c>
    </row>
    <row r="8189" spans="7:8" x14ac:dyDescent="0.25">
      <c r="G8189">
        <v>8185</v>
      </c>
      <c r="H8189" s="246">
        <f t="shared" ca="1" si="139"/>
        <v>1.8620355761341287E-2</v>
      </c>
    </row>
    <row r="8190" spans="7:8" x14ac:dyDescent="0.25">
      <c r="G8190">
        <v>8186</v>
      </c>
      <c r="H8190" s="246">
        <f t="shared" ca="1" si="139"/>
        <v>-2.0622835637079959E-3</v>
      </c>
    </row>
    <row r="8191" spans="7:8" x14ac:dyDescent="0.25">
      <c r="G8191">
        <v>8187</v>
      </c>
      <c r="H8191" s="246">
        <f t="shared" ca="1" si="139"/>
        <v>5.1432817409902019E-3</v>
      </c>
    </row>
    <row r="8192" spans="7:8" x14ac:dyDescent="0.25">
      <c r="G8192">
        <v>8188</v>
      </c>
      <c r="H8192" s="246">
        <f t="shared" ca="1" si="139"/>
        <v>4.3094327608262702E-3</v>
      </c>
    </row>
    <row r="8193" spans="7:8" x14ac:dyDescent="0.25">
      <c r="G8193">
        <v>8189</v>
      </c>
      <c r="H8193" s="246">
        <f t="shared" ca="1" si="139"/>
        <v>-9.2867911212334182E-4</v>
      </c>
    </row>
    <row r="8194" spans="7:8" x14ac:dyDescent="0.25">
      <c r="G8194">
        <v>8190</v>
      </c>
      <c r="H8194" s="246">
        <f t="shared" ca="1" si="139"/>
        <v>-9.3987025834786162E-3</v>
      </c>
    </row>
    <row r="8195" spans="7:8" x14ac:dyDescent="0.25">
      <c r="G8195">
        <v>8191</v>
      </c>
      <c r="H8195" s="246">
        <f t="shared" ca="1" si="139"/>
        <v>1.0728183975512705E-3</v>
      </c>
    </row>
    <row r="8196" spans="7:8" x14ac:dyDescent="0.25">
      <c r="G8196">
        <v>8192</v>
      </c>
      <c r="H8196" s="246">
        <f t="shared" ca="1" si="139"/>
        <v>7.3957092144548986E-3</v>
      </c>
    </row>
    <row r="8197" spans="7:8" x14ac:dyDescent="0.25">
      <c r="G8197">
        <v>8193</v>
      </c>
      <c r="H8197" s="246">
        <f t="shared" ca="1" si="139"/>
        <v>-1.8130366475583439E-2</v>
      </c>
    </row>
    <row r="8198" spans="7:8" x14ac:dyDescent="0.25">
      <c r="G8198">
        <v>8194</v>
      </c>
      <c r="H8198" s="246">
        <f t="shared" ref="H8198:H8261" ca="1" si="140">_xlfn.NORM.INV(RAND(),$N$7,$N$8)</f>
        <v>4.470826749243797E-3</v>
      </c>
    </row>
    <row r="8199" spans="7:8" x14ac:dyDescent="0.25">
      <c r="G8199">
        <v>8195</v>
      </c>
      <c r="H8199" s="246">
        <f t="shared" ca="1" si="140"/>
        <v>1.5240763634925905E-3</v>
      </c>
    </row>
    <row r="8200" spans="7:8" x14ac:dyDescent="0.25">
      <c r="G8200">
        <v>8196</v>
      </c>
      <c r="H8200" s="246">
        <f t="shared" ca="1" si="140"/>
        <v>-2.0125965063415036E-3</v>
      </c>
    </row>
    <row r="8201" spans="7:8" x14ac:dyDescent="0.25">
      <c r="G8201">
        <v>8197</v>
      </c>
      <c r="H8201" s="246">
        <f t="shared" ca="1" si="140"/>
        <v>-1.3711922173035167E-2</v>
      </c>
    </row>
    <row r="8202" spans="7:8" x14ac:dyDescent="0.25">
      <c r="G8202">
        <v>8198</v>
      </c>
      <c r="H8202" s="246">
        <f t="shared" ca="1" si="140"/>
        <v>-1.0993623024679027E-2</v>
      </c>
    </row>
    <row r="8203" spans="7:8" x14ac:dyDescent="0.25">
      <c r="G8203">
        <v>8199</v>
      </c>
      <c r="H8203" s="246">
        <f t="shared" ca="1" si="140"/>
        <v>7.7175912308529255E-3</v>
      </c>
    </row>
    <row r="8204" spans="7:8" x14ac:dyDescent="0.25">
      <c r="G8204">
        <v>8200</v>
      </c>
      <c r="H8204" s="246">
        <f t="shared" ca="1" si="140"/>
        <v>-9.2914529422192106E-4</v>
      </c>
    </row>
    <row r="8205" spans="7:8" x14ac:dyDescent="0.25">
      <c r="G8205">
        <v>8201</v>
      </c>
      <c r="H8205" s="246">
        <f t="shared" ca="1" si="140"/>
        <v>-1.2657884021820227E-2</v>
      </c>
    </row>
    <row r="8206" spans="7:8" x14ac:dyDescent="0.25">
      <c r="G8206">
        <v>8202</v>
      </c>
      <c r="H8206" s="246">
        <f t="shared" ca="1" si="140"/>
        <v>9.227324570584703E-3</v>
      </c>
    </row>
    <row r="8207" spans="7:8" x14ac:dyDescent="0.25">
      <c r="G8207">
        <v>8203</v>
      </c>
      <c r="H8207" s="246">
        <f t="shared" ca="1" si="140"/>
        <v>-7.6648176365612397E-4</v>
      </c>
    </row>
    <row r="8208" spans="7:8" x14ac:dyDescent="0.25">
      <c r="G8208">
        <v>8204</v>
      </c>
      <c r="H8208" s="246">
        <f t="shared" ca="1" si="140"/>
        <v>3.2949555151786749E-3</v>
      </c>
    </row>
    <row r="8209" spans="7:8" x14ac:dyDescent="0.25">
      <c r="G8209">
        <v>8205</v>
      </c>
      <c r="H8209" s="246">
        <f t="shared" ca="1" si="140"/>
        <v>-1.3969522540380776E-2</v>
      </c>
    </row>
    <row r="8210" spans="7:8" x14ac:dyDescent="0.25">
      <c r="G8210">
        <v>8206</v>
      </c>
      <c r="H8210" s="246">
        <f t="shared" ca="1" si="140"/>
        <v>-7.6950878657524521E-3</v>
      </c>
    </row>
    <row r="8211" spans="7:8" x14ac:dyDescent="0.25">
      <c r="G8211">
        <v>8207</v>
      </c>
      <c r="H8211" s="246">
        <f t="shared" ca="1" si="140"/>
        <v>-8.4402842760819222E-3</v>
      </c>
    </row>
    <row r="8212" spans="7:8" x14ac:dyDescent="0.25">
      <c r="G8212">
        <v>8208</v>
      </c>
      <c r="H8212" s="246">
        <f t="shared" ca="1" si="140"/>
        <v>2.9114150697596652E-3</v>
      </c>
    </row>
    <row r="8213" spans="7:8" x14ac:dyDescent="0.25">
      <c r="G8213">
        <v>8209</v>
      </c>
      <c r="H8213" s="246">
        <f t="shared" ca="1" si="140"/>
        <v>-1.0567169977811187E-2</v>
      </c>
    </row>
    <row r="8214" spans="7:8" x14ac:dyDescent="0.25">
      <c r="G8214">
        <v>8210</v>
      </c>
      <c r="H8214" s="246">
        <f t="shared" ca="1" si="140"/>
        <v>-1.6616675870682027E-2</v>
      </c>
    </row>
    <row r="8215" spans="7:8" x14ac:dyDescent="0.25">
      <c r="G8215">
        <v>8211</v>
      </c>
      <c r="H8215" s="246">
        <f t="shared" ca="1" si="140"/>
        <v>-3.9361607740747411E-3</v>
      </c>
    </row>
    <row r="8216" spans="7:8" x14ac:dyDescent="0.25">
      <c r="G8216">
        <v>8212</v>
      </c>
      <c r="H8216" s="246">
        <f t="shared" ca="1" si="140"/>
        <v>1.9705483789157235E-2</v>
      </c>
    </row>
    <row r="8217" spans="7:8" x14ac:dyDescent="0.25">
      <c r="G8217">
        <v>8213</v>
      </c>
      <c r="H8217" s="246">
        <f t="shared" ca="1" si="140"/>
        <v>-6.5640651604220142E-3</v>
      </c>
    </row>
    <row r="8218" spans="7:8" x14ac:dyDescent="0.25">
      <c r="G8218">
        <v>8214</v>
      </c>
      <c r="H8218" s="246">
        <f t="shared" ca="1" si="140"/>
        <v>9.4763016563463396E-3</v>
      </c>
    </row>
    <row r="8219" spans="7:8" x14ac:dyDescent="0.25">
      <c r="G8219">
        <v>8215</v>
      </c>
      <c r="H8219" s="246">
        <f t="shared" ca="1" si="140"/>
        <v>2.2778905002685277E-4</v>
      </c>
    </row>
    <row r="8220" spans="7:8" x14ac:dyDescent="0.25">
      <c r="G8220">
        <v>8216</v>
      </c>
      <c r="H8220" s="246">
        <f t="shared" ca="1" si="140"/>
        <v>3.8059928312119784E-3</v>
      </c>
    </row>
    <row r="8221" spans="7:8" x14ac:dyDescent="0.25">
      <c r="G8221">
        <v>8217</v>
      </c>
      <c r="H8221" s="246">
        <f t="shared" ca="1" si="140"/>
        <v>-8.1904626911827121E-4</v>
      </c>
    </row>
    <row r="8222" spans="7:8" x14ac:dyDescent="0.25">
      <c r="G8222">
        <v>8218</v>
      </c>
      <c r="H8222" s="246">
        <f t="shared" ca="1" si="140"/>
        <v>5.1323067192730921E-3</v>
      </c>
    </row>
    <row r="8223" spans="7:8" x14ac:dyDescent="0.25">
      <c r="G8223">
        <v>8219</v>
      </c>
      <c r="H8223" s="246">
        <f t="shared" ca="1" si="140"/>
        <v>5.8703634052693719E-3</v>
      </c>
    </row>
    <row r="8224" spans="7:8" x14ac:dyDescent="0.25">
      <c r="G8224">
        <v>8220</v>
      </c>
      <c r="H8224" s="246">
        <f t="shared" ca="1" si="140"/>
        <v>1.14621430182026E-2</v>
      </c>
    </row>
    <row r="8225" spans="7:8" x14ac:dyDescent="0.25">
      <c r="G8225">
        <v>8221</v>
      </c>
      <c r="H8225" s="246">
        <f t="shared" ca="1" si="140"/>
        <v>7.73226431118161E-3</v>
      </c>
    </row>
    <row r="8226" spans="7:8" x14ac:dyDescent="0.25">
      <c r="G8226">
        <v>8222</v>
      </c>
      <c r="H8226" s="246">
        <f t="shared" ca="1" si="140"/>
        <v>6.0472105526498195E-4</v>
      </c>
    </row>
    <row r="8227" spans="7:8" x14ac:dyDescent="0.25">
      <c r="G8227">
        <v>8223</v>
      </c>
      <c r="H8227" s="246">
        <f t="shared" ca="1" si="140"/>
        <v>1.9315366163886811E-2</v>
      </c>
    </row>
    <row r="8228" spans="7:8" x14ac:dyDescent="0.25">
      <c r="G8228">
        <v>8224</v>
      </c>
      <c r="H8228" s="246">
        <f t="shared" ca="1" si="140"/>
        <v>6.6310517756807503E-3</v>
      </c>
    </row>
    <row r="8229" spans="7:8" x14ac:dyDescent="0.25">
      <c r="G8229">
        <v>8225</v>
      </c>
      <c r="H8229" s="246">
        <f t="shared" ca="1" si="140"/>
        <v>-6.8804670448043724E-3</v>
      </c>
    </row>
    <row r="8230" spans="7:8" x14ac:dyDescent="0.25">
      <c r="G8230">
        <v>8226</v>
      </c>
      <c r="H8230" s="246">
        <f t="shared" ca="1" si="140"/>
        <v>-2.8143101287734095E-3</v>
      </c>
    </row>
    <row r="8231" spans="7:8" x14ac:dyDescent="0.25">
      <c r="G8231">
        <v>8227</v>
      </c>
      <c r="H8231" s="246">
        <f t="shared" ca="1" si="140"/>
        <v>4.9493760623661662E-3</v>
      </c>
    </row>
    <row r="8232" spans="7:8" x14ac:dyDescent="0.25">
      <c r="G8232">
        <v>8228</v>
      </c>
      <c r="H8232" s="246">
        <f t="shared" ca="1" si="140"/>
        <v>2.1177694307980815E-2</v>
      </c>
    </row>
    <row r="8233" spans="7:8" x14ac:dyDescent="0.25">
      <c r="G8233">
        <v>8229</v>
      </c>
      <c r="H8233" s="246">
        <f t="shared" ca="1" si="140"/>
        <v>-1.0048138464562796E-2</v>
      </c>
    </row>
    <row r="8234" spans="7:8" x14ac:dyDescent="0.25">
      <c r="G8234">
        <v>8230</v>
      </c>
      <c r="H8234" s="246">
        <f t="shared" ca="1" si="140"/>
        <v>2.8913014829557875E-3</v>
      </c>
    </row>
    <row r="8235" spans="7:8" x14ac:dyDescent="0.25">
      <c r="G8235">
        <v>8231</v>
      </c>
      <c r="H8235" s="246">
        <f t="shared" ca="1" si="140"/>
        <v>5.8178350343554563E-4</v>
      </c>
    </row>
    <row r="8236" spans="7:8" x14ac:dyDescent="0.25">
      <c r="G8236">
        <v>8232</v>
      </c>
      <c r="H8236" s="246">
        <f t="shared" ca="1" si="140"/>
        <v>-9.6784243790651904E-3</v>
      </c>
    </row>
    <row r="8237" spans="7:8" x14ac:dyDescent="0.25">
      <c r="G8237">
        <v>8233</v>
      </c>
      <c r="H8237" s="246">
        <f t="shared" ca="1" si="140"/>
        <v>7.8300297445939703E-3</v>
      </c>
    </row>
    <row r="8238" spans="7:8" x14ac:dyDescent="0.25">
      <c r="G8238">
        <v>8234</v>
      </c>
      <c r="H8238" s="246">
        <f t="shared" ca="1" si="140"/>
        <v>-1.7187005057079574E-3</v>
      </c>
    </row>
    <row r="8239" spans="7:8" x14ac:dyDescent="0.25">
      <c r="G8239">
        <v>8235</v>
      </c>
      <c r="H8239" s="246">
        <f t="shared" ca="1" si="140"/>
        <v>-5.7976446051362165E-3</v>
      </c>
    </row>
    <row r="8240" spans="7:8" x14ac:dyDescent="0.25">
      <c r="G8240">
        <v>8236</v>
      </c>
      <c r="H8240" s="246">
        <f t="shared" ca="1" si="140"/>
        <v>-1.2731993517472185E-2</v>
      </c>
    </row>
    <row r="8241" spans="7:8" x14ac:dyDescent="0.25">
      <c r="G8241">
        <v>8237</v>
      </c>
      <c r="H8241" s="246">
        <f t="shared" ca="1" si="140"/>
        <v>-6.5966880113045379E-3</v>
      </c>
    </row>
    <row r="8242" spans="7:8" x14ac:dyDescent="0.25">
      <c r="G8242">
        <v>8238</v>
      </c>
      <c r="H8242" s="246">
        <f t="shared" ca="1" si="140"/>
        <v>-3.2481677241003419E-2</v>
      </c>
    </row>
    <row r="8243" spans="7:8" x14ac:dyDescent="0.25">
      <c r="G8243">
        <v>8239</v>
      </c>
      <c r="H8243" s="246">
        <f t="shared" ca="1" si="140"/>
        <v>-7.6843598959342781E-3</v>
      </c>
    </row>
    <row r="8244" spans="7:8" x14ac:dyDescent="0.25">
      <c r="G8244">
        <v>8240</v>
      </c>
      <c r="H8244" s="246">
        <f t="shared" ca="1" si="140"/>
        <v>-2.6658916586136438E-3</v>
      </c>
    </row>
    <row r="8245" spans="7:8" x14ac:dyDescent="0.25">
      <c r="G8245">
        <v>8241</v>
      </c>
      <c r="H8245" s="246">
        <f t="shared" ca="1" si="140"/>
        <v>-3.2302533760410423E-3</v>
      </c>
    </row>
    <row r="8246" spans="7:8" x14ac:dyDescent="0.25">
      <c r="G8246">
        <v>8242</v>
      </c>
      <c r="H8246" s="246">
        <f t="shared" ca="1" si="140"/>
        <v>2.4059405234411055E-4</v>
      </c>
    </row>
    <row r="8247" spans="7:8" x14ac:dyDescent="0.25">
      <c r="G8247">
        <v>8243</v>
      </c>
      <c r="H8247" s="246">
        <f t="shared" ca="1" si="140"/>
        <v>-9.9839237802711017E-3</v>
      </c>
    </row>
    <row r="8248" spans="7:8" x14ac:dyDescent="0.25">
      <c r="G8248">
        <v>8244</v>
      </c>
      <c r="H8248" s="246">
        <f t="shared" ca="1" si="140"/>
        <v>-1.0884451842246646E-2</v>
      </c>
    </row>
    <row r="8249" spans="7:8" x14ac:dyDescent="0.25">
      <c r="G8249">
        <v>8245</v>
      </c>
      <c r="H8249" s="246">
        <f t="shared" ca="1" si="140"/>
        <v>-3.6366141604982473E-3</v>
      </c>
    </row>
    <row r="8250" spans="7:8" x14ac:dyDescent="0.25">
      <c r="G8250">
        <v>8246</v>
      </c>
      <c r="H8250" s="246">
        <f t="shared" ca="1" si="140"/>
        <v>-2.2508342442617721E-2</v>
      </c>
    </row>
    <row r="8251" spans="7:8" x14ac:dyDescent="0.25">
      <c r="G8251">
        <v>8247</v>
      </c>
      <c r="H8251" s="246">
        <f t="shared" ca="1" si="140"/>
        <v>-2.192989915855028E-2</v>
      </c>
    </row>
    <row r="8252" spans="7:8" x14ac:dyDescent="0.25">
      <c r="G8252">
        <v>8248</v>
      </c>
      <c r="H8252" s="246">
        <f t="shared" ca="1" si="140"/>
        <v>1.5276296929359256E-2</v>
      </c>
    </row>
    <row r="8253" spans="7:8" x14ac:dyDescent="0.25">
      <c r="G8253">
        <v>8249</v>
      </c>
      <c r="H8253" s="246">
        <f t="shared" ca="1" si="140"/>
        <v>5.874656942643797E-3</v>
      </c>
    </row>
    <row r="8254" spans="7:8" x14ac:dyDescent="0.25">
      <c r="G8254">
        <v>8250</v>
      </c>
      <c r="H8254" s="246">
        <f t="shared" ca="1" si="140"/>
        <v>-4.425452114837942E-3</v>
      </c>
    </row>
    <row r="8255" spans="7:8" x14ac:dyDescent="0.25">
      <c r="G8255">
        <v>8251</v>
      </c>
      <c r="H8255" s="246">
        <f t="shared" ca="1" si="140"/>
        <v>1.718309125181865E-2</v>
      </c>
    </row>
    <row r="8256" spans="7:8" x14ac:dyDescent="0.25">
      <c r="G8256">
        <v>8252</v>
      </c>
      <c r="H8256" s="246">
        <f t="shared" ca="1" si="140"/>
        <v>1.9353290191563997E-3</v>
      </c>
    </row>
    <row r="8257" spans="7:8" x14ac:dyDescent="0.25">
      <c r="G8257">
        <v>8253</v>
      </c>
      <c r="H8257" s="246">
        <f t="shared" ca="1" si="140"/>
        <v>-1.3609459989778556E-3</v>
      </c>
    </row>
    <row r="8258" spans="7:8" x14ac:dyDescent="0.25">
      <c r="G8258">
        <v>8254</v>
      </c>
      <c r="H8258" s="246">
        <f t="shared" ca="1" si="140"/>
        <v>5.2307492641798809E-3</v>
      </c>
    </row>
    <row r="8259" spans="7:8" x14ac:dyDescent="0.25">
      <c r="G8259">
        <v>8255</v>
      </c>
      <c r="H8259" s="246">
        <f t="shared" ca="1" si="140"/>
        <v>-2.2679043025809271E-2</v>
      </c>
    </row>
    <row r="8260" spans="7:8" x14ac:dyDescent="0.25">
      <c r="G8260">
        <v>8256</v>
      </c>
      <c r="H8260" s="246">
        <f t="shared" ca="1" si="140"/>
        <v>2.5344275237102177E-3</v>
      </c>
    </row>
    <row r="8261" spans="7:8" x14ac:dyDescent="0.25">
      <c r="G8261">
        <v>8257</v>
      </c>
      <c r="H8261" s="246">
        <f t="shared" ca="1" si="140"/>
        <v>-9.512841850121051E-3</v>
      </c>
    </row>
    <row r="8262" spans="7:8" x14ac:dyDescent="0.25">
      <c r="G8262">
        <v>8258</v>
      </c>
      <c r="H8262" s="246">
        <f t="shared" ref="H8262:H8325" ca="1" si="141">_xlfn.NORM.INV(RAND(),$N$7,$N$8)</f>
        <v>-8.7832490185240763E-3</v>
      </c>
    </row>
    <row r="8263" spans="7:8" x14ac:dyDescent="0.25">
      <c r="G8263">
        <v>8259</v>
      </c>
      <c r="H8263" s="246">
        <f t="shared" ca="1" si="141"/>
        <v>-3.647459357208793E-3</v>
      </c>
    </row>
    <row r="8264" spans="7:8" x14ac:dyDescent="0.25">
      <c r="G8264">
        <v>8260</v>
      </c>
      <c r="H8264" s="246">
        <f t="shared" ca="1" si="141"/>
        <v>7.8392883808749182E-3</v>
      </c>
    </row>
    <row r="8265" spans="7:8" x14ac:dyDescent="0.25">
      <c r="G8265">
        <v>8261</v>
      </c>
      <c r="H8265" s="246">
        <f t="shared" ca="1" si="141"/>
        <v>1.7439123998644269E-2</v>
      </c>
    </row>
    <row r="8266" spans="7:8" x14ac:dyDescent="0.25">
      <c r="G8266">
        <v>8262</v>
      </c>
      <c r="H8266" s="246">
        <f t="shared" ca="1" si="141"/>
        <v>1.1071269067408549E-2</v>
      </c>
    </row>
    <row r="8267" spans="7:8" x14ac:dyDescent="0.25">
      <c r="G8267">
        <v>8263</v>
      </c>
      <c r="H8267" s="246">
        <f t="shared" ca="1" si="141"/>
        <v>-7.5783576090825647E-3</v>
      </c>
    </row>
    <row r="8268" spans="7:8" x14ac:dyDescent="0.25">
      <c r="G8268">
        <v>8264</v>
      </c>
      <c r="H8268" s="246">
        <f t="shared" ca="1" si="141"/>
        <v>-1.3064570185437626E-2</v>
      </c>
    </row>
    <row r="8269" spans="7:8" x14ac:dyDescent="0.25">
      <c r="G8269">
        <v>8265</v>
      </c>
      <c r="H8269" s="246">
        <f t="shared" ca="1" si="141"/>
        <v>8.9377466237393535E-3</v>
      </c>
    </row>
    <row r="8270" spans="7:8" x14ac:dyDescent="0.25">
      <c r="G8270">
        <v>8266</v>
      </c>
      <c r="H8270" s="246">
        <f t="shared" ca="1" si="141"/>
        <v>2.473418530508114E-2</v>
      </c>
    </row>
    <row r="8271" spans="7:8" x14ac:dyDescent="0.25">
      <c r="G8271">
        <v>8267</v>
      </c>
      <c r="H8271" s="246">
        <f t="shared" ca="1" si="141"/>
        <v>1.420823575797384E-3</v>
      </c>
    </row>
    <row r="8272" spans="7:8" x14ac:dyDescent="0.25">
      <c r="G8272">
        <v>8268</v>
      </c>
      <c r="H8272" s="246">
        <f t="shared" ca="1" si="141"/>
        <v>4.4425996343960611E-4</v>
      </c>
    </row>
    <row r="8273" spans="7:8" x14ac:dyDescent="0.25">
      <c r="G8273">
        <v>8269</v>
      </c>
      <c r="H8273" s="246">
        <f t="shared" ca="1" si="141"/>
        <v>1.1355908473192781E-2</v>
      </c>
    </row>
    <row r="8274" spans="7:8" x14ac:dyDescent="0.25">
      <c r="G8274">
        <v>8270</v>
      </c>
      <c r="H8274" s="246">
        <f t="shared" ca="1" si="141"/>
        <v>3.280824875281395E-3</v>
      </c>
    </row>
    <row r="8275" spans="7:8" x14ac:dyDescent="0.25">
      <c r="G8275">
        <v>8271</v>
      </c>
      <c r="H8275" s="246">
        <f t="shared" ca="1" si="141"/>
        <v>-7.5638406908795919E-3</v>
      </c>
    </row>
    <row r="8276" spans="7:8" x14ac:dyDescent="0.25">
      <c r="G8276">
        <v>8272</v>
      </c>
      <c r="H8276" s="246">
        <f t="shared" ca="1" si="141"/>
        <v>-7.2317666413164025E-3</v>
      </c>
    </row>
    <row r="8277" spans="7:8" x14ac:dyDescent="0.25">
      <c r="G8277">
        <v>8273</v>
      </c>
      <c r="H8277" s="246">
        <f t="shared" ca="1" si="141"/>
        <v>2.0673238963058523E-3</v>
      </c>
    </row>
    <row r="8278" spans="7:8" x14ac:dyDescent="0.25">
      <c r="G8278">
        <v>8274</v>
      </c>
      <c r="H8278" s="246">
        <f t="shared" ca="1" si="141"/>
        <v>1.1023049194865247E-2</v>
      </c>
    </row>
    <row r="8279" spans="7:8" x14ac:dyDescent="0.25">
      <c r="G8279">
        <v>8275</v>
      </c>
      <c r="H8279" s="246">
        <f t="shared" ca="1" si="141"/>
        <v>3.0099124650647042E-3</v>
      </c>
    </row>
    <row r="8280" spans="7:8" x14ac:dyDescent="0.25">
      <c r="G8280">
        <v>8276</v>
      </c>
      <c r="H8280" s="246">
        <f t="shared" ca="1" si="141"/>
        <v>-3.0086801090968202E-3</v>
      </c>
    </row>
    <row r="8281" spans="7:8" x14ac:dyDescent="0.25">
      <c r="G8281">
        <v>8277</v>
      </c>
      <c r="H8281" s="246">
        <f t="shared" ca="1" si="141"/>
        <v>7.6538785820439445E-3</v>
      </c>
    </row>
    <row r="8282" spans="7:8" x14ac:dyDescent="0.25">
      <c r="G8282">
        <v>8278</v>
      </c>
      <c r="H8282" s="246">
        <f t="shared" ca="1" si="141"/>
        <v>-2.6262141407856102E-2</v>
      </c>
    </row>
    <row r="8283" spans="7:8" x14ac:dyDescent="0.25">
      <c r="G8283">
        <v>8279</v>
      </c>
      <c r="H8283" s="246">
        <f t="shared" ca="1" si="141"/>
        <v>1.0720372822359939E-2</v>
      </c>
    </row>
    <row r="8284" spans="7:8" x14ac:dyDescent="0.25">
      <c r="G8284">
        <v>8280</v>
      </c>
      <c r="H8284" s="246">
        <f t="shared" ca="1" si="141"/>
        <v>-1.1721402304236664E-3</v>
      </c>
    </row>
    <row r="8285" spans="7:8" x14ac:dyDescent="0.25">
      <c r="G8285">
        <v>8281</v>
      </c>
      <c r="H8285" s="246">
        <f t="shared" ca="1" si="141"/>
        <v>6.9365124678138785E-3</v>
      </c>
    </row>
    <row r="8286" spans="7:8" x14ac:dyDescent="0.25">
      <c r="G8286">
        <v>8282</v>
      </c>
      <c r="H8286" s="246">
        <f t="shared" ca="1" si="141"/>
        <v>-6.2633267630008501E-4</v>
      </c>
    </row>
    <row r="8287" spans="7:8" x14ac:dyDescent="0.25">
      <c r="G8287">
        <v>8283</v>
      </c>
      <c r="H8287" s="246">
        <f t="shared" ca="1" si="141"/>
        <v>-2.9226707517355555E-2</v>
      </c>
    </row>
    <row r="8288" spans="7:8" x14ac:dyDescent="0.25">
      <c r="G8288">
        <v>8284</v>
      </c>
      <c r="H8288" s="246">
        <f t="shared" ca="1" si="141"/>
        <v>-1.9557814620721505E-2</v>
      </c>
    </row>
    <row r="8289" spans="7:8" x14ac:dyDescent="0.25">
      <c r="G8289">
        <v>8285</v>
      </c>
      <c r="H8289" s="246">
        <f t="shared" ca="1" si="141"/>
        <v>9.2610315328700982E-3</v>
      </c>
    </row>
    <row r="8290" spans="7:8" x14ac:dyDescent="0.25">
      <c r="G8290">
        <v>8286</v>
      </c>
      <c r="H8290" s="246">
        <f t="shared" ca="1" si="141"/>
        <v>-7.5159433213960198E-3</v>
      </c>
    </row>
    <row r="8291" spans="7:8" x14ac:dyDescent="0.25">
      <c r="G8291">
        <v>8287</v>
      </c>
      <c r="H8291" s="246">
        <f t="shared" ca="1" si="141"/>
        <v>-4.9386763849676042E-3</v>
      </c>
    </row>
    <row r="8292" spans="7:8" x14ac:dyDescent="0.25">
      <c r="G8292">
        <v>8288</v>
      </c>
      <c r="H8292" s="246">
        <f t="shared" ca="1" si="141"/>
        <v>4.080276572040892E-3</v>
      </c>
    </row>
    <row r="8293" spans="7:8" x14ac:dyDescent="0.25">
      <c r="G8293">
        <v>8289</v>
      </c>
      <c r="H8293" s="246">
        <f t="shared" ca="1" si="141"/>
        <v>-2.7601134880105658E-3</v>
      </c>
    </row>
    <row r="8294" spans="7:8" x14ac:dyDescent="0.25">
      <c r="G8294">
        <v>8290</v>
      </c>
      <c r="H8294" s="246">
        <f t="shared" ca="1" si="141"/>
        <v>1.0773124628437152E-4</v>
      </c>
    </row>
    <row r="8295" spans="7:8" x14ac:dyDescent="0.25">
      <c r="G8295">
        <v>8291</v>
      </c>
      <c r="H8295" s="246">
        <f t="shared" ca="1" si="141"/>
        <v>1.4504395507114541E-2</v>
      </c>
    </row>
    <row r="8296" spans="7:8" x14ac:dyDescent="0.25">
      <c r="G8296">
        <v>8292</v>
      </c>
      <c r="H8296" s="246">
        <f t="shared" ca="1" si="141"/>
        <v>6.9504244119239222E-3</v>
      </c>
    </row>
    <row r="8297" spans="7:8" x14ac:dyDescent="0.25">
      <c r="G8297">
        <v>8293</v>
      </c>
      <c r="H8297" s="246">
        <f t="shared" ca="1" si="141"/>
        <v>-2.4279711450393851E-3</v>
      </c>
    </row>
    <row r="8298" spans="7:8" x14ac:dyDescent="0.25">
      <c r="G8298">
        <v>8294</v>
      </c>
      <c r="H8298" s="246">
        <f t="shared" ca="1" si="141"/>
        <v>-1.8124851261449713E-2</v>
      </c>
    </row>
    <row r="8299" spans="7:8" x14ac:dyDescent="0.25">
      <c r="G8299">
        <v>8295</v>
      </c>
      <c r="H8299" s="246">
        <f t="shared" ca="1" si="141"/>
        <v>-1.246314613814504E-2</v>
      </c>
    </row>
    <row r="8300" spans="7:8" x14ac:dyDescent="0.25">
      <c r="G8300">
        <v>8296</v>
      </c>
      <c r="H8300" s="246">
        <f t="shared" ca="1" si="141"/>
        <v>3.6978921029059779E-4</v>
      </c>
    </row>
    <row r="8301" spans="7:8" x14ac:dyDescent="0.25">
      <c r="G8301">
        <v>8297</v>
      </c>
      <c r="H8301" s="246">
        <f t="shared" ca="1" si="141"/>
        <v>-1.6656249184303453E-3</v>
      </c>
    </row>
    <row r="8302" spans="7:8" x14ac:dyDescent="0.25">
      <c r="G8302">
        <v>8298</v>
      </c>
      <c r="H8302" s="246">
        <f t="shared" ca="1" si="141"/>
        <v>2.6012753387585292E-3</v>
      </c>
    </row>
    <row r="8303" spans="7:8" x14ac:dyDescent="0.25">
      <c r="G8303">
        <v>8299</v>
      </c>
      <c r="H8303" s="246">
        <f t="shared" ca="1" si="141"/>
        <v>-3.3958680222058381E-3</v>
      </c>
    </row>
    <row r="8304" spans="7:8" x14ac:dyDescent="0.25">
      <c r="G8304">
        <v>8300</v>
      </c>
      <c r="H8304" s="246">
        <f t="shared" ca="1" si="141"/>
        <v>4.9822609657803997E-3</v>
      </c>
    </row>
    <row r="8305" spans="7:8" x14ac:dyDescent="0.25">
      <c r="G8305">
        <v>8301</v>
      </c>
      <c r="H8305" s="246">
        <f t="shared" ca="1" si="141"/>
        <v>4.7585986608530409E-3</v>
      </c>
    </row>
    <row r="8306" spans="7:8" x14ac:dyDescent="0.25">
      <c r="G8306">
        <v>8302</v>
      </c>
      <c r="H8306" s="246">
        <f t="shared" ca="1" si="141"/>
        <v>9.8482752570759301E-3</v>
      </c>
    </row>
    <row r="8307" spans="7:8" x14ac:dyDescent="0.25">
      <c r="G8307">
        <v>8303</v>
      </c>
      <c r="H8307" s="246">
        <f t="shared" ca="1" si="141"/>
        <v>1.1068466344265233E-3</v>
      </c>
    </row>
    <row r="8308" spans="7:8" x14ac:dyDescent="0.25">
      <c r="G8308">
        <v>8304</v>
      </c>
      <c r="H8308" s="246">
        <f t="shared" ca="1" si="141"/>
        <v>6.6975477845420996E-3</v>
      </c>
    </row>
    <row r="8309" spans="7:8" x14ac:dyDescent="0.25">
      <c r="G8309">
        <v>8305</v>
      </c>
      <c r="H8309" s="246">
        <f t="shared" ca="1" si="141"/>
        <v>5.4382862418751203E-3</v>
      </c>
    </row>
    <row r="8310" spans="7:8" x14ac:dyDescent="0.25">
      <c r="G8310">
        <v>8306</v>
      </c>
      <c r="H8310" s="246">
        <f t="shared" ca="1" si="141"/>
        <v>3.0554162214369287E-3</v>
      </c>
    </row>
    <row r="8311" spans="7:8" x14ac:dyDescent="0.25">
      <c r="G8311">
        <v>8307</v>
      </c>
      <c r="H8311" s="246">
        <f t="shared" ca="1" si="141"/>
        <v>1.5108745198703904E-2</v>
      </c>
    </row>
    <row r="8312" spans="7:8" x14ac:dyDescent="0.25">
      <c r="G8312">
        <v>8308</v>
      </c>
      <c r="H8312" s="246">
        <f t="shared" ca="1" si="141"/>
        <v>1.8651231783779202E-2</v>
      </c>
    </row>
    <row r="8313" spans="7:8" x14ac:dyDescent="0.25">
      <c r="G8313">
        <v>8309</v>
      </c>
      <c r="H8313" s="246">
        <f t="shared" ca="1" si="141"/>
        <v>1.0535456847430199E-2</v>
      </c>
    </row>
    <row r="8314" spans="7:8" x14ac:dyDescent="0.25">
      <c r="G8314">
        <v>8310</v>
      </c>
      <c r="H8314" s="246">
        <f t="shared" ca="1" si="141"/>
        <v>-7.6699742067627375E-3</v>
      </c>
    </row>
    <row r="8315" spans="7:8" x14ac:dyDescent="0.25">
      <c r="G8315">
        <v>8311</v>
      </c>
      <c r="H8315" s="246">
        <f t="shared" ca="1" si="141"/>
        <v>5.1784389856105537E-3</v>
      </c>
    </row>
    <row r="8316" spans="7:8" x14ac:dyDescent="0.25">
      <c r="G8316">
        <v>8312</v>
      </c>
      <c r="H8316" s="246">
        <f t="shared" ca="1" si="141"/>
        <v>1.2645117510665426E-2</v>
      </c>
    </row>
    <row r="8317" spans="7:8" x14ac:dyDescent="0.25">
      <c r="G8317">
        <v>8313</v>
      </c>
      <c r="H8317" s="246">
        <f t="shared" ca="1" si="141"/>
        <v>2.1884696464064289E-2</v>
      </c>
    </row>
    <row r="8318" spans="7:8" x14ac:dyDescent="0.25">
      <c r="G8318">
        <v>8314</v>
      </c>
      <c r="H8318" s="246">
        <f t="shared" ca="1" si="141"/>
        <v>-5.8232812158441121E-3</v>
      </c>
    </row>
    <row r="8319" spans="7:8" x14ac:dyDescent="0.25">
      <c r="G8319">
        <v>8315</v>
      </c>
      <c r="H8319" s="246">
        <f t="shared" ca="1" si="141"/>
        <v>-1.8519177019544041E-2</v>
      </c>
    </row>
    <row r="8320" spans="7:8" x14ac:dyDescent="0.25">
      <c r="G8320">
        <v>8316</v>
      </c>
      <c r="H8320" s="246">
        <f t="shared" ca="1" si="141"/>
        <v>-8.9237394845856199E-3</v>
      </c>
    </row>
    <row r="8321" spans="7:8" x14ac:dyDescent="0.25">
      <c r="G8321">
        <v>8317</v>
      </c>
      <c r="H8321" s="246">
        <f t="shared" ca="1" si="141"/>
        <v>-1.9407840981382819E-3</v>
      </c>
    </row>
    <row r="8322" spans="7:8" x14ac:dyDescent="0.25">
      <c r="G8322">
        <v>8318</v>
      </c>
      <c r="H8322" s="246">
        <f t="shared" ca="1" si="141"/>
        <v>8.9913186138430318E-3</v>
      </c>
    </row>
    <row r="8323" spans="7:8" x14ac:dyDescent="0.25">
      <c r="G8323">
        <v>8319</v>
      </c>
      <c r="H8323" s="246">
        <f t="shared" ca="1" si="141"/>
        <v>8.0872100012849175E-3</v>
      </c>
    </row>
    <row r="8324" spans="7:8" x14ac:dyDescent="0.25">
      <c r="G8324">
        <v>8320</v>
      </c>
      <c r="H8324" s="246">
        <f t="shared" ca="1" si="141"/>
        <v>-1.0033782309667861E-2</v>
      </c>
    </row>
    <row r="8325" spans="7:8" x14ac:dyDescent="0.25">
      <c r="G8325">
        <v>8321</v>
      </c>
      <c r="H8325" s="246">
        <f t="shared" ca="1" si="141"/>
        <v>-3.546307314200671E-3</v>
      </c>
    </row>
    <row r="8326" spans="7:8" x14ac:dyDescent="0.25">
      <c r="G8326">
        <v>8322</v>
      </c>
      <c r="H8326" s="246">
        <f t="shared" ref="H8326:H8389" ca="1" si="142">_xlfn.NORM.INV(RAND(),$N$7,$N$8)</f>
        <v>1.9528822734854349E-2</v>
      </c>
    </row>
    <row r="8327" spans="7:8" x14ac:dyDescent="0.25">
      <c r="G8327">
        <v>8323</v>
      </c>
      <c r="H8327" s="246">
        <f t="shared" ca="1" si="142"/>
        <v>3.3165999663886028E-3</v>
      </c>
    </row>
    <row r="8328" spans="7:8" x14ac:dyDescent="0.25">
      <c r="G8328">
        <v>8324</v>
      </c>
      <c r="H8328" s="246">
        <f t="shared" ca="1" si="142"/>
        <v>-9.3517829841669679E-3</v>
      </c>
    </row>
    <row r="8329" spans="7:8" x14ac:dyDescent="0.25">
      <c r="G8329">
        <v>8325</v>
      </c>
      <c r="H8329" s="246">
        <f t="shared" ca="1" si="142"/>
        <v>-4.356299695513678E-3</v>
      </c>
    </row>
    <row r="8330" spans="7:8" x14ac:dyDescent="0.25">
      <c r="G8330">
        <v>8326</v>
      </c>
      <c r="H8330" s="246">
        <f t="shared" ca="1" si="142"/>
        <v>3.2251523119369721E-3</v>
      </c>
    </row>
    <row r="8331" spans="7:8" x14ac:dyDescent="0.25">
      <c r="G8331">
        <v>8327</v>
      </c>
      <c r="H8331" s="246">
        <f t="shared" ca="1" si="142"/>
        <v>-3.1233460069868896E-2</v>
      </c>
    </row>
    <row r="8332" spans="7:8" x14ac:dyDescent="0.25">
      <c r="G8332">
        <v>8328</v>
      </c>
      <c r="H8332" s="246">
        <f t="shared" ca="1" si="142"/>
        <v>-8.6699052522524675E-3</v>
      </c>
    </row>
    <row r="8333" spans="7:8" x14ac:dyDescent="0.25">
      <c r="G8333">
        <v>8329</v>
      </c>
      <c r="H8333" s="246">
        <f t="shared" ca="1" si="142"/>
        <v>-9.9280688520995476E-4</v>
      </c>
    </row>
    <row r="8334" spans="7:8" x14ac:dyDescent="0.25">
      <c r="G8334">
        <v>8330</v>
      </c>
      <c r="H8334" s="246">
        <f t="shared" ca="1" si="142"/>
        <v>1.4764645353745147E-3</v>
      </c>
    </row>
    <row r="8335" spans="7:8" x14ac:dyDescent="0.25">
      <c r="G8335">
        <v>8331</v>
      </c>
      <c r="H8335" s="246">
        <f t="shared" ca="1" si="142"/>
        <v>-1.8407071190633704E-2</v>
      </c>
    </row>
    <row r="8336" spans="7:8" x14ac:dyDescent="0.25">
      <c r="G8336">
        <v>8332</v>
      </c>
      <c r="H8336" s="246">
        <f t="shared" ca="1" si="142"/>
        <v>6.8861660422981207E-3</v>
      </c>
    </row>
    <row r="8337" spans="7:8" x14ac:dyDescent="0.25">
      <c r="G8337">
        <v>8333</v>
      </c>
      <c r="H8337" s="246">
        <f t="shared" ca="1" si="142"/>
        <v>4.0554745367509968E-3</v>
      </c>
    </row>
    <row r="8338" spans="7:8" x14ac:dyDescent="0.25">
      <c r="G8338">
        <v>8334</v>
      </c>
      <c r="H8338" s="246">
        <f t="shared" ca="1" si="142"/>
        <v>6.793743545576025E-3</v>
      </c>
    </row>
    <row r="8339" spans="7:8" x14ac:dyDescent="0.25">
      <c r="G8339">
        <v>8335</v>
      </c>
      <c r="H8339" s="246">
        <f t="shared" ca="1" si="142"/>
        <v>-4.4884493501189107E-3</v>
      </c>
    </row>
    <row r="8340" spans="7:8" x14ac:dyDescent="0.25">
      <c r="G8340">
        <v>8336</v>
      </c>
      <c r="H8340" s="246">
        <f t="shared" ca="1" si="142"/>
        <v>-4.127440002049421E-3</v>
      </c>
    </row>
    <row r="8341" spans="7:8" x14ac:dyDescent="0.25">
      <c r="G8341">
        <v>8337</v>
      </c>
      <c r="H8341" s="246">
        <f t="shared" ca="1" si="142"/>
        <v>-4.5292659848526328E-3</v>
      </c>
    </row>
    <row r="8342" spans="7:8" x14ac:dyDescent="0.25">
      <c r="G8342">
        <v>8338</v>
      </c>
      <c r="H8342" s="246">
        <f t="shared" ca="1" si="142"/>
        <v>-9.8688707314781195E-3</v>
      </c>
    </row>
    <row r="8343" spans="7:8" x14ac:dyDescent="0.25">
      <c r="G8343">
        <v>8339</v>
      </c>
      <c r="H8343" s="246">
        <f t="shared" ca="1" si="142"/>
        <v>1.0666267098224987E-2</v>
      </c>
    </row>
    <row r="8344" spans="7:8" x14ac:dyDescent="0.25">
      <c r="G8344">
        <v>8340</v>
      </c>
      <c r="H8344" s="246">
        <f t="shared" ca="1" si="142"/>
        <v>2.354088249314407E-2</v>
      </c>
    </row>
    <row r="8345" spans="7:8" x14ac:dyDescent="0.25">
      <c r="G8345">
        <v>8341</v>
      </c>
      <c r="H8345" s="246">
        <f t="shared" ca="1" si="142"/>
        <v>6.7475826636539029E-3</v>
      </c>
    </row>
    <row r="8346" spans="7:8" x14ac:dyDescent="0.25">
      <c r="G8346">
        <v>8342</v>
      </c>
      <c r="H8346" s="246">
        <f t="shared" ca="1" si="142"/>
        <v>7.0035178987533312E-3</v>
      </c>
    </row>
    <row r="8347" spans="7:8" x14ac:dyDescent="0.25">
      <c r="G8347">
        <v>8343</v>
      </c>
      <c r="H8347" s="246">
        <f t="shared" ca="1" si="142"/>
        <v>1.6942553666828248E-2</v>
      </c>
    </row>
    <row r="8348" spans="7:8" x14ac:dyDescent="0.25">
      <c r="G8348">
        <v>8344</v>
      </c>
      <c r="H8348" s="246">
        <f t="shared" ca="1" si="142"/>
        <v>-1.9204401874946368E-3</v>
      </c>
    </row>
    <row r="8349" spans="7:8" x14ac:dyDescent="0.25">
      <c r="G8349">
        <v>8345</v>
      </c>
      <c r="H8349" s="246">
        <f t="shared" ca="1" si="142"/>
        <v>-1.7339651223111891E-2</v>
      </c>
    </row>
    <row r="8350" spans="7:8" x14ac:dyDescent="0.25">
      <c r="G8350">
        <v>8346</v>
      </c>
      <c r="H8350" s="246">
        <f t="shared" ca="1" si="142"/>
        <v>6.8316677462341774E-3</v>
      </c>
    </row>
    <row r="8351" spans="7:8" x14ac:dyDescent="0.25">
      <c r="G8351">
        <v>8347</v>
      </c>
      <c r="H8351" s="246">
        <f t="shared" ca="1" si="142"/>
        <v>1.2012570207887884E-2</v>
      </c>
    </row>
    <row r="8352" spans="7:8" x14ac:dyDescent="0.25">
      <c r="G8352">
        <v>8348</v>
      </c>
      <c r="H8352" s="246">
        <f t="shared" ca="1" si="142"/>
        <v>1.1757538093920661E-2</v>
      </c>
    </row>
    <row r="8353" spans="7:8" x14ac:dyDescent="0.25">
      <c r="G8353">
        <v>8349</v>
      </c>
      <c r="H8353" s="246">
        <f t="shared" ca="1" si="142"/>
        <v>-2.7478551131328459E-2</v>
      </c>
    </row>
    <row r="8354" spans="7:8" x14ac:dyDescent="0.25">
      <c r="G8354">
        <v>8350</v>
      </c>
      <c r="H8354" s="246">
        <f t="shared" ca="1" si="142"/>
        <v>-5.2133528568967741E-3</v>
      </c>
    </row>
    <row r="8355" spans="7:8" x14ac:dyDescent="0.25">
      <c r="G8355">
        <v>8351</v>
      </c>
      <c r="H8355" s="246">
        <f t="shared" ca="1" si="142"/>
        <v>1.0532709808145142E-2</v>
      </c>
    </row>
    <row r="8356" spans="7:8" x14ac:dyDescent="0.25">
      <c r="G8356">
        <v>8352</v>
      </c>
      <c r="H8356" s="246">
        <f t="shared" ca="1" si="142"/>
        <v>2.2578331716742839E-2</v>
      </c>
    </row>
    <row r="8357" spans="7:8" x14ac:dyDescent="0.25">
      <c r="G8357">
        <v>8353</v>
      </c>
      <c r="H8357" s="246">
        <f t="shared" ca="1" si="142"/>
        <v>-1.1205890034814342E-2</v>
      </c>
    </row>
    <row r="8358" spans="7:8" x14ac:dyDescent="0.25">
      <c r="G8358">
        <v>8354</v>
      </c>
      <c r="H8358" s="246">
        <f t="shared" ca="1" si="142"/>
        <v>-6.5445032100911767E-5</v>
      </c>
    </row>
    <row r="8359" spans="7:8" x14ac:dyDescent="0.25">
      <c r="G8359">
        <v>8355</v>
      </c>
      <c r="H8359" s="246">
        <f t="shared" ca="1" si="142"/>
        <v>-1.9477508950792533E-2</v>
      </c>
    </row>
    <row r="8360" spans="7:8" x14ac:dyDescent="0.25">
      <c r="G8360">
        <v>8356</v>
      </c>
      <c r="H8360" s="246">
        <f t="shared" ca="1" si="142"/>
        <v>-4.7492196030985969E-3</v>
      </c>
    </row>
    <row r="8361" spans="7:8" x14ac:dyDescent="0.25">
      <c r="G8361">
        <v>8357</v>
      </c>
      <c r="H8361" s="246">
        <f t="shared" ca="1" si="142"/>
        <v>1.4300334779487481E-2</v>
      </c>
    </row>
    <row r="8362" spans="7:8" x14ac:dyDescent="0.25">
      <c r="G8362">
        <v>8358</v>
      </c>
      <c r="H8362" s="246">
        <f t="shared" ca="1" si="142"/>
        <v>6.9547995139234548E-4</v>
      </c>
    </row>
    <row r="8363" spans="7:8" x14ac:dyDescent="0.25">
      <c r="G8363">
        <v>8359</v>
      </c>
      <c r="H8363" s="246">
        <f t="shared" ca="1" si="142"/>
        <v>-1.9200625902378982E-3</v>
      </c>
    </row>
    <row r="8364" spans="7:8" x14ac:dyDescent="0.25">
      <c r="G8364">
        <v>8360</v>
      </c>
      <c r="H8364" s="246">
        <f t="shared" ca="1" si="142"/>
        <v>1.4522497291136364E-2</v>
      </c>
    </row>
    <row r="8365" spans="7:8" x14ac:dyDescent="0.25">
      <c r="G8365">
        <v>8361</v>
      </c>
      <c r="H8365" s="246">
        <f t="shared" ca="1" si="142"/>
        <v>-2.0061900388365833E-2</v>
      </c>
    </row>
    <row r="8366" spans="7:8" x14ac:dyDescent="0.25">
      <c r="G8366">
        <v>8362</v>
      </c>
      <c r="H8366" s="246">
        <f t="shared" ca="1" si="142"/>
        <v>4.5547726901179503E-2</v>
      </c>
    </row>
    <row r="8367" spans="7:8" x14ac:dyDescent="0.25">
      <c r="G8367">
        <v>8363</v>
      </c>
      <c r="H8367" s="246">
        <f t="shared" ca="1" si="142"/>
        <v>5.9362067630613401E-3</v>
      </c>
    </row>
    <row r="8368" spans="7:8" x14ac:dyDescent="0.25">
      <c r="G8368">
        <v>8364</v>
      </c>
      <c r="H8368" s="246">
        <f t="shared" ca="1" si="142"/>
        <v>-3.2357129293650896E-3</v>
      </c>
    </row>
    <row r="8369" spans="7:8" x14ac:dyDescent="0.25">
      <c r="G8369">
        <v>8365</v>
      </c>
      <c r="H8369" s="246">
        <f t="shared" ca="1" si="142"/>
        <v>-1.5377997430373136E-2</v>
      </c>
    </row>
    <row r="8370" spans="7:8" x14ac:dyDescent="0.25">
      <c r="G8370">
        <v>8366</v>
      </c>
      <c r="H8370" s="246">
        <f t="shared" ca="1" si="142"/>
        <v>4.2284724272895948E-3</v>
      </c>
    </row>
    <row r="8371" spans="7:8" x14ac:dyDescent="0.25">
      <c r="G8371">
        <v>8367</v>
      </c>
      <c r="H8371" s="246">
        <f t="shared" ca="1" si="142"/>
        <v>-5.3855411287787886E-3</v>
      </c>
    </row>
    <row r="8372" spans="7:8" x14ac:dyDescent="0.25">
      <c r="G8372">
        <v>8368</v>
      </c>
      <c r="H8372" s="246">
        <f t="shared" ca="1" si="142"/>
        <v>1.297462346900778E-2</v>
      </c>
    </row>
    <row r="8373" spans="7:8" x14ac:dyDescent="0.25">
      <c r="G8373">
        <v>8369</v>
      </c>
      <c r="H8373" s="246">
        <f t="shared" ca="1" si="142"/>
        <v>4.7687538111074407E-4</v>
      </c>
    </row>
    <row r="8374" spans="7:8" x14ac:dyDescent="0.25">
      <c r="G8374">
        <v>8370</v>
      </c>
      <c r="H8374" s="246">
        <f t="shared" ca="1" si="142"/>
        <v>-1.8789533062044599E-2</v>
      </c>
    </row>
    <row r="8375" spans="7:8" x14ac:dyDescent="0.25">
      <c r="G8375">
        <v>8371</v>
      </c>
      <c r="H8375" s="246">
        <f t="shared" ca="1" si="142"/>
        <v>-4.0232927317304803E-5</v>
      </c>
    </row>
    <row r="8376" spans="7:8" x14ac:dyDescent="0.25">
      <c r="G8376">
        <v>8372</v>
      </c>
      <c r="H8376" s="246">
        <f t="shared" ca="1" si="142"/>
        <v>-8.7484660365388465E-3</v>
      </c>
    </row>
    <row r="8377" spans="7:8" x14ac:dyDescent="0.25">
      <c r="G8377">
        <v>8373</v>
      </c>
      <c r="H8377" s="246">
        <f t="shared" ca="1" si="142"/>
        <v>2.4607985298369321E-2</v>
      </c>
    </row>
    <row r="8378" spans="7:8" x14ac:dyDescent="0.25">
      <c r="G8378">
        <v>8374</v>
      </c>
      <c r="H8378" s="246">
        <f t="shared" ca="1" si="142"/>
        <v>2.1952693170966587E-2</v>
      </c>
    </row>
    <row r="8379" spans="7:8" x14ac:dyDescent="0.25">
      <c r="G8379">
        <v>8375</v>
      </c>
      <c r="H8379" s="246">
        <f t="shared" ca="1" si="142"/>
        <v>-9.214882219607607E-3</v>
      </c>
    </row>
    <row r="8380" spans="7:8" x14ac:dyDescent="0.25">
      <c r="G8380">
        <v>8376</v>
      </c>
      <c r="H8380" s="246">
        <f t="shared" ca="1" si="142"/>
        <v>-1.0198137027838299E-2</v>
      </c>
    </row>
    <row r="8381" spans="7:8" x14ac:dyDescent="0.25">
      <c r="G8381">
        <v>8377</v>
      </c>
      <c r="H8381" s="246">
        <f t="shared" ca="1" si="142"/>
        <v>1.0178621931830209E-2</v>
      </c>
    </row>
    <row r="8382" spans="7:8" x14ac:dyDescent="0.25">
      <c r="G8382">
        <v>8378</v>
      </c>
      <c r="H8382" s="246">
        <f t="shared" ca="1" si="142"/>
        <v>1.1048635760924101E-2</v>
      </c>
    </row>
    <row r="8383" spans="7:8" x14ac:dyDescent="0.25">
      <c r="G8383">
        <v>8379</v>
      </c>
      <c r="H8383" s="246">
        <f t="shared" ca="1" si="142"/>
        <v>1.6453747351574135E-3</v>
      </c>
    </row>
    <row r="8384" spans="7:8" x14ac:dyDescent="0.25">
      <c r="G8384">
        <v>8380</v>
      </c>
      <c r="H8384" s="246">
        <f t="shared" ca="1" si="142"/>
        <v>1.4361232802104775E-2</v>
      </c>
    </row>
    <row r="8385" spans="7:8" x14ac:dyDescent="0.25">
      <c r="G8385">
        <v>8381</v>
      </c>
      <c r="H8385" s="246">
        <f t="shared" ca="1" si="142"/>
        <v>-6.7461017471392576E-3</v>
      </c>
    </row>
    <row r="8386" spans="7:8" x14ac:dyDescent="0.25">
      <c r="G8386">
        <v>8382</v>
      </c>
      <c r="H8386" s="246">
        <f t="shared" ca="1" si="142"/>
        <v>-5.0548615107729135E-3</v>
      </c>
    </row>
    <row r="8387" spans="7:8" x14ac:dyDescent="0.25">
      <c r="G8387">
        <v>8383</v>
      </c>
      <c r="H8387" s="246">
        <f t="shared" ca="1" si="142"/>
        <v>8.3436647186704172E-3</v>
      </c>
    </row>
    <row r="8388" spans="7:8" x14ac:dyDescent="0.25">
      <c r="G8388">
        <v>8384</v>
      </c>
      <c r="H8388" s="246">
        <f t="shared" ca="1" si="142"/>
        <v>-3.8408696885756876E-3</v>
      </c>
    </row>
    <row r="8389" spans="7:8" x14ac:dyDescent="0.25">
      <c r="G8389">
        <v>8385</v>
      </c>
      <c r="H8389" s="246">
        <f t="shared" ca="1" si="142"/>
        <v>3.0594437370955697E-3</v>
      </c>
    </row>
    <row r="8390" spans="7:8" x14ac:dyDescent="0.25">
      <c r="G8390">
        <v>8386</v>
      </c>
      <c r="H8390" s="246">
        <f t="shared" ref="H8390:H8453" ca="1" si="143">_xlfn.NORM.INV(RAND(),$N$7,$N$8)</f>
        <v>-1.721624073225943E-3</v>
      </c>
    </row>
    <row r="8391" spans="7:8" x14ac:dyDescent="0.25">
      <c r="G8391">
        <v>8387</v>
      </c>
      <c r="H8391" s="246">
        <f t="shared" ca="1" si="143"/>
        <v>8.4036372423982077E-3</v>
      </c>
    </row>
    <row r="8392" spans="7:8" x14ac:dyDescent="0.25">
      <c r="G8392">
        <v>8388</v>
      </c>
      <c r="H8392" s="246">
        <f t="shared" ca="1" si="143"/>
        <v>5.8865582512862323E-3</v>
      </c>
    </row>
    <row r="8393" spans="7:8" x14ac:dyDescent="0.25">
      <c r="G8393">
        <v>8389</v>
      </c>
      <c r="H8393" s="246">
        <f t="shared" ca="1" si="143"/>
        <v>1.5516469829175527E-2</v>
      </c>
    </row>
    <row r="8394" spans="7:8" x14ac:dyDescent="0.25">
      <c r="G8394">
        <v>8390</v>
      </c>
      <c r="H8394" s="246">
        <f t="shared" ca="1" si="143"/>
        <v>-3.4622474545672726E-3</v>
      </c>
    </row>
    <row r="8395" spans="7:8" x14ac:dyDescent="0.25">
      <c r="G8395">
        <v>8391</v>
      </c>
      <c r="H8395" s="246">
        <f t="shared" ca="1" si="143"/>
        <v>-1.8997114026095573E-3</v>
      </c>
    </row>
    <row r="8396" spans="7:8" x14ac:dyDescent="0.25">
      <c r="G8396">
        <v>8392</v>
      </c>
      <c r="H8396" s="246">
        <f t="shared" ca="1" si="143"/>
        <v>9.0513520234986235E-3</v>
      </c>
    </row>
    <row r="8397" spans="7:8" x14ac:dyDescent="0.25">
      <c r="G8397">
        <v>8393</v>
      </c>
      <c r="H8397" s="246">
        <f t="shared" ca="1" si="143"/>
        <v>-7.1446279345327516E-5</v>
      </c>
    </row>
    <row r="8398" spans="7:8" x14ac:dyDescent="0.25">
      <c r="G8398">
        <v>8394</v>
      </c>
      <c r="H8398" s="246">
        <f t="shared" ca="1" si="143"/>
        <v>5.981220305680343E-4</v>
      </c>
    </row>
    <row r="8399" spans="7:8" x14ac:dyDescent="0.25">
      <c r="G8399">
        <v>8395</v>
      </c>
      <c r="H8399" s="246">
        <f t="shared" ca="1" si="143"/>
        <v>1.4653996245672903E-2</v>
      </c>
    </row>
    <row r="8400" spans="7:8" x14ac:dyDescent="0.25">
      <c r="G8400">
        <v>8396</v>
      </c>
      <c r="H8400" s="246">
        <f t="shared" ca="1" si="143"/>
        <v>-1.3902799985143748E-3</v>
      </c>
    </row>
    <row r="8401" spans="7:8" x14ac:dyDescent="0.25">
      <c r="G8401">
        <v>8397</v>
      </c>
      <c r="H8401" s="246">
        <f t="shared" ca="1" si="143"/>
        <v>9.4369819122665771E-3</v>
      </c>
    </row>
    <row r="8402" spans="7:8" x14ac:dyDescent="0.25">
      <c r="G8402">
        <v>8398</v>
      </c>
      <c r="H8402" s="246">
        <f t="shared" ca="1" si="143"/>
        <v>5.7306861137541585E-3</v>
      </c>
    </row>
    <row r="8403" spans="7:8" x14ac:dyDescent="0.25">
      <c r="G8403">
        <v>8399</v>
      </c>
      <c r="H8403" s="246">
        <f t="shared" ca="1" si="143"/>
        <v>-2.3487024383448952E-2</v>
      </c>
    </row>
    <row r="8404" spans="7:8" x14ac:dyDescent="0.25">
      <c r="G8404">
        <v>8400</v>
      </c>
      <c r="H8404" s="246">
        <f t="shared" ca="1" si="143"/>
        <v>-1.9733095331054291E-2</v>
      </c>
    </row>
    <row r="8405" spans="7:8" x14ac:dyDescent="0.25">
      <c r="G8405">
        <v>8401</v>
      </c>
      <c r="H8405" s="246">
        <f t="shared" ca="1" si="143"/>
        <v>1.965729505568867E-3</v>
      </c>
    </row>
    <row r="8406" spans="7:8" x14ac:dyDescent="0.25">
      <c r="G8406">
        <v>8402</v>
      </c>
      <c r="H8406" s="246">
        <f t="shared" ca="1" si="143"/>
        <v>-1.4599686103975086E-2</v>
      </c>
    </row>
    <row r="8407" spans="7:8" x14ac:dyDescent="0.25">
      <c r="G8407">
        <v>8403</v>
      </c>
      <c r="H8407" s="246">
        <f t="shared" ca="1" si="143"/>
        <v>-6.5122542297374802E-3</v>
      </c>
    </row>
    <row r="8408" spans="7:8" x14ac:dyDescent="0.25">
      <c r="G8408">
        <v>8404</v>
      </c>
      <c r="H8408" s="246">
        <f t="shared" ca="1" si="143"/>
        <v>-7.1583577868339588E-3</v>
      </c>
    </row>
    <row r="8409" spans="7:8" x14ac:dyDescent="0.25">
      <c r="G8409">
        <v>8405</v>
      </c>
      <c r="H8409" s="246">
        <f t="shared" ca="1" si="143"/>
        <v>5.8356415948256661E-3</v>
      </c>
    </row>
    <row r="8410" spans="7:8" x14ac:dyDescent="0.25">
      <c r="G8410">
        <v>8406</v>
      </c>
      <c r="H8410" s="246">
        <f t="shared" ca="1" si="143"/>
        <v>2.5986600618244295E-2</v>
      </c>
    </row>
    <row r="8411" spans="7:8" x14ac:dyDescent="0.25">
      <c r="G8411">
        <v>8407</v>
      </c>
      <c r="H8411" s="246">
        <f t="shared" ca="1" si="143"/>
        <v>1.2415049748332801E-2</v>
      </c>
    </row>
    <row r="8412" spans="7:8" x14ac:dyDescent="0.25">
      <c r="G8412">
        <v>8408</v>
      </c>
      <c r="H8412" s="246">
        <f t="shared" ca="1" si="143"/>
        <v>-1.6821469741021812E-2</v>
      </c>
    </row>
    <row r="8413" spans="7:8" x14ac:dyDescent="0.25">
      <c r="G8413">
        <v>8409</v>
      </c>
      <c r="H8413" s="246">
        <f t="shared" ca="1" si="143"/>
        <v>1.9509461926180107E-2</v>
      </c>
    </row>
    <row r="8414" spans="7:8" x14ac:dyDescent="0.25">
      <c r="G8414">
        <v>8410</v>
      </c>
      <c r="H8414" s="246">
        <f t="shared" ca="1" si="143"/>
        <v>-1.0449778873289198E-2</v>
      </c>
    </row>
    <row r="8415" spans="7:8" x14ac:dyDescent="0.25">
      <c r="G8415">
        <v>8411</v>
      </c>
      <c r="H8415" s="246">
        <f t="shared" ca="1" si="143"/>
        <v>-2.0503656571127047E-2</v>
      </c>
    </row>
    <row r="8416" spans="7:8" x14ac:dyDescent="0.25">
      <c r="G8416">
        <v>8412</v>
      </c>
      <c r="H8416" s="246">
        <f t="shared" ca="1" si="143"/>
        <v>9.7465236682387369E-3</v>
      </c>
    </row>
    <row r="8417" spans="7:8" x14ac:dyDescent="0.25">
      <c r="G8417">
        <v>8413</v>
      </c>
      <c r="H8417" s="246">
        <f t="shared" ca="1" si="143"/>
        <v>-2.1897922422016956E-2</v>
      </c>
    </row>
    <row r="8418" spans="7:8" x14ac:dyDescent="0.25">
      <c r="G8418">
        <v>8414</v>
      </c>
      <c r="H8418" s="246">
        <f t="shared" ca="1" si="143"/>
        <v>1.161729322447288E-2</v>
      </c>
    </row>
    <row r="8419" spans="7:8" x14ac:dyDescent="0.25">
      <c r="G8419">
        <v>8415</v>
      </c>
      <c r="H8419" s="246">
        <f t="shared" ca="1" si="143"/>
        <v>-1.4627922133253403E-2</v>
      </c>
    </row>
    <row r="8420" spans="7:8" x14ac:dyDescent="0.25">
      <c r="G8420">
        <v>8416</v>
      </c>
      <c r="H8420" s="246">
        <f t="shared" ca="1" si="143"/>
        <v>1.0711286804597061E-2</v>
      </c>
    </row>
    <row r="8421" spans="7:8" x14ac:dyDescent="0.25">
      <c r="G8421">
        <v>8417</v>
      </c>
      <c r="H8421" s="246">
        <f t="shared" ca="1" si="143"/>
        <v>-4.4257464608699467E-3</v>
      </c>
    </row>
    <row r="8422" spans="7:8" x14ac:dyDescent="0.25">
      <c r="G8422">
        <v>8418</v>
      </c>
      <c r="H8422" s="246">
        <f t="shared" ca="1" si="143"/>
        <v>-1.9973603148646876E-2</v>
      </c>
    </row>
    <row r="8423" spans="7:8" x14ac:dyDescent="0.25">
      <c r="G8423">
        <v>8419</v>
      </c>
      <c r="H8423" s="246">
        <f t="shared" ca="1" si="143"/>
        <v>-1.8960935404476562E-2</v>
      </c>
    </row>
    <row r="8424" spans="7:8" x14ac:dyDescent="0.25">
      <c r="G8424">
        <v>8420</v>
      </c>
      <c r="H8424" s="246">
        <f t="shared" ca="1" si="143"/>
        <v>-1.4296918681277329E-4</v>
      </c>
    </row>
    <row r="8425" spans="7:8" x14ac:dyDescent="0.25">
      <c r="G8425">
        <v>8421</v>
      </c>
      <c r="H8425" s="246">
        <f t="shared" ca="1" si="143"/>
        <v>1.169560329369101E-2</v>
      </c>
    </row>
    <row r="8426" spans="7:8" x14ac:dyDescent="0.25">
      <c r="G8426">
        <v>8422</v>
      </c>
      <c r="H8426" s="246">
        <f t="shared" ca="1" si="143"/>
        <v>-5.3211005707601018E-4</v>
      </c>
    </row>
    <row r="8427" spans="7:8" x14ac:dyDescent="0.25">
      <c r="G8427">
        <v>8423</v>
      </c>
      <c r="H8427" s="246">
        <f t="shared" ca="1" si="143"/>
        <v>6.5084875505043664E-3</v>
      </c>
    </row>
    <row r="8428" spans="7:8" x14ac:dyDescent="0.25">
      <c r="G8428">
        <v>8424</v>
      </c>
      <c r="H8428" s="246">
        <f t="shared" ca="1" si="143"/>
        <v>-4.4966970373055439E-4</v>
      </c>
    </row>
    <row r="8429" spans="7:8" x14ac:dyDescent="0.25">
      <c r="G8429">
        <v>8425</v>
      </c>
      <c r="H8429" s="246">
        <f t="shared" ca="1" si="143"/>
        <v>-2.8663630671612515E-2</v>
      </c>
    </row>
    <row r="8430" spans="7:8" x14ac:dyDescent="0.25">
      <c r="G8430">
        <v>8426</v>
      </c>
      <c r="H8430" s="246">
        <f t="shared" ca="1" si="143"/>
        <v>5.5347462306009568E-3</v>
      </c>
    </row>
    <row r="8431" spans="7:8" x14ac:dyDescent="0.25">
      <c r="G8431">
        <v>8427</v>
      </c>
      <c r="H8431" s="246">
        <f t="shared" ca="1" si="143"/>
        <v>-3.9023073172251336E-3</v>
      </c>
    </row>
    <row r="8432" spans="7:8" x14ac:dyDescent="0.25">
      <c r="G8432">
        <v>8428</v>
      </c>
      <c r="H8432" s="246">
        <f t="shared" ca="1" si="143"/>
        <v>-1.1770458449275399E-3</v>
      </c>
    </row>
    <row r="8433" spans="7:8" x14ac:dyDescent="0.25">
      <c r="G8433">
        <v>8429</v>
      </c>
      <c r="H8433" s="246">
        <f t="shared" ca="1" si="143"/>
        <v>1.3349764241346105E-2</v>
      </c>
    </row>
    <row r="8434" spans="7:8" x14ac:dyDescent="0.25">
      <c r="G8434">
        <v>8430</v>
      </c>
      <c r="H8434" s="246">
        <f t="shared" ca="1" si="143"/>
        <v>-4.4678194940865066E-3</v>
      </c>
    </row>
    <row r="8435" spans="7:8" x14ac:dyDescent="0.25">
      <c r="G8435">
        <v>8431</v>
      </c>
      <c r="H8435" s="246">
        <f t="shared" ca="1" si="143"/>
        <v>8.3510397031674073E-3</v>
      </c>
    </row>
    <row r="8436" spans="7:8" x14ac:dyDescent="0.25">
      <c r="G8436">
        <v>8432</v>
      </c>
      <c r="H8436" s="246">
        <f t="shared" ca="1" si="143"/>
        <v>-6.9622363796703569E-3</v>
      </c>
    </row>
    <row r="8437" spans="7:8" x14ac:dyDescent="0.25">
      <c r="G8437">
        <v>8433</v>
      </c>
      <c r="H8437" s="246">
        <f t="shared" ca="1" si="143"/>
        <v>-4.213627908574393E-3</v>
      </c>
    </row>
    <row r="8438" spans="7:8" x14ac:dyDescent="0.25">
      <c r="G8438">
        <v>8434</v>
      </c>
      <c r="H8438" s="246">
        <f t="shared" ca="1" si="143"/>
        <v>1.4752871371981307E-3</v>
      </c>
    </row>
    <row r="8439" spans="7:8" x14ac:dyDescent="0.25">
      <c r="G8439">
        <v>8435</v>
      </c>
      <c r="H8439" s="246">
        <f t="shared" ca="1" si="143"/>
        <v>-2.3030077711330463E-2</v>
      </c>
    </row>
    <row r="8440" spans="7:8" x14ac:dyDescent="0.25">
      <c r="G8440">
        <v>8436</v>
      </c>
      <c r="H8440" s="246">
        <f t="shared" ca="1" si="143"/>
        <v>4.1679966792592385E-3</v>
      </c>
    </row>
    <row r="8441" spans="7:8" x14ac:dyDescent="0.25">
      <c r="G8441">
        <v>8437</v>
      </c>
      <c r="H8441" s="246">
        <f t="shared" ca="1" si="143"/>
        <v>8.0302199660616772E-4</v>
      </c>
    </row>
    <row r="8442" spans="7:8" x14ac:dyDescent="0.25">
      <c r="G8442">
        <v>8438</v>
      </c>
      <c r="H8442" s="246">
        <f t="shared" ca="1" si="143"/>
        <v>-1.0343312314309622E-3</v>
      </c>
    </row>
    <row r="8443" spans="7:8" x14ac:dyDescent="0.25">
      <c r="G8443">
        <v>8439</v>
      </c>
      <c r="H8443" s="246">
        <f t="shared" ca="1" si="143"/>
        <v>-1.5940542209959097E-2</v>
      </c>
    </row>
    <row r="8444" spans="7:8" x14ac:dyDescent="0.25">
      <c r="G8444">
        <v>8440</v>
      </c>
      <c r="H8444" s="246">
        <f t="shared" ca="1" si="143"/>
        <v>-1.7639428730867362E-2</v>
      </c>
    </row>
    <row r="8445" spans="7:8" x14ac:dyDescent="0.25">
      <c r="G8445">
        <v>8441</v>
      </c>
      <c r="H8445" s="246">
        <f t="shared" ca="1" si="143"/>
        <v>-6.6285655805594793E-3</v>
      </c>
    </row>
    <row r="8446" spans="7:8" x14ac:dyDescent="0.25">
      <c r="G8446">
        <v>8442</v>
      </c>
      <c r="H8446" s="246">
        <f t="shared" ca="1" si="143"/>
        <v>4.96131300950391E-3</v>
      </c>
    </row>
    <row r="8447" spans="7:8" x14ac:dyDescent="0.25">
      <c r="G8447">
        <v>8443</v>
      </c>
      <c r="H8447" s="246">
        <f t="shared" ca="1" si="143"/>
        <v>-2.2494176319841297E-2</v>
      </c>
    </row>
    <row r="8448" spans="7:8" x14ac:dyDescent="0.25">
      <c r="G8448">
        <v>8444</v>
      </c>
      <c r="H8448" s="246">
        <f t="shared" ca="1" si="143"/>
        <v>-7.6995507256755122E-3</v>
      </c>
    </row>
    <row r="8449" spans="7:8" x14ac:dyDescent="0.25">
      <c r="G8449">
        <v>8445</v>
      </c>
      <c r="H8449" s="246">
        <f t="shared" ca="1" si="143"/>
        <v>1.7319929578136918E-2</v>
      </c>
    </row>
    <row r="8450" spans="7:8" x14ac:dyDescent="0.25">
      <c r="G8450">
        <v>8446</v>
      </c>
      <c r="H8450" s="246">
        <f t="shared" ca="1" si="143"/>
        <v>-8.7736959439359968E-3</v>
      </c>
    </row>
    <row r="8451" spans="7:8" x14ac:dyDescent="0.25">
      <c r="G8451">
        <v>8447</v>
      </c>
      <c r="H8451" s="246">
        <f t="shared" ca="1" si="143"/>
        <v>8.258904550764376E-3</v>
      </c>
    </row>
    <row r="8452" spans="7:8" x14ac:dyDescent="0.25">
      <c r="G8452">
        <v>8448</v>
      </c>
      <c r="H8452" s="246">
        <f t="shared" ca="1" si="143"/>
        <v>-3.9587585282945927E-3</v>
      </c>
    </row>
    <row r="8453" spans="7:8" x14ac:dyDescent="0.25">
      <c r="G8453">
        <v>8449</v>
      </c>
      <c r="H8453" s="246">
        <f t="shared" ca="1" si="143"/>
        <v>-1.1586106905387953E-2</v>
      </c>
    </row>
    <row r="8454" spans="7:8" x14ac:dyDescent="0.25">
      <c r="G8454">
        <v>8450</v>
      </c>
      <c r="H8454" s="246">
        <f t="shared" ref="H8454:H8517" ca="1" si="144">_xlfn.NORM.INV(RAND(),$N$7,$N$8)</f>
        <v>-1.5678517221917919E-3</v>
      </c>
    </row>
    <row r="8455" spans="7:8" x14ac:dyDescent="0.25">
      <c r="G8455">
        <v>8451</v>
      </c>
      <c r="H8455" s="246">
        <f t="shared" ca="1" si="144"/>
        <v>-1.7301030046371547E-2</v>
      </c>
    </row>
    <row r="8456" spans="7:8" x14ac:dyDescent="0.25">
      <c r="G8456">
        <v>8452</v>
      </c>
      <c r="H8456" s="246">
        <f t="shared" ca="1" si="144"/>
        <v>1.0159495050994364E-2</v>
      </c>
    </row>
    <row r="8457" spans="7:8" x14ac:dyDescent="0.25">
      <c r="G8457">
        <v>8453</v>
      </c>
      <c r="H8457" s="246">
        <f t="shared" ca="1" si="144"/>
        <v>-2.6777519336476218E-3</v>
      </c>
    </row>
    <row r="8458" spans="7:8" x14ac:dyDescent="0.25">
      <c r="G8458">
        <v>8454</v>
      </c>
      <c r="H8458" s="246">
        <f t="shared" ca="1" si="144"/>
        <v>-2.8731625161526157E-3</v>
      </c>
    </row>
    <row r="8459" spans="7:8" x14ac:dyDescent="0.25">
      <c r="G8459">
        <v>8455</v>
      </c>
      <c r="H8459" s="246">
        <f t="shared" ca="1" si="144"/>
        <v>-5.6343612553375871E-3</v>
      </c>
    </row>
    <row r="8460" spans="7:8" x14ac:dyDescent="0.25">
      <c r="G8460">
        <v>8456</v>
      </c>
      <c r="H8460" s="246">
        <f t="shared" ca="1" si="144"/>
        <v>6.0647944002504327E-3</v>
      </c>
    </row>
    <row r="8461" spans="7:8" x14ac:dyDescent="0.25">
      <c r="G8461">
        <v>8457</v>
      </c>
      <c r="H8461" s="246">
        <f t="shared" ca="1" si="144"/>
        <v>-1.0004226106378852E-2</v>
      </c>
    </row>
    <row r="8462" spans="7:8" x14ac:dyDescent="0.25">
      <c r="G8462">
        <v>8458</v>
      </c>
      <c r="H8462" s="246">
        <f t="shared" ca="1" si="144"/>
        <v>1.2192272737897051E-2</v>
      </c>
    </row>
    <row r="8463" spans="7:8" x14ac:dyDescent="0.25">
      <c r="G8463">
        <v>8459</v>
      </c>
      <c r="H8463" s="246">
        <f t="shared" ca="1" si="144"/>
        <v>4.3090209670708091E-3</v>
      </c>
    </row>
    <row r="8464" spans="7:8" x14ac:dyDescent="0.25">
      <c r="G8464">
        <v>8460</v>
      </c>
      <c r="H8464" s="246">
        <f t="shared" ca="1" si="144"/>
        <v>3.9303071629092417E-3</v>
      </c>
    </row>
    <row r="8465" spans="7:8" x14ac:dyDescent="0.25">
      <c r="G8465">
        <v>8461</v>
      </c>
      <c r="H8465" s="246">
        <f t="shared" ca="1" si="144"/>
        <v>1.1531379903048934E-2</v>
      </c>
    </row>
    <row r="8466" spans="7:8" x14ac:dyDescent="0.25">
      <c r="G8466">
        <v>8462</v>
      </c>
      <c r="H8466" s="246">
        <f t="shared" ca="1" si="144"/>
        <v>8.5208913078261457E-3</v>
      </c>
    </row>
    <row r="8467" spans="7:8" x14ac:dyDescent="0.25">
      <c r="G8467">
        <v>8463</v>
      </c>
      <c r="H8467" s="246">
        <f t="shared" ca="1" si="144"/>
        <v>4.1103404181313174E-3</v>
      </c>
    </row>
    <row r="8468" spans="7:8" x14ac:dyDescent="0.25">
      <c r="G8468">
        <v>8464</v>
      </c>
      <c r="H8468" s="246">
        <f t="shared" ca="1" si="144"/>
        <v>-1.470407092405404E-2</v>
      </c>
    </row>
    <row r="8469" spans="7:8" x14ac:dyDescent="0.25">
      <c r="G8469">
        <v>8465</v>
      </c>
      <c r="H8469" s="246">
        <f t="shared" ca="1" si="144"/>
        <v>2.4337326681267524E-2</v>
      </c>
    </row>
    <row r="8470" spans="7:8" x14ac:dyDescent="0.25">
      <c r="G8470">
        <v>8466</v>
      </c>
      <c r="H8470" s="246">
        <f t="shared" ca="1" si="144"/>
        <v>-1.8347517154110845E-3</v>
      </c>
    </row>
    <row r="8471" spans="7:8" x14ac:dyDescent="0.25">
      <c r="G8471">
        <v>8467</v>
      </c>
      <c r="H8471" s="246">
        <f t="shared" ca="1" si="144"/>
        <v>2.1162460157205812E-2</v>
      </c>
    </row>
    <row r="8472" spans="7:8" x14ac:dyDescent="0.25">
      <c r="G8472">
        <v>8468</v>
      </c>
      <c r="H8472" s="246">
        <f t="shared" ca="1" si="144"/>
        <v>6.424808910716567E-3</v>
      </c>
    </row>
    <row r="8473" spans="7:8" x14ac:dyDescent="0.25">
      <c r="G8473">
        <v>8469</v>
      </c>
      <c r="H8473" s="246">
        <f t="shared" ca="1" si="144"/>
        <v>1.241930204843609E-2</v>
      </c>
    </row>
    <row r="8474" spans="7:8" x14ac:dyDescent="0.25">
      <c r="G8474">
        <v>8470</v>
      </c>
      <c r="H8474" s="246">
        <f t="shared" ca="1" si="144"/>
        <v>-9.4514577119165655E-3</v>
      </c>
    </row>
    <row r="8475" spans="7:8" x14ac:dyDescent="0.25">
      <c r="G8475">
        <v>8471</v>
      </c>
      <c r="H8475" s="246">
        <f t="shared" ca="1" si="144"/>
        <v>-3.0797790053483198E-3</v>
      </c>
    </row>
    <row r="8476" spans="7:8" x14ac:dyDescent="0.25">
      <c r="G8476">
        <v>8472</v>
      </c>
      <c r="H8476" s="246">
        <f t="shared" ca="1" si="144"/>
        <v>-5.4113277969726819E-3</v>
      </c>
    </row>
    <row r="8477" spans="7:8" x14ac:dyDescent="0.25">
      <c r="G8477">
        <v>8473</v>
      </c>
      <c r="H8477" s="246">
        <f t="shared" ca="1" si="144"/>
        <v>4.8603477650251865E-3</v>
      </c>
    </row>
    <row r="8478" spans="7:8" x14ac:dyDescent="0.25">
      <c r="G8478">
        <v>8474</v>
      </c>
      <c r="H8478" s="246">
        <f t="shared" ca="1" si="144"/>
        <v>-2.2742850345622137E-2</v>
      </c>
    </row>
    <row r="8479" spans="7:8" x14ac:dyDescent="0.25">
      <c r="G8479">
        <v>8475</v>
      </c>
      <c r="H8479" s="246">
        <f t="shared" ca="1" si="144"/>
        <v>3.5712764008013855E-3</v>
      </c>
    </row>
    <row r="8480" spans="7:8" x14ac:dyDescent="0.25">
      <c r="G8480">
        <v>8476</v>
      </c>
      <c r="H8480" s="246">
        <f t="shared" ca="1" si="144"/>
        <v>7.6199691846272101E-3</v>
      </c>
    </row>
    <row r="8481" spans="7:8" x14ac:dyDescent="0.25">
      <c r="G8481">
        <v>8477</v>
      </c>
      <c r="H8481" s="246">
        <f t="shared" ca="1" si="144"/>
        <v>4.3507029021186833E-3</v>
      </c>
    </row>
    <row r="8482" spans="7:8" x14ac:dyDescent="0.25">
      <c r="G8482">
        <v>8478</v>
      </c>
      <c r="H8482" s="246">
        <f t="shared" ca="1" si="144"/>
        <v>6.4467590171826362E-3</v>
      </c>
    </row>
    <row r="8483" spans="7:8" x14ac:dyDescent="0.25">
      <c r="G8483">
        <v>8479</v>
      </c>
      <c r="H8483" s="246">
        <f t="shared" ca="1" si="144"/>
        <v>1.3322056683337387E-2</v>
      </c>
    </row>
    <row r="8484" spans="7:8" x14ac:dyDescent="0.25">
      <c r="G8484">
        <v>8480</v>
      </c>
      <c r="H8484" s="246">
        <f t="shared" ca="1" si="144"/>
        <v>7.9556203349887191E-3</v>
      </c>
    </row>
    <row r="8485" spans="7:8" x14ac:dyDescent="0.25">
      <c r="G8485">
        <v>8481</v>
      </c>
      <c r="H8485" s="246">
        <f t="shared" ca="1" si="144"/>
        <v>-8.336515027379204E-3</v>
      </c>
    </row>
    <row r="8486" spans="7:8" x14ac:dyDescent="0.25">
      <c r="G8486">
        <v>8482</v>
      </c>
      <c r="H8486" s="246">
        <f t="shared" ca="1" si="144"/>
        <v>1.3132843021895064E-2</v>
      </c>
    </row>
    <row r="8487" spans="7:8" x14ac:dyDescent="0.25">
      <c r="G8487">
        <v>8483</v>
      </c>
      <c r="H8487" s="246">
        <f t="shared" ca="1" si="144"/>
        <v>-2.1379395550236008E-2</v>
      </c>
    </row>
    <row r="8488" spans="7:8" x14ac:dyDescent="0.25">
      <c r="G8488">
        <v>8484</v>
      </c>
      <c r="H8488" s="246">
        <f t="shared" ca="1" si="144"/>
        <v>7.2879824572871907E-4</v>
      </c>
    </row>
    <row r="8489" spans="7:8" x14ac:dyDescent="0.25">
      <c r="G8489">
        <v>8485</v>
      </c>
      <c r="H8489" s="246">
        <f t="shared" ca="1" si="144"/>
        <v>-2.5257796421374212E-2</v>
      </c>
    </row>
    <row r="8490" spans="7:8" x14ac:dyDescent="0.25">
      <c r="G8490">
        <v>8486</v>
      </c>
      <c r="H8490" s="246">
        <f t="shared" ca="1" si="144"/>
        <v>-1.9420069072849399E-3</v>
      </c>
    </row>
    <row r="8491" spans="7:8" x14ac:dyDescent="0.25">
      <c r="G8491">
        <v>8487</v>
      </c>
      <c r="H8491" s="246">
        <f t="shared" ca="1" si="144"/>
        <v>-6.0654799327930498E-3</v>
      </c>
    </row>
    <row r="8492" spans="7:8" x14ac:dyDescent="0.25">
      <c r="G8492">
        <v>8488</v>
      </c>
      <c r="H8492" s="246">
        <f t="shared" ca="1" si="144"/>
        <v>8.7485788905972105E-3</v>
      </c>
    </row>
    <row r="8493" spans="7:8" x14ac:dyDescent="0.25">
      <c r="G8493">
        <v>8489</v>
      </c>
      <c r="H8493" s="246">
        <f t="shared" ca="1" si="144"/>
        <v>8.8440368820036069E-3</v>
      </c>
    </row>
    <row r="8494" spans="7:8" x14ac:dyDescent="0.25">
      <c r="G8494">
        <v>8490</v>
      </c>
      <c r="H8494" s="246">
        <f t="shared" ca="1" si="144"/>
        <v>-1.0522235043335144E-2</v>
      </c>
    </row>
    <row r="8495" spans="7:8" x14ac:dyDescent="0.25">
      <c r="G8495">
        <v>8491</v>
      </c>
      <c r="H8495" s="246">
        <f t="shared" ca="1" si="144"/>
        <v>-9.1136293307639768E-3</v>
      </c>
    </row>
    <row r="8496" spans="7:8" x14ac:dyDescent="0.25">
      <c r="G8496">
        <v>8492</v>
      </c>
      <c r="H8496" s="246">
        <f t="shared" ca="1" si="144"/>
        <v>1.0224328592633083E-3</v>
      </c>
    </row>
    <row r="8497" spans="7:8" x14ac:dyDescent="0.25">
      <c r="G8497">
        <v>8493</v>
      </c>
      <c r="H8497" s="246">
        <f t="shared" ca="1" si="144"/>
        <v>-1.1659641951832294E-2</v>
      </c>
    </row>
    <row r="8498" spans="7:8" x14ac:dyDescent="0.25">
      <c r="G8498">
        <v>8494</v>
      </c>
      <c r="H8498" s="246">
        <f t="shared" ca="1" si="144"/>
        <v>4.004693403443773E-2</v>
      </c>
    </row>
    <row r="8499" spans="7:8" x14ac:dyDescent="0.25">
      <c r="G8499">
        <v>8495</v>
      </c>
      <c r="H8499" s="246">
        <f t="shared" ca="1" si="144"/>
        <v>-2.0732528876360484E-2</v>
      </c>
    </row>
    <row r="8500" spans="7:8" x14ac:dyDescent="0.25">
      <c r="G8500">
        <v>8496</v>
      </c>
      <c r="H8500" s="246">
        <f t="shared" ca="1" si="144"/>
        <v>-5.0139359761221481E-3</v>
      </c>
    </row>
    <row r="8501" spans="7:8" x14ac:dyDescent="0.25">
      <c r="G8501">
        <v>8497</v>
      </c>
      <c r="H8501" s="246">
        <f t="shared" ca="1" si="144"/>
        <v>6.6774370121612265E-3</v>
      </c>
    </row>
    <row r="8502" spans="7:8" x14ac:dyDescent="0.25">
      <c r="G8502">
        <v>8498</v>
      </c>
      <c r="H8502" s="246">
        <f t="shared" ca="1" si="144"/>
        <v>1.2419589317650234E-2</v>
      </c>
    </row>
    <row r="8503" spans="7:8" x14ac:dyDescent="0.25">
      <c r="G8503">
        <v>8499</v>
      </c>
      <c r="H8503" s="246">
        <f t="shared" ca="1" si="144"/>
        <v>-1.1518173756903851E-3</v>
      </c>
    </row>
    <row r="8504" spans="7:8" x14ac:dyDescent="0.25">
      <c r="G8504">
        <v>8500</v>
      </c>
      <c r="H8504" s="246">
        <f t="shared" ca="1" si="144"/>
        <v>3.6026906920079878E-3</v>
      </c>
    </row>
    <row r="8505" spans="7:8" x14ac:dyDescent="0.25">
      <c r="G8505">
        <v>8501</v>
      </c>
      <c r="H8505" s="246">
        <f t="shared" ca="1" si="144"/>
        <v>3.1497851466383113E-2</v>
      </c>
    </row>
    <row r="8506" spans="7:8" x14ac:dyDescent="0.25">
      <c r="G8506">
        <v>8502</v>
      </c>
      <c r="H8506" s="246">
        <f t="shared" ca="1" si="144"/>
        <v>1.0715524794429309E-2</v>
      </c>
    </row>
    <row r="8507" spans="7:8" x14ac:dyDescent="0.25">
      <c r="G8507">
        <v>8503</v>
      </c>
      <c r="H8507" s="246">
        <f t="shared" ca="1" si="144"/>
        <v>2.1468896065283804E-2</v>
      </c>
    </row>
    <row r="8508" spans="7:8" x14ac:dyDescent="0.25">
      <c r="G8508">
        <v>8504</v>
      </c>
      <c r="H8508" s="246">
        <f t="shared" ca="1" si="144"/>
        <v>-1.7531079282577952E-2</v>
      </c>
    </row>
    <row r="8509" spans="7:8" x14ac:dyDescent="0.25">
      <c r="G8509">
        <v>8505</v>
      </c>
      <c r="H8509" s="246">
        <f t="shared" ca="1" si="144"/>
        <v>1.1938204642435859E-2</v>
      </c>
    </row>
    <row r="8510" spans="7:8" x14ac:dyDescent="0.25">
      <c r="G8510">
        <v>8506</v>
      </c>
      <c r="H8510" s="246">
        <f t="shared" ca="1" si="144"/>
        <v>1.1673703119369971E-2</v>
      </c>
    </row>
    <row r="8511" spans="7:8" x14ac:dyDescent="0.25">
      <c r="G8511">
        <v>8507</v>
      </c>
      <c r="H8511" s="246">
        <f t="shared" ca="1" si="144"/>
        <v>5.401020193552545E-3</v>
      </c>
    </row>
    <row r="8512" spans="7:8" x14ac:dyDescent="0.25">
      <c r="G8512">
        <v>8508</v>
      </c>
      <c r="H8512" s="246">
        <f t="shared" ca="1" si="144"/>
        <v>1.051572210941879E-2</v>
      </c>
    </row>
    <row r="8513" spans="7:8" x14ac:dyDescent="0.25">
      <c r="G8513">
        <v>8509</v>
      </c>
      <c r="H8513" s="246">
        <f t="shared" ca="1" si="144"/>
        <v>1.0906835786582102E-3</v>
      </c>
    </row>
    <row r="8514" spans="7:8" x14ac:dyDescent="0.25">
      <c r="G8514">
        <v>8510</v>
      </c>
      <c r="H8514" s="246">
        <f t="shared" ca="1" si="144"/>
        <v>-1.4424491712329412E-3</v>
      </c>
    </row>
    <row r="8515" spans="7:8" x14ac:dyDescent="0.25">
      <c r="G8515">
        <v>8511</v>
      </c>
      <c r="H8515" s="246">
        <f t="shared" ca="1" si="144"/>
        <v>-1.8220378363192662E-2</v>
      </c>
    </row>
    <row r="8516" spans="7:8" x14ac:dyDescent="0.25">
      <c r="G8516">
        <v>8512</v>
      </c>
      <c r="H8516" s="246">
        <f t="shared" ca="1" si="144"/>
        <v>2.0261131304348565E-3</v>
      </c>
    </row>
    <row r="8517" spans="7:8" x14ac:dyDescent="0.25">
      <c r="G8517">
        <v>8513</v>
      </c>
      <c r="H8517" s="246">
        <f t="shared" ca="1" si="144"/>
        <v>2.1790935405255729E-2</v>
      </c>
    </row>
    <row r="8518" spans="7:8" x14ac:dyDescent="0.25">
      <c r="G8518">
        <v>8514</v>
      </c>
      <c r="H8518" s="246">
        <f t="shared" ref="H8518:H8581" ca="1" si="145">_xlfn.NORM.INV(RAND(),$N$7,$N$8)</f>
        <v>1.9458856639601528E-2</v>
      </c>
    </row>
    <row r="8519" spans="7:8" x14ac:dyDescent="0.25">
      <c r="G8519">
        <v>8515</v>
      </c>
      <c r="H8519" s="246">
        <f t="shared" ca="1" si="145"/>
        <v>2.8194238612446808E-3</v>
      </c>
    </row>
    <row r="8520" spans="7:8" x14ac:dyDescent="0.25">
      <c r="G8520">
        <v>8516</v>
      </c>
      <c r="H8520" s="246">
        <f t="shared" ca="1" si="145"/>
        <v>1.8460128929022414E-2</v>
      </c>
    </row>
    <row r="8521" spans="7:8" x14ac:dyDescent="0.25">
      <c r="G8521">
        <v>8517</v>
      </c>
      <c r="H8521" s="246">
        <f t="shared" ca="1" si="145"/>
        <v>-6.833409168566988E-3</v>
      </c>
    </row>
    <row r="8522" spans="7:8" x14ac:dyDescent="0.25">
      <c r="G8522">
        <v>8518</v>
      </c>
      <c r="H8522" s="246">
        <f t="shared" ca="1" si="145"/>
        <v>2.9132193209897687E-2</v>
      </c>
    </row>
    <row r="8523" spans="7:8" x14ac:dyDescent="0.25">
      <c r="G8523">
        <v>8519</v>
      </c>
      <c r="H8523" s="246">
        <f t="shared" ca="1" si="145"/>
        <v>-1.6855485163444763E-4</v>
      </c>
    </row>
    <row r="8524" spans="7:8" x14ac:dyDescent="0.25">
      <c r="G8524">
        <v>8520</v>
      </c>
      <c r="H8524" s="246">
        <f t="shared" ca="1" si="145"/>
        <v>-1.8335531542376802E-2</v>
      </c>
    </row>
    <row r="8525" spans="7:8" x14ac:dyDescent="0.25">
      <c r="G8525">
        <v>8521</v>
      </c>
      <c r="H8525" s="246">
        <f t="shared" ca="1" si="145"/>
        <v>6.2643314480801725E-3</v>
      </c>
    </row>
    <row r="8526" spans="7:8" x14ac:dyDescent="0.25">
      <c r="G8526">
        <v>8522</v>
      </c>
      <c r="H8526" s="246">
        <f t="shared" ca="1" si="145"/>
        <v>-1.557353116944536E-2</v>
      </c>
    </row>
    <row r="8527" spans="7:8" x14ac:dyDescent="0.25">
      <c r="G8527">
        <v>8523</v>
      </c>
      <c r="H8527" s="246">
        <f t="shared" ca="1" si="145"/>
        <v>-8.2802401955674372E-4</v>
      </c>
    </row>
    <row r="8528" spans="7:8" x14ac:dyDescent="0.25">
      <c r="G8528">
        <v>8524</v>
      </c>
      <c r="H8528" s="246">
        <f t="shared" ca="1" si="145"/>
        <v>-1.0393779559851176E-2</v>
      </c>
    </row>
    <row r="8529" spans="7:8" x14ac:dyDescent="0.25">
      <c r="G8529">
        <v>8525</v>
      </c>
      <c r="H8529" s="246">
        <f t="shared" ca="1" si="145"/>
        <v>-9.0367733809205639E-3</v>
      </c>
    </row>
    <row r="8530" spans="7:8" x14ac:dyDescent="0.25">
      <c r="G8530">
        <v>8526</v>
      </c>
      <c r="H8530" s="246">
        <f t="shared" ca="1" si="145"/>
        <v>-1.2595636019855795E-4</v>
      </c>
    </row>
    <row r="8531" spans="7:8" x14ac:dyDescent="0.25">
      <c r="G8531">
        <v>8527</v>
      </c>
      <c r="H8531" s="246">
        <f t="shared" ca="1" si="145"/>
        <v>-6.4983214797615903E-3</v>
      </c>
    </row>
    <row r="8532" spans="7:8" x14ac:dyDescent="0.25">
      <c r="G8532">
        <v>8528</v>
      </c>
      <c r="H8532" s="246">
        <f t="shared" ca="1" si="145"/>
        <v>-8.7778579348402972E-3</v>
      </c>
    </row>
    <row r="8533" spans="7:8" x14ac:dyDescent="0.25">
      <c r="G8533">
        <v>8529</v>
      </c>
      <c r="H8533" s="246">
        <f t="shared" ca="1" si="145"/>
        <v>-7.8090002302404378E-3</v>
      </c>
    </row>
    <row r="8534" spans="7:8" x14ac:dyDescent="0.25">
      <c r="G8534">
        <v>8530</v>
      </c>
      <c r="H8534" s="246">
        <f t="shared" ca="1" si="145"/>
        <v>-1.3278353432238531E-2</v>
      </c>
    </row>
    <row r="8535" spans="7:8" x14ac:dyDescent="0.25">
      <c r="G8535">
        <v>8531</v>
      </c>
      <c r="H8535" s="246">
        <f t="shared" ca="1" si="145"/>
        <v>-2.5626664531643077E-2</v>
      </c>
    </row>
    <row r="8536" spans="7:8" x14ac:dyDescent="0.25">
      <c r="G8536">
        <v>8532</v>
      </c>
      <c r="H8536" s="246">
        <f t="shared" ca="1" si="145"/>
        <v>3.7316061479943179E-3</v>
      </c>
    </row>
    <row r="8537" spans="7:8" x14ac:dyDescent="0.25">
      <c r="G8537">
        <v>8533</v>
      </c>
      <c r="H8537" s="246">
        <f t="shared" ca="1" si="145"/>
        <v>1.5254475758637422E-2</v>
      </c>
    </row>
    <row r="8538" spans="7:8" x14ac:dyDescent="0.25">
      <c r="G8538">
        <v>8534</v>
      </c>
      <c r="H8538" s="246">
        <f t="shared" ca="1" si="145"/>
        <v>1.214664129314522E-2</v>
      </c>
    </row>
    <row r="8539" spans="7:8" x14ac:dyDescent="0.25">
      <c r="G8539">
        <v>8535</v>
      </c>
      <c r="H8539" s="246">
        <f t="shared" ca="1" si="145"/>
        <v>2.2239696937009852E-3</v>
      </c>
    </row>
    <row r="8540" spans="7:8" x14ac:dyDescent="0.25">
      <c r="G8540">
        <v>8536</v>
      </c>
      <c r="H8540" s="246">
        <f t="shared" ca="1" si="145"/>
        <v>-1.7902336163294244E-2</v>
      </c>
    </row>
    <row r="8541" spans="7:8" x14ac:dyDescent="0.25">
      <c r="G8541">
        <v>8537</v>
      </c>
      <c r="H8541" s="246">
        <f t="shared" ca="1" si="145"/>
        <v>3.6858516684466389E-4</v>
      </c>
    </row>
    <row r="8542" spans="7:8" x14ac:dyDescent="0.25">
      <c r="G8542">
        <v>8538</v>
      </c>
      <c r="H8542" s="246">
        <f t="shared" ca="1" si="145"/>
        <v>-6.7553407860883037E-4</v>
      </c>
    </row>
    <row r="8543" spans="7:8" x14ac:dyDescent="0.25">
      <c r="G8543">
        <v>8539</v>
      </c>
      <c r="H8543" s="246">
        <f t="shared" ca="1" si="145"/>
        <v>-1.1091948120386197E-2</v>
      </c>
    </row>
    <row r="8544" spans="7:8" x14ac:dyDescent="0.25">
      <c r="G8544">
        <v>8540</v>
      </c>
      <c r="H8544" s="246">
        <f t="shared" ca="1" si="145"/>
        <v>5.0768431748180734E-3</v>
      </c>
    </row>
    <row r="8545" spans="7:8" x14ac:dyDescent="0.25">
      <c r="G8545">
        <v>8541</v>
      </c>
      <c r="H8545" s="246">
        <f t="shared" ca="1" si="145"/>
        <v>1.6261088040376771E-2</v>
      </c>
    </row>
    <row r="8546" spans="7:8" x14ac:dyDescent="0.25">
      <c r="G8546">
        <v>8542</v>
      </c>
      <c r="H8546" s="246">
        <f t="shared" ca="1" si="145"/>
        <v>-3.8578105621079697E-3</v>
      </c>
    </row>
    <row r="8547" spans="7:8" x14ac:dyDescent="0.25">
      <c r="G8547">
        <v>8543</v>
      </c>
      <c r="H8547" s="246">
        <f t="shared" ca="1" si="145"/>
        <v>-2.3536370611282161E-2</v>
      </c>
    </row>
    <row r="8548" spans="7:8" x14ac:dyDescent="0.25">
      <c r="G8548">
        <v>8544</v>
      </c>
      <c r="H8548" s="246">
        <f t="shared" ca="1" si="145"/>
        <v>-1.388526745574929E-2</v>
      </c>
    </row>
    <row r="8549" spans="7:8" x14ac:dyDescent="0.25">
      <c r="G8549">
        <v>8545</v>
      </c>
      <c r="H8549" s="246">
        <f t="shared" ca="1" si="145"/>
        <v>2.0436658647506323E-2</v>
      </c>
    </row>
    <row r="8550" spans="7:8" x14ac:dyDescent="0.25">
      <c r="G8550">
        <v>8546</v>
      </c>
      <c r="H8550" s="246">
        <f t="shared" ca="1" si="145"/>
        <v>2.0199499094616098E-3</v>
      </c>
    </row>
    <row r="8551" spans="7:8" x14ac:dyDescent="0.25">
      <c r="G8551">
        <v>8547</v>
      </c>
      <c r="H8551" s="246">
        <f t="shared" ca="1" si="145"/>
        <v>-8.5857968563137644E-3</v>
      </c>
    </row>
    <row r="8552" spans="7:8" x14ac:dyDescent="0.25">
      <c r="G8552">
        <v>8548</v>
      </c>
      <c r="H8552" s="246">
        <f t="shared" ca="1" si="145"/>
        <v>7.2725718771320946E-3</v>
      </c>
    </row>
    <row r="8553" spans="7:8" x14ac:dyDescent="0.25">
      <c r="G8553">
        <v>8549</v>
      </c>
      <c r="H8553" s="246">
        <f t="shared" ca="1" si="145"/>
        <v>-1.7637449557575877E-2</v>
      </c>
    </row>
    <row r="8554" spans="7:8" x14ac:dyDescent="0.25">
      <c r="G8554">
        <v>8550</v>
      </c>
      <c r="H8554" s="246">
        <f t="shared" ca="1" si="145"/>
        <v>1.3013553124763712E-2</v>
      </c>
    </row>
    <row r="8555" spans="7:8" x14ac:dyDescent="0.25">
      <c r="G8555">
        <v>8551</v>
      </c>
      <c r="H8555" s="246">
        <f t="shared" ca="1" si="145"/>
        <v>6.9275299243369917E-4</v>
      </c>
    </row>
    <row r="8556" spans="7:8" x14ac:dyDescent="0.25">
      <c r="G8556">
        <v>8552</v>
      </c>
      <c r="H8556" s="246">
        <f t="shared" ca="1" si="145"/>
        <v>4.4475228683332323E-3</v>
      </c>
    </row>
    <row r="8557" spans="7:8" x14ac:dyDescent="0.25">
      <c r="G8557">
        <v>8553</v>
      </c>
      <c r="H8557" s="246">
        <f t="shared" ca="1" si="145"/>
        <v>8.7603363065648313E-3</v>
      </c>
    </row>
    <row r="8558" spans="7:8" x14ac:dyDescent="0.25">
      <c r="G8558">
        <v>8554</v>
      </c>
      <c r="H8558" s="246">
        <f t="shared" ca="1" si="145"/>
        <v>1.7598370765921658E-2</v>
      </c>
    </row>
    <row r="8559" spans="7:8" x14ac:dyDescent="0.25">
      <c r="G8559">
        <v>8555</v>
      </c>
      <c r="H8559" s="246">
        <f t="shared" ca="1" si="145"/>
        <v>-9.4961753397710107E-3</v>
      </c>
    </row>
    <row r="8560" spans="7:8" x14ac:dyDescent="0.25">
      <c r="G8560">
        <v>8556</v>
      </c>
      <c r="H8560" s="246">
        <f t="shared" ca="1" si="145"/>
        <v>-1.3663368629483721E-2</v>
      </c>
    </row>
    <row r="8561" spans="7:8" x14ac:dyDescent="0.25">
      <c r="G8561">
        <v>8557</v>
      </c>
      <c r="H8561" s="246">
        <f t="shared" ca="1" si="145"/>
        <v>2.0940249617424672E-3</v>
      </c>
    </row>
    <row r="8562" spans="7:8" x14ac:dyDescent="0.25">
      <c r="G8562">
        <v>8558</v>
      </c>
      <c r="H8562" s="246">
        <f t="shared" ca="1" si="145"/>
        <v>1.4165273075349486E-3</v>
      </c>
    </row>
    <row r="8563" spans="7:8" x14ac:dyDescent="0.25">
      <c r="G8563">
        <v>8559</v>
      </c>
      <c r="H8563" s="246">
        <f t="shared" ca="1" si="145"/>
        <v>-8.0095518984590354E-4</v>
      </c>
    </row>
    <row r="8564" spans="7:8" x14ac:dyDescent="0.25">
      <c r="G8564">
        <v>8560</v>
      </c>
      <c r="H8564" s="246">
        <f t="shared" ca="1" si="145"/>
        <v>-1.3577954562341189E-2</v>
      </c>
    </row>
    <row r="8565" spans="7:8" x14ac:dyDescent="0.25">
      <c r="G8565">
        <v>8561</v>
      </c>
      <c r="H8565" s="246">
        <f t="shared" ca="1" si="145"/>
        <v>6.9203000293160445E-4</v>
      </c>
    </row>
    <row r="8566" spans="7:8" x14ac:dyDescent="0.25">
      <c r="G8566">
        <v>8562</v>
      </c>
      <c r="H8566" s="246">
        <f t="shared" ca="1" si="145"/>
        <v>-4.609177090960672E-3</v>
      </c>
    </row>
    <row r="8567" spans="7:8" x14ac:dyDescent="0.25">
      <c r="G8567">
        <v>8563</v>
      </c>
      <c r="H8567" s="246">
        <f t="shared" ca="1" si="145"/>
        <v>2.0335266522423547E-2</v>
      </c>
    </row>
    <row r="8568" spans="7:8" x14ac:dyDescent="0.25">
      <c r="G8568">
        <v>8564</v>
      </c>
      <c r="H8568" s="246">
        <f t="shared" ca="1" si="145"/>
        <v>-7.9468605268923093E-3</v>
      </c>
    </row>
    <row r="8569" spans="7:8" x14ac:dyDescent="0.25">
      <c r="G8569">
        <v>8565</v>
      </c>
      <c r="H8569" s="246">
        <f t="shared" ca="1" si="145"/>
        <v>1.3618517394348743E-2</v>
      </c>
    </row>
    <row r="8570" spans="7:8" x14ac:dyDescent="0.25">
      <c r="G8570">
        <v>8566</v>
      </c>
      <c r="H8570" s="246">
        <f t="shared" ca="1" si="145"/>
        <v>-1.4581074211957002E-2</v>
      </c>
    </row>
    <row r="8571" spans="7:8" x14ac:dyDescent="0.25">
      <c r="G8571">
        <v>8567</v>
      </c>
      <c r="H8571" s="246">
        <f t="shared" ca="1" si="145"/>
        <v>-3.2842323156310994E-4</v>
      </c>
    </row>
    <row r="8572" spans="7:8" x14ac:dyDescent="0.25">
      <c r="G8572">
        <v>8568</v>
      </c>
      <c r="H8572" s="246">
        <f t="shared" ca="1" si="145"/>
        <v>-2.5362743458919177E-2</v>
      </c>
    </row>
    <row r="8573" spans="7:8" x14ac:dyDescent="0.25">
      <c r="G8573">
        <v>8569</v>
      </c>
      <c r="H8573" s="246">
        <f t="shared" ca="1" si="145"/>
        <v>-1.6063969153382318E-2</v>
      </c>
    </row>
    <row r="8574" spans="7:8" x14ac:dyDescent="0.25">
      <c r="G8574">
        <v>8570</v>
      </c>
      <c r="H8574" s="246">
        <f t="shared" ca="1" si="145"/>
        <v>-9.3579859237981431E-3</v>
      </c>
    </row>
    <row r="8575" spans="7:8" x14ac:dyDescent="0.25">
      <c r="G8575">
        <v>8571</v>
      </c>
      <c r="H8575" s="246">
        <f t="shared" ca="1" si="145"/>
        <v>9.663309666008809E-3</v>
      </c>
    </row>
    <row r="8576" spans="7:8" x14ac:dyDescent="0.25">
      <c r="G8576">
        <v>8572</v>
      </c>
      <c r="H8576" s="246">
        <f t="shared" ca="1" si="145"/>
        <v>1.5807972607818098E-2</v>
      </c>
    </row>
    <row r="8577" spans="7:8" x14ac:dyDescent="0.25">
      <c r="G8577">
        <v>8573</v>
      </c>
      <c r="H8577" s="246">
        <f t="shared" ca="1" si="145"/>
        <v>5.95474209497326E-3</v>
      </c>
    </row>
    <row r="8578" spans="7:8" x14ac:dyDescent="0.25">
      <c r="G8578">
        <v>8574</v>
      </c>
      <c r="H8578" s="246">
        <f t="shared" ca="1" si="145"/>
        <v>4.079386679013656E-3</v>
      </c>
    </row>
    <row r="8579" spans="7:8" x14ac:dyDescent="0.25">
      <c r="G8579">
        <v>8575</v>
      </c>
      <c r="H8579" s="246">
        <f t="shared" ca="1" si="145"/>
        <v>-1.3399024260445116E-4</v>
      </c>
    </row>
    <row r="8580" spans="7:8" x14ac:dyDescent="0.25">
      <c r="G8580">
        <v>8576</v>
      </c>
      <c r="H8580" s="246">
        <f t="shared" ca="1" si="145"/>
        <v>-8.2676849207677476E-3</v>
      </c>
    </row>
    <row r="8581" spans="7:8" x14ac:dyDescent="0.25">
      <c r="G8581">
        <v>8577</v>
      </c>
      <c r="H8581" s="246">
        <f t="shared" ca="1" si="145"/>
        <v>2.9577188694962808E-3</v>
      </c>
    </row>
    <row r="8582" spans="7:8" x14ac:dyDescent="0.25">
      <c r="G8582">
        <v>8578</v>
      </c>
      <c r="H8582" s="246">
        <f t="shared" ref="H8582:H8645" ca="1" si="146">_xlfn.NORM.INV(RAND(),$N$7,$N$8)</f>
        <v>5.711330826630656E-3</v>
      </c>
    </row>
    <row r="8583" spans="7:8" x14ac:dyDescent="0.25">
      <c r="G8583">
        <v>8579</v>
      </c>
      <c r="H8583" s="246">
        <f t="shared" ca="1" si="146"/>
        <v>1.5453893246509342E-2</v>
      </c>
    </row>
    <row r="8584" spans="7:8" x14ac:dyDescent="0.25">
      <c r="G8584">
        <v>8580</v>
      </c>
      <c r="H8584" s="246">
        <f t="shared" ca="1" si="146"/>
        <v>1.459858509589863E-2</v>
      </c>
    </row>
    <row r="8585" spans="7:8" x14ac:dyDescent="0.25">
      <c r="G8585">
        <v>8581</v>
      </c>
      <c r="H8585" s="246">
        <f t="shared" ca="1" si="146"/>
        <v>-1.8329298836684646E-2</v>
      </c>
    </row>
    <row r="8586" spans="7:8" x14ac:dyDescent="0.25">
      <c r="G8586">
        <v>8582</v>
      </c>
      <c r="H8586" s="246">
        <f t="shared" ca="1" si="146"/>
        <v>3.5295995019231055E-3</v>
      </c>
    </row>
    <row r="8587" spans="7:8" x14ac:dyDescent="0.25">
      <c r="G8587">
        <v>8583</v>
      </c>
      <c r="H8587" s="246">
        <f t="shared" ca="1" si="146"/>
        <v>-1.2762854351699965E-2</v>
      </c>
    </row>
    <row r="8588" spans="7:8" x14ac:dyDescent="0.25">
      <c r="G8588">
        <v>8584</v>
      </c>
      <c r="H8588" s="246">
        <f t="shared" ca="1" si="146"/>
        <v>-1.1004888201093434E-2</v>
      </c>
    </row>
    <row r="8589" spans="7:8" x14ac:dyDescent="0.25">
      <c r="G8589">
        <v>8585</v>
      </c>
      <c r="H8589" s="246">
        <f t="shared" ca="1" si="146"/>
        <v>-1.4190819321712194E-2</v>
      </c>
    </row>
    <row r="8590" spans="7:8" x14ac:dyDescent="0.25">
      <c r="G8590">
        <v>8586</v>
      </c>
      <c r="H8590" s="246">
        <f t="shared" ca="1" si="146"/>
        <v>-2.3281217726522734E-5</v>
      </c>
    </row>
    <row r="8591" spans="7:8" x14ac:dyDescent="0.25">
      <c r="G8591">
        <v>8587</v>
      </c>
      <c r="H8591" s="246">
        <f t="shared" ca="1" si="146"/>
        <v>-9.9190948215814104E-3</v>
      </c>
    </row>
    <row r="8592" spans="7:8" x14ac:dyDescent="0.25">
      <c r="G8592">
        <v>8588</v>
      </c>
      <c r="H8592" s="246">
        <f t="shared" ca="1" si="146"/>
        <v>1.9079632427112659E-3</v>
      </c>
    </row>
    <row r="8593" spans="7:8" x14ac:dyDescent="0.25">
      <c r="G8593">
        <v>8589</v>
      </c>
      <c r="H8593" s="246">
        <f t="shared" ca="1" si="146"/>
        <v>-5.8382751024210503E-3</v>
      </c>
    </row>
    <row r="8594" spans="7:8" x14ac:dyDescent="0.25">
      <c r="G8594">
        <v>8590</v>
      </c>
      <c r="H8594" s="246">
        <f t="shared" ca="1" si="146"/>
        <v>-1.8565968035216072E-2</v>
      </c>
    </row>
    <row r="8595" spans="7:8" x14ac:dyDescent="0.25">
      <c r="G8595">
        <v>8591</v>
      </c>
      <c r="H8595" s="246">
        <f t="shared" ca="1" si="146"/>
        <v>6.1532515508479976E-3</v>
      </c>
    </row>
    <row r="8596" spans="7:8" x14ac:dyDescent="0.25">
      <c r="G8596">
        <v>8592</v>
      </c>
      <c r="H8596" s="246">
        <f t="shared" ca="1" si="146"/>
        <v>1.6836097976765236E-2</v>
      </c>
    </row>
    <row r="8597" spans="7:8" x14ac:dyDescent="0.25">
      <c r="G8597">
        <v>8593</v>
      </c>
      <c r="H8597" s="246">
        <f t="shared" ca="1" si="146"/>
        <v>5.2524811205273067E-3</v>
      </c>
    </row>
    <row r="8598" spans="7:8" x14ac:dyDescent="0.25">
      <c r="G8598">
        <v>8594</v>
      </c>
      <c r="H8598" s="246">
        <f t="shared" ca="1" si="146"/>
        <v>-7.016877394318867E-3</v>
      </c>
    </row>
    <row r="8599" spans="7:8" x14ac:dyDescent="0.25">
      <c r="G8599">
        <v>8595</v>
      </c>
      <c r="H8599" s="246">
        <f t="shared" ca="1" si="146"/>
        <v>3.9155296924468144E-3</v>
      </c>
    </row>
    <row r="8600" spans="7:8" x14ac:dyDescent="0.25">
      <c r="G8600">
        <v>8596</v>
      </c>
      <c r="H8600" s="246">
        <f t="shared" ca="1" si="146"/>
        <v>2.0825560242359247E-2</v>
      </c>
    </row>
    <row r="8601" spans="7:8" x14ac:dyDescent="0.25">
      <c r="G8601">
        <v>8597</v>
      </c>
      <c r="H8601" s="246">
        <f t="shared" ca="1" si="146"/>
        <v>-4.3120735288408258E-3</v>
      </c>
    </row>
    <row r="8602" spans="7:8" x14ac:dyDescent="0.25">
      <c r="G8602">
        <v>8598</v>
      </c>
      <c r="H8602" s="246">
        <f t="shared" ca="1" si="146"/>
        <v>-1.4745970101459741E-2</v>
      </c>
    </row>
    <row r="8603" spans="7:8" x14ac:dyDescent="0.25">
      <c r="G8603">
        <v>8599</v>
      </c>
      <c r="H8603" s="246">
        <f t="shared" ca="1" si="146"/>
        <v>-7.3252387090455553E-3</v>
      </c>
    </row>
    <row r="8604" spans="7:8" x14ac:dyDescent="0.25">
      <c r="G8604">
        <v>8600</v>
      </c>
      <c r="H8604" s="246">
        <f t="shared" ca="1" si="146"/>
        <v>1.8337243336865927E-2</v>
      </c>
    </row>
    <row r="8605" spans="7:8" x14ac:dyDescent="0.25">
      <c r="G8605">
        <v>8601</v>
      </c>
      <c r="H8605" s="246">
        <f t="shared" ca="1" si="146"/>
        <v>-2.0962966513813474E-2</v>
      </c>
    </row>
    <row r="8606" spans="7:8" x14ac:dyDescent="0.25">
      <c r="G8606">
        <v>8602</v>
      </c>
      <c r="H8606" s="246">
        <f t="shared" ca="1" si="146"/>
        <v>-2.788809408697368E-2</v>
      </c>
    </row>
    <row r="8607" spans="7:8" x14ac:dyDescent="0.25">
      <c r="G8607">
        <v>8603</v>
      </c>
      <c r="H8607" s="246">
        <f t="shared" ca="1" si="146"/>
        <v>1.2686457100683229E-2</v>
      </c>
    </row>
    <row r="8608" spans="7:8" x14ac:dyDescent="0.25">
      <c r="G8608">
        <v>8604</v>
      </c>
      <c r="H8608" s="246">
        <f t="shared" ca="1" si="146"/>
        <v>1.1039412240591828E-2</v>
      </c>
    </row>
    <row r="8609" spans="7:8" x14ac:dyDescent="0.25">
      <c r="G8609">
        <v>8605</v>
      </c>
      <c r="H8609" s="246">
        <f t="shared" ca="1" si="146"/>
        <v>-6.1234658807864124E-3</v>
      </c>
    </row>
    <row r="8610" spans="7:8" x14ac:dyDescent="0.25">
      <c r="G8610">
        <v>8606</v>
      </c>
      <c r="H8610" s="246">
        <f t="shared" ca="1" si="146"/>
        <v>1.8484164438638529E-2</v>
      </c>
    </row>
    <row r="8611" spans="7:8" x14ac:dyDescent="0.25">
      <c r="G8611">
        <v>8607</v>
      </c>
      <c r="H8611" s="246">
        <f t="shared" ca="1" si="146"/>
        <v>1.2160638762846726E-2</v>
      </c>
    </row>
    <row r="8612" spans="7:8" x14ac:dyDescent="0.25">
      <c r="G8612">
        <v>8608</v>
      </c>
      <c r="H8612" s="246">
        <f t="shared" ca="1" si="146"/>
        <v>-8.9268381562597754E-3</v>
      </c>
    </row>
    <row r="8613" spans="7:8" x14ac:dyDescent="0.25">
      <c r="G8613">
        <v>8609</v>
      </c>
      <c r="H8613" s="246">
        <f t="shared" ca="1" si="146"/>
        <v>-1.6122801028521819E-2</v>
      </c>
    </row>
    <row r="8614" spans="7:8" x14ac:dyDescent="0.25">
      <c r="G8614">
        <v>8610</v>
      </c>
      <c r="H8614" s="246">
        <f t="shared" ca="1" si="146"/>
        <v>1.0304819713838962E-2</v>
      </c>
    </row>
    <row r="8615" spans="7:8" x14ac:dyDescent="0.25">
      <c r="G8615">
        <v>8611</v>
      </c>
      <c r="H8615" s="246">
        <f t="shared" ca="1" si="146"/>
        <v>2.3865486931679298E-2</v>
      </c>
    </row>
    <row r="8616" spans="7:8" x14ac:dyDescent="0.25">
      <c r="G8616">
        <v>8612</v>
      </c>
      <c r="H8616" s="246">
        <f t="shared" ca="1" si="146"/>
        <v>-1.8835319199974096E-2</v>
      </c>
    </row>
    <row r="8617" spans="7:8" x14ac:dyDescent="0.25">
      <c r="G8617">
        <v>8613</v>
      </c>
      <c r="H8617" s="246">
        <f t="shared" ca="1" si="146"/>
        <v>-1.4065679970575893E-2</v>
      </c>
    </row>
    <row r="8618" spans="7:8" x14ac:dyDescent="0.25">
      <c r="G8618">
        <v>8614</v>
      </c>
      <c r="H8618" s="246">
        <f t="shared" ca="1" si="146"/>
        <v>2.6777737405908289E-2</v>
      </c>
    </row>
    <row r="8619" spans="7:8" x14ac:dyDescent="0.25">
      <c r="G8619">
        <v>8615</v>
      </c>
      <c r="H8619" s="246">
        <f t="shared" ca="1" si="146"/>
        <v>-2.2986856633077112E-3</v>
      </c>
    </row>
    <row r="8620" spans="7:8" x14ac:dyDescent="0.25">
      <c r="G8620">
        <v>8616</v>
      </c>
      <c r="H8620" s="246">
        <f t="shared" ca="1" si="146"/>
        <v>6.680547833448988E-3</v>
      </c>
    </row>
    <row r="8621" spans="7:8" x14ac:dyDescent="0.25">
      <c r="G8621">
        <v>8617</v>
      </c>
      <c r="H8621" s="246">
        <f t="shared" ca="1" si="146"/>
        <v>3.3967578655956393E-3</v>
      </c>
    </row>
    <row r="8622" spans="7:8" x14ac:dyDescent="0.25">
      <c r="G8622">
        <v>8618</v>
      </c>
      <c r="H8622" s="246">
        <f t="shared" ca="1" si="146"/>
        <v>4.5180407913313009E-3</v>
      </c>
    </row>
    <row r="8623" spans="7:8" x14ac:dyDescent="0.25">
      <c r="G8623">
        <v>8619</v>
      </c>
      <c r="H8623" s="246">
        <f t="shared" ca="1" si="146"/>
        <v>-1.5547923136632646E-2</v>
      </c>
    </row>
    <row r="8624" spans="7:8" x14ac:dyDescent="0.25">
      <c r="G8624">
        <v>8620</v>
      </c>
      <c r="H8624" s="246">
        <f t="shared" ca="1" si="146"/>
        <v>-2.1017951012153708E-3</v>
      </c>
    </row>
    <row r="8625" spans="7:8" x14ac:dyDescent="0.25">
      <c r="G8625">
        <v>8621</v>
      </c>
      <c r="H8625" s="246">
        <f t="shared" ca="1" si="146"/>
        <v>-4.2349289234271488E-3</v>
      </c>
    </row>
    <row r="8626" spans="7:8" x14ac:dyDescent="0.25">
      <c r="G8626">
        <v>8622</v>
      </c>
      <c r="H8626" s="246">
        <f t="shared" ca="1" si="146"/>
        <v>-1.0689904127142061E-2</v>
      </c>
    </row>
    <row r="8627" spans="7:8" x14ac:dyDescent="0.25">
      <c r="G8627">
        <v>8623</v>
      </c>
      <c r="H8627" s="246">
        <f t="shared" ca="1" si="146"/>
        <v>1.6500060622491254E-3</v>
      </c>
    </row>
    <row r="8628" spans="7:8" x14ac:dyDescent="0.25">
      <c r="G8628">
        <v>8624</v>
      </c>
      <c r="H8628" s="246">
        <f t="shared" ca="1" si="146"/>
        <v>1.4510289290650557E-2</v>
      </c>
    </row>
    <row r="8629" spans="7:8" x14ac:dyDescent="0.25">
      <c r="G8629">
        <v>8625</v>
      </c>
      <c r="H8629" s="246">
        <f t="shared" ca="1" si="146"/>
        <v>4.3510099789905484E-4</v>
      </c>
    </row>
    <row r="8630" spans="7:8" x14ac:dyDescent="0.25">
      <c r="G8630">
        <v>8626</v>
      </c>
      <c r="H8630" s="246">
        <f t="shared" ca="1" si="146"/>
        <v>1.6876519958134724E-2</v>
      </c>
    </row>
    <row r="8631" spans="7:8" x14ac:dyDescent="0.25">
      <c r="G8631">
        <v>8627</v>
      </c>
      <c r="H8631" s="246">
        <f t="shared" ca="1" si="146"/>
        <v>1.3600224272882615E-2</v>
      </c>
    </row>
    <row r="8632" spans="7:8" x14ac:dyDescent="0.25">
      <c r="G8632">
        <v>8628</v>
      </c>
      <c r="H8632" s="246">
        <f t="shared" ca="1" si="146"/>
        <v>-4.7253785680698678E-3</v>
      </c>
    </row>
    <row r="8633" spans="7:8" x14ac:dyDescent="0.25">
      <c r="G8633">
        <v>8629</v>
      </c>
      <c r="H8633" s="246">
        <f t="shared" ca="1" si="146"/>
        <v>1.3577729667767952E-2</v>
      </c>
    </row>
    <row r="8634" spans="7:8" x14ac:dyDescent="0.25">
      <c r="G8634">
        <v>8630</v>
      </c>
      <c r="H8634" s="246">
        <f t="shared" ca="1" si="146"/>
        <v>-8.5464026533090542E-3</v>
      </c>
    </row>
    <row r="8635" spans="7:8" x14ac:dyDescent="0.25">
      <c r="G8635">
        <v>8631</v>
      </c>
      <c r="H8635" s="246">
        <f t="shared" ca="1" si="146"/>
        <v>3.3657833581128838E-3</v>
      </c>
    </row>
    <row r="8636" spans="7:8" x14ac:dyDescent="0.25">
      <c r="G8636">
        <v>8632</v>
      </c>
      <c r="H8636" s="246">
        <f t="shared" ca="1" si="146"/>
        <v>-1.6172823729807668E-3</v>
      </c>
    </row>
    <row r="8637" spans="7:8" x14ac:dyDescent="0.25">
      <c r="G8637">
        <v>8633</v>
      </c>
      <c r="H8637" s="246">
        <f t="shared" ca="1" si="146"/>
        <v>1.2742006518231214E-3</v>
      </c>
    </row>
    <row r="8638" spans="7:8" x14ac:dyDescent="0.25">
      <c r="G8638">
        <v>8634</v>
      </c>
      <c r="H8638" s="246">
        <f t="shared" ca="1" si="146"/>
        <v>2.5211337346312682E-3</v>
      </c>
    </row>
    <row r="8639" spans="7:8" x14ac:dyDescent="0.25">
      <c r="G8639">
        <v>8635</v>
      </c>
      <c r="H8639" s="246">
        <f t="shared" ca="1" si="146"/>
        <v>-6.7576922502897777E-3</v>
      </c>
    </row>
    <row r="8640" spans="7:8" x14ac:dyDescent="0.25">
      <c r="G8640">
        <v>8636</v>
      </c>
      <c r="H8640" s="246">
        <f t="shared" ca="1" si="146"/>
        <v>-2.3484268985568331E-2</v>
      </c>
    </row>
    <row r="8641" spans="7:8" x14ac:dyDescent="0.25">
      <c r="G8641">
        <v>8637</v>
      </c>
      <c r="H8641" s="246">
        <f t="shared" ca="1" si="146"/>
        <v>-2.684982863719686E-2</v>
      </c>
    </row>
    <row r="8642" spans="7:8" x14ac:dyDescent="0.25">
      <c r="G8642">
        <v>8638</v>
      </c>
      <c r="H8642" s="246">
        <f t="shared" ca="1" si="146"/>
        <v>-3.1479017750956546E-3</v>
      </c>
    </row>
    <row r="8643" spans="7:8" x14ac:dyDescent="0.25">
      <c r="G8643">
        <v>8639</v>
      </c>
      <c r="H8643" s="246">
        <f t="shared" ca="1" si="146"/>
        <v>3.4107378322557375E-3</v>
      </c>
    </row>
    <row r="8644" spans="7:8" x14ac:dyDescent="0.25">
      <c r="G8644">
        <v>8640</v>
      </c>
      <c r="H8644" s="246">
        <f t="shared" ca="1" si="146"/>
        <v>5.6710935361032186E-3</v>
      </c>
    </row>
    <row r="8645" spans="7:8" x14ac:dyDescent="0.25">
      <c r="G8645">
        <v>8641</v>
      </c>
      <c r="H8645" s="246">
        <f t="shared" ca="1" si="146"/>
        <v>-2.4342691947246693E-4</v>
      </c>
    </row>
    <row r="8646" spans="7:8" x14ac:dyDescent="0.25">
      <c r="G8646">
        <v>8642</v>
      </c>
      <c r="H8646" s="246">
        <f t="shared" ref="H8646:H8709" ca="1" si="147">_xlfn.NORM.INV(RAND(),$N$7,$N$8)</f>
        <v>5.6688395752346353E-3</v>
      </c>
    </row>
    <row r="8647" spans="7:8" x14ac:dyDescent="0.25">
      <c r="G8647">
        <v>8643</v>
      </c>
      <c r="H8647" s="246">
        <f t="shared" ca="1" si="147"/>
        <v>-2.7193119408000319E-3</v>
      </c>
    </row>
    <row r="8648" spans="7:8" x14ac:dyDescent="0.25">
      <c r="G8648">
        <v>8644</v>
      </c>
      <c r="H8648" s="246">
        <f t="shared" ca="1" si="147"/>
        <v>1.3058805972317874E-2</v>
      </c>
    </row>
    <row r="8649" spans="7:8" x14ac:dyDescent="0.25">
      <c r="G8649">
        <v>8645</v>
      </c>
      <c r="H8649" s="246">
        <f t="shared" ca="1" si="147"/>
        <v>2.2600292700865561E-2</v>
      </c>
    </row>
    <row r="8650" spans="7:8" x14ac:dyDescent="0.25">
      <c r="G8650">
        <v>8646</v>
      </c>
      <c r="H8650" s="246">
        <f t="shared" ca="1" si="147"/>
        <v>1.6659437348311313E-3</v>
      </c>
    </row>
    <row r="8651" spans="7:8" x14ac:dyDescent="0.25">
      <c r="G8651">
        <v>8647</v>
      </c>
      <c r="H8651" s="246">
        <f t="shared" ca="1" si="147"/>
        <v>-1.0034806871713155E-2</v>
      </c>
    </row>
    <row r="8652" spans="7:8" x14ac:dyDescent="0.25">
      <c r="G8652">
        <v>8648</v>
      </c>
      <c r="H8652" s="246">
        <f t="shared" ca="1" si="147"/>
        <v>-2.2535487149398536E-3</v>
      </c>
    </row>
    <row r="8653" spans="7:8" x14ac:dyDescent="0.25">
      <c r="G8653">
        <v>8649</v>
      </c>
      <c r="H8653" s="246">
        <f t="shared" ca="1" si="147"/>
        <v>1.367667182575018E-2</v>
      </c>
    </row>
    <row r="8654" spans="7:8" x14ac:dyDescent="0.25">
      <c r="G8654">
        <v>8650</v>
      </c>
      <c r="H8654" s="246">
        <f t="shared" ca="1" si="147"/>
        <v>4.0506760847251017E-4</v>
      </c>
    </row>
    <row r="8655" spans="7:8" x14ac:dyDescent="0.25">
      <c r="G8655">
        <v>8651</v>
      </c>
      <c r="H8655" s="246">
        <f t="shared" ca="1" si="147"/>
        <v>2.1086296745659965E-2</v>
      </c>
    </row>
    <row r="8656" spans="7:8" x14ac:dyDescent="0.25">
      <c r="G8656">
        <v>8652</v>
      </c>
      <c r="H8656" s="246">
        <f t="shared" ca="1" si="147"/>
        <v>3.6357617654661158E-3</v>
      </c>
    </row>
    <row r="8657" spans="7:8" x14ac:dyDescent="0.25">
      <c r="G8657">
        <v>8653</v>
      </c>
      <c r="H8657" s="246">
        <f t="shared" ca="1" si="147"/>
        <v>2.0624124689610595E-2</v>
      </c>
    </row>
    <row r="8658" spans="7:8" x14ac:dyDescent="0.25">
      <c r="G8658">
        <v>8654</v>
      </c>
      <c r="H8658" s="246">
        <f t="shared" ca="1" si="147"/>
        <v>-5.5937649419944236E-3</v>
      </c>
    </row>
    <row r="8659" spans="7:8" x14ac:dyDescent="0.25">
      <c r="G8659">
        <v>8655</v>
      </c>
      <c r="H8659" s="246">
        <f t="shared" ca="1" si="147"/>
        <v>-3.9026305348185779E-4</v>
      </c>
    </row>
    <row r="8660" spans="7:8" x14ac:dyDescent="0.25">
      <c r="G8660">
        <v>8656</v>
      </c>
      <c r="H8660" s="246">
        <f t="shared" ca="1" si="147"/>
        <v>-2.8004963563211588E-3</v>
      </c>
    </row>
    <row r="8661" spans="7:8" x14ac:dyDescent="0.25">
      <c r="G8661">
        <v>8657</v>
      </c>
      <c r="H8661" s="246">
        <f t="shared" ca="1" si="147"/>
        <v>1.5475463104429692E-3</v>
      </c>
    </row>
    <row r="8662" spans="7:8" x14ac:dyDescent="0.25">
      <c r="G8662">
        <v>8658</v>
      </c>
      <c r="H8662" s="246">
        <f t="shared" ca="1" si="147"/>
        <v>1.5643615848539467E-2</v>
      </c>
    </row>
    <row r="8663" spans="7:8" x14ac:dyDescent="0.25">
      <c r="G8663">
        <v>8659</v>
      </c>
      <c r="H8663" s="246">
        <f t="shared" ca="1" si="147"/>
        <v>1.0359758484060264E-2</v>
      </c>
    </row>
    <row r="8664" spans="7:8" x14ac:dyDescent="0.25">
      <c r="G8664">
        <v>8660</v>
      </c>
      <c r="H8664" s="246">
        <f t="shared" ca="1" si="147"/>
        <v>3.5008462761512882E-3</v>
      </c>
    </row>
    <row r="8665" spans="7:8" x14ac:dyDescent="0.25">
      <c r="G8665">
        <v>8661</v>
      </c>
      <c r="H8665" s="246">
        <f t="shared" ca="1" si="147"/>
        <v>-1.7261067018749796E-3</v>
      </c>
    </row>
    <row r="8666" spans="7:8" x14ac:dyDescent="0.25">
      <c r="G8666">
        <v>8662</v>
      </c>
      <c r="H8666" s="246">
        <f t="shared" ca="1" si="147"/>
        <v>1.023995345691352E-3</v>
      </c>
    </row>
    <row r="8667" spans="7:8" x14ac:dyDescent="0.25">
      <c r="G8667">
        <v>8663</v>
      </c>
      <c r="H8667" s="246">
        <f t="shared" ca="1" si="147"/>
        <v>6.5762780592799868E-3</v>
      </c>
    </row>
    <row r="8668" spans="7:8" x14ac:dyDescent="0.25">
      <c r="G8668">
        <v>8664</v>
      </c>
      <c r="H8668" s="246">
        <f t="shared" ca="1" si="147"/>
        <v>-9.5785901708358608E-3</v>
      </c>
    </row>
    <row r="8669" spans="7:8" x14ac:dyDescent="0.25">
      <c r="G8669">
        <v>8665</v>
      </c>
      <c r="H8669" s="246">
        <f t="shared" ca="1" si="147"/>
        <v>1.8392784556430356E-3</v>
      </c>
    </row>
    <row r="8670" spans="7:8" x14ac:dyDescent="0.25">
      <c r="G8670">
        <v>8666</v>
      </c>
      <c r="H8670" s="246">
        <f t="shared" ca="1" si="147"/>
        <v>-3.4120569275463116E-3</v>
      </c>
    </row>
    <row r="8671" spans="7:8" x14ac:dyDescent="0.25">
      <c r="G8671">
        <v>8667</v>
      </c>
      <c r="H8671" s="246">
        <f t="shared" ca="1" si="147"/>
        <v>-2.2033309107820875E-2</v>
      </c>
    </row>
    <row r="8672" spans="7:8" x14ac:dyDescent="0.25">
      <c r="G8672">
        <v>8668</v>
      </c>
      <c r="H8672" s="246">
        <f t="shared" ca="1" si="147"/>
        <v>1.6237587164995175E-2</v>
      </c>
    </row>
    <row r="8673" spans="7:8" x14ac:dyDescent="0.25">
      <c r="G8673">
        <v>8669</v>
      </c>
      <c r="H8673" s="246">
        <f t="shared" ca="1" si="147"/>
        <v>-9.3617066670995744E-3</v>
      </c>
    </row>
    <row r="8674" spans="7:8" x14ac:dyDescent="0.25">
      <c r="G8674">
        <v>8670</v>
      </c>
      <c r="H8674" s="246">
        <f t="shared" ca="1" si="147"/>
        <v>-6.6773936102475289E-3</v>
      </c>
    </row>
    <row r="8675" spans="7:8" x14ac:dyDescent="0.25">
      <c r="G8675">
        <v>8671</v>
      </c>
      <c r="H8675" s="246">
        <f t="shared" ca="1" si="147"/>
        <v>-7.9116621668205434E-3</v>
      </c>
    </row>
    <row r="8676" spans="7:8" x14ac:dyDescent="0.25">
      <c r="G8676">
        <v>8672</v>
      </c>
      <c r="H8676" s="246">
        <f t="shared" ca="1" si="147"/>
        <v>-7.3254673299407054E-3</v>
      </c>
    </row>
    <row r="8677" spans="7:8" x14ac:dyDescent="0.25">
      <c r="G8677">
        <v>8673</v>
      </c>
      <c r="H8677" s="246">
        <f t="shared" ca="1" si="147"/>
        <v>-2.2862693443306152E-2</v>
      </c>
    </row>
    <row r="8678" spans="7:8" x14ac:dyDescent="0.25">
      <c r="G8678">
        <v>8674</v>
      </c>
      <c r="H8678" s="246">
        <f t="shared" ca="1" si="147"/>
        <v>-7.8728336880825815E-3</v>
      </c>
    </row>
    <row r="8679" spans="7:8" x14ac:dyDescent="0.25">
      <c r="G8679">
        <v>8675</v>
      </c>
      <c r="H8679" s="246">
        <f t="shared" ca="1" si="147"/>
        <v>-4.1019890884312253E-3</v>
      </c>
    </row>
    <row r="8680" spans="7:8" x14ac:dyDescent="0.25">
      <c r="G8680">
        <v>8676</v>
      </c>
      <c r="H8680" s="246">
        <f t="shared" ca="1" si="147"/>
        <v>1.7314634172720139E-2</v>
      </c>
    </row>
    <row r="8681" spans="7:8" x14ac:dyDescent="0.25">
      <c r="G8681">
        <v>8677</v>
      </c>
      <c r="H8681" s="246">
        <f t="shared" ca="1" si="147"/>
        <v>-7.1043615179803132E-3</v>
      </c>
    </row>
    <row r="8682" spans="7:8" x14ac:dyDescent="0.25">
      <c r="G8682">
        <v>8678</v>
      </c>
      <c r="H8682" s="246">
        <f t="shared" ca="1" si="147"/>
        <v>-1.1902725336605902E-2</v>
      </c>
    </row>
    <row r="8683" spans="7:8" x14ac:dyDescent="0.25">
      <c r="G8683">
        <v>8679</v>
      </c>
      <c r="H8683" s="246">
        <f t="shared" ca="1" si="147"/>
        <v>5.8403649624800746E-3</v>
      </c>
    </row>
    <row r="8684" spans="7:8" x14ac:dyDescent="0.25">
      <c r="G8684">
        <v>8680</v>
      </c>
      <c r="H8684" s="246">
        <f t="shared" ca="1" si="147"/>
        <v>-1.2995153252990712E-2</v>
      </c>
    </row>
    <row r="8685" spans="7:8" x14ac:dyDescent="0.25">
      <c r="G8685">
        <v>8681</v>
      </c>
      <c r="H8685" s="246">
        <f t="shared" ca="1" si="147"/>
        <v>8.4809036865055049E-3</v>
      </c>
    </row>
    <row r="8686" spans="7:8" x14ac:dyDescent="0.25">
      <c r="G8686">
        <v>8682</v>
      </c>
      <c r="H8686" s="246">
        <f t="shared" ca="1" si="147"/>
        <v>-1.7958190777819443E-2</v>
      </c>
    </row>
    <row r="8687" spans="7:8" x14ac:dyDescent="0.25">
      <c r="G8687">
        <v>8683</v>
      </c>
      <c r="H8687" s="246">
        <f t="shared" ca="1" si="147"/>
        <v>1.2670842545957773E-3</v>
      </c>
    </row>
    <row r="8688" spans="7:8" x14ac:dyDescent="0.25">
      <c r="G8688">
        <v>8684</v>
      </c>
      <c r="H8688" s="246">
        <f t="shared" ca="1" si="147"/>
        <v>3.5095088492709254E-3</v>
      </c>
    </row>
    <row r="8689" spans="7:8" x14ac:dyDescent="0.25">
      <c r="G8689">
        <v>8685</v>
      </c>
      <c r="H8689" s="246">
        <f t="shared" ca="1" si="147"/>
        <v>-3.0994160964453454E-3</v>
      </c>
    </row>
    <row r="8690" spans="7:8" x14ac:dyDescent="0.25">
      <c r="G8690">
        <v>8686</v>
      </c>
      <c r="H8690" s="246">
        <f t="shared" ca="1" si="147"/>
        <v>-9.4700817379774621E-3</v>
      </c>
    </row>
    <row r="8691" spans="7:8" x14ac:dyDescent="0.25">
      <c r="G8691">
        <v>8687</v>
      </c>
      <c r="H8691" s="246">
        <f t="shared" ca="1" si="147"/>
        <v>-1.0352764024825357E-2</v>
      </c>
    </row>
    <row r="8692" spans="7:8" x14ac:dyDescent="0.25">
      <c r="G8692">
        <v>8688</v>
      </c>
      <c r="H8692" s="246">
        <f t="shared" ca="1" si="147"/>
        <v>-5.4764203154578032E-3</v>
      </c>
    </row>
    <row r="8693" spans="7:8" x14ac:dyDescent="0.25">
      <c r="G8693">
        <v>8689</v>
      </c>
      <c r="H8693" s="246">
        <f t="shared" ca="1" si="147"/>
        <v>2.0039950130643542E-2</v>
      </c>
    </row>
    <row r="8694" spans="7:8" x14ac:dyDescent="0.25">
      <c r="G8694">
        <v>8690</v>
      </c>
      <c r="H8694" s="246">
        <f t="shared" ca="1" si="147"/>
        <v>1.1041342144990333E-2</v>
      </c>
    </row>
    <row r="8695" spans="7:8" x14ac:dyDescent="0.25">
      <c r="G8695">
        <v>8691</v>
      </c>
      <c r="H8695" s="246">
        <f t="shared" ca="1" si="147"/>
        <v>-9.2339152196638102E-3</v>
      </c>
    </row>
    <row r="8696" spans="7:8" x14ac:dyDescent="0.25">
      <c r="G8696">
        <v>8692</v>
      </c>
      <c r="H8696" s="246">
        <f t="shared" ca="1" si="147"/>
        <v>-1.7955893011097238E-2</v>
      </c>
    </row>
    <row r="8697" spans="7:8" x14ac:dyDescent="0.25">
      <c r="G8697">
        <v>8693</v>
      </c>
      <c r="H8697" s="246">
        <f t="shared" ca="1" si="147"/>
        <v>1.6688858011026965E-2</v>
      </c>
    </row>
    <row r="8698" spans="7:8" x14ac:dyDescent="0.25">
      <c r="G8698">
        <v>8694</v>
      </c>
      <c r="H8698" s="246">
        <f t="shared" ca="1" si="147"/>
        <v>1.6712333946822991E-2</v>
      </c>
    </row>
    <row r="8699" spans="7:8" x14ac:dyDescent="0.25">
      <c r="G8699">
        <v>8695</v>
      </c>
      <c r="H8699" s="246">
        <f t="shared" ca="1" si="147"/>
        <v>7.7685419719038962E-3</v>
      </c>
    </row>
    <row r="8700" spans="7:8" x14ac:dyDescent="0.25">
      <c r="G8700">
        <v>8696</v>
      </c>
      <c r="H8700" s="246">
        <f t="shared" ca="1" si="147"/>
        <v>1.1394803086660611E-2</v>
      </c>
    </row>
    <row r="8701" spans="7:8" x14ac:dyDescent="0.25">
      <c r="G8701">
        <v>8697</v>
      </c>
      <c r="H8701" s="246">
        <f t="shared" ca="1" si="147"/>
        <v>-8.7221722287195748E-3</v>
      </c>
    </row>
    <row r="8702" spans="7:8" x14ac:dyDescent="0.25">
      <c r="G8702">
        <v>8698</v>
      </c>
      <c r="H8702" s="246">
        <f t="shared" ca="1" si="147"/>
        <v>-4.0893147459023097E-3</v>
      </c>
    </row>
    <row r="8703" spans="7:8" x14ac:dyDescent="0.25">
      <c r="G8703">
        <v>8699</v>
      </c>
      <c r="H8703" s="246">
        <f t="shared" ca="1" si="147"/>
        <v>-4.8339253220869719E-3</v>
      </c>
    </row>
    <row r="8704" spans="7:8" x14ac:dyDescent="0.25">
      <c r="G8704">
        <v>8700</v>
      </c>
      <c r="H8704" s="246">
        <f t="shared" ca="1" si="147"/>
        <v>-5.5103164646121193E-4</v>
      </c>
    </row>
    <row r="8705" spans="7:8" x14ac:dyDescent="0.25">
      <c r="G8705">
        <v>8701</v>
      </c>
      <c r="H8705" s="246">
        <f t="shared" ca="1" si="147"/>
        <v>-1.8335179371773966E-2</v>
      </c>
    </row>
    <row r="8706" spans="7:8" x14ac:dyDescent="0.25">
      <c r="G8706">
        <v>8702</v>
      </c>
      <c r="H8706" s="246">
        <f t="shared" ca="1" si="147"/>
        <v>1.4750473745999899E-2</v>
      </c>
    </row>
    <row r="8707" spans="7:8" x14ac:dyDescent="0.25">
      <c r="G8707">
        <v>8703</v>
      </c>
      <c r="H8707" s="246">
        <f t="shared" ca="1" si="147"/>
        <v>-8.4313791863348322E-3</v>
      </c>
    </row>
    <row r="8708" spans="7:8" x14ac:dyDescent="0.25">
      <c r="G8708">
        <v>8704</v>
      </c>
      <c r="H8708" s="246">
        <f t="shared" ca="1" si="147"/>
        <v>8.3914334883511549E-3</v>
      </c>
    </row>
    <row r="8709" spans="7:8" x14ac:dyDescent="0.25">
      <c r="G8709">
        <v>8705</v>
      </c>
      <c r="H8709" s="246">
        <f t="shared" ca="1" si="147"/>
        <v>1.1833501209381566E-2</v>
      </c>
    </row>
    <row r="8710" spans="7:8" x14ac:dyDescent="0.25">
      <c r="G8710">
        <v>8706</v>
      </c>
      <c r="H8710" s="246">
        <f t="shared" ref="H8710:H8773" ca="1" si="148">_xlfn.NORM.INV(RAND(),$N$7,$N$8)</f>
        <v>-4.1994300892446304E-3</v>
      </c>
    </row>
    <row r="8711" spans="7:8" x14ac:dyDescent="0.25">
      <c r="G8711">
        <v>8707</v>
      </c>
      <c r="H8711" s="246">
        <f t="shared" ca="1" si="148"/>
        <v>1.7825009312986493E-3</v>
      </c>
    </row>
    <row r="8712" spans="7:8" x14ac:dyDescent="0.25">
      <c r="G8712">
        <v>8708</v>
      </c>
      <c r="H8712" s="246">
        <f t="shared" ca="1" si="148"/>
        <v>4.1756401042699124E-4</v>
      </c>
    </row>
    <row r="8713" spans="7:8" x14ac:dyDescent="0.25">
      <c r="G8713">
        <v>8709</v>
      </c>
      <c r="H8713" s="246">
        <f t="shared" ca="1" si="148"/>
        <v>2.5633965760917779E-3</v>
      </c>
    </row>
    <row r="8714" spans="7:8" x14ac:dyDescent="0.25">
      <c r="G8714">
        <v>8710</v>
      </c>
      <c r="H8714" s="246">
        <f t="shared" ca="1" si="148"/>
        <v>1.4686904511010478E-2</v>
      </c>
    </row>
    <row r="8715" spans="7:8" x14ac:dyDescent="0.25">
      <c r="G8715">
        <v>8711</v>
      </c>
      <c r="H8715" s="246">
        <f t="shared" ca="1" si="148"/>
        <v>-1.1154561183992248E-3</v>
      </c>
    </row>
    <row r="8716" spans="7:8" x14ac:dyDescent="0.25">
      <c r="G8716">
        <v>8712</v>
      </c>
      <c r="H8716" s="246">
        <f t="shared" ca="1" si="148"/>
        <v>2.0829556411008409E-3</v>
      </c>
    </row>
    <row r="8717" spans="7:8" x14ac:dyDescent="0.25">
      <c r="G8717">
        <v>8713</v>
      </c>
      <c r="H8717" s="246">
        <f t="shared" ca="1" si="148"/>
        <v>8.6558831084747271E-3</v>
      </c>
    </row>
    <row r="8718" spans="7:8" x14ac:dyDescent="0.25">
      <c r="G8718">
        <v>8714</v>
      </c>
      <c r="H8718" s="246">
        <f t="shared" ca="1" si="148"/>
        <v>4.1301239421902471E-3</v>
      </c>
    </row>
    <row r="8719" spans="7:8" x14ac:dyDescent="0.25">
      <c r="G8719">
        <v>8715</v>
      </c>
      <c r="H8719" s="246">
        <f t="shared" ca="1" si="148"/>
        <v>-3.0315573152534274E-3</v>
      </c>
    </row>
    <row r="8720" spans="7:8" x14ac:dyDescent="0.25">
      <c r="G8720">
        <v>8716</v>
      </c>
      <c r="H8720" s="246">
        <f t="shared" ca="1" si="148"/>
        <v>2.1753215007438635E-3</v>
      </c>
    </row>
    <row r="8721" spans="7:8" x14ac:dyDescent="0.25">
      <c r="G8721">
        <v>8717</v>
      </c>
      <c r="H8721" s="246">
        <f t="shared" ca="1" si="148"/>
        <v>1.6956711398259262E-2</v>
      </c>
    </row>
    <row r="8722" spans="7:8" x14ac:dyDescent="0.25">
      <c r="G8722">
        <v>8718</v>
      </c>
      <c r="H8722" s="246">
        <f t="shared" ca="1" si="148"/>
        <v>-2.4642105797967963E-2</v>
      </c>
    </row>
    <row r="8723" spans="7:8" x14ac:dyDescent="0.25">
      <c r="G8723">
        <v>8719</v>
      </c>
      <c r="H8723" s="246">
        <f t="shared" ca="1" si="148"/>
        <v>-8.0732589532042879E-3</v>
      </c>
    </row>
    <row r="8724" spans="7:8" x14ac:dyDescent="0.25">
      <c r="G8724">
        <v>8720</v>
      </c>
      <c r="H8724" s="246">
        <f t="shared" ca="1" si="148"/>
        <v>1.027208928582852E-2</v>
      </c>
    </row>
    <row r="8725" spans="7:8" x14ac:dyDescent="0.25">
      <c r="G8725">
        <v>8721</v>
      </c>
      <c r="H8725" s="246">
        <f t="shared" ca="1" si="148"/>
        <v>-3.6657888723653589E-3</v>
      </c>
    </row>
    <row r="8726" spans="7:8" x14ac:dyDescent="0.25">
      <c r="G8726">
        <v>8722</v>
      </c>
      <c r="H8726" s="246">
        <f t="shared" ca="1" si="148"/>
        <v>-5.2304162211583329E-3</v>
      </c>
    </row>
    <row r="8727" spans="7:8" x14ac:dyDescent="0.25">
      <c r="G8727">
        <v>8723</v>
      </c>
      <c r="H8727" s="246">
        <f t="shared" ca="1" si="148"/>
        <v>1.0011894477684666E-2</v>
      </c>
    </row>
    <row r="8728" spans="7:8" x14ac:dyDescent="0.25">
      <c r="G8728">
        <v>8724</v>
      </c>
      <c r="H8728" s="246">
        <f t="shared" ca="1" si="148"/>
        <v>-5.096711697282698E-3</v>
      </c>
    </row>
    <row r="8729" spans="7:8" x14ac:dyDescent="0.25">
      <c r="G8729">
        <v>8725</v>
      </c>
      <c r="H8729" s="246">
        <f t="shared" ca="1" si="148"/>
        <v>1.7202744878647158E-3</v>
      </c>
    </row>
    <row r="8730" spans="7:8" x14ac:dyDescent="0.25">
      <c r="G8730">
        <v>8726</v>
      </c>
      <c r="H8730" s="246">
        <f t="shared" ca="1" si="148"/>
        <v>-1.793194856741892E-3</v>
      </c>
    </row>
    <row r="8731" spans="7:8" x14ac:dyDescent="0.25">
      <c r="G8731">
        <v>8727</v>
      </c>
      <c r="H8731" s="246">
        <f t="shared" ca="1" si="148"/>
        <v>3.3966131610599433E-3</v>
      </c>
    </row>
    <row r="8732" spans="7:8" x14ac:dyDescent="0.25">
      <c r="G8732">
        <v>8728</v>
      </c>
      <c r="H8732" s="246">
        <f t="shared" ca="1" si="148"/>
        <v>-8.0482846558727304E-3</v>
      </c>
    </row>
    <row r="8733" spans="7:8" x14ac:dyDescent="0.25">
      <c r="G8733">
        <v>8729</v>
      </c>
      <c r="H8733" s="246">
        <f t="shared" ca="1" si="148"/>
        <v>-2.7679817270233435E-3</v>
      </c>
    </row>
    <row r="8734" spans="7:8" x14ac:dyDescent="0.25">
      <c r="G8734">
        <v>8730</v>
      </c>
      <c r="H8734" s="246">
        <f t="shared" ca="1" si="148"/>
        <v>7.6358284757279044E-4</v>
      </c>
    </row>
    <row r="8735" spans="7:8" x14ac:dyDescent="0.25">
      <c r="G8735">
        <v>8731</v>
      </c>
      <c r="H8735" s="246">
        <f t="shared" ca="1" si="148"/>
        <v>2.8912626833104802E-3</v>
      </c>
    </row>
    <row r="8736" spans="7:8" x14ac:dyDescent="0.25">
      <c r="G8736">
        <v>8732</v>
      </c>
      <c r="H8736" s="246">
        <f t="shared" ca="1" si="148"/>
        <v>-1.9753885152796372E-2</v>
      </c>
    </row>
    <row r="8737" spans="7:8" x14ac:dyDescent="0.25">
      <c r="G8737">
        <v>8733</v>
      </c>
      <c r="H8737" s="246">
        <f t="shared" ca="1" si="148"/>
        <v>-2.2579018958727142E-2</v>
      </c>
    </row>
    <row r="8738" spans="7:8" x14ac:dyDescent="0.25">
      <c r="G8738">
        <v>8734</v>
      </c>
      <c r="H8738" s="246">
        <f t="shared" ca="1" si="148"/>
        <v>-1.0058718648773285E-2</v>
      </c>
    </row>
    <row r="8739" spans="7:8" x14ac:dyDescent="0.25">
      <c r="G8739">
        <v>8735</v>
      </c>
      <c r="H8739" s="246">
        <f t="shared" ca="1" si="148"/>
        <v>-5.0240709442275619E-3</v>
      </c>
    </row>
    <row r="8740" spans="7:8" x14ac:dyDescent="0.25">
      <c r="G8740">
        <v>8736</v>
      </c>
      <c r="H8740" s="246">
        <f t="shared" ca="1" si="148"/>
        <v>-6.6954597218572129E-3</v>
      </c>
    </row>
    <row r="8741" spans="7:8" x14ac:dyDescent="0.25">
      <c r="G8741">
        <v>8737</v>
      </c>
      <c r="H8741" s="246">
        <f t="shared" ca="1" si="148"/>
        <v>8.6571167171677257E-3</v>
      </c>
    </row>
    <row r="8742" spans="7:8" x14ac:dyDescent="0.25">
      <c r="G8742">
        <v>8738</v>
      </c>
      <c r="H8742" s="246">
        <f t="shared" ca="1" si="148"/>
        <v>6.3766455769634295E-3</v>
      </c>
    </row>
    <row r="8743" spans="7:8" x14ac:dyDescent="0.25">
      <c r="G8743">
        <v>8739</v>
      </c>
      <c r="H8743" s="246">
        <f t="shared" ca="1" si="148"/>
        <v>-4.7694411983955909E-3</v>
      </c>
    </row>
    <row r="8744" spans="7:8" x14ac:dyDescent="0.25">
      <c r="G8744">
        <v>8740</v>
      </c>
      <c r="H8744" s="246">
        <f t="shared" ca="1" si="148"/>
        <v>-2.1360763843075985E-2</v>
      </c>
    </row>
    <row r="8745" spans="7:8" x14ac:dyDescent="0.25">
      <c r="G8745">
        <v>8741</v>
      </c>
      <c r="H8745" s="246">
        <f t="shared" ca="1" si="148"/>
        <v>2.0090403989110914E-3</v>
      </c>
    </row>
    <row r="8746" spans="7:8" x14ac:dyDescent="0.25">
      <c r="G8746">
        <v>8742</v>
      </c>
      <c r="H8746" s="246">
        <f t="shared" ca="1" si="148"/>
        <v>9.9585881016256185E-3</v>
      </c>
    </row>
    <row r="8747" spans="7:8" x14ac:dyDescent="0.25">
      <c r="G8747">
        <v>8743</v>
      </c>
      <c r="H8747" s="246">
        <f t="shared" ca="1" si="148"/>
        <v>1.7182654323958942E-2</v>
      </c>
    </row>
    <row r="8748" spans="7:8" x14ac:dyDescent="0.25">
      <c r="G8748">
        <v>8744</v>
      </c>
      <c r="H8748" s="246">
        <f t="shared" ca="1" si="148"/>
        <v>-7.9518443131203626E-3</v>
      </c>
    </row>
    <row r="8749" spans="7:8" x14ac:dyDescent="0.25">
      <c r="G8749">
        <v>8745</v>
      </c>
      <c r="H8749" s="246">
        <f t="shared" ca="1" si="148"/>
        <v>-1.6038940570035593E-2</v>
      </c>
    </row>
    <row r="8750" spans="7:8" x14ac:dyDescent="0.25">
      <c r="G8750">
        <v>8746</v>
      </c>
      <c r="H8750" s="246">
        <f t="shared" ca="1" si="148"/>
        <v>2.8727192775884944E-3</v>
      </c>
    </row>
    <row r="8751" spans="7:8" x14ac:dyDescent="0.25">
      <c r="G8751">
        <v>8747</v>
      </c>
      <c r="H8751" s="246">
        <f t="shared" ca="1" si="148"/>
        <v>1.1842728139880942E-2</v>
      </c>
    </row>
    <row r="8752" spans="7:8" x14ac:dyDescent="0.25">
      <c r="G8752">
        <v>8748</v>
      </c>
      <c r="H8752" s="246">
        <f t="shared" ca="1" si="148"/>
        <v>9.2579148631371823E-3</v>
      </c>
    </row>
    <row r="8753" spans="7:8" x14ac:dyDescent="0.25">
      <c r="G8753">
        <v>8749</v>
      </c>
      <c r="H8753" s="246">
        <f t="shared" ca="1" si="148"/>
        <v>4.2047921758335454E-3</v>
      </c>
    </row>
    <row r="8754" spans="7:8" x14ac:dyDescent="0.25">
      <c r="G8754">
        <v>8750</v>
      </c>
      <c r="H8754" s="246">
        <f t="shared" ca="1" si="148"/>
        <v>9.4959109876000432E-3</v>
      </c>
    </row>
    <row r="8755" spans="7:8" x14ac:dyDescent="0.25">
      <c r="G8755">
        <v>8751</v>
      </c>
      <c r="H8755" s="246">
        <f t="shared" ca="1" si="148"/>
        <v>-1.1701365759126683E-2</v>
      </c>
    </row>
    <row r="8756" spans="7:8" x14ac:dyDescent="0.25">
      <c r="G8756">
        <v>8752</v>
      </c>
      <c r="H8756" s="246">
        <f t="shared" ca="1" si="148"/>
        <v>4.5024637849672066E-3</v>
      </c>
    </row>
    <row r="8757" spans="7:8" x14ac:dyDescent="0.25">
      <c r="G8757">
        <v>8753</v>
      </c>
      <c r="H8757" s="246">
        <f t="shared" ca="1" si="148"/>
        <v>-2.3786247645888357E-2</v>
      </c>
    </row>
    <row r="8758" spans="7:8" x14ac:dyDescent="0.25">
      <c r="G8758">
        <v>8754</v>
      </c>
      <c r="H8758" s="246">
        <f t="shared" ca="1" si="148"/>
        <v>-2.2776550085271765E-2</v>
      </c>
    </row>
    <row r="8759" spans="7:8" x14ac:dyDescent="0.25">
      <c r="G8759">
        <v>8755</v>
      </c>
      <c r="H8759" s="246">
        <f t="shared" ca="1" si="148"/>
        <v>-4.4132440188848999E-3</v>
      </c>
    </row>
    <row r="8760" spans="7:8" x14ac:dyDescent="0.25">
      <c r="G8760">
        <v>8756</v>
      </c>
      <c r="H8760" s="246">
        <f t="shared" ca="1" si="148"/>
        <v>-2.914445399887924E-2</v>
      </c>
    </row>
    <row r="8761" spans="7:8" x14ac:dyDescent="0.25">
      <c r="G8761">
        <v>8757</v>
      </c>
      <c r="H8761" s="246">
        <f t="shared" ca="1" si="148"/>
        <v>-6.3566714986243436E-3</v>
      </c>
    </row>
    <row r="8762" spans="7:8" x14ac:dyDescent="0.25">
      <c r="G8762">
        <v>8758</v>
      </c>
      <c r="H8762" s="246">
        <f t="shared" ca="1" si="148"/>
        <v>1.2280245928495272E-2</v>
      </c>
    </row>
    <row r="8763" spans="7:8" x14ac:dyDescent="0.25">
      <c r="G8763">
        <v>8759</v>
      </c>
      <c r="H8763" s="246">
        <f t="shared" ca="1" si="148"/>
        <v>-1.2316903916509655E-2</v>
      </c>
    </row>
    <row r="8764" spans="7:8" x14ac:dyDescent="0.25">
      <c r="G8764">
        <v>8760</v>
      </c>
      <c r="H8764" s="246">
        <f t="shared" ca="1" si="148"/>
        <v>-8.7789311201455101E-3</v>
      </c>
    </row>
    <row r="8765" spans="7:8" x14ac:dyDescent="0.25">
      <c r="G8765">
        <v>8761</v>
      </c>
      <c r="H8765" s="246">
        <f t="shared" ca="1" si="148"/>
        <v>9.942380300326353E-3</v>
      </c>
    </row>
    <row r="8766" spans="7:8" x14ac:dyDescent="0.25">
      <c r="G8766">
        <v>8762</v>
      </c>
      <c r="H8766" s="246">
        <f t="shared" ca="1" si="148"/>
        <v>-5.8266077516488405E-3</v>
      </c>
    </row>
    <row r="8767" spans="7:8" x14ac:dyDescent="0.25">
      <c r="G8767">
        <v>8763</v>
      </c>
      <c r="H8767" s="246">
        <f t="shared" ca="1" si="148"/>
        <v>-1.3809341956495242E-2</v>
      </c>
    </row>
    <row r="8768" spans="7:8" x14ac:dyDescent="0.25">
      <c r="G8768">
        <v>8764</v>
      </c>
      <c r="H8768" s="246">
        <f t="shared" ca="1" si="148"/>
        <v>4.0112697324155037E-3</v>
      </c>
    </row>
    <row r="8769" spans="7:8" x14ac:dyDescent="0.25">
      <c r="G8769">
        <v>8765</v>
      </c>
      <c r="H8769" s="246">
        <f t="shared" ca="1" si="148"/>
        <v>1.3354875280701185E-2</v>
      </c>
    </row>
    <row r="8770" spans="7:8" x14ac:dyDescent="0.25">
      <c r="G8770">
        <v>8766</v>
      </c>
      <c r="H8770" s="246">
        <f t="shared" ca="1" si="148"/>
        <v>5.5788251152228381E-3</v>
      </c>
    </row>
    <row r="8771" spans="7:8" x14ac:dyDescent="0.25">
      <c r="G8771">
        <v>8767</v>
      </c>
      <c r="H8771" s="246">
        <f t="shared" ca="1" si="148"/>
        <v>-1.8525673552778018E-3</v>
      </c>
    </row>
    <row r="8772" spans="7:8" x14ac:dyDescent="0.25">
      <c r="G8772">
        <v>8768</v>
      </c>
      <c r="H8772" s="246">
        <f t="shared" ca="1" si="148"/>
        <v>-1.3473850186830458E-2</v>
      </c>
    </row>
    <row r="8773" spans="7:8" x14ac:dyDescent="0.25">
      <c r="G8773">
        <v>8769</v>
      </c>
      <c r="H8773" s="246">
        <f t="shared" ca="1" si="148"/>
        <v>1.9162672540157355E-2</v>
      </c>
    </row>
    <row r="8774" spans="7:8" x14ac:dyDescent="0.25">
      <c r="G8774">
        <v>8770</v>
      </c>
      <c r="H8774" s="246">
        <f t="shared" ref="H8774:H8837" ca="1" si="149">_xlfn.NORM.INV(RAND(),$N$7,$N$8)</f>
        <v>9.298720547946681E-3</v>
      </c>
    </row>
    <row r="8775" spans="7:8" x14ac:dyDescent="0.25">
      <c r="G8775">
        <v>8771</v>
      </c>
      <c r="H8775" s="246">
        <f t="shared" ca="1" si="149"/>
        <v>1.5887856616097554E-3</v>
      </c>
    </row>
    <row r="8776" spans="7:8" x14ac:dyDescent="0.25">
      <c r="G8776">
        <v>8772</v>
      </c>
      <c r="H8776" s="246">
        <f t="shared" ca="1" si="149"/>
        <v>-2.2353425539344076E-2</v>
      </c>
    </row>
    <row r="8777" spans="7:8" x14ac:dyDescent="0.25">
      <c r="G8777">
        <v>8773</v>
      </c>
      <c r="H8777" s="246">
        <f t="shared" ca="1" si="149"/>
        <v>-1.2280807281846364E-3</v>
      </c>
    </row>
    <row r="8778" spans="7:8" x14ac:dyDescent="0.25">
      <c r="G8778">
        <v>8774</v>
      </c>
      <c r="H8778" s="246">
        <f t="shared" ca="1" si="149"/>
        <v>-1.9439118976151078E-2</v>
      </c>
    </row>
    <row r="8779" spans="7:8" x14ac:dyDescent="0.25">
      <c r="G8779">
        <v>8775</v>
      </c>
      <c r="H8779" s="246">
        <f t="shared" ca="1" si="149"/>
        <v>7.1455604527523326E-3</v>
      </c>
    </row>
    <row r="8780" spans="7:8" x14ac:dyDescent="0.25">
      <c r="G8780">
        <v>8776</v>
      </c>
      <c r="H8780" s="246">
        <f t="shared" ca="1" si="149"/>
        <v>-2.6814677428109016E-3</v>
      </c>
    </row>
    <row r="8781" spans="7:8" x14ac:dyDescent="0.25">
      <c r="G8781">
        <v>8777</v>
      </c>
      <c r="H8781" s="246">
        <f t="shared" ca="1" si="149"/>
        <v>3.0270066762944623E-3</v>
      </c>
    </row>
    <row r="8782" spans="7:8" x14ac:dyDescent="0.25">
      <c r="G8782">
        <v>8778</v>
      </c>
      <c r="H8782" s="246">
        <f t="shared" ca="1" si="149"/>
        <v>-1.484437439516526E-2</v>
      </c>
    </row>
    <row r="8783" spans="7:8" x14ac:dyDescent="0.25">
      <c r="G8783">
        <v>8779</v>
      </c>
      <c r="H8783" s="246">
        <f t="shared" ca="1" si="149"/>
        <v>2.0869398068817525E-2</v>
      </c>
    </row>
    <row r="8784" spans="7:8" x14ac:dyDescent="0.25">
      <c r="G8784">
        <v>8780</v>
      </c>
      <c r="H8784" s="246">
        <f t="shared" ca="1" si="149"/>
        <v>-7.3114025962488878E-3</v>
      </c>
    </row>
    <row r="8785" spans="7:8" x14ac:dyDescent="0.25">
      <c r="G8785">
        <v>8781</v>
      </c>
      <c r="H8785" s="246">
        <f t="shared" ca="1" si="149"/>
        <v>4.2189143404624369E-4</v>
      </c>
    </row>
    <row r="8786" spans="7:8" x14ac:dyDescent="0.25">
      <c r="G8786">
        <v>8782</v>
      </c>
      <c r="H8786" s="246">
        <f t="shared" ca="1" si="149"/>
        <v>8.3053660228455378E-3</v>
      </c>
    </row>
    <row r="8787" spans="7:8" x14ac:dyDescent="0.25">
      <c r="G8787">
        <v>8783</v>
      </c>
      <c r="H8787" s="246">
        <f t="shared" ca="1" si="149"/>
        <v>3.8593354382757523E-3</v>
      </c>
    </row>
    <row r="8788" spans="7:8" x14ac:dyDescent="0.25">
      <c r="G8788">
        <v>8784</v>
      </c>
      <c r="H8788" s="246">
        <f t="shared" ca="1" si="149"/>
        <v>-6.0729293210975898E-3</v>
      </c>
    </row>
    <row r="8789" spans="7:8" x14ac:dyDescent="0.25">
      <c r="G8789">
        <v>8785</v>
      </c>
      <c r="H8789" s="246">
        <f t="shared" ca="1" si="149"/>
        <v>-3.0187118125395555E-3</v>
      </c>
    </row>
    <row r="8790" spans="7:8" x14ac:dyDescent="0.25">
      <c r="G8790">
        <v>8786</v>
      </c>
      <c r="H8790" s="246">
        <f t="shared" ca="1" si="149"/>
        <v>-1.623029565491033E-2</v>
      </c>
    </row>
    <row r="8791" spans="7:8" x14ac:dyDescent="0.25">
      <c r="G8791">
        <v>8787</v>
      </c>
      <c r="H8791" s="246">
        <f t="shared" ca="1" si="149"/>
        <v>2.245321057547863E-3</v>
      </c>
    </row>
    <row r="8792" spans="7:8" x14ac:dyDescent="0.25">
      <c r="G8792">
        <v>8788</v>
      </c>
      <c r="H8792" s="246">
        <f t="shared" ca="1" si="149"/>
        <v>-6.7313720204612423E-3</v>
      </c>
    </row>
    <row r="8793" spans="7:8" x14ac:dyDescent="0.25">
      <c r="G8793">
        <v>8789</v>
      </c>
      <c r="H8793" s="246">
        <f t="shared" ca="1" si="149"/>
        <v>1.2914153389898608E-2</v>
      </c>
    </row>
    <row r="8794" spans="7:8" x14ac:dyDescent="0.25">
      <c r="G8794">
        <v>8790</v>
      </c>
      <c r="H8794" s="246">
        <f t="shared" ca="1" si="149"/>
        <v>-5.0326185421876611E-3</v>
      </c>
    </row>
    <row r="8795" spans="7:8" x14ac:dyDescent="0.25">
      <c r="G8795">
        <v>8791</v>
      </c>
      <c r="H8795" s="246">
        <f t="shared" ca="1" si="149"/>
        <v>-2.4677556855473223E-4</v>
      </c>
    </row>
    <row r="8796" spans="7:8" x14ac:dyDescent="0.25">
      <c r="G8796">
        <v>8792</v>
      </c>
      <c r="H8796" s="246">
        <f t="shared" ca="1" si="149"/>
        <v>-1.6807866636141613E-2</v>
      </c>
    </row>
    <row r="8797" spans="7:8" x14ac:dyDescent="0.25">
      <c r="G8797">
        <v>8793</v>
      </c>
      <c r="H8797" s="246">
        <f t="shared" ca="1" si="149"/>
        <v>1.0938891359286855E-2</v>
      </c>
    </row>
    <row r="8798" spans="7:8" x14ac:dyDescent="0.25">
      <c r="G8798">
        <v>8794</v>
      </c>
      <c r="H8798" s="246">
        <f t="shared" ca="1" si="149"/>
        <v>-1.1803144309444496E-3</v>
      </c>
    </row>
    <row r="8799" spans="7:8" x14ac:dyDescent="0.25">
      <c r="G8799">
        <v>8795</v>
      </c>
      <c r="H8799" s="246">
        <f t="shared" ca="1" si="149"/>
        <v>-1.2146304657409341E-2</v>
      </c>
    </row>
    <row r="8800" spans="7:8" x14ac:dyDescent="0.25">
      <c r="G8800">
        <v>8796</v>
      </c>
      <c r="H8800" s="246">
        <f t="shared" ca="1" si="149"/>
        <v>-1.2520967747399782E-2</v>
      </c>
    </row>
    <row r="8801" spans="7:8" x14ac:dyDescent="0.25">
      <c r="G8801">
        <v>8797</v>
      </c>
      <c r="H8801" s="246">
        <f t="shared" ca="1" si="149"/>
        <v>5.2852530809210001E-3</v>
      </c>
    </row>
    <row r="8802" spans="7:8" x14ac:dyDescent="0.25">
      <c r="G8802">
        <v>8798</v>
      </c>
      <c r="H8802" s="246">
        <f t="shared" ca="1" si="149"/>
        <v>2.0748472842403887E-2</v>
      </c>
    </row>
    <row r="8803" spans="7:8" x14ac:dyDescent="0.25">
      <c r="G8803">
        <v>8799</v>
      </c>
      <c r="H8803" s="246">
        <f t="shared" ca="1" si="149"/>
        <v>3.7790438679518963E-3</v>
      </c>
    </row>
    <row r="8804" spans="7:8" x14ac:dyDescent="0.25">
      <c r="G8804">
        <v>8800</v>
      </c>
      <c r="H8804" s="246">
        <f t="shared" ca="1" si="149"/>
        <v>-9.3284891224169504E-3</v>
      </c>
    </row>
    <row r="8805" spans="7:8" x14ac:dyDescent="0.25">
      <c r="G8805">
        <v>8801</v>
      </c>
      <c r="H8805" s="246">
        <f t="shared" ca="1" si="149"/>
        <v>1.4997493939107041E-3</v>
      </c>
    </row>
    <row r="8806" spans="7:8" x14ac:dyDescent="0.25">
      <c r="G8806">
        <v>8802</v>
      </c>
      <c r="H8806" s="246">
        <f t="shared" ca="1" si="149"/>
        <v>1.0671711967035433E-2</v>
      </c>
    </row>
    <row r="8807" spans="7:8" x14ac:dyDescent="0.25">
      <c r="G8807">
        <v>8803</v>
      </c>
      <c r="H8807" s="246">
        <f t="shared" ca="1" si="149"/>
        <v>6.4730098422108532E-3</v>
      </c>
    </row>
    <row r="8808" spans="7:8" x14ac:dyDescent="0.25">
      <c r="G8808">
        <v>8804</v>
      </c>
      <c r="H8808" s="246">
        <f t="shared" ca="1" si="149"/>
        <v>-1.0868800371522673E-2</v>
      </c>
    </row>
    <row r="8809" spans="7:8" x14ac:dyDescent="0.25">
      <c r="G8809">
        <v>8805</v>
      </c>
      <c r="H8809" s="246">
        <f t="shared" ca="1" si="149"/>
        <v>-8.7655729451623955E-3</v>
      </c>
    </row>
    <row r="8810" spans="7:8" x14ac:dyDescent="0.25">
      <c r="G8810">
        <v>8806</v>
      </c>
      <c r="H8810" s="246">
        <f t="shared" ca="1" si="149"/>
        <v>5.4277677594145139E-3</v>
      </c>
    </row>
    <row r="8811" spans="7:8" x14ac:dyDescent="0.25">
      <c r="G8811">
        <v>8807</v>
      </c>
      <c r="H8811" s="246">
        <f t="shared" ca="1" si="149"/>
        <v>-1.4710607636346688E-2</v>
      </c>
    </row>
    <row r="8812" spans="7:8" x14ac:dyDescent="0.25">
      <c r="G8812">
        <v>8808</v>
      </c>
      <c r="H8812" s="246">
        <f t="shared" ca="1" si="149"/>
        <v>1.9959809559173831E-3</v>
      </c>
    </row>
    <row r="8813" spans="7:8" x14ac:dyDescent="0.25">
      <c r="G8813">
        <v>8809</v>
      </c>
      <c r="H8813" s="246">
        <f t="shared" ca="1" si="149"/>
        <v>-1.3645683514242465E-2</v>
      </c>
    </row>
    <row r="8814" spans="7:8" x14ac:dyDescent="0.25">
      <c r="G8814">
        <v>8810</v>
      </c>
      <c r="H8814" s="246">
        <f t="shared" ca="1" si="149"/>
        <v>-2.8394558412792666E-3</v>
      </c>
    </row>
    <row r="8815" spans="7:8" x14ac:dyDescent="0.25">
      <c r="G8815">
        <v>8811</v>
      </c>
      <c r="H8815" s="246">
        <f t="shared" ca="1" si="149"/>
        <v>-9.4769522648946568E-3</v>
      </c>
    </row>
    <row r="8816" spans="7:8" x14ac:dyDescent="0.25">
      <c r="G8816">
        <v>8812</v>
      </c>
      <c r="H8816" s="246">
        <f t="shared" ca="1" si="149"/>
        <v>1.2784286371803209E-2</v>
      </c>
    </row>
    <row r="8817" spans="7:8" x14ac:dyDescent="0.25">
      <c r="G8817">
        <v>8813</v>
      </c>
      <c r="H8817" s="246">
        <f t="shared" ca="1" si="149"/>
        <v>-9.6184489025024338E-3</v>
      </c>
    </row>
    <row r="8818" spans="7:8" x14ac:dyDescent="0.25">
      <c r="G8818">
        <v>8814</v>
      </c>
      <c r="H8818" s="246">
        <f t="shared" ca="1" si="149"/>
        <v>-3.5700542722234621E-3</v>
      </c>
    </row>
    <row r="8819" spans="7:8" x14ac:dyDescent="0.25">
      <c r="G8819">
        <v>8815</v>
      </c>
      <c r="H8819" s="246">
        <f t="shared" ca="1" si="149"/>
        <v>1.088253227363058E-2</v>
      </c>
    </row>
    <row r="8820" spans="7:8" x14ac:dyDescent="0.25">
      <c r="G8820">
        <v>8816</v>
      </c>
      <c r="H8820" s="246">
        <f t="shared" ca="1" si="149"/>
        <v>6.0041130582219578E-3</v>
      </c>
    </row>
    <row r="8821" spans="7:8" x14ac:dyDescent="0.25">
      <c r="G8821">
        <v>8817</v>
      </c>
      <c r="H8821" s="246">
        <f t="shared" ca="1" si="149"/>
        <v>1.4161696107227291E-2</v>
      </c>
    </row>
    <row r="8822" spans="7:8" x14ac:dyDescent="0.25">
      <c r="G8822">
        <v>8818</v>
      </c>
      <c r="H8822" s="246">
        <f t="shared" ca="1" si="149"/>
        <v>-1.2934092811441115E-2</v>
      </c>
    </row>
    <row r="8823" spans="7:8" x14ac:dyDescent="0.25">
      <c r="G8823">
        <v>8819</v>
      </c>
      <c r="H8823" s="246">
        <f t="shared" ca="1" si="149"/>
        <v>-2.4706167137751099E-3</v>
      </c>
    </row>
    <row r="8824" spans="7:8" x14ac:dyDescent="0.25">
      <c r="G8824">
        <v>8820</v>
      </c>
      <c r="H8824" s="246">
        <f t="shared" ca="1" si="149"/>
        <v>-1.2751403345898318E-2</v>
      </c>
    </row>
    <row r="8825" spans="7:8" x14ac:dyDescent="0.25">
      <c r="G8825">
        <v>8821</v>
      </c>
      <c r="H8825" s="246">
        <f t="shared" ca="1" si="149"/>
        <v>-3.5879639811442769E-3</v>
      </c>
    </row>
    <row r="8826" spans="7:8" x14ac:dyDescent="0.25">
      <c r="G8826">
        <v>8822</v>
      </c>
      <c r="H8826" s="246">
        <f t="shared" ca="1" si="149"/>
        <v>-3.7403837341181139E-3</v>
      </c>
    </row>
    <row r="8827" spans="7:8" x14ac:dyDescent="0.25">
      <c r="G8827">
        <v>8823</v>
      </c>
      <c r="H8827" s="246">
        <f t="shared" ca="1" si="149"/>
        <v>3.8012384701300397E-3</v>
      </c>
    </row>
    <row r="8828" spans="7:8" x14ac:dyDescent="0.25">
      <c r="G8828">
        <v>8824</v>
      </c>
      <c r="H8828" s="246">
        <f t="shared" ca="1" si="149"/>
        <v>-1.4239294597482436E-2</v>
      </c>
    </row>
    <row r="8829" spans="7:8" x14ac:dyDescent="0.25">
      <c r="G8829">
        <v>8825</v>
      </c>
      <c r="H8829" s="246">
        <f t="shared" ca="1" si="149"/>
        <v>-9.9388146028052387E-3</v>
      </c>
    </row>
    <row r="8830" spans="7:8" x14ac:dyDescent="0.25">
      <c r="G8830">
        <v>8826</v>
      </c>
      <c r="H8830" s="246">
        <f t="shared" ca="1" si="149"/>
        <v>-1.0847939649879963E-2</v>
      </c>
    </row>
    <row r="8831" spans="7:8" x14ac:dyDescent="0.25">
      <c r="G8831">
        <v>8827</v>
      </c>
      <c r="H8831" s="246">
        <f t="shared" ca="1" si="149"/>
        <v>-1.118457075282951E-4</v>
      </c>
    </row>
    <row r="8832" spans="7:8" x14ac:dyDescent="0.25">
      <c r="G8832">
        <v>8828</v>
      </c>
      <c r="H8832" s="246">
        <f t="shared" ca="1" si="149"/>
        <v>-8.2209117580968293E-3</v>
      </c>
    </row>
    <row r="8833" spans="7:8" x14ac:dyDescent="0.25">
      <c r="G8833">
        <v>8829</v>
      </c>
      <c r="H8833" s="246">
        <f t="shared" ca="1" si="149"/>
        <v>-1.828168966863301E-2</v>
      </c>
    </row>
    <row r="8834" spans="7:8" x14ac:dyDescent="0.25">
      <c r="G8834">
        <v>8830</v>
      </c>
      <c r="H8834" s="246">
        <f t="shared" ca="1" si="149"/>
        <v>1.031422142042591E-2</v>
      </c>
    </row>
    <row r="8835" spans="7:8" x14ac:dyDescent="0.25">
      <c r="G8835">
        <v>8831</v>
      </c>
      <c r="H8835" s="246">
        <f t="shared" ca="1" si="149"/>
        <v>1.3464732299814828E-2</v>
      </c>
    </row>
    <row r="8836" spans="7:8" x14ac:dyDescent="0.25">
      <c r="G8836">
        <v>8832</v>
      </c>
      <c r="H8836" s="246">
        <f t="shared" ca="1" si="149"/>
        <v>-2.6639409108211816E-3</v>
      </c>
    </row>
    <row r="8837" spans="7:8" x14ac:dyDescent="0.25">
      <c r="G8837">
        <v>8833</v>
      </c>
      <c r="H8837" s="246">
        <f t="shared" ca="1" si="149"/>
        <v>-1.709205790817035E-3</v>
      </c>
    </row>
    <row r="8838" spans="7:8" x14ac:dyDescent="0.25">
      <c r="G8838">
        <v>8834</v>
      </c>
      <c r="H8838" s="246">
        <f t="shared" ref="H8838:H8901" ca="1" si="150">_xlfn.NORM.INV(RAND(),$N$7,$N$8)</f>
        <v>8.5380141934231109E-3</v>
      </c>
    </row>
    <row r="8839" spans="7:8" x14ac:dyDescent="0.25">
      <c r="G8839">
        <v>8835</v>
      </c>
      <c r="H8839" s="246">
        <f t="shared" ca="1" si="150"/>
        <v>-1.3247942888311588E-2</v>
      </c>
    </row>
    <row r="8840" spans="7:8" x14ac:dyDescent="0.25">
      <c r="G8840">
        <v>8836</v>
      </c>
      <c r="H8840" s="246">
        <f t="shared" ca="1" si="150"/>
        <v>-3.0706181786642715E-3</v>
      </c>
    </row>
    <row r="8841" spans="7:8" x14ac:dyDescent="0.25">
      <c r="G8841">
        <v>8837</v>
      </c>
      <c r="H8841" s="246">
        <f t="shared" ca="1" si="150"/>
        <v>7.6815876599815071E-3</v>
      </c>
    </row>
    <row r="8842" spans="7:8" x14ac:dyDescent="0.25">
      <c r="G8842">
        <v>8838</v>
      </c>
      <c r="H8842" s="246">
        <f t="shared" ca="1" si="150"/>
        <v>-2.521635374665699E-3</v>
      </c>
    </row>
    <row r="8843" spans="7:8" x14ac:dyDescent="0.25">
      <c r="G8843">
        <v>8839</v>
      </c>
      <c r="H8843" s="246">
        <f t="shared" ca="1" si="150"/>
        <v>1.2046030628520575E-2</v>
      </c>
    </row>
    <row r="8844" spans="7:8" x14ac:dyDescent="0.25">
      <c r="G8844">
        <v>8840</v>
      </c>
      <c r="H8844" s="246">
        <f t="shared" ca="1" si="150"/>
        <v>-1.8730486220790384E-2</v>
      </c>
    </row>
    <row r="8845" spans="7:8" x14ac:dyDescent="0.25">
      <c r="G8845">
        <v>8841</v>
      </c>
      <c r="H8845" s="246">
        <f t="shared" ca="1" si="150"/>
        <v>-2.6107026601881269E-2</v>
      </c>
    </row>
    <row r="8846" spans="7:8" x14ac:dyDescent="0.25">
      <c r="G8846">
        <v>8842</v>
      </c>
      <c r="H8846" s="246">
        <f t="shared" ca="1" si="150"/>
        <v>-3.0793429733298682E-3</v>
      </c>
    </row>
    <row r="8847" spans="7:8" x14ac:dyDescent="0.25">
      <c r="G8847">
        <v>8843</v>
      </c>
      <c r="H8847" s="246">
        <f t="shared" ca="1" si="150"/>
        <v>-1.2715773064537828E-2</v>
      </c>
    </row>
    <row r="8848" spans="7:8" x14ac:dyDescent="0.25">
      <c r="G8848">
        <v>8844</v>
      </c>
      <c r="H8848" s="246">
        <f t="shared" ca="1" si="150"/>
        <v>-2.0217318016968577E-2</v>
      </c>
    </row>
    <row r="8849" spans="7:8" x14ac:dyDescent="0.25">
      <c r="G8849">
        <v>8845</v>
      </c>
      <c r="H8849" s="246">
        <f t="shared" ca="1" si="150"/>
        <v>6.7409757685572827E-3</v>
      </c>
    </row>
    <row r="8850" spans="7:8" x14ac:dyDescent="0.25">
      <c r="G8850">
        <v>8846</v>
      </c>
      <c r="H8850" s="246">
        <f t="shared" ca="1" si="150"/>
        <v>-1.7996662779452648E-2</v>
      </c>
    </row>
    <row r="8851" spans="7:8" x14ac:dyDescent="0.25">
      <c r="G8851">
        <v>8847</v>
      </c>
      <c r="H8851" s="246">
        <f t="shared" ca="1" si="150"/>
        <v>1.5499548000520396E-2</v>
      </c>
    </row>
    <row r="8852" spans="7:8" x14ac:dyDescent="0.25">
      <c r="G8852">
        <v>8848</v>
      </c>
      <c r="H8852" s="246">
        <f t="shared" ca="1" si="150"/>
        <v>1.5996947334043318E-2</v>
      </c>
    </row>
    <row r="8853" spans="7:8" x14ac:dyDescent="0.25">
      <c r="G8853">
        <v>8849</v>
      </c>
      <c r="H8853" s="246">
        <f t="shared" ca="1" si="150"/>
        <v>1.48078248818557E-2</v>
      </c>
    </row>
    <row r="8854" spans="7:8" x14ac:dyDescent="0.25">
      <c r="G8854">
        <v>8850</v>
      </c>
      <c r="H8854" s="246">
        <f t="shared" ca="1" si="150"/>
        <v>3.3709678634068589E-2</v>
      </c>
    </row>
    <row r="8855" spans="7:8" x14ac:dyDescent="0.25">
      <c r="G8855">
        <v>8851</v>
      </c>
      <c r="H8855" s="246">
        <f t="shared" ca="1" si="150"/>
        <v>2.3145757627386743E-2</v>
      </c>
    </row>
    <row r="8856" spans="7:8" x14ac:dyDescent="0.25">
      <c r="G8856">
        <v>8852</v>
      </c>
      <c r="H8856" s="246">
        <f t="shared" ca="1" si="150"/>
        <v>-1.003879699517438E-3</v>
      </c>
    </row>
    <row r="8857" spans="7:8" x14ac:dyDescent="0.25">
      <c r="G8857">
        <v>8853</v>
      </c>
      <c r="H8857" s="246">
        <f t="shared" ca="1" si="150"/>
        <v>-9.2548694055583428E-3</v>
      </c>
    </row>
    <row r="8858" spans="7:8" x14ac:dyDescent="0.25">
      <c r="G8858">
        <v>8854</v>
      </c>
      <c r="H8858" s="246">
        <f t="shared" ca="1" si="150"/>
        <v>6.4720928397357944E-3</v>
      </c>
    </row>
    <row r="8859" spans="7:8" x14ac:dyDescent="0.25">
      <c r="G8859">
        <v>8855</v>
      </c>
      <c r="H8859" s="246">
        <f t="shared" ca="1" si="150"/>
        <v>-1.8875165556464318E-2</v>
      </c>
    </row>
    <row r="8860" spans="7:8" x14ac:dyDescent="0.25">
      <c r="G8860">
        <v>8856</v>
      </c>
      <c r="H8860" s="246">
        <f t="shared" ca="1" si="150"/>
        <v>-3.8973960172691325E-4</v>
      </c>
    </row>
    <row r="8861" spans="7:8" x14ac:dyDescent="0.25">
      <c r="G8861">
        <v>8857</v>
      </c>
      <c r="H8861" s="246">
        <f t="shared" ca="1" si="150"/>
        <v>-1.6196767354664104E-2</v>
      </c>
    </row>
    <row r="8862" spans="7:8" x14ac:dyDescent="0.25">
      <c r="G8862">
        <v>8858</v>
      </c>
      <c r="H8862" s="246">
        <f t="shared" ca="1" si="150"/>
        <v>-3.9426777548321338E-3</v>
      </c>
    </row>
    <row r="8863" spans="7:8" x14ac:dyDescent="0.25">
      <c r="G8863">
        <v>8859</v>
      </c>
      <c r="H8863" s="246">
        <f t="shared" ca="1" si="150"/>
        <v>-1.4708795713366899E-2</v>
      </c>
    </row>
    <row r="8864" spans="7:8" x14ac:dyDescent="0.25">
      <c r="G8864">
        <v>8860</v>
      </c>
      <c r="H8864" s="246">
        <f t="shared" ca="1" si="150"/>
        <v>-4.2602673661253096E-3</v>
      </c>
    </row>
    <row r="8865" spans="7:8" x14ac:dyDescent="0.25">
      <c r="G8865">
        <v>8861</v>
      </c>
      <c r="H8865" s="246">
        <f t="shared" ca="1" si="150"/>
        <v>5.4101026747244889E-3</v>
      </c>
    </row>
    <row r="8866" spans="7:8" x14ac:dyDescent="0.25">
      <c r="G8866">
        <v>8862</v>
      </c>
      <c r="H8866" s="246">
        <f t="shared" ca="1" si="150"/>
        <v>1.3415567494523179E-2</v>
      </c>
    </row>
    <row r="8867" spans="7:8" x14ac:dyDescent="0.25">
      <c r="G8867">
        <v>8863</v>
      </c>
      <c r="H8867" s="246">
        <f t="shared" ca="1" si="150"/>
        <v>2.1334526814539009E-2</v>
      </c>
    </row>
    <row r="8868" spans="7:8" x14ac:dyDescent="0.25">
      <c r="G8868">
        <v>8864</v>
      </c>
      <c r="H8868" s="246">
        <f t="shared" ca="1" si="150"/>
        <v>-4.817903124937447E-4</v>
      </c>
    </row>
    <row r="8869" spans="7:8" x14ac:dyDescent="0.25">
      <c r="G8869">
        <v>8865</v>
      </c>
      <c r="H8869" s="246">
        <f t="shared" ca="1" si="150"/>
        <v>-1.2712993078583699E-2</v>
      </c>
    </row>
    <row r="8870" spans="7:8" x14ac:dyDescent="0.25">
      <c r="G8870">
        <v>8866</v>
      </c>
      <c r="H8870" s="246">
        <f t="shared" ca="1" si="150"/>
        <v>-1.0439089168643072E-2</v>
      </c>
    </row>
    <row r="8871" spans="7:8" x14ac:dyDescent="0.25">
      <c r="G8871">
        <v>8867</v>
      </c>
      <c r="H8871" s="246">
        <f t="shared" ca="1" si="150"/>
        <v>1.5882481726196558E-2</v>
      </c>
    </row>
    <row r="8872" spans="7:8" x14ac:dyDescent="0.25">
      <c r="G8872">
        <v>8868</v>
      </c>
      <c r="H8872" s="246">
        <f t="shared" ca="1" si="150"/>
        <v>1.1966553655045309E-2</v>
      </c>
    </row>
    <row r="8873" spans="7:8" x14ac:dyDescent="0.25">
      <c r="G8873">
        <v>8869</v>
      </c>
      <c r="H8873" s="246">
        <f t="shared" ca="1" si="150"/>
        <v>-2.5388181621462544E-2</v>
      </c>
    </row>
    <row r="8874" spans="7:8" x14ac:dyDescent="0.25">
      <c r="G8874">
        <v>8870</v>
      </c>
      <c r="H8874" s="246">
        <f t="shared" ca="1" si="150"/>
        <v>-1.129465463937341E-2</v>
      </c>
    </row>
    <row r="8875" spans="7:8" x14ac:dyDescent="0.25">
      <c r="G8875">
        <v>8871</v>
      </c>
      <c r="H8875" s="246">
        <f t="shared" ca="1" si="150"/>
        <v>8.818040934919202E-3</v>
      </c>
    </row>
    <row r="8876" spans="7:8" x14ac:dyDescent="0.25">
      <c r="G8876">
        <v>8872</v>
      </c>
      <c r="H8876" s="246">
        <f t="shared" ca="1" si="150"/>
        <v>-2.6310845886186093E-3</v>
      </c>
    </row>
    <row r="8877" spans="7:8" x14ac:dyDescent="0.25">
      <c r="G8877">
        <v>8873</v>
      </c>
      <c r="H8877" s="246">
        <f t="shared" ca="1" si="150"/>
        <v>9.9121465370626809E-3</v>
      </c>
    </row>
    <row r="8878" spans="7:8" x14ac:dyDescent="0.25">
      <c r="G8878">
        <v>8874</v>
      </c>
      <c r="H8878" s="246">
        <f t="shared" ca="1" si="150"/>
        <v>-1.1864548709341399E-3</v>
      </c>
    </row>
    <row r="8879" spans="7:8" x14ac:dyDescent="0.25">
      <c r="G8879">
        <v>8875</v>
      </c>
      <c r="H8879" s="246">
        <f t="shared" ca="1" si="150"/>
        <v>-1.4418117712111813E-2</v>
      </c>
    </row>
    <row r="8880" spans="7:8" x14ac:dyDescent="0.25">
      <c r="G8880">
        <v>8876</v>
      </c>
      <c r="H8880" s="246">
        <f t="shared" ca="1" si="150"/>
        <v>1.0154377160224E-2</v>
      </c>
    </row>
    <row r="8881" spans="7:8" x14ac:dyDescent="0.25">
      <c r="G8881">
        <v>8877</v>
      </c>
      <c r="H8881" s="246">
        <f t="shared" ca="1" si="150"/>
        <v>-6.60702841458007E-3</v>
      </c>
    </row>
    <row r="8882" spans="7:8" x14ac:dyDescent="0.25">
      <c r="G8882">
        <v>8878</v>
      </c>
      <c r="H8882" s="246">
        <f t="shared" ca="1" si="150"/>
        <v>9.9730388419961278E-4</v>
      </c>
    </row>
    <row r="8883" spans="7:8" x14ac:dyDescent="0.25">
      <c r="G8883">
        <v>8879</v>
      </c>
      <c r="H8883" s="246">
        <f t="shared" ca="1" si="150"/>
        <v>3.3387403745443855E-2</v>
      </c>
    </row>
    <row r="8884" spans="7:8" x14ac:dyDescent="0.25">
      <c r="G8884">
        <v>8880</v>
      </c>
      <c r="H8884" s="246">
        <f t="shared" ca="1" si="150"/>
        <v>-1.4144213619484436E-3</v>
      </c>
    </row>
    <row r="8885" spans="7:8" x14ac:dyDescent="0.25">
      <c r="G8885">
        <v>8881</v>
      </c>
      <c r="H8885" s="246">
        <f t="shared" ca="1" si="150"/>
        <v>1.7864474564847081E-2</v>
      </c>
    </row>
    <row r="8886" spans="7:8" x14ac:dyDescent="0.25">
      <c r="G8886">
        <v>8882</v>
      </c>
      <c r="H8886" s="246">
        <f t="shared" ca="1" si="150"/>
        <v>9.4388967505466374E-3</v>
      </c>
    </row>
    <row r="8887" spans="7:8" x14ac:dyDescent="0.25">
      <c r="G8887">
        <v>8883</v>
      </c>
      <c r="H8887" s="246">
        <f t="shared" ca="1" si="150"/>
        <v>2.5546775568152495E-2</v>
      </c>
    </row>
    <row r="8888" spans="7:8" x14ac:dyDescent="0.25">
      <c r="G8888">
        <v>8884</v>
      </c>
      <c r="H8888" s="246">
        <f t="shared" ca="1" si="150"/>
        <v>9.5731624533833986E-6</v>
      </c>
    </row>
    <row r="8889" spans="7:8" x14ac:dyDescent="0.25">
      <c r="G8889">
        <v>8885</v>
      </c>
      <c r="H8889" s="246">
        <f t="shared" ca="1" si="150"/>
        <v>2.0777987638135138E-3</v>
      </c>
    </row>
    <row r="8890" spans="7:8" x14ac:dyDescent="0.25">
      <c r="G8890">
        <v>8886</v>
      </c>
      <c r="H8890" s="246">
        <f t="shared" ca="1" si="150"/>
        <v>-3.3914147108378531E-4</v>
      </c>
    </row>
    <row r="8891" spans="7:8" x14ac:dyDescent="0.25">
      <c r="G8891">
        <v>8887</v>
      </c>
      <c r="H8891" s="246">
        <f t="shared" ca="1" si="150"/>
        <v>-8.0557343187705275E-4</v>
      </c>
    </row>
    <row r="8892" spans="7:8" x14ac:dyDescent="0.25">
      <c r="G8892">
        <v>8888</v>
      </c>
      <c r="H8892" s="246">
        <f t="shared" ca="1" si="150"/>
        <v>2.5725721106087352E-3</v>
      </c>
    </row>
    <row r="8893" spans="7:8" x14ac:dyDescent="0.25">
      <c r="G8893">
        <v>8889</v>
      </c>
      <c r="H8893" s="246">
        <f t="shared" ca="1" si="150"/>
        <v>1.3873080798614134E-2</v>
      </c>
    </row>
    <row r="8894" spans="7:8" x14ac:dyDescent="0.25">
      <c r="G8894">
        <v>8890</v>
      </c>
      <c r="H8894" s="246">
        <f t="shared" ca="1" si="150"/>
        <v>9.8180656103988243E-3</v>
      </c>
    </row>
    <row r="8895" spans="7:8" x14ac:dyDescent="0.25">
      <c r="G8895">
        <v>8891</v>
      </c>
      <c r="H8895" s="246">
        <f t="shared" ca="1" si="150"/>
        <v>-4.2547964891358116E-3</v>
      </c>
    </row>
    <row r="8896" spans="7:8" x14ac:dyDescent="0.25">
      <c r="G8896">
        <v>8892</v>
      </c>
      <c r="H8896" s="246">
        <f t="shared" ca="1" si="150"/>
        <v>-4.1038255031091168E-4</v>
      </c>
    </row>
    <row r="8897" spans="7:8" x14ac:dyDescent="0.25">
      <c r="G8897">
        <v>8893</v>
      </c>
      <c r="H8897" s="246">
        <f t="shared" ca="1" si="150"/>
        <v>-1.9852942660601326E-2</v>
      </c>
    </row>
    <row r="8898" spans="7:8" x14ac:dyDescent="0.25">
      <c r="G8898">
        <v>8894</v>
      </c>
      <c r="H8898" s="246">
        <f t="shared" ca="1" si="150"/>
        <v>8.1376643506805239E-3</v>
      </c>
    </row>
    <row r="8899" spans="7:8" x14ac:dyDescent="0.25">
      <c r="G8899">
        <v>8895</v>
      </c>
      <c r="H8899" s="246">
        <f t="shared" ca="1" si="150"/>
        <v>6.004251357869049E-3</v>
      </c>
    </row>
    <row r="8900" spans="7:8" x14ac:dyDescent="0.25">
      <c r="G8900">
        <v>8896</v>
      </c>
      <c r="H8900" s="246">
        <f t="shared" ca="1" si="150"/>
        <v>-1.7310755613629525E-3</v>
      </c>
    </row>
    <row r="8901" spans="7:8" x14ac:dyDescent="0.25">
      <c r="G8901">
        <v>8897</v>
      </c>
      <c r="H8901" s="246">
        <f t="shared" ca="1" si="150"/>
        <v>-4.8307736083254794E-3</v>
      </c>
    </row>
    <row r="8902" spans="7:8" x14ac:dyDescent="0.25">
      <c r="G8902">
        <v>8898</v>
      </c>
      <c r="H8902" s="246">
        <f t="shared" ref="H8902:H8965" ca="1" si="151">_xlfn.NORM.INV(RAND(),$N$7,$N$8)</f>
        <v>-4.5343655009758288E-3</v>
      </c>
    </row>
    <row r="8903" spans="7:8" x14ac:dyDescent="0.25">
      <c r="G8903">
        <v>8899</v>
      </c>
      <c r="H8903" s="246">
        <f t="shared" ca="1" si="151"/>
        <v>-4.8061617349377988E-3</v>
      </c>
    </row>
    <row r="8904" spans="7:8" x14ac:dyDescent="0.25">
      <c r="G8904">
        <v>8900</v>
      </c>
      <c r="H8904" s="246">
        <f t="shared" ca="1" si="151"/>
        <v>1.4500518858292039E-2</v>
      </c>
    </row>
    <row r="8905" spans="7:8" x14ac:dyDescent="0.25">
      <c r="G8905">
        <v>8901</v>
      </c>
      <c r="H8905" s="246">
        <f t="shared" ca="1" si="151"/>
        <v>-1.1799400840319966E-2</v>
      </c>
    </row>
    <row r="8906" spans="7:8" x14ac:dyDescent="0.25">
      <c r="G8906">
        <v>8902</v>
      </c>
      <c r="H8906" s="246">
        <f t="shared" ca="1" si="151"/>
        <v>-8.2550275439261678E-3</v>
      </c>
    </row>
    <row r="8907" spans="7:8" x14ac:dyDescent="0.25">
      <c r="G8907">
        <v>8903</v>
      </c>
      <c r="H8907" s="246">
        <f t="shared" ca="1" si="151"/>
        <v>-2.1326323837159347E-2</v>
      </c>
    </row>
    <row r="8908" spans="7:8" x14ac:dyDescent="0.25">
      <c r="G8908">
        <v>8904</v>
      </c>
      <c r="H8908" s="246">
        <f t="shared" ca="1" si="151"/>
        <v>-4.8584796249842004E-3</v>
      </c>
    </row>
    <row r="8909" spans="7:8" x14ac:dyDescent="0.25">
      <c r="G8909">
        <v>8905</v>
      </c>
      <c r="H8909" s="246">
        <f t="shared" ca="1" si="151"/>
        <v>-1.3783481816226762E-2</v>
      </c>
    </row>
    <row r="8910" spans="7:8" x14ac:dyDescent="0.25">
      <c r="G8910">
        <v>8906</v>
      </c>
      <c r="H8910" s="246">
        <f t="shared" ca="1" si="151"/>
        <v>1.3504707657496912E-2</v>
      </c>
    </row>
    <row r="8911" spans="7:8" x14ac:dyDescent="0.25">
      <c r="G8911">
        <v>8907</v>
      </c>
      <c r="H8911" s="246">
        <f t="shared" ca="1" si="151"/>
        <v>2.9222210225170056E-3</v>
      </c>
    </row>
    <row r="8912" spans="7:8" x14ac:dyDescent="0.25">
      <c r="G8912">
        <v>8908</v>
      </c>
      <c r="H8912" s="246">
        <f t="shared" ca="1" si="151"/>
        <v>-2.7528257790494838E-3</v>
      </c>
    </row>
    <row r="8913" spans="7:8" x14ac:dyDescent="0.25">
      <c r="G8913">
        <v>8909</v>
      </c>
      <c r="H8913" s="246">
        <f t="shared" ca="1" si="151"/>
        <v>2.3941195191069794E-2</v>
      </c>
    </row>
    <row r="8914" spans="7:8" x14ac:dyDescent="0.25">
      <c r="G8914">
        <v>8910</v>
      </c>
      <c r="H8914" s="246">
        <f t="shared" ca="1" si="151"/>
        <v>2.119934337196401E-3</v>
      </c>
    </row>
    <row r="8915" spans="7:8" x14ac:dyDescent="0.25">
      <c r="G8915">
        <v>8911</v>
      </c>
      <c r="H8915" s="246">
        <f t="shared" ca="1" si="151"/>
        <v>-1.9896940332561865E-2</v>
      </c>
    </row>
    <row r="8916" spans="7:8" x14ac:dyDescent="0.25">
      <c r="G8916">
        <v>8912</v>
      </c>
      <c r="H8916" s="246">
        <f t="shared" ca="1" si="151"/>
        <v>-9.0226899195080725E-3</v>
      </c>
    </row>
    <row r="8917" spans="7:8" x14ac:dyDescent="0.25">
      <c r="G8917">
        <v>8913</v>
      </c>
      <c r="H8917" s="246">
        <f t="shared" ca="1" si="151"/>
        <v>4.0331944568140678E-3</v>
      </c>
    </row>
    <row r="8918" spans="7:8" x14ac:dyDescent="0.25">
      <c r="G8918">
        <v>8914</v>
      </c>
      <c r="H8918" s="246">
        <f t="shared" ca="1" si="151"/>
        <v>1.5778455606068505E-3</v>
      </c>
    </row>
    <row r="8919" spans="7:8" x14ac:dyDescent="0.25">
      <c r="G8919">
        <v>8915</v>
      </c>
      <c r="H8919" s="246">
        <f t="shared" ca="1" si="151"/>
        <v>-2.5821768138615821E-3</v>
      </c>
    </row>
    <row r="8920" spans="7:8" x14ac:dyDescent="0.25">
      <c r="G8920">
        <v>8916</v>
      </c>
      <c r="H8920" s="246">
        <f t="shared" ca="1" si="151"/>
        <v>-2.6469020354438929E-2</v>
      </c>
    </row>
    <row r="8921" spans="7:8" x14ac:dyDescent="0.25">
      <c r="G8921">
        <v>8917</v>
      </c>
      <c r="H8921" s="246">
        <f t="shared" ca="1" si="151"/>
        <v>-6.479597922229346E-3</v>
      </c>
    </row>
    <row r="8922" spans="7:8" x14ac:dyDescent="0.25">
      <c r="G8922">
        <v>8918</v>
      </c>
      <c r="H8922" s="246">
        <f t="shared" ca="1" si="151"/>
        <v>-1.2152251303232291E-2</v>
      </c>
    </row>
    <row r="8923" spans="7:8" x14ac:dyDescent="0.25">
      <c r="G8923">
        <v>8919</v>
      </c>
      <c r="H8923" s="246">
        <f t="shared" ca="1" si="151"/>
        <v>-1.0829086996399717E-3</v>
      </c>
    </row>
    <row r="8924" spans="7:8" x14ac:dyDescent="0.25">
      <c r="G8924">
        <v>8920</v>
      </c>
      <c r="H8924" s="246">
        <f t="shared" ca="1" si="151"/>
        <v>-4.9461390133509796E-3</v>
      </c>
    </row>
    <row r="8925" spans="7:8" x14ac:dyDescent="0.25">
      <c r="G8925">
        <v>8921</v>
      </c>
      <c r="H8925" s="246">
        <f t="shared" ca="1" si="151"/>
        <v>-2.1191709747613034E-3</v>
      </c>
    </row>
    <row r="8926" spans="7:8" x14ac:dyDescent="0.25">
      <c r="G8926">
        <v>8922</v>
      </c>
      <c r="H8926" s="246">
        <f t="shared" ca="1" si="151"/>
        <v>-9.6534921353594386E-3</v>
      </c>
    </row>
    <row r="8927" spans="7:8" x14ac:dyDescent="0.25">
      <c r="G8927">
        <v>8923</v>
      </c>
      <c r="H8927" s="246">
        <f t="shared" ca="1" si="151"/>
        <v>-1.4902134513017936E-2</v>
      </c>
    </row>
    <row r="8928" spans="7:8" x14ac:dyDescent="0.25">
      <c r="G8928">
        <v>8924</v>
      </c>
      <c r="H8928" s="246">
        <f t="shared" ca="1" si="151"/>
        <v>-1.092188220316505E-2</v>
      </c>
    </row>
    <row r="8929" spans="7:8" x14ac:dyDescent="0.25">
      <c r="G8929">
        <v>8925</v>
      </c>
      <c r="H8929" s="246">
        <f t="shared" ca="1" si="151"/>
        <v>3.6985865209480419E-3</v>
      </c>
    </row>
    <row r="8930" spans="7:8" x14ac:dyDescent="0.25">
      <c r="G8930">
        <v>8926</v>
      </c>
      <c r="H8930" s="246">
        <f t="shared" ca="1" si="151"/>
        <v>3.663809243232382E-4</v>
      </c>
    </row>
    <row r="8931" spans="7:8" x14ac:dyDescent="0.25">
      <c r="G8931">
        <v>8927</v>
      </c>
      <c r="H8931" s="246">
        <f t="shared" ca="1" si="151"/>
        <v>6.0503666186328469E-3</v>
      </c>
    </row>
    <row r="8932" spans="7:8" x14ac:dyDescent="0.25">
      <c r="G8932">
        <v>8928</v>
      </c>
      <c r="H8932" s="246">
        <f t="shared" ca="1" si="151"/>
        <v>5.8651913176792081E-3</v>
      </c>
    </row>
    <row r="8933" spans="7:8" x14ac:dyDescent="0.25">
      <c r="G8933">
        <v>8929</v>
      </c>
      <c r="H8933" s="246">
        <f t="shared" ca="1" si="151"/>
        <v>4.291692752344047E-3</v>
      </c>
    </row>
    <row r="8934" spans="7:8" x14ac:dyDescent="0.25">
      <c r="G8934">
        <v>8930</v>
      </c>
      <c r="H8934" s="246">
        <f t="shared" ca="1" si="151"/>
        <v>1.6349547283048119E-2</v>
      </c>
    </row>
    <row r="8935" spans="7:8" x14ac:dyDescent="0.25">
      <c r="G8935">
        <v>8931</v>
      </c>
      <c r="H8935" s="246">
        <f t="shared" ca="1" si="151"/>
        <v>2.8671991348760733E-2</v>
      </c>
    </row>
    <row r="8936" spans="7:8" x14ac:dyDescent="0.25">
      <c r="G8936">
        <v>8932</v>
      </c>
      <c r="H8936" s="246">
        <f t="shared" ca="1" si="151"/>
        <v>5.5902942756026639E-3</v>
      </c>
    </row>
    <row r="8937" spans="7:8" x14ac:dyDescent="0.25">
      <c r="G8937">
        <v>8933</v>
      </c>
      <c r="H8937" s="246">
        <f t="shared" ca="1" si="151"/>
        <v>-1.0765814042960286E-3</v>
      </c>
    </row>
    <row r="8938" spans="7:8" x14ac:dyDescent="0.25">
      <c r="G8938">
        <v>8934</v>
      </c>
      <c r="H8938" s="246">
        <f t="shared" ca="1" si="151"/>
        <v>1.6009029484276606E-2</v>
      </c>
    </row>
    <row r="8939" spans="7:8" x14ac:dyDescent="0.25">
      <c r="G8939">
        <v>8935</v>
      </c>
      <c r="H8939" s="246">
        <f t="shared" ca="1" si="151"/>
        <v>2.2758923390200397E-2</v>
      </c>
    </row>
    <row r="8940" spans="7:8" x14ac:dyDescent="0.25">
      <c r="G8940">
        <v>8936</v>
      </c>
      <c r="H8940" s="246">
        <f t="shared" ca="1" si="151"/>
        <v>1.1169806133869849E-3</v>
      </c>
    </row>
    <row r="8941" spans="7:8" x14ac:dyDescent="0.25">
      <c r="G8941">
        <v>8937</v>
      </c>
      <c r="H8941" s="246">
        <f t="shared" ca="1" si="151"/>
        <v>-1.0517148334380234E-2</v>
      </c>
    </row>
    <row r="8942" spans="7:8" x14ac:dyDescent="0.25">
      <c r="G8942">
        <v>8938</v>
      </c>
      <c r="H8942" s="246">
        <f t="shared" ca="1" si="151"/>
        <v>1.5201974743445652E-3</v>
      </c>
    </row>
    <row r="8943" spans="7:8" x14ac:dyDescent="0.25">
      <c r="G8943">
        <v>8939</v>
      </c>
      <c r="H8943" s="246">
        <f t="shared" ca="1" si="151"/>
        <v>-5.0225362348551121E-3</v>
      </c>
    </row>
    <row r="8944" spans="7:8" x14ac:dyDescent="0.25">
      <c r="G8944">
        <v>8940</v>
      </c>
      <c r="H8944" s="246">
        <f t="shared" ca="1" si="151"/>
        <v>-1.3853453250725326E-2</v>
      </c>
    </row>
    <row r="8945" spans="7:8" x14ac:dyDescent="0.25">
      <c r="G8945">
        <v>8941</v>
      </c>
      <c r="H8945" s="246">
        <f t="shared" ca="1" si="151"/>
        <v>-7.9517900713034027E-3</v>
      </c>
    </row>
    <row r="8946" spans="7:8" x14ac:dyDescent="0.25">
      <c r="G8946">
        <v>8942</v>
      </c>
      <c r="H8946" s="246">
        <f t="shared" ca="1" si="151"/>
        <v>-9.3918651161853349E-3</v>
      </c>
    </row>
    <row r="8947" spans="7:8" x14ac:dyDescent="0.25">
      <c r="G8947">
        <v>8943</v>
      </c>
      <c r="H8947" s="246">
        <f t="shared" ca="1" si="151"/>
        <v>-9.8115852290983825E-4</v>
      </c>
    </row>
    <row r="8948" spans="7:8" x14ac:dyDescent="0.25">
      <c r="G8948">
        <v>8944</v>
      </c>
      <c r="H8948" s="246">
        <f t="shared" ca="1" si="151"/>
        <v>6.5502405248549708E-5</v>
      </c>
    </row>
    <row r="8949" spans="7:8" x14ac:dyDescent="0.25">
      <c r="G8949">
        <v>8945</v>
      </c>
      <c r="H8949" s="246">
        <f t="shared" ca="1" si="151"/>
        <v>7.2762595235551161E-3</v>
      </c>
    </row>
    <row r="8950" spans="7:8" x14ac:dyDescent="0.25">
      <c r="G8950">
        <v>8946</v>
      </c>
      <c r="H8950" s="246">
        <f t="shared" ca="1" si="151"/>
        <v>5.0408463786164549E-3</v>
      </c>
    </row>
    <row r="8951" spans="7:8" x14ac:dyDescent="0.25">
      <c r="G8951">
        <v>8947</v>
      </c>
      <c r="H8951" s="246">
        <f t="shared" ca="1" si="151"/>
        <v>-3.4593232772151851E-2</v>
      </c>
    </row>
    <row r="8952" spans="7:8" x14ac:dyDescent="0.25">
      <c r="G8952">
        <v>8948</v>
      </c>
      <c r="H8952" s="246">
        <f t="shared" ca="1" si="151"/>
        <v>3.1377988515949697E-3</v>
      </c>
    </row>
    <row r="8953" spans="7:8" x14ac:dyDescent="0.25">
      <c r="G8953">
        <v>8949</v>
      </c>
      <c r="H8953" s="246">
        <f t="shared" ca="1" si="151"/>
        <v>-9.9637182241727185E-3</v>
      </c>
    </row>
    <row r="8954" spans="7:8" x14ac:dyDescent="0.25">
      <c r="G8954">
        <v>8950</v>
      </c>
      <c r="H8954" s="246">
        <f t="shared" ca="1" si="151"/>
        <v>-1.7879822036860747E-2</v>
      </c>
    </row>
    <row r="8955" spans="7:8" x14ac:dyDescent="0.25">
      <c r="G8955">
        <v>8951</v>
      </c>
      <c r="H8955" s="246">
        <f t="shared" ca="1" si="151"/>
        <v>-1.6952386568916362E-2</v>
      </c>
    </row>
    <row r="8956" spans="7:8" x14ac:dyDescent="0.25">
      <c r="G8956">
        <v>8952</v>
      </c>
      <c r="H8956" s="246">
        <f t="shared" ca="1" si="151"/>
        <v>-1.4827033044370479E-2</v>
      </c>
    </row>
    <row r="8957" spans="7:8" x14ac:dyDescent="0.25">
      <c r="G8957">
        <v>8953</v>
      </c>
      <c r="H8957" s="246">
        <f t="shared" ca="1" si="151"/>
        <v>1.8475176666459186E-2</v>
      </c>
    </row>
    <row r="8958" spans="7:8" x14ac:dyDescent="0.25">
      <c r="G8958">
        <v>8954</v>
      </c>
      <c r="H8958" s="246">
        <f t="shared" ca="1" si="151"/>
        <v>-8.7769059702107622E-3</v>
      </c>
    </row>
    <row r="8959" spans="7:8" x14ac:dyDescent="0.25">
      <c r="G8959">
        <v>8955</v>
      </c>
      <c r="H8959" s="246">
        <f t="shared" ca="1" si="151"/>
        <v>-1.804512428615106E-2</v>
      </c>
    </row>
    <row r="8960" spans="7:8" x14ac:dyDescent="0.25">
      <c r="G8960">
        <v>8956</v>
      </c>
      <c r="H8960" s="246">
        <f t="shared" ca="1" si="151"/>
        <v>-5.6505291217974103E-3</v>
      </c>
    </row>
    <row r="8961" spans="7:8" x14ac:dyDescent="0.25">
      <c r="G8961">
        <v>8957</v>
      </c>
      <c r="H8961" s="246">
        <f t="shared" ca="1" si="151"/>
        <v>-9.9018498588328407E-3</v>
      </c>
    </row>
    <row r="8962" spans="7:8" x14ac:dyDescent="0.25">
      <c r="G8962">
        <v>8958</v>
      </c>
      <c r="H8962" s="246">
        <f t="shared" ca="1" si="151"/>
        <v>-9.8123566524298891E-3</v>
      </c>
    </row>
    <row r="8963" spans="7:8" x14ac:dyDescent="0.25">
      <c r="G8963">
        <v>8959</v>
      </c>
      <c r="H8963" s="246">
        <f t="shared" ca="1" si="151"/>
        <v>-1.2247183373584837E-2</v>
      </c>
    </row>
    <row r="8964" spans="7:8" x14ac:dyDescent="0.25">
      <c r="G8964">
        <v>8960</v>
      </c>
      <c r="H8964" s="246">
        <f t="shared" ca="1" si="151"/>
        <v>5.4660957940237589E-4</v>
      </c>
    </row>
    <row r="8965" spans="7:8" x14ac:dyDescent="0.25">
      <c r="G8965">
        <v>8961</v>
      </c>
      <c r="H8965" s="246">
        <f t="shared" ca="1" si="151"/>
        <v>-2.5622687074442854E-3</v>
      </c>
    </row>
    <row r="8966" spans="7:8" x14ac:dyDescent="0.25">
      <c r="G8966">
        <v>8962</v>
      </c>
      <c r="H8966" s="246">
        <f t="shared" ref="H8966:H9029" ca="1" si="152">_xlfn.NORM.INV(RAND(),$N$7,$N$8)</f>
        <v>1.4753947099589741E-2</v>
      </c>
    </row>
    <row r="8967" spans="7:8" x14ac:dyDescent="0.25">
      <c r="G8967">
        <v>8963</v>
      </c>
      <c r="H8967" s="246">
        <f t="shared" ca="1" si="152"/>
        <v>5.7649066865423761E-3</v>
      </c>
    </row>
    <row r="8968" spans="7:8" x14ac:dyDescent="0.25">
      <c r="G8968">
        <v>8964</v>
      </c>
      <c r="H8968" s="246">
        <f t="shared" ca="1" si="152"/>
        <v>-1.128177932586397E-2</v>
      </c>
    </row>
    <row r="8969" spans="7:8" x14ac:dyDescent="0.25">
      <c r="G8969">
        <v>8965</v>
      </c>
      <c r="H8969" s="246">
        <f t="shared" ca="1" si="152"/>
        <v>-9.2047927658418663E-4</v>
      </c>
    </row>
    <row r="8970" spans="7:8" x14ac:dyDescent="0.25">
      <c r="G8970">
        <v>8966</v>
      </c>
      <c r="H8970" s="246">
        <f t="shared" ca="1" si="152"/>
        <v>-1.8568132140355718E-2</v>
      </c>
    </row>
    <row r="8971" spans="7:8" x14ac:dyDescent="0.25">
      <c r="G8971">
        <v>8967</v>
      </c>
      <c r="H8971" s="246">
        <f t="shared" ca="1" si="152"/>
        <v>-2.6493921514343325E-3</v>
      </c>
    </row>
    <row r="8972" spans="7:8" x14ac:dyDescent="0.25">
      <c r="G8972">
        <v>8968</v>
      </c>
      <c r="H8972" s="246">
        <f t="shared" ca="1" si="152"/>
        <v>-9.1855051766287586E-3</v>
      </c>
    </row>
    <row r="8973" spans="7:8" x14ac:dyDescent="0.25">
      <c r="G8973">
        <v>8969</v>
      </c>
      <c r="H8973" s="246">
        <f t="shared" ca="1" si="152"/>
        <v>4.063829384908315E-3</v>
      </c>
    </row>
    <row r="8974" spans="7:8" x14ac:dyDescent="0.25">
      <c r="G8974">
        <v>8970</v>
      </c>
      <c r="H8974" s="246">
        <f t="shared" ca="1" si="152"/>
        <v>2.4547455519534148E-2</v>
      </c>
    </row>
    <row r="8975" spans="7:8" x14ac:dyDescent="0.25">
      <c r="G8975">
        <v>8971</v>
      </c>
      <c r="H8975" s="246">
        <f t="shared" ca="1" si="152"/>
        <v>1.0106062535338387E-2</v>
      </c>
    </row>
    <row r="8976" spans="7:8" x14ac:dyDescent="0.25">
      <c r="G8976">
        <v>8972</v>
      </c>
      <c r="H8976" s="246">
        <f t="shared" ca="1" si="152"/>
        <v>-9.7445667443002721E-3</v>
      </c>
    </row>
    <row r="8977" spans="7:8" x14ac:dyDescent="0.25">
      <c r="G8977">
        <v>8973</v>
      </c>
      <c r="H8977" s="246">
        <f t="shared" ca="1" si="152"/>
        <v>4.9122368553037275E-3</v>
      </c>
    </row>
    <row r="8978" spans="7:8" x14ac:dyDescent="0.25">
      <c r="G8978">
        <v>8974</v>
      </c>
      <c r="H8978" s="246">
        <f t="shared" ca="1" si="152"/>
        <v>-8.5316469002578495E-3</v>
      </c>
    </row>
    <row r="8979" spans="7:8" x14ac:dyDescent="0.25">
      <c r="G8979">
        <v>8975</v>
      </c>
      <c r="H8979" s="246">
        <f t="shared" ca="1" si="152"/>
        <v>-2.1768125250256426E-2</v>
      </c>
    </row>
    <row r="8980" spans="7:8" x14ac:dyDescent="0.25">
      <c r="G8980">
        <v>8976</v>
      </c>
      <c r="H8980" s="246">
        <f t="shared" ca="1" si="152"/>
        <v>3.9020236737792729E-3</v>
      </c>
    </row>
    <row r="8981" spans="7:8" x14ac:dyDescent="0.25">
      <c r="G8981">
        <v>8977</v>
      </c>
      <c r="H8981" s="246">
        <f t="shared" ca="1" si="152"/>
        <v>5.8812725459309934E-4</v>
      </c>
    </row>
    <row r="8982" spans="7:8" x14ac:dyDescent="0.25">
      <c r="G8982">
        <v>8978</v>
      </c>
      <c r="H8982" s="246">
        <f t="shared" ca="1" si="152"/>
        <v>6.8034357353440036E-3</v>
      </c>
    </row>
    <row r="8983" spans="7:8" x14ac:dyDescent="0.25">
      <c r="G8983">
        <v>8979</v>
      </c>
      <c r="H8983" s="246">
        <f t="shared" ca="1" si="152"/>
        <v>4.2635881929322722E-3</v>
      </c>
    </row>
    <row r="8984" spans="7:8" x14ac:dyDescent="0.25">
      <c r="G8984">
        <v>8980</v>
      </c>
      <c r="H8984" s="246">
        <f t="shared" ca="1" si="152"/>
        <v>-1.9610193874781421E-3</v>
      </c>
    </row>
    <row r="8985" spans="7:8" x14ac:dyDescent="0.25">
      <c r="G8985">
        <v>8981</v>
      </c>
      <c r="H8985" s="246">
        <f t="shared" ca="1" si="152"/>
        <v>4.7955875315872296E-3</v>
      </c>
    </row>
    <row r="8986" spans="7:8" x14ac:dyDescent="0.25">
      <c r="G8986">
        <v>8982</v>
      </c>
      <c r="H8986" s="246">
        <f t="shared" ca="1" si="152"/>
        <v>1.7759934795832444E-3</v>
      </c>
    </row>
    <row r="8987" spans="7:8" x14ac:dyDescent="0.25">
      <c r="G8987">
        <v>8983</v>
      </c>
      <c r="H8987" s="246">
        <f t="shared" ca="1" si="152"/>
        <v>2.0650134286582991E-3</v>
      </c>
    </row>
    <row r="8988" spans="7:8" x14ac:dyDescent="0.25">
      <c r="G8988">
        <v>8984</v>
      </c>
      <c r="H8988" s="246">
        <f t="shared" ca="1" si="152"/>
        <v>-2.1105276183920187E-2</v>
      </c>
    </row>
    <row r="8989" spans="7:8" x14ac:dyDescent="0.25">
      <c r="G8989">
        <v>8985</v>
      </c>
      <c r="H8989" s="246">
        <f t="shared" ca="1" si="152"/>
        <v>3.7902771432436937E-3</v>
      </c>
    </row>
    <row r="8990" spans="7:8" x14ac:dyDescent="0.25">
      <c r="G8990">
        <v>8986</v>
      </c>
      <c r="H8990" s="246">
        <f t="shared" ca="1" si="152"/>
        <v>4.5196094488067062E-3</v>
      </c>
    </row>
    <row r="8991" spans="7:8" x14ac:dyDescent="0.25">
      <c r="G8991">
        <v>8987</v>
      </c>
      <c r="H8991" s="246">
        <f t="shared" ca="1" si="152"/>
        <v>-5.2757376090550165E-3</v>
      </c>
    </row>
    <row r="8992" spans="7:8" x14ac:dyDescent="0.25">
      <c r="G8992">
        <v>8988</v>
      </c>
      <c r="H8992" s="246">
        <f t="shared" ca="1" si="152"/>
        <v>-9.6368969823698233E-3</v>
      </c>
    </row>
    <row r="8993" spans="7:8" x14ac:dyDescent="0.25">
      <c r="G8993">
        <v>8989</v>
      </c>
      <c r="H8993" s="246">
        <f t="shared" ca="1" si="152"/>
        <v>-1.8028270299613427E-2</v>
      </c>
    </row>
    <row r="8994" spans="7:8" x14ac:dyDescent="0.25">
      <c r="G8994">
        <v>8990</v>
      </c>
      <c r="H8994" s="246">
        <f t="shared" ca="1" si="152"/>
        <v>-3.0736390928847159E-3</v>
      </c>
    </row>
    <row r="8995" spans="7:8" x14ac:dyDescent="0.25">
      <c r="G8995">
        <v>8991</v>
      </c>
      <c r="H8995" s="246">
        <f t="shared" ca="1" si="152"/>
        <v>2.8094627548399839E-3</v>
      </c>
    </row>
    <row r="8996" spans="7:8" x14ac:dyDescent="0.25">
      <c r="G8996">
        <v>8992</v>
      </c>
      <c r="H8996" s="246">
        <f t="shared" ca="1" si="152"/>
        <v>1.0318451327306622E-2</v>
      </c>
    </row>
    <row r="8997" spans="7:8" x14ac:dyDescent="0.25">
      <c r="G8997">
        <v>8993</v>
      </c>
      <c r="H8997" s="246">
        <f t="shared" ca="1" si="152"/>
        <v>-1.0303272239371383E-2</v>
      </c>
    </row>
    <row r="8998" spans="7:8" x14ac:dyDescent="0.25">
      <c r="G8998">
        <v>8994</v>
      </c>
      <c r="H8998" s="246">
        <f t="shared" ca="1" si="152"/>
        <v>7.140960044304214E-3</v>
      </c>
    </row>
    <row r="8999" spans="7:8" x14ac:dyDescent="0.25">
      <c r="G8999">
        <v>8995</v>
      </c>
      <c r="H8999" s="246">
        <f t="shared" ca="1" si="152"/>
        <v>-2.9316968093237087E-2</v>
      </c>
    </row>
    <row r="9000" spans="7:8" x14ac:dyDescent="0.25">
      <c r="G9000">
        <v>8996</v>
      </c>
      <c r="H9000" s="246">
        <f t="shared" ca="1" si="152"/>
        <v>2.645503567780905E-2</v>
      </c>
    </row>
    <row r="9001" spans="7:8" x14ac:dyDescent="0.25">
      <c r="G9001">
        <v>8997</v>
      </c>
      <c r="H9001" s="246">
        <f t="shared" ca="1" si="152"/>
        <v>2.4397770731445719E-2</v>
      </c>
    </row>
    <row r="9002" spans="7:8" x14ac:dyDescent="0.25">
      <c r="G9002">
        <v>8998</v>
      </c>
      <c r="H9002" s="246">
        <f t="shared" ca="1" si="152"/>
        <v>7.4946512961031279E-3</v>
      </c>
    </row>
    <row r="9003" spans="7:8" x14ac:dyDescent="0.25">
      <c r="G9003">
        <v>8999</v>
      </c>
      <c r="H9003" s="246">
        <f t="shared" ca="1" si="152"/>
        <v>-1.8624736118832202E-3</v>
      </c>
    </row>
    <row r="9004" spans="7:8" x14ac:dyDescent="0.25">
      <c r="G9004">
        <v>9000</v>
      </c>
      <c r="H9004" s="246">
        <f t="shared" ca="1" si="152"/>
        <v>7.7452466995462784E-3</v>
      </c>
    </row>
    <row r="9005" spans="7:8" x14ac:dyDescent="0.25">
      <c r="G9005">
        <v>9001</v>
      </c>
      <c r="H9005" s="246">
        <f t="shared" ca="1" si="152"/>
        <v>-5.4487432161757204E-3</v>
      </c>
    </row>
    <row r="9006" spans="7:8" x14ac:dyDescent="0.25">
      <c r="G9006">
        <v>9002</v>
      </c>
      <c r="H9006" s="246">
        <f t="shared" ca="1" si="152"/>
        <v>-1.9336029621795977E-2</v>
      </c>
    </row>
    <row r="9007" spans="7:8" x14ac:dyDescent="0.25">
      <c r="G9007">
        <v>9003</v>
      </c>
      <c r="H9007" s="246">
        <f t="shared" ca="1" si="152"/>
        <v>-1.6226324422728269E-2</v>
      </c>
    </row>
    <row r="9008" spans="7:8" x14ac:dyDescent="0.25">
      <c r="G9008">
        <v>9004</v>
      </c>
      <c r="H9008" s="246">
        <f t="shared" ca="1" si="152"/>
        <v>1.6819585960965951E-2</v>
      </c>
    </row>
    <row r="9009" spans="7:8" x14ac:dyDescent="0.25">
      <c r="G9009">
        <v>9005</v>
      </c>
      <c r="H9009" s="246">
        <f t="shared" ca="1" si="152"/>
        <v>1.0586106934672877E-3</v>
      </c>
    </row>
    <row r="9010" spans="7:8" x14ac:dyDescent="0.25">
      <c r="G9010">
        <v>9006</v>
      </c>
      <c r="H9010" s="246">
        <f t="shared" ca="1" si="152"/>
        <v>-7.2632765645945013E-3</v>
      </c>
    </row>
    <row r="9011" spans="7:8" x14ac:dyDescent="0.25">
      <c r="G9011">
        <v>9007</v>
      </c>
      <c r="H9011" s="246">
        <f t="shared" ca="1" si="152"/>
        <v>-8.7326233497456249E-3</v>
      </c>
    </row>
    <row r="9012" spans="7:8" x14ac:dyDescent="0.25">
      <c r="G9012">
        <v>9008</v>
      </c>
      <c r="H9012" s="246">
        <f t="shared" ca="1" si="152"/>
        <v>-2.1825170432826189E-3</v>
      </c>
    </row>
    <row r="9013" spans="7:8" x14ac:dyDescent="0.25">
      <c r="G9013">
        <v>9009</v>
      </c>
      <c r="H9013" s="246">
        <f t="shared" ca="1" si="152"/>
        <v>7.0886762616244169E-3</v>
      </c>
    </row>
    <row r="9014" spans="7:8" x14ac:dyDescent="0.25">
      <c r="G9014">
        <v>9010</v>
      </c>
      <c r="H9014" s="246">
        <f t="shared" ca="1" si="152"/>
        <v>6.1367521708372477E-3</v>
      </c>
    </row>
    <row r="9015" spans="7:8" x14ac:dyDescent="0.25">
      <c r="G9015">
        <v>9011</v>
      </c>
      <c r="H9015" s="246">
        <f t="shared" ca="1" si="152"/>
        <v>-1.0711331856342364E-2</v>
      </c>
    </row>
    <row r="9016" spans="7:8" x14ac:dyDescent="0.25">
      <c r="G9016">
        <v>9012</v>
      </c>
      <c r="H9016" s="246">
        <f t="shared" ca="1" si="152"/>
        <v>4.4375442335393431E-3</v>
      </c>
    </row>
    <row r="9017" spans="7:8" x14ac:dyDescent="0.25">
      <c r="G9017">
        <v>9013</v>
      </c>
      <c r="H9017" s="246">
        <f t="shared" ca="1" si="152"/>
        <v>1.7329200119507004E-2</v>
      </c>
    </row>
    <row r="9018" spans="7:8" x14ac:dyDescent="0.25">
      <c r="G9018">
        <v>9014</v>
      </c>
      <c r="H9018" s="246">
        <f t="shared" ca="1" si="152"/>
        <v>2.3993020917262593E-3</v>
      </c>
    </row>
    <row r="9019" spans="7:8" x14ac:dyDescent="0.25">
      <c r="G9019">
        <v>9015</v>
      </c>
      <c r="H9019" s="246">
        <f t="shared" ca="1" si="152"/>
        <v>-3.5270316424269501E-3</v>
      </c>
    </row>
    <row r="9020" spans="7:8" x14ac:dyDescent="0.25">
      <c r="G9020">
        <v>9016</v>
      </c>
      <c r="H9020" s="246">
        <f t="shared" ca="1" si="152"/>
        <v>3.2350872303763523E-3</v>
      </c>
    </row>
    <row r="9021" spans="7:8" x14ac:dyDescent="0.25">
      <c r="G9021">
        <v>9017</v>
      </c>
      <c r="H9021" s="246">
        <f t="shared" ca="1" si="152"/>
        <v>-2.9722754552264168E-3</v>
      </c>
    </row>
    <row r="9022" spans="7:8" x14ac:dyDescent="0.25">
      <c r="G9022">
        <v>9018</v>
      </c>
      <c r="H9022" s="246">
        <f t="shared" ca="1" si="152"/>
        <v>6.4508113733191298E-3</v>
      </c>
    </row>
    <row r="9023" spans="7:8" x14ac:dyDescent="0.25">
      <c r="G9023">
        <v>9019</v>
      </c>
      <c r="H9023" s="246">
        <f t="shared" ca="1" si="152"/>
        <v>2.5113729030788175E-2</v>
      </c>
    </row>
    <row r="9024" spans="7:8" x14ac:dyDescent="0.25">
      <c r="G9024">
        <v>9020</v>
      </c>
      <c r="H9024" s="246">
        <f t="shared" ca="1" si="152"/>
        <v>-3.7981204980342656E-3</v>
      </c>
    </row>
    <row r="9025" spans="7:8" x14ac:dyDescent="0.25">
      <c r="G9025">
        <v>9021</v>
      </c>
      <c r="H9025" s="246">
        <f t="shared" ca="1" si="152"/>
        <v>-4.5926509202723637E-3</v>
      </c>
    </row>
    <row r="9026" spans="7:8" x14ac:dyDescent="0.25">
      <c r="G9026">
        <v>9022</v>
      </c>
      <c r="H9026" s="246">
        <f t="shared" ca="1" si="152"/>
        <v>1.882562531855576E-3</v>
      </c>
    </row>
    <row r="9027" spans="7:8" x14ac:dyDescent="0.25">
      <c r="G9027">
        <v>9023</v>
      </c>
      <c r="H9027" s="246">
        <f t="shared" ca="1" si="152"/>
        <v>1.6548876123434423E-3</v>
      </c>
    </row>
    <row r="9028" spans="7:8" x14ac:dyDescent="0.25">
      <c r="G9028">
        <v>9024</v>
      </c>
      <c r="H9028" s="246">
        <f t="shared" ca="1" si="152"/>
        <v>8.4215516573748995E-4</v>
      </c>
    </row>
    <row r="9029" spans="7:8" x14ac:dyDescent="0.25">
      <c r="G9029">
        <v>9025</v>
      </c>
      <c r="H9029" s="246">
        <f t="shared" ca="1" si="152"/>
        <v>1.0657496003067061E-2</v>
      </c>
    </row>
    <row r="9030" spans="7:8" x14ac:dyDescent="0.25">
      <c r="G9030">
        <v>9026</v>
      </c>
      <c r="H9030" s="246">
        <f t="shared" ref="H9030:H9093" ca="1" si="153">_xlfn.NORM.INV(RAND(),$N$7,$N$8)</f>
        <v>-4.4482400674938395E-4</v>
      </c>
    </row>
    <row r="9031" spans="7:8" x14ac:dyDescent="0.25">
      <c r="G9031">
        <v>9027</v>
      </c>
      <c r="H9031" s="246">
        <f t="shared" ca="1" si="153"/>
        <v>2.2222225974723037E-2</v>
      </c>
    </row>
    <row r="9032" spans="7:8" x14ac:dyDescent="0.25">
      <c r="G9032">
        <v>9028</v>
      </c>
      <c r="H9032" s="246">
        <f t="shared" ca="1" si="153"/>
        <v>3.423528663227668E-3</v>
      </c>
    </row>
    <row r="9033" spans="7:8" x14ac:dyDescent="0.25">
      <c r="G9033">
        <v>9029</v>
      </c>
      <c r="H9033" s="246">
        <f t="shared" ca="1" si="153"/>
        <v>-1.0781649414143396E-2</v>
      </c>
    </row>
    <row r="9034" spans="7:8" x14ac:dyDescent="0.25">
      <c r="G9034">
        <v>9030</v>
      </c>
      <c r="H9034" s="246">
        <f t="shared" ca="1" si="153"/>
        <v>-1.0532446050910964E-2</v>
      </c>
    </row>
    <row r="9035" spans="7:8" x14ac:dyDescent="0.25">
      <c r="G9035">
        <v>9031</v>
      </c>
      <c r="H9035" s="246">
        <f t="shared" ca="1" si="153"/>
        <v>-6.879837290950907E-4</v>
      </c>
    </row>
    <row r="9036" spans="7:8" x14ac:dyDescent="0.25">
      <c r="G9036">
        <v>9032</v>
      </c>
      <c r="H9036" s="246">
        <f t="shared" ca="1" si="153"/>
        <v>1.4418427242434671E-2</v>
      </c>
    </row>
    <row r="9037" spans="7:8" x14ac:dyDescent="0.25">
      <c r="G9037">
        <v>9033</v>
      </c>
      <c r="H9037" s="246">
        <f t="shared" ca="1" si="153"/>
        <v>1.9067966557465722E-2</v>
      </c>
    </row>
    <row r="9038" spans="7:8" x14ac:dyDescent="0.25">
      <c r="G9038">
        <v>9034</v>
      </c>
      <c r="H9038" s="246">
        <f t="shared" ca="1" si="153"/>
        <v>7.0155921891847167E-3</v>
      </c>
    </row>
    <row r="9039" spans="7:8" x14ac:dyDescent="0.25">
      <c r="G9039">
        <v>9035</v>
      </c>
      <c r="H9039" s="246">
        <f t="shared" ca="1" si="153"/>
        <v>1.8663005139417776E-2</v>
      </c>
    </row>
    <row r="9040" spans="7:8" x14ac:dyDescent="0.25">
      <c r="G9040">
        <v>9036</v>
      </c>
      <c r="H9040" s="246">
        <f t="shared" ca="1" si="153"/>
        <v>5.5394805282631089E-3</v>
      </c>
    </row>
    <row r="9041" spans="7:8" x14ac:dyDescent="0.25">
      <c r="G9041">
        <v>9037</v>
      </c>
      <c r="H9041" s="246">
        <f t="shared" ca="1" si="153"/>
        <v>-3.049295385895026E-3</v>
      </c>
    </row>
    <row r="9042" spans="7:8" x14ac:dyDescent="0.25">
      <c r="G9042">
        <v>9038</v>
      </c>
      <c r="H9042" s="246">
        <f t="shared" ca="1" si="153"/>
        <v>-2.6232641987037069E-3</v>
      </c>
    </row>
    <row r="9043" spans="7:8" x14ac:dyDescent="0.25">
      <c r="G9043">
        <v>9039</v>
      </c>
      <c r="H9043" s="246">
        <f t="shared" ca="1" si="153"/>
        <v>-1.1617835877444332E-2</v>
      </c>
    </row>
    <row r="9044" spans="7:8" x14ac:dyDescent="0.25">
      <c r="G9044">
        <v>9040</v>
      </c>
      <c r="H9044" s="246">
        <f t="shared" ca="1" si="153"/>
        <v>2.7682987007693994E-2</v>
      </c>
    </row>
    <row r="9045" spans="7:8" x14ac:dyDescent="0.25">
      <c r="G9045">
        <v>9041</v>
      </c>
      <c r="H9045" s="246">
        <f t="shared" ca="1" si="153"/>
        <v>3.7071880270832533E-3</v>
      </c>
    </row>
    <row r="9046" spans="7:8" x14ac:dyDescent="0.25">
      <c r="G9046">
        <v>9042</v>
      </c>
      <c r="H9046" s="246">
        <f t="shared" ca="1" si="153"/>
        <v>-9.4598114966481881E-3</v>
      </c>
    </row>
    <row r="9047" spans="7:8" x14ac:dyDescent="0.25">
      <c r="G9047">
        <v>9043</v>
      </c>
      <c r="H9047" s="246">
        <f t="shared" ca="1" si="153"/>
        <v>-2.4257039063402741E-3</v>
      </c>
    </row>
    <row r="9048" spans="7:8" x14ac:dyDescent="0.25">
      <c r="G9048">
        <v>9044</v>
      </c>
      <c r="H9048" s="246">
        <f t="shared" ca="1" si="153"/>
        <v>-1.0822574939150903E-3</v>
      </c>
    </row>
    <row r="9049" spans="7:8" x14ac:dyDescent="0.25">
      <c r="G9049">
        <v>9045</v>
      </c>
      <c r="H9049" s="246">
        <f t="shared" ca="1" si="153"/>
        <v>-2.9748180697795789E-2</v>
      </c>
    </row>
    <row r="9050" spans="7:8" x14ac:dyDescent="0.25">
      <c r="G9050">
        <v>9046</v>
      </c>
      <c r="H9050" s="246">
        <f t="shared" ca="1" si="153"/>
        <v>2.3016616368187683E-4</v>
      </c>
    </row>
    <row r="9051" spans="7:8" x14ac:dyDescent="0.25">
      <c r="G9051">
        <v>9047</v>
      </c>
      <c r="H9051" s="246">
        <f t="shared" ca="1" si="153"/>
        <v>2.2170585577970314E-2</v>
      </c>
    </row>
    <row r="9052" spans="7:8" x14ac:dyDescent="0.25">
      <c r="G9052">
        <v>9048</v>
      </c>
      <c r="H9052" s="246">
        <f t="shared" ca="1" si="153"/>
        <v>-1.1118708410693146E-2</v>
      </c>
    </row>
    <row r="9053" spans="7:8" x14ac:dyDescent="0.25">
      <c r="G9053">
        <v>9049</v>
      </c>
      <c r="H9053" s="246">
        <f t="shared" ca="1" si="153"/>
        <v>2.4241073928853347E-2</v>
      </c>
    </row>
    <row r="9054" spans="7:8" x14ac:dyDescent="0.25">
      <c r="G9054">
        <v>9050</v>
      </c>
      <c r="H9054" s="246">
        <f t="shared" ca="1" si="153"/>
        <v>-2.095394612074088E-3</v>
      </c>
    </row>
    <row r="9055" spans="7:8" x14ac:dyDescent="0.25">
      <c r="G9055">
        <v>9051</v>
      </c>
      <c r="H9055" s="246">
        <f t="shared" ca="1" si="153"/>
        <v>-1.797561977723048E-2</v>
      </c>
    </row>
    <row r="9056" spans="7:8" x14ac:dyDescent="0.25">
      <c r="G9056">
        <v>9052</v>
      </c>
      <c r="H9056" s="246">
        <f t="shared" ca="1" si="153"/>
        <v>1.4870605615249209E-2</v>
      </c>
    </row>
    <row r="9057" spans="7:8" x14ac:dyDescent="0.25">
      <c r="G9057">
        <v>9053</v>
      </c>
      <c r="H9057" s="246">
        <f t="shared" ca="1" si="153"/>
        <v>1.6740903108850191E-2</v>
      </c>
    </row>
    <row r="9058" spans="7:8" x14ac:dyDescent="0.25">
      <c r="G9058">
        <v>9054</v>
      </c>
      <c r="H9058" s="246">
        <f t="shared" ca="1" si="153"/>
        <v>-5.7768497991535417E-3</v>
      </c>
    </row>
    <row r="9059" spans="7:8" x14ac:dyDescent="0.25">
      <c r="G9059">
        <v>9055</v>
      </c>
      <c r="H9059" s="246">
        <f t="shared" ca="1" si="153"/>
        <v>-9.2722356963821397E-3</v>
      </c>
    </row>
    <row r="9060" spans="7:8" x14ac:dyDescent="0.25">
      <c r="G9060">
        <v>9056</v>
      </c>
      <c r="H9060" s="246">
        <f t="shared" ca="1" si="153"/>
        <v>-1.299896262477431E-2</v>
      </c>
    </row>
    <row r="9061" spans="7:8" x14ac:dyDescent="0.25">
      <c r="G9061">
        <v>9057</v>
      </c>
      <c r="H9061" s="246">
        <f t="shared" ca="1" si="153"/>
        <v>3.0878823989307007E-3</v>
      </c>
    </row>
    <row r="9062" spans="7:8" x14ac:dyDescent="0.25">
      <c r="G9062">
        <v>9058</v>
      </c>
      <c r="H9062" s="246">
        <f t="shared" ca="1" si="153"/>
        <v>-6.6886743119919665E-4</v>
      </c>
    </row>
    <row r="9063" spans="7:8" x14ac:dyDescent="0.25">
      <c r="G9063">
        <v>9059</v>
      </c>
      <c r="H9063" s="246">
        <f t="shared" ca="1" si="153"/>
        <v>-1.1788629967175716E-2</v>
      </c>
    </row>
    <row r="9064" spans="7:8" x14ac:dyDescent="0.25">
      <c r="G9064">
        <v>9060</v>
      </c>
      <c r="H9064" s="246">
        <f t="shared" ca="1" si="153"/>
        <v>-2.3645342025402253E-2</v>
      </c>
    </row>
    <row r="9065" spans="7:8" x14ac:dyDescent="0.25">
      <c r="G9065">
        <v>9061</v>
      </c>
      <c r="H9065" s="246">
        <f t="shared" ca="1" si="153"/>
        <v>-2.9752635736992879E-3</v>
      </c>
    </row>
    <row r="9066" spans="7:8" x14ac:dyDescent="0.25">
      <c r="G9066">
        <v>9062</v>
      </c>
      <c r="H9066" s="246">
        <f t="shared" ca="1" si="153"/>
        <v>-8.5564898443279084E-3</v>
      </c>
    </row>
    <row r="9067" spans="7:8" x14ac:dyDescent="0.25">
      <c r="G9067">
        <v>9063</v>
      </c>
      <c r="H9067" s="246">
        <f t="shared" ca="1" si="153"/>
        <v>-1.2357920994713809E-2</v>
      </c>
    </row>
    <row r="9068" spans="7:8" x14ac:dyDescent="0.25">
      <c r="G9068">
        <v>9064</v>
      </c>
      <c r="H9068" s="246">
        <f t="shared" ca="1" si="153"/>
        <v>-2.2442685548952892E-4</v>
      </c>
    </row>
    <row r="9069" spans="7:8" x14ac:dyDescent="0.25">
      <c r="G9069">
        <v>9065</v>
      </c>
      <c r="H9069" s="246">
        <f t="shared" ca="1" si="153"/>
        <v>3.7950048078255988E-3</v>
      </c>
    </row>
    <row r="9070" spans="7:8" x14ac:dyDescent="0.25">
      <c r="G9070">
        <v>9066</v>
      </c>
      <c r="H9070" s="246">
        <f t="shared" ca="1" si="153"/>
        <v>-1.3318481816822336E-2</v>
      </c>
    </row>
    <row r="9071" spans="7:8" x14ac:dyDescent="0.25">
      <c r="G9071">
        <v>9067</v>
      </c>
      <c r="H9071" s="246">
        <f t="shared" ca="1" si="153"/>
        <v>1.3186807508365426E-2</v>
      </c>
    </row>
    <row r="9072" spans="7:8" x14ac:dyDescent="0.25">
      <c r="G9072">
        <v>9068</v>
      </c>
      <c r="H9072" s="246">
        <f t="shared" ca="1" si="153"/>
        <v>3.2797684252273778E-3</v>
      </c>
    </row>
    <row r="9073" spans="7:8" x14ac:dyDescent="0.25">
      <c r="G9073">
        <v>9069</v>
      </c>
      <c r="H9073" s="246">
        <f t="shared" ca="1" si="153"/>
        <v>9.2890613289061032E-3</v>
      </c>
    </row>
    <row r="9074" spans="7:8" x14ac:dyDescent="0.25">
      <c r="G9074">
        <v>9070</v>
      </c>
      <c r="H9074" s="246">
        <f t="shared" ca="1" si="153"/>
        <v>-1.0424009883949937E-4</v>
      </c>
    </row>
    <row r="9075" spans="7:8" x14ac:dyDescent="0.25">
      <c r="G9075">
        <v>9071</v>
      </c>
      <c r="H9075" s="246">
        <f t="shared" ca="1" si="153"/>
        <v>6.253595107579113E-3</v>
      </c>
    </row>
    <row r="9076" spans="7:8" x14ac:dyDescent="0.25">
      <c r="G9076">
        <v>9072</v>
      </c>
      <c r="H9076" s="246">
        <f t="shared" ca="1" si="153"/>
        <v>-9.8331094177286065E-3</v>
      </c>
    </row>
    <row r="9077" spans="7:8" x14ac:dyDescent="0.25">
      <c r="G9077">
        <v>9073</v>
      </c>
      <c r="H9077" s="246">
        <f t="shared" ca="1" si="153"/>
        <v>-1.177845907194062E-2</v>
      </c>
    </row>
    <row r="9078" spans="7:8" x14ac:dyDescent="0.25">
      <c r="G9078">
        <v>9074</v>
      </c>
      <c r="H9078" s="246">
        <f t="shared" ca="1" si="153"/>
        <v>4.9130864713886379E-3</v>
      </c>
    </row>
    <row r="9079" spans="7:8" x14ac:dyDescent="0.25">
      <c r="G9079">
        <v>9075</v>
      </c>
      <c r="H9079" s="246">
        <f t="shared" ca="1" si="153"/>
        <v>1.9863528278461957E-2</v>
      </c>
    </row>
    <row r="9080" spans="7:8" x14ac:dyDescent="0.25">
      <c r="G9080">
        <v>9076</v>
      </c>
      <c r="H9080" s="246">
        <f t="shared" ca="1" si="153"/>
        <v>1.0530725669155982E-2</v>
      </c>
    </row>
    <row r="9081" spans="7:8" x14ac:dyDescent="0.25">
      <c r="G9081">
        <v>9077</v>
      </c>
      <c r="H9081" s="246">
        <f t="shared" ca="1" si="153"/>
        <v>-1.4690693150642515E-3</v>
      </c>
    </row>
    <row r="9082" spans="7:8" x14ac:dyDescent="0.25">
      <c r="G9082">
        <v>9078</v>
      </c>
      <c r="H9082" s="246">
        <f t="shared" ca="1" si="153"/>
        <v>6.5990894887564858E-4</v>
      </c>
    </row>
    <row r="9083" spans="7:8" x14ac:dyDescent="0.25">
      <c r="G9083">
        <v>9079</v>
      </c>
      <c r="H9083" s="246">
        <f t="shared" ca="1" si="153"/>
        <v>1.0672689200597286E-2</v>
      </c>
    </row>
    <row r="9084" spans="7:8" x14ac:dyDescent="0.25">
      <c r="G9084">
        <v>9080</v>
      </c>
      <c r="H9084" s="246">
        <f t="shared" ca="1" si="153"/>
        <v>1.8678575094224173E-2</v>
      </c>
    </row>
    <row r="9085" spans="7:8" x14ac:dyDescent="0.25">
      <c r="G9085">
        <v>9081</v>
      </c>
      <c r="H9085" s="246">
        <f t="shared" ca="1" si="153"/>
        <v>-3.6283674621909949E-2</v>
      </c>
    </row>
    <row r="9086" spans="7:8" x14ac:dyDescent="0.25">
      <c r="G9086">
        <v>9082</v>
      </c>
      <c r="H9086" s="246">
        <f t="shared" ca="1" si="153"/>
        <v>-2.7360621822121291E-3</v>
      </c>
    </row>
    <row r="9087" spans="7:8" x14ac:dyDescent="0.25">
      <c r="G9087">
        <v>9083</v>
      </c>
      <c r="H9087" s="246">
        <f t="shared" ca="1" si="153"/>
        <v>2.1359345913151011E-2</v>
      </c>
    </row>
    <row r="9088" spans="7:8" x14ac:dyDescent="0.25">
      <c r="G9088">
        <v>9084</v>
      </c>
      <c r="H9088" s="246">
        <f t="shared" ca="1" si="153"/>
        <v>8.1186628563250911E-3</v>
      </c>
    </row>
    <row r="9089" spans="7:8" x14ac:dyDescent="0.25">
      <c r="G9089">
        <v>9085</v>
      </c>
      <c r="H9089" s="246">
        <f t="shared" ca="1" si="153"/>
        <v>7.4025197510999927E-3</v>
      </c>
    </row>
    <row r="9090" spans="7:8" x14ac:dyDescent="0.25">
      <c r="G9090">
        <v>9086</v>
      </c>
      <c r="H9090" s="246">
        <f t="shared" ca="1" si="153"/>
        <v>8.6826104143247727E-3</v>
      </c>
    </row>
    <row r="9091" spans="7:8" x14ac:dyDescent="0.25">
      <c r="G9091">
        <v>9087</v>
      </c>
      <c r="H9091" s="246">
        <f t="shared" ca="1" si="153"/>
        <v>-1.7626555080041337E-2</v>
      </c>
    </row>
    <row r="9092" spans="7:8" x14ac:dyDescent="0.25">
      <c r="G9092">
        <v>9088</v>
      </c>
      <c r="H9092" s="246">
        <f t="shared" ca="1" si="153"/>
        <v>9.1773200954696089E-3</v>
      </c>
    </row>
    <row r="9093" spans="7:8" x14ac:dyDescent="0.25">
      <c r="G9093">
        <v>9089</v>
      </c>
      <c r="H9093" s="246">
        <f t="shared" ca="1" si="153"/>
        <v>6.5273145774836054E-3</v>
      </c>
    </row>
    <row r="9094" spans="7:8" x14ac:dyDescent="0.25">
      <c r="G9094">
        <v>9090</v>
      </c>
      <c r="H9094" s="246">
        <f t="shared" ref="H9094:H9157" ca="1" si="154">_xlfn.NORM.INV(RAND(),$N$7,$N$8)</f>
        <v>8.6160213465573485E-3</v>
      </c>
    </row>
    <row r="9095" spans="7:8" x14ac:dyDescent="0.25">
      <c r="G9095">
        <v>9091</v>
      </c>
      <c r="H9095" s="246">
        <f t="shared" ca="1" si="154"/>
        <v>-5.000548713410595E-3</v>
      </c>
    </row>
    <row r="9096" spans="7:8" x14ac:dyDescent="0.25">
      <c r="G9096">
        <v>9092</v>
      </c>
      <c r="H9096" s="246">
        <f t="shared" ca="1" si="154"/>
        <v>-1.9683663224167678E-3</v>
      </c>
    </row>
    <row r="9097" spans="7:8" x14ac:dyDescent="0.25">
      <c r="G9097">
        <v>9093</v>
      </c>
      <c r="H9097" s="246">
        <f t="shared" ca="1" si="154"/>
        <v>1.250072708476793E-2</v>
      </c>
    </row>
    <row r="9098" spans="7:8" x14ac:dyDescent="0.25">
      <c r="G9098">
        <v>9094</v>
      </c>
      <c r="H9098" s="246">
        <f t="shared" ca="1" si="154"/>
        <v>-8.6086471086296457E-3</v>
      </c>
    </row>
    <row r="9099" spans="7:8" x14ac:dyDescent="0.25">
      <c r="G9099">
        <v>9095</v>
      </c>
      <c r="H9099" s="246">
        <f t="shared" ca="1" si="154"/>
        <v>1.3508989176310052E-2</v>
      </c>
    </row>
    <row r="9100" spans="7:8" x14ac:dyDescent="0.25">
      <c r="G9100">
        <v>9096</v>
      </c>
      <c r="H9100" s="246">
        <f t="shared" ca="1" si="154"/>
        <v>1.3943055211183468E-2</v>
      </c>
    </row>
    <row r="9101" spans="7:8" x14ac:dyDescent="0.25">
      <c r="G9101">
        <v>9097</v>
      </c>
      <c r="H9101" s="246">
        <f t="shared" ca="1" si="154"/>
        <v>-4.7218013741693774E-4</v>
      </c>
    </row>
    <row r="9102" spans="7:8" x14ac:dyDescent="0.25">
      <c r="G9102">
        <v>9098</v>
      </c>
      <c r="H9102" s="246">
        <f t="shared" ca="1" si="154"/>
        <v>-2.0942479813979339E-3</v>
      </c>
    </row>
    <row r="9103" spans="7:8" x14ac:dyDescent="0.25">
      <c r="G9103">
        <v>9099</v>
      </c>
      <c r="H9103" s="246">
        <f t="shared" ca="1" si="154"/>
        <v>-1.3709046692247749E-2</v>
      </c>
    </row>
    <row r="9104" spans="7:8" x14ac:dyDescent="0.25">
      <c r="G9104">
        <v>9100</v>
      </c>
      <c r="H9104" s="246">
        <f t="shared" ca="1" si="154"/>
        <v>5.8140112271124174E-3</v>
      </c>
    </row>
    <row r="9105" spans="7:8" x14ac:dyDescent="0.25">
      <c r="G9105">
        <v>9101</v>
      </c>
      <c r="H9105" s="246">
        <f t="shared" ca="1" si="154"/>
        <v>-8.6058365916575671E-3</v>
      </c>
    </row>
    <row r="9106" spans="7:8" x14ac:dyDescent="0.25">
      <c r="G9106">
        <v>9102</v>
      </c>
      <c r="H9106" s="246">
        <f t="shared" ca="1" si="154"/>
        <v>-1.5628421975926142E-2</v>
      </c>
    </row>
    <row r="9107" spans="7:8" x14ac:dyDescent="0.25">
      <c r="G9107">
        <v>9103</v>
      </c>
      <c r="H9107" s="246">
        <f t="shared" ca="1" si="154"/>
        <v>-1.5377103043480649E-2</v>
      </c>
    </row>
    <row r="9108" spans="7:8" x14ac:dyDescent="0.25">
      <c r="G9108">
        <v>9104</v>
      </c>
      <c r="H9108" s="246">
        <f t="shared" ca="1" si="154"/>
        <v>-1.1991292459313796E-2</v>
      </c>
    </row>
    <row r="9109" spans="7:8" x14ac:dyDescent="0.25">
      <c r="G9109">
        <v>9105</v>
      </c>
      <c r="H9109" s="246">
        <f t="shared" ca="1" si="154"/>
        <v>-6.2406796842597615E-3</v>
      </c>
    </row>
    <row r="9110" spans="7:8" x14ac:dyDescent="0.25">
      <c r="G9110">
        <v>9106</v>
      </c>
      <c r="H9110" s="246">
        <f t="shared" ca="1" si="154"/>
        <v>3.9073046517024432E-3</v>
      </c>
    </row>
    <row r="9111" spans="7:8" x14ac:dyDescent="0.25">
      <c r="G9111">
        <v>9107</v>
      </c>
      <c r="H9111" s="246">
        <f t="shared" ca="1" si="154"/>
        <v>-7.4460031844440855E-3</v>
      </c>
    </row>
    <row r="9112" spans="7:8" x14ac:dyDescent="0.25">
      <c r="G9112">
        <v>9108</v>
      </c>
      <c r="H9112" s="246">
        <f t="shared" ca="1" si="154"/>
        <v>1.2235047030715601E-2</v>
      </c>
    </row>
    <row r="9113" spans="7:8" x14ac:dyDescent="0.25">
      <c r="G9113">
        <v>9109</v>
      </c>
      <c r="H9113" s="246">
        <f t="shared" ca="1" si="154"/>
        <v>-9.6299136773794914E-3</v>
      </c>
    </row>
    <row r="9114" spans="7:8" x14ac:dyDescent="0.25">
      <c r="G9114">
        <v>9110</v>
      </c>
      <c r="H9114" s="246">
        <f t="shared" ca="1" si="154"/>
        <v>-1.0203192298670557E-2</v>
      </c>
    </row>
    <row r="9115" spans="7:8" x14ac:dyDescent="0.25">
      <c r="G9115">
        <v>9111</v>
      </c>
      <c r="H9115" s="246">
        <f t="shared" ca="1" si="154"/>
        <v>-9.9102177083687099E-3</v>
      </c>
    </row>
    <row r="9116" spans="7:8" x14ac:dyDescent="0.25">
      <c r="G9116">
        <v>9112</v>
      </c>
      <c r="H9116" s="246">
        <f t="shared" ca="1" si="154"/>
        <v>1.7428557386790892E-3</v>
      </c>
    </row>
    <row r="9117" spans="7:8" x14ac:dyDescent="0.25">
      <c r="G9117">
        <v>9113</v>
      </c>
      <c r="H9117" s="246">
        <f t="shared" ca="1" si="154"/>
        <v>1.3332082959061391E-2</v>
      </c>
    </row>
    <row r="9118" spans="7:8" x14ac:dyDescent="0.25">
      <c r="G9118">
        <v>9114</v>
      </c>
      <c r="H9118" s="246">
        <f t="shared" ca="1" si="154"/>
        <v>1.5915313712568872E-2</v>
      </c>
    </row>
    <row r="9119" spans="7:8" x14ac:dyDescent="0.25">
      <c r="G9119">
        <v>9115</v>
      </c>
      <c r="H9119" s="246">
        <f t="shared" ca="1" si="154"/>
        <v>8.9888250352116675E-3</v>
      </c>
    </row>
    <row r="9120" spans="7:8" x14ac:dyDescent="0.25">
      <c r="G9120">
        <v>9116</v>
      </c>
      <c r="H9120" s="246">
        <f t="shared" ca="1" si="154"/>
        <v>-5.821670518188409E-3</v>
      </c>
    </row>
    <row r="9121" spans="7:8" x14ac:dyDescent="0.25">
      <c r="G9121">
        <v>9117</v>
      </c>
      <c r="H9121" s="246">
        <f t="shared" ca="1" si="154"/>
        <v>1.0169035050950396E-3</v>
      </c>
    </row>
    <row r="9122" spans="7:8" x14ac:dyDescent="0.25">
      <c r="G9122">
        <v>9118</v>
      </c>
      <c r="H9122" s="246">
        <f t="shared" ca="1" si="154"/>
        <v>5.1352217415025951E-3</v>
      </c>
    </row>
    <row r="9123" spans="7:8" x14ac:dyDescent="0.25">
      <c r="G9123">
        <v>9119</v>
      </c>
      <c r="H9123" s="246">
        <f t="shared" ca="1" si="154"/>
        <v>3.9030211319148484E-3</v>
      </c>
    </row>
    <row r="9124" spans="7:8" x14ac:dyDescent="0.25">
      <c r="G9124">
        <v>9120</v>
      </c>
      <c r="H9124" s="246">
        <f t="shared" ca="1" si="154"/>
        <v>-7.8456662207246602E-3</v>
      </c>
    </row>
    <row r="9125" spans="7:8" x14ac:dyDescent="0.25">
      <c r="G9125">
        <v>9121</v>
      </c>
      <c r="H9125" s="246">
        <f t="shared" ca="1" si="154"/>
        <v>4.2086922019836139E-3</v>
      </c>
    </row>
    <row r="9126" spans="7:8" x14ac:dyDescent="0.25">
      <c r="G9126">
        <v>9122</v>
      </c>
      <c r="H9126" s="246">
        <f t="shared" ca="1" si="154"/>
        <v>-1.4148533462156011E-3</v>
      </c>
    </row>
    <row r="9127" spans="7:8" x14ac:dyDescent="0.25">
      <c r="G9127">
        <v>9123</v>
      </c>
      <c r="H9127" s="246">
        <f t="shared" ca="1" si="154"/>
        <v>-3.2821000429065768E-3</v>
      </c>
    </row>
    <row r="9128" spans="7:8" x14ac:dyDescent="0.25">
      <c r="G9128">
        <v>9124</v>
      </c>
      <c r="H9128" s="246">
        <f t="shared" ca="1" si="154"/>
        <v>2.0772937058899689E-2</v>
      </c>
    </row>
    <row r="9129" spans="7:8" x14ac:dyDescent="0.25">
      <c r="G9129">
        <v>9125</v>
      </c>
      <c r="H9129" s="246">
        <f t="shared" ca="1" si="154"/>
        <v>-9.4580758011596003E-3</v>
      </c>
    </row>
    <row r="9130" spans="7:8" x14ac:dyDescent="0.25">
      <c r="G9130">
        <v>9126</v>
      </c>
      <c r="H9130" s="246">
        <f t="shared" ca="1" si="154"/>
        <v>-1.0994754780223286E-2</v>
      </c>
    </row>
    <row r="9131" spans="7:8" x14ac:dyDescent="0.25">
      <c r="G9131">
        <v>9127</v>
      </c>
      <c r="H9131" s="246">
        <f t="shared" ca="1" si="154"/>
        <v>1.2185936810191328E-3</v>
      </c>
    </row>
    <row r="9132" spans="7:8" x14ac:dyDescent="0.25">
      <c r="G9132">
        <v>9128</v>
      </c>
      <c r="H9132" s="246">
        <f t="shared" ca="1" si="154"/>
        <v>-7.6330982524123396E-4</v>
      </c>
    </row>
    <row r="9133" spans="7:8" x14ac:dyDescent="0.25">
      <c r="G9133">
        <v>9129</v>
      </c>
      <c r="H9133" s="246">
        <f t="shared" ca="1" si="154"/>
        <v>1.3470702183363438E-2</v>
      </c>
    </row>
    <row r="9134" spans="7:8" x14ac:dyDescent="0.25">
      <c r="G9134">
        <v>9130</v>
      </c>
      <c r="H9134" s="246">
        <f t="shared" ca="1" si="154"/>
        <v>9.7057978597042346E-4</v>
      </c>
    </row>
    <row r="9135" spans="7:8" x14ac:dyDescent="0.25">
      <c r="G9135">
        <v>9131</v>
      </c>
      <c r="H9135" s="246">
        <f t="shared" ca="1" si="154"/>
        <v>2.5709735478581719E-3</v>
      </c>
    </row>
    <row r="9136" spans="7:8" x14ac:dyDescent="0.25">
      <c r="G9136">
        <v>9132</v>
      </c>
      <c r="H9136" s="246">
        <f t="shared" ca="1" si="154"/>
        <v>7.4888366679093004E-3</v>
      </c>
    </row>
    <row r="9137" spans="7:8" x14ac:dyDescent="0.25">
      <c r="G9137">
        <v>9133</v>
      </c>
      <c r="H9137" s="246">
        <f t="shared" ca="1" si="154"/>
        <v>-1.1115175712674355E-2</v>
      </c>
    </row>
    <row r="9138" spans="7:8" x14ac:dyDescent="0.25">
      <c r="G9138">
        <v>9134</v>
      </c>
      <c r="H9138" s="246">
        <f t="shared" ca="1" si="154"/>
        <v>4.3512033563100766E-3</v>
      </c>
    </row>
    <row r="9139" spans="7:8" x14ac:dyDescent="0.25">
      <c r="G9139">
        <v>9135</v>
      </c>
      <c r="H9139" s="246">
        <f t="shared" ca="1" si="154"/>
        <v>-1.6050586861340602E-2</v>
      </c>
    </row>
    <row r="9140" spans="7:8" x14ac:dyDescent="0.25">
      <c r="G9140">
        <v>9136</v>
      </c>
      <c r="H9140" s="246">
        <f t="shared" ca="1" si="154"/>
        <v>-8.1011698873001154E-3</v>
      </c>
    </row>
    <row r="9141" spans="7:8" x14ac:dyDescent="0.25">
      <c r="G9141">
        <v>9137</v>
      </c>
      <c r="H9141" s="246">
        <f t="shared" ca="1" si="154"/>
        <v>-4.0613622873921236E-2</v>
      </c>
    </row>
    <row r="9142" spans="7:8" x14ac:dyDescent="0.25">
      <c r="G9142">
        <v>9138</v>
      </c>
      <c r="H9142" s="246">
        <f t="shared" ca="1" si="154"/>
        <v>1.2521079542247252E-2</v>
      </c>
    </row>
    <row r="9143" spans="7:8" x14ac:dyDescent="0.25">
      <c r="G9143">
        <v>9139</v>
      </c>
      <c r="H9143" s="246">
        <f t="shared" ca="1" si="154"/>
        <v>-4.6821761827784232E-3</v>
      </c>
    </row>
    <row r="9144" spans="7:8" x14ac:dyDescent="0.25">
      <c r="G9144">
        <v>9140</v>
      </c>
      <c r="H9144" s="246">
        <f t="shared" ca="1" si="154"/>
        <v>5.2567700605677184E-3</v>
      </c>
    </row>
    <row r="9145" spans="7:8" x14ac:dyDescent="0.25">
      <c r="G9145">
        <v>9141</v>
      </c>
      <c r="H9145" s="246">
        <f t="shared" ca="1" si="154"/>
        <v>8.2165929160482928E-3</v>
      </c>
    </row>
    <row r="9146" spans="7:8" x14ac:dyDescent="0.25">
      <c r="G9146">
        <v>9142</v>
      </c>
      <c r="H9146" s="246">
        <f t="shared" ca="1" si="154"/>
        <v>8.3960044394939641E-3</v>
      </c>
    </row>
    <row r="9147" spans="7:8" x14ac:dyDescent="0.25">
      <c r="G9147">
        <v>9143</v>
      </c>
      <c r="H9147" s="246">
        <f t="shared" ca="1" si="154"/>
        <v>2.7596881533610315E-3</v>
      </c>
    </row>
    <row r="9148" spans="7:8" x14ac:dyDescent="0.25">
      <c r="G9148">
        <v>9144</v>
      </c>
      <c r="H9148" s="246">
        <f t="shared" ca="1" si="154"/>
        <v>2.5734757182443394E-3</v>
      </c>
    </row>
    <row r="9149" spans="7:8" x14ac:dyDescent="0.25">
      <c r="G9149">
        <v>9145</v>
      </c>
      <c r="H9149" s="246">
        <f t="shared" ca="1" si="154"/>
        <v>2.5341436243682134E-3</v>
      </c>
    </row>
    <row r="9150" spans="7:8" x14ac:dyDescent="0.25">
      <c r="G9150">
        <v>9146</v>
      </c>
      <c r="H9150" s="246">
        <f t="shared" ca="1" si="154"/>
        <v>4.4222470954616991E-3</v>
      </c>
    </row>
    <row r="9151" spans="7:8" x14ac:dyDescent="0.25">
      <c r="G9151">
        <v>9147</v>
      </c>
      <c r="H9151" s="246">
        <f t="shared" ca="1" si="154"/>
        <v>1.7183789859935683E-2</v>
      </c>
    </row>
    <row r="9152" spans="7:8" x14ac:dyDescent="0.25">
      <c r="G9152">
        <v>9148</v>
      </c>
      <c r="H9152" s="246">
        <f t="shared" ca="1" si="154"/>
        <v>1.8814621449787931E-3</v>
      </c>
    </row>
    <row r="9153" spans="7:8" x14ac:dyDescent="0.25">
      <c r="G9153">
        <v>9149</v>
      </c>
      <c r="H9153" s="246">
        <f t="shared" ca="1" si="154"/>
        <v>-7.1440411808232386E-3</v>
      </c>
    </row>
    <row r="9154" spans="7:8" x14ac:dyDescent="0.25">
      <c r="G9154">
        <v>9150</v>
      </c>
      <c r="H9154" s="246">
        <f t="shared" ca="1" si="154"/>
        <v>-8.0461240360684416E-3</v>
      </c>
    </row>
    <row r="9155" spans="7:8" x14ac:dyDescent="0.25">
      <c r="G9155">
        <v>9151</v>
      </c>
      <c r="H9155" s="246">
        <f t="shared" ca="1" si="154"/>
        <v>-2.2221227229620583E-3</v>
      </c>
    </row>
    <row r="9156" spans="7:8" x14ac:dyDescent="0.25">
      <c r="G9156">
        <v>9152</v>
      </c>
      <c r="H9156" s="246">
        <f t="shared" ca="1" si="154"/>
        <v>-6.406109043289879E-4</v>
      </c>
    </row>
    <row r="9157" spans="7:8" x14ac:dyDescent="0.25">
      <c r="G9157">
        <v>9153</v>
      </c>
      <c r="H9157" s="246">
        <f t="shared" ca="1" si="154"/>
        <v>2.8998012763680847E-3</v>
      </c>
    </row>
    <row r="9158" spans="7:8" x14ac:dyDescent="0.25">
      <c r="G9158">
        <v>9154</v>
      </c>
      <c r="H9158" s="246">
        <f t="shared" ref="H9158:H9221" ca="1" si="155">_xlfn.NORM.INV(RAND(),$N$7,$N$8)</f>
        <v>2.7408167818016346E-2</v>
      </c>
    </row>
    <row r="9159" spans="7:8" x14ac:dyDescent="0.25">
      <c r="G9159">
        <v>9155</v>
      </c>
      <c r="H9159" s="246">
        <f t="shared" ca="1" si="155"/>
        <v>-3.9637956078585291E-3</v>
      </c>
    </row>
    <row r="9160" spans="7:8" x14ac:dyDescent="0.25">
      <c r="G9160">
        <v>9156</v>
      </c>
      <c r="H9160" s="246">
        <f t="shared" ca="1" si="155"/>
        <v>1.2454027411346262E-2</v>
      </c>
    </row>
    <row r="9161" spans="7:8" x14ac:dyDescent="0.25">
      <c r="G9161">
        <v>9157</v>
      </c>
      <c r="H9161" s="246">
        <f t="shared" ca="1" si="155"/>
        <v>7.1413804023010767E-4</v>
      </c>
    </row>
    <row r="9162" spans="7:8" x14ac:dyDescent="0.25">
      <c r="G9162">
        <v>9158</v>
      </c>
      <c r="H9162" s="246">
        <f t="shared" ca="1" si="155"/>
        <v>-1.588828792321249E-2</v>
      </c>
    </row>
    <row r="9163" spans="7:8" x14ac:dyDescent="0.25">
      <c r="G9163">
        <v>9159</v>
      </c>
      <c r="H9163" s="246">
        <f t="shared" ca="1" si="155"/>
        <v>2.0889659715351673E-3</v>
      </c>
    </row>
    <row r="9164" spans="7:8" x14ac:dyDescent="0.25">
      <c r="G9164">
        <v>9160</v>
      </c>
      <c r="H9164" s="246">
        <f t="shared" ca="1" si="155"/>
        <v>3.4122881517675003E-3</v>
      </c>
    </row>
    <row r="9165" spans="7:8" x14ac:dyDescent="0.25">
      <c r="G9165">
        <v>9161</v>
      </c>
      <c r="H9165" s="246">
        <f t="shared" ca="1" si="155"/>
        <v>-5.0505023314575794E-3</v>
      </c>
    </row>
    <row r="9166" spans="7:8" x14ac:dyDescent="0.25">
      <c r="G9166">
        <v>9162</v>
      </c>
      <c r="H9166" s="246">
        <f t="shared" ca="1" si="155"/>
        <v>-9.8714946006958036E-3</v>
      </c>
    </row>
    <row r="9167" spans="7:8" x14ac:dyDescent="0.25">
      <c r="G9167">
        <v>9163</v>
      </c>
      <c r="H9167" s="246">
        <f t="shared" ca="1" si="155"/>
        <v>3.524163934141599E-3</v>
      </c>
    </row>
    <row r="9168" spans="7:8" x14ac:dyDescent="0.25">
      <c r="G9168">
        <v>9164</v>
      </c>
      <c r="H9168" s="246">
        <f t="shared" ca="1" si="155"/>
        <v>-2.2186905120768638E-2</v>
      </c>
    </row>
    <row r="9169" spans="7:8" x14ac:dyDescent="0.25">
      <c r="G9169">
        <v>9165</v>
      </c>
      <c r="H9169" s="246">
        <f t="shared" ca="1" si="155"/>
        <v>3.2607802173676023E-2</v>
      </c>
    </row>
    <row r="9170" spans="7:8" x14ac:dyDescent="0.25">
      <c r="G9170">
        <v>9166</v>
      </c>
      <c r="H9170" s="246">
        <f t="shared" ca="1" si="155"/>
        <v>2.3008394031614186E-3</v>
      </c>
    </row>
    <row r="9171" spans="7:8" x14ac:dyDescent="0.25">
      <c r="G9171">
        <v>9167</v>
      </c>
      <c r="H9171" s="246">
        <f t="shared" ca="1" si="155"/>
        <v>-5.3910943108805105E-3</v>
      </c>
    </row>
    <row r="9172" spans="7:8" x14ac:dyDescent="0.25">
      <c r="G9172">
        <v>9168</v>
      </c>
      <c r="H9172" s="246">
        <f t="shared" ca="1" si="155"/>
        <v>-7.7180511263020887E-3</v>
      </c>
    </row>
    <row r="9173" spans="7:8" x14ac:dyDescent="0.25">
      <c r="G9173">
        <v>9169</v>
      </c>
      <c r="H9173" s="246">
        <f t="shared" ca="1" si="155"/>
        <v>1.1470831071777163E-2</v>
      </c>
    </row>
    <row r="9174" spans="7:8" x14ac:dyDescent="0.25">
      <c r="G9174">
        <v>9170</v>
      </c>
      <c r="H9174" s="246">
        <f t="shared" ca="1" si="155"/>
        <v>2.5096956014220356E-3</v>
      </c>
    </row>
    <row r="9175" spans="7:8" x14ac:dyDescent="0.25">
      <c r="G9175">
        <v>9171</v>
      </c>
      <c r="H9175" s="246">
        <f t="shared" ca="1" si="155"/>
        <v>6.9773112004103861E-3</v>
      </c>
    </row>
    <row r="9176" spans="7:8" x14ac:dyDescent="0.25">
      <c r="G9176">
        <v>9172</v>
      </c>
      <c r="H9176" s="246">
        <f t="shared" ca="1" si="155"/>
        <v>-1.9581629234146067E-2</v>
      </c>
    </row>
    <row r="9177" spans="7:8" x14ac:dyDescent="0.25">
      <c r="G9177">
        <v>9173</v>
      </c>
      <c r="H9177" s="246">
        <f t="shared" ca="1" si="155"/>
        <v>4.601710523088446E-3</v>
      </c>
    </row>
    <row r="9178" spans="7:8" x14ac:dyDescent="0.25">
      <c r="G9178">
        <v>9174</v>
      </c>
      <c r="H9178" s="246">
        <f t="shared" ca="1" si="155"/>
        <v>-5.9503303877243494E-3</v>
      </c>
    </row>
    <row r="9179" spans="7:8" x14ac:dyDescent="0.25">
      <c r="G9179">
        <v>9175</v>
      </c>
      <c r="H9179" s="246">
        <f t="shared" ca="1" si="155"/>
        <v>-2.6672405169122938E-3</v>
      </c>
    </row>
    <row r="9180" spans="7:8" x14ac:dyDescent="0.25">
      <c r="G9180">
        <v>9176</v>
      </c>
      <c r="H9180" s="246">
        <f t="shared" ca="1" si="155"/>
        <v>9.9736454949819406E-3</v>
      </c>
    </row>
    <row r="9181" spans="7:8" x14ac:dyDescent="0.25">
      <c r="G9181">
        <v>9177</v>
      </c>
      <c r="H9181" s="246">
        <f t="shared" ca="1" si="155"/>
        <v>-3.5782367088986735E-3</v>
      </c>
    </row>
    <row r="9182" spans="7:8" x14ac:dyDescent="0.25">
      <c r="G9182">
        <v>9178</v>
      </c>
      <c r="H9182" s="246">
        <f t="shared" ca="1" si="155"/>
        <v>1.3620868226615214E-2</v>
      </c>
    </row>
    <row r="9183" spans="7:8" x14ac:dyDescent="0.25">
      <c r="G9183">
        <v>9179</v>
      </c>
      <c r="H9183" s="246">
        <f t="shared" ca="1" si="155"/>
        <v>-7.3508416075475577E-3</v>
      </c>
    </row>
    <row r="9184" spans="7:8" x14ac:dyDescent="0.25">
      <c r="G9184">
        <v>9180</v>
      </c>
      <c r="H9184" s="246">
        <f t="shared" ca="1" si="155"/>
        <v>-9.7601227534920565E-3</v>
      </c>
    </row>
    <row r="9185" spans="7:8" x14ac:dyDescent="0.25">
      <c r="G9185">
        <v>9181</v>
      </c>
      <c r="H9185" s="246">
        <f t="shared" ca="1" si="155"/>
        <v>-9.3237324014329871E-3</v>
      </c>
    </row>
    <row r="9186" spans="7:8" x14ac:dyDescent="0.25">
      <c r="G9186">
        <v>9182</v>
      </c>
      <c r="H9186" s="246">
        <f t="shared" ca="1" si="155"/>
        <v>-1.8054823550626162E-3</v>
      </c>
    </row>
    <row r="9187" spans="7:8" x14ac:dyDescent="0.25">
      <c r="G9187">
        <v>9183</v>
      </c>
      <c r="H9187" s="246">
        <f t="shared" ca="1" si="155"/>
        <v>-3.0706999230481007E-3</v>
      </c>
    </row>
    <row r="9188" spans="7:8" x14ac:dyDescent="0.25">
      <c r="G9188">
        <v>9184</v>
      </c>
      <c r="H9188" s="246">
        <f t="shared" ca="1" si="155"/>
        <v>1.3826567596845244E-3</v>
      </c>
    </row>
    <row r="9189" spans="7:8" x14ac:dyDescent="0.25">
      <c r="G9189">
        <v>9185</v>
      </c>
      <c r="H9189" s="246">
        <f t="shared" ca="1" si="155"/>
        <v>-4.6754379813553114E-3</v>
      </c>
    </row>
    <row r="9190" spans="7:8" x14ac:dyDescent="0.25">
      <c r="G9190">
        <v>9186</v>
      </c>
      <c r="H9190" s="246">
        <f t="shared" ca="1" si="155"/>
        <v>-3.2980165246254938E-6</v>
      </c>
    </row>
    <row r="9191" spans="7:8" x14ac:dyDescent="0.25">
      <c r="G9191">
        <v>9187</v>
      </c>
      <c r="H9191" s="246">
        <f t="shared" ca="1" si="155"/>
        <v>-1.0470090793527037E-3</v>
      </c>
    </row>
    <row r="9192" spans="7:8" x14ac:dyDescent="0.25">
      <c r="G9192">
        <v>9188</v>
      </c>
      <c r="H9192" s="246">
        <f t="shared" ca="1" si="155"/>
        <v>1.6897617491518097E-2</v>
      </c>
    </row>
    <row r="9193" spans="7:8" x14ac:dyDescent="0.25">
      <c r="G9193">
        <v>9189</v>
      </c>
      <c r="H9193" s="246">
        <f t="shared" ca="1" si="155"/>
        <v>8.110783105337669E-3</v>
      </c>
    </row>
    <row r="9194" spans="7:8" x14ac:dyDescent="0.25">
      <c r="G9194">
        <v>9190</v>
      </c>
      <c r="H9194" s="246">
        <f t="shared" ca="1" si="155"/>
        <v>3.3358132104135171E-2</v>
      </c>
    </row>
    <row r="9195" spans="7:8" x14ac:dyDescent="0.25">
      <c r="G9195">
        <v>9191</v>
      </c>
      <c r="H9195" s="246">
        <f t="shared" ca="1" si="155"/>
        <v>7.8136052087570233E-3</v>
      </c>
    </row>
    <row r="9196" spans="7:8" x14ac:dyDescent="0.25">
      <c r="G9196">
        <v>9192</v>
      </c>
      <c r="H9196" s="246">
        <f t="shared" ca="1" si="155"/>
        <v>-2.0292590977561309E-2</v>
      </c>
    </row>
    <row r="9197" spans="7:8" x14ac:dyDescent="0.25">
      <c r="G9197">
        <v>9193</v>
      </c>
      <c r="H9197" s="246">
        <f t="shared" ca="1" si="155"/>
        <v>-3.7467385633859845E-2</v>
      </c>
    </row>
    <row r="9198" spans="7:8" x14ac:dyDescent="0.25">
      <c r="G9198">
        <v>9194</v>
      </c>
      <c r="H9198" s="246">
        <f t="shared" ca="1" si="155"/>
        <v>-9.2578543376036857E-3</v>
      </c>
    </row>
    <row r="9199" spans="7:8" x14ac:dyDescent="0.25">
      <c r="G9199">
        <v>9195</v>
      </c>
      <c r="H9199" s="246">
        <f t="shared" ca="1" si="155"/>
        <v>-1.7527248639648886E-3</v>
      </c>
    </row>
    <row r="9200" spans="7:8" x14ac:dyDescent="0.25">
      <c r="G9200">
        <v>9196</v>
      </c>
      <c r="H9200" s="246">
        <f t="shared" ca="1" si="155"/>
        <v>1.0154966821764731E-2</v>
      </c>
    </row>
    <row r="9201" spans="7:8" x14ac:dyDescent="0.25">
      <c r="G9201">
        <v>9197</v>
      </c>
      <c r="H9201" s="246">
        <f t="shared" ca="1" si="155"/>
        <v>6.0770116090680991E-3</v>
      </c>
    </row>
    <row r="9202" spans="7:8" x14ac:dyDescent="0.25">
      <c r="G9202">
        <v>9198</v>
      </c>
      <c r="H9202" s="246">
        <f t="shared" ca="1" si="155"/>
        <v>-1.6533743603760895E-2</v>
      </c>
    </row>
    <row r="9203" spans="7:8" x14ac:dyDescent="0.25">
      <c r="G9203">
        <v>9199</v>
      </c>
      <c r="H9203" s="246">
        <f t="shared" ca="1" si="155"/>
        <v>2.8651181390318453E-3</v>
      </c>
    </row>
    <row r="9204" spans="7:8" x14ac:dyDescent="0.25">
      <c r="G9204">
        <v>9200</v>
      </c>
      <c r="H9204" s="246">
        <f t="shared" ca="1" si="155"/>
        <v>8.9240669879648068E-3</v>
      </c>
    </row>
    <row r="9205" spans="7:8" x14ac:dyDescent="0.25">
      <c r="G9205">
        <v>9201</v>
      </c>
      <c r="H9205" s="246">
        <f t="shared" ca="1" si="155"/>
        <v>-6.401734291606254E-3</v>
      </c>
    </row>
    <row r="9206" spans="7:8" x14ac:dyDescent="0.25">
      <c r="G9206">
        <v>9202</v>
      </c>
      <c r="H9206" s="246">
        <f t="shared" ca="1" si="155"/>
        <v>3.3693141198142887E-2</v>
      </c>
    </row>
    <row r="9207" spans="7:8" x14ac:dyDescent="0.25">
      <c r="G9207">
        <v>9203</v>
      </c>
      <c r="H9207" s="246">
        <f t="shared" ca="1" si="155"/>
        <v>1.8052499205138066E-2</v>
      </c>
    </row>
    <row r="9208" spans="7:8" x14ac:dyDescent="0.25">
      <c r="G9208">
        <v>9204</v>
      </c>
      <c r="H9208" s="246">
        <f t="shared" ca="1" si="155"/>
        <v>-2.035845232274893E-3</v>
      </c>
    </row>
    <row r="9209" spans="7:8" x14ac:dyDescent="0.25">
      <c r="G9209">
        <v>9205</v>
      </c>
      <c r="H9209" s="246">
        <f t="shared" ca="1" si="155"/>
        <v>-2.3080587375318849E-2</v>
      </c>
    </row>
    <row r="9210" spans="7:8" x14ac:dyDescent="0.25">
      <c r="G9210">
        <v>9206</v>
      </c>
      <c r="H9210" s="246">
        <f t="shared" ca="1" si="155"/>
        <v>-1.8629647872445265E-2</v>
      </c>
    </row>
    <row r="9211" spans="7:8" x14ac:dyDescent="0.25">
      <c r="G9211">
        <v>9207</v>
      </c>
      <c r="H9211" s="246">
        <f t="shared" ca="1" si="155"/>
        <v>-2.0484042207665976E-2</v>
      </c>
    </row>
    <row r="9212" spans="7:8" x14ac:dyDescent="0.25">
      <c r="G9212">
        <v>9208</v>
      </c>
      <c r="H9212" s="246">
        <f t="shared" ca="1" si="155"/>
        <v>-5.0187172397981594E-3</v>
      </c>
    </row>
    <row r="9213" spans="7:8" x14ac:dyDescent="0.25">
      <c r="G9213">
        <v>9209</v>
      </c>
      <c r="H9213" s="246">
        <f t="shared" ca="1" si="155"/>
        <v>-2.1861000150415255E-2</v>
      </c>
    </row>
    <row r="9214" spans="7:8" x14ac:dyDescent="0.25">
      <c r="G9214">
        <v>9210</v>
      </c>
      <c r="H9214" s="246">
        <f t="shared" ca="1" si="155"/>
        <v>2.1040184948271753E-2</v>
      </c>
    </row>
    <row r="9215" spans="7:8" x14ac:dyDescent="0.25">
      <c r="G9215">
        <v>9211</v>
      </c>
      <c r="H9215" s="246">
        <f t="shared" ca="1" si="155"/>
        <v>-2.2939122750201175E-2</v>
      </c>
    </row>
    <row r="9216" spans="7:8" x14ac:dyDescent="0.25">
      <c r="G9216">
        <v>9212</v>
      </c>
      <c r="H9216" s="246">
        <f t="shared" ca="1" si="155"/>
        <v>-1.2114808384742885E-2</v>
      </c>
    </row>
    <row r="9217" spans="7:8" x14ac:dyDescent="0.25">
      <c r="G9217">
        <v>9213</v>
      </c>
      <c r="H9217" s="246">
        <f t="shared" ca="1" si="155"/>
        <v>-8.3238616325567484E-3</v>
      </c>
    </row>
    <row r="9218" spans="7:8" x14ac:dyDescent="0.25">
      <c r="G9218">
        <v>9214</v>
      </c>
      <c r="H9218" s="246">
        <f t="shared" ca="1" si="155"/>
        <v>1.4108912857231979E-2</v>
      </c>
    </row>
    <row r="9219" spans="7:8" x14ac:dyDescent="0.25">
      <c r="G9219">
        <v>9215</v>
      </c>
      <c r="H9219" s="246">
        <f t="shared" ca="1" si="155"/>
        <v>1.3948833067732307E-2</v>
      </c>
    </row>
    <row r="9220" spans="7:8" x14ac:dyDescent="0.25">
      <c r="G9220">
        <v>9216</v>
      </c>
      <c r="H9220" s="246">
        <f t="shared" ca="1" si="155"/>
        <v>7.9404490088921754E-4</v>
      </c>
    </row>
    <row r="9221" spans="7:8" x14ac:dyDescent="0.25">
      <c r="G9221">
        <v>9217</v>
      </c>
      <c r="H9221" s="246">
        <f t="shared" ca="1" si="155"/>
        <v>9.0782915929686313E-3</v>
      </c>
    </row>
    <row r="9222" spans="7:8" x14ac:dyDescent="0.25">
      <c r="G9222">
        <v>9218</v>
      </c>
      <c r="H9222" s="246">
        <f t="shared" ref="H9222:H9285" ca="1" si="156">_xlfn.NORM.INV(RAND(),$N$7,$N$8)</f>
        <v>6.1399889905924257E-3</v>
      </c>
    </row>
    <row r="9223" spans="7:8" x14ac:dyDescent="0.25">
      <c r="G9223">
        <v>9219</v>
      </c>
      <c r="H9223" s="246">
        <f t="shared" ca="1" si="156"/>
        <v>5.0331338315266249E-3</v>
      </c>
    </row>
    <row r="9224" spans="7:8" x14ac:dyDescent="0.25">
      <c r="G9224">
        <v>9220</v>
      </c>
      <c r="H9224" s="246">
        <f t="shared" ca="1" si="156"/>
        <v>-1.8451690953265123E-2</v>
      </c>
    </row>
    <row r="9225" spans="7:8" x14ac:dyDescent="0.25">
      <c r="G9225">
        <v>9221</v>
      </c>
      <c r="H9225" s="246">
        <f t="shared" ca="1" si="156"/>
        <v>8.5798661936732168E-4</v>
      </c>
    </row>
    <row r="9226" spans="7:8" x14ac:dyDescent="0.25">
      <c r="G9226">
        <v>9222</v>
      </c>
      <c r="H9226" s="246">
        <f t="shared" ca="1" si="156"/>
        <v>9.1661321962593929E-3</v>
      </c>
    </row>
    <row r="9227" spans="7:8" x14ac:dyDescent="0.25">
      <c r="G9227">
        <v>9223</v>
      </c>
      <c r="H9227" s="246">
        <f t="shared" ca="1" si="156"/>
        <v>1.7065704288554143E-2</v>
      </c>
    </row>
    <row r="9228" spans="7:8" x14ac:dyDescent="0.25">
      <c r="G9228">
        <v>9224</v>
      </c>
      <c r="H9228" s="246">
        <f t="shared" ca="1" si="156"/>
        <v>1.5057449523028644E-3</v>
      </c>
    </row>
    <row r="9229" spans="7:8" x14ac:dyDescent="0.25">
      <c r="G9229">
        <v>9225</v>
      </c>
      <c r="H9229" s="246">
        <f t="shared" ca="1" si="156"/>
        <v>1.5651576955822526E-2</v>
      </c>
    </row>
    <row r="9230" spans="7:8" x14ac:dyDescent="0.25">
      <c r="G9230">
        <v>9226</v>
      </c>
      <c r="H9230" s="246">
        <f t="shared" ca="1" si="156"/>
        <v>-1.7811369311286226E-2</v>
      </c>
    </row>
    <row r="9231" spans="7:8" x14ac:dyDescent="0.25">
      <c r="G9231">
        <v>9227</v>
      </c>
      <c r="H9231" s="246">
        <f t="shared" ca="1" si="156"/>
        <v>-1.7358466800079238E-2</v>
      </c>
    </row>
    <row r="9232" spans="7:8" x14ac:dyDescent="0.25">
      <c r="G9232">
        <v>9228</v>
      </c>
      <c r="H9232" s="246">
        <f t="shared" ca="1" si="156"/>
        <v>-1.0404688557489486E-2</v>
      </c>
    </row>
    <row r="9233" spans="7:8" x14ac:dyDescent="0.25">
      <c r="G9233">
        <v>9229</v>
      </c>
      <c r="H9233" s="246">
        <f t="shared" ca="1" si="156"/>
        <v>-1.4770752918401832E-2</v>
      </c>
    </row>
    <row r="9234" spans="7:8" x14ac:dyDescent="0.25">
      <c r="G9234">
        <v>9230</v>
      </c>
      <c r="H9234" s="246">
        <f t="shared" ca="1" si="156"/>
        <v>6.8533892245392029E-3</v>
      </c>
    </row>
    <row r="9235" spans="7:8" x14ac:dyDescent="0.25">
      <c r="G9235">
        <v>9231</v>
      </c>
      <c r="H9235" s="246">
        <f t="shared" ca="1" si="156"/>
        <v>1.8166020929478766E-2</v>
      </c>
    </row>
    <row r="9236" spans="7:8" x14ac:dyDescent="0.25">
      <c r="G9236">
        <v>9232</v>
      </c>
      <c r="H9236" s="246">
        <f t="shared" ca="1" si="156"/>
        <v>-1.6395442134679045E-2</v>
      </c>
    </row>
    <row r="9237" spans="7:8" x14ac:dyDescent="0.25">
      <c r="G9237">
        <v>9233</v>
      </c>
      <c r="H9237" s="246">
        <f t="shared" ca="1" si="156"/>
        <v>3.6565093504103479E-3</v>
      </c>
    </row>
    <row r="9238" spans="7:8" x14ac:dyDescent="0.25">
      <c r="G9238">
        <v>9234</v>
      </c>
      <c r="H9238" s="246">
        <f t="shared" ca="1" si="156"/>
        <v>9.8222165374089541E-3</v>
      </c>
    </row>
    <row r="9239" spans="7:8" x14ac:dyDescent="0.25">
      <c r="G9239">
        <v>9235</v>
      </c>
      <c r="H9239" s="246">
        <f t="shared" ca="1" si="156"/>
        <v>3.5984037418402537E-3</v>
      </c>
    </row>
    <row r="9240" spans="7:8" x14ac:dyDescent="0.25">
      <c r="G9240">
        <v>9236</v>
      </c>
      <c r="H9240" s="246">
        <f t="shared" ca="1" si="156"/>
        <v>1.0949505954118571E-2</v>
      </c>
    </row>
    <row r="9241" spans="7:8" x14ac:dyDescent="0.25">
      <c r="G9241">
        <v>9237</v>
      </c>
      <c r="H9241" s="246">
        <f t="shared" ca="1" si="156"/>
        <v>-1.3802955103584026E-3</v>
      </c>
    </row>
    <row r="9242" spans="7:8" x14ac:dyDescent="0.25">
      <c r="G9242">
        <v>9238</v>
      </c>
      <c r="H9242" s="246">
        <f t="shared" ca="1" si="156"/>
        <v>1.0806147878755135E-2</v>
      </c>
    </row>
    <row r="9243" spans="7:8" x14ac:dyDescent="0.25">
      <c r="G9243">
        <v>9239</v>
      </c>
      <c r="H9243" s="246">
        <f t="shared" ca="1" si="156"/>
        <v>-2.245910323386751E-2</v>
      </c>
    </row>
    <row r="9244" spans="7:8" x14ac:dyDescent="0.25">
      <c r="G9244">
        <v>9240</v>
      </c>
      <c r="H9244" s="246">
        <f t="shared" ca="1" si="156"/>
        <v>2.0130468538003543E-2</v>
      </c>
    </row>
    <row r="9245" spans="7:8" x14ac:dyDescent="0.25">
      <c r="G9245">
        <v>9241</v>
      </c>
      <c r="H9245" s="246">
        <f t="shared" ca="1" si="156"/>
        <v>1.6210332545095942E-2</v>
      </c>
    </row>
    <row r="9246" spans="7:8" x14ac:dyDescent="0.25">
      <c r="G9246">
        <v>9242</v>
      </c>
      <c r="H9246" s="246">
        <f t="shared" ca="1" si="156"/>
        <v>-6.3623589185975984E-3</v>
      </c>
    </row>
    <row r="9247" spans="7:8" x14ac:dyDescent="0.25">
      <c r="G9247">
        <v>9243</v>
      </c>
      <c r="H9247" s="246">
        <f t="shared" ca="1" si="156"/>
        <v>1.1495036663458112E-2</v>
      </c>
    </row>
    <row r="9248" spans="7:8" x14ac:dyDescent="0.25">
      <c r="G9248">
        <v>9244</v>
      </c>
      <c r="H9248" s="246">
        <f t="shared" ca="1" si="156"/>
        <v>1.4454719133865966E-2</v>
      </c>
    </row>
    <row r="9249" spans="7:8" x14ac:dyDescent="0.25">
      <c r="G9249">
        <v>9245</v>
      </c>
      <c r="H9249" s="246">
        <f t="shared" ca="1" si="156"/>
        <v>-6.8546090823800032E-3</v>
      </c>
    </row>
    <row r="9250" spans="7:8" x14ac:dyDescent="0.25">
      <c r="G9250">
        <v>9246</v>
      </c>
      <c r="H9250" s="246">
        <f t="shared" ca="1" si="156"/>
        <v>5.8172753716849409E-3</v>
      </c>
    </row>
    <row r="9251" spans="7:8" x14ac:dyDescent="0.25">
      <c r="G9251">
        <v>9247</v>
      </c>
      <c r="H9251" s="246">
        <f t="shared" ca="1" si="156"/>
        <v>1.3134522116580758E-2</v>
      </c>
    </row>
    <row r="9252" spans="7:8" x14ac:dyDescent="0.25">
      <c r="G9252">
        <v>9248</v>
      </c>
      <c r="H9252" s="246">
        <f t="shared" ca="1" si="156"/>
        <v>5.0345242325615415E-3</v>
      </c>
    </row>
    <row r="9253" spans="7:8" x14ac:dyDescent="0.25">
      <c r="G9253">
        <v>9249</v>
      </c>
      <c r="H9253" s="246">
        <f t="shared" ca="1" si="156"/>
        <v>-6.5927536804308816E-3</v>
      </c>
    </row>
    <row r="9254" spans="7:8" x14ac:dyDescent="0.25">
      <c r="G9254">
        <v>9250</v>
      </c>
      <c r="H9254" s="246">
        <f t="shared" ca="1" si="156"/>
        <v>1.987027446902343E-3</v>
      </c>
    </row>
    <row r="9255" spans="7:8" x14ac:dyDescent="0.25">
      <c r="G9255">
        <v>9251</v>
      </c>
      <c r="H9255" s="246">
        <f t="shared" ca="1" si="156"/>
        <v>3.7936840337579355E-3</v>
      </c>
    </row>
    <row r="9256" spans="7:8" x14ac:dyDescent="0.25">
      <c r="G9256">
        <v>9252</v>
      </c>
      <c r="H9256" s="246">
        <f t="shared" ca="1" si="156"/>
        <v>-1.3931882490857801E-3</v>
      </c>
    </row>
    <row r="9257" spans="7:8" x14ac:dyDescent="0.25">
      <c r="G9257">
        <v>9253</v>
      </c>
      <c r="H9257" s="246">
        <f t="shared" ca="1" si="156"/>
        <v>1.2627117952964933E-2</v>
      </c>
    </row>
    <row r="9258" spans="7:8" x14ac:dyDescent="0.25">
      <c r="G9258">
        <v>9254</v>
      </c>
      <c r="H9258" s="246">
        <f t="shared" ca="1" si="156"/>
        <v>4.0024186139524598E-3</v>
      </c>
    </row>
    <row r="9259" spans="7:8" x14ac:dyDescent="0.25">
      <c r="G9259">
        <v>9255</v>
      </c>
      <c r="H9259" s="246">
        <f t="shared" ca="1" si="156"/>
        <v>1.0749206757275018E-2</v>
      </c>
    </row>
    <row r="9260" spans="7:8" x14ac:dyDescent="0.25">
      <c r="G9260">
        <v>9256</v>
      </c>
      <c r="H9260" s="246">
        <f t="shared" ca="1" si="156"/>
        <v>3.3722070393852784E-3</v>
      </c>
    </row>
    <row r="9261" spans="7:8" x14ac:dyDescent="0.25">
      <c r="G9261">
        <v>9257</v>
      </c>
      <c r="H9261" s="246">
        <f t="shared" ca="1" si="156"/>
        <v>4.7384431847780871E-3</v>
      </c>
    </row>
    <row r="9262" spans="7:8" x14ac:dyDescent="0.25">
      <c r="G9262">
        <v>9258</v>
      </c>
      <c r="H9262" s="246">
        <f t="shared" ca="1" si="156"/>
        <v>-3.9306518196444125E-3</v>
      </c>
    </row>
    <row r="9263" spans="7:8" x14ac:dyDescent="0.25">
      <c r="G9263">
        <v>9259</v>
      </c>
      <c r="H9263" s="246">
        <f t="shared" ca="1" si="156"/>
        <v>1.0753552169594411E-2</v>
      </c>
    </row>
    <row r="9264" spans="7:8" x14ac:dyDescent="0.25">
      <c r="G9264">
        <v>9260</v>
      </c>
      <c r="H9264" s="246">
        <f t="shared" ca="1" si="156"/>
        <v>4.7418387221761105E-3</v>
      </c>
    </row>
    <row r="9265" spans="7:8" x14ac:dyDescent="0.25">
      <c r="G9265">
        <v>9261</v>
      </c>
      <c r="H9265" s="246">
        <f t="shared" ca="1" si="156"/>
        <v>-1.8678907522960864E-2</v>
      </c>
    </row>
    <row r="9266" spans="7:8" x14ac:dyDescent="0.25">
      <c r="G9266">
        <v>9262</v>
      </c>
      <c r="H9266" s="246">
        <f t="shared" ca="1" si="156"/>
        <v>-1.7657076385885154E-2</v>
      </c>
    </row>
    <row r="9267" spans="7:8" x14ac:dyDescent="0.25">
      <c r="G9267">
        <v>9263</v>
      </c>
      <c r="H9267" s="246">
        <f t="shared" ca="1" si="156"/>
        <v>-2.1617878070978669E-3</v>
      </c>
    </row>
    <row r="9268" spans="7:8" x14ac:dyDescent="0.25">
      <c r="G9268">
        <v>9264</v>
      </c>
      <c r="H9268" s="246">
        <f t="shared" ca="1" si="156"/>
        <v>-1.0258604041590007E-2</v>
      </c>
    </row>
    <row r="9269" spans="7:8" x14ac:dyDescent="0.25">
      <c r="G9269">
        <v>9265</v>
      </c>
      <c r="H9269" s="246">
        <f t="shared" ca="1" si="156"/>
        <v>1.7928256826772488E-3</v>
      </c>
    </row>
    <row r="9270" spans="7:8" x14ac:dyDescent="0.25">
      <c r="G9270">
        <v>9266</v>
      </c>
      <c r="H9270" s="246">
        <f t="shared" ca="1" si="156"/>
        <v>-3.9952590379370417E-3</v>
      </c>
    </row>
    <row r="9271" spans="7:8" x14ac:dyDescent="0.25">
      <c r="G9271">
        <v>9267</v>
      </c>
      <c r="H9271" s="246">
        <f t="shared" ca="1" si="156"/>
        <v>1.4266228707030279E-2</v>
      </c>
    </row>
    <row r="9272" spans="7:8" x14ac:dyDescent="0.25">
      <c r="G9272">
        <v>9268</v>
      </c>
      <c r="H9272" s="246">
        <f t="shared" ca="1" si="156"/>
        <v>9.2334686142691979E-3</v>
      </c>
    </row>
    <row r="9273" spans="7:8" x14ac:dyDescent="0.25">
      <c r="G9273">
        <v>9269</v>
      </c>
      <c r="H9273" s="246">
        <f t="shared" ca="1" si="156"/>
        <v>-1.1932356203157508E-2</v>
      </c>
    </row>
    <row r="9274" spans="7:8" x14ac:dyDescent="0.25">
      <c r="G9274">
        <v>9270</v>
      </c>
      <c r="H9274" s="246">
        <f t="shared" ca="1" si="156"/>
        <v>9.7653151004109453E-3</v>
      </c>
    </row>
    <row r="9275" spans="7:8" x14ac:dyDescent="0.25">
      <c r="G9275">
        <v>9271</v>
      </c>
      <c r="H9275" s="246">
        <f t="shared" ca="1" si="156"/>
        <v>1.1691980446445425E-2</v>
      </c>
    </row>
    <row r="9276" spans="7:8" x14ac:dyDescent="0.25">
      <c r="G9276">
        <v>9272</v>
      </c>
      <c r="H9276" s="246">
        <f t="shared" ca="1" si="156"/>
        <v>-2.2646644099290219E-2</v>
      </c>
    </row>
    <row r="9277" spans="7:8" x14ac:dyDescent="0.25">
      <c r="G9277">
        <v>9273</v>
      </c>
      <c r="H9277" s="246">
        <f t="shared" ca="1" si="156"/>
        <v>1.5747138611169022E-2</v>
      </c>
    </row>
    <row r="9278" spans="7:8" x14ac:dyDescent="0.25">
      <c r="G9278">
        <v>9274</v>
      </c>
      <c r="H9278" s="246">
        <f t="shared" ca="1" si="156"/>
        <v>8.2235833885353962E-3</v>
      </c>
    </row>
    <row r="9279" spans="7:8" x14ac:dyDescent="0.25">
      <c r="G9279">
        <v>9275</v>
      </c>
      <c r="H9279" s="246">
        <f t="shared" ca="1" si="156"/>
        <v>-1.3851411647824486E-2</v>
      </c>
    </row>
    <row r="9280" spans="7:8" x14ac:dyDescent="0.25">
      <c r="G9280">
        <v>9276</v>
      </c>
      <c r="H9280" s="246">
        <f t="shared" ca="1" si="156"/>
        <v>2.3564125363773707E-2</v>
      </c>
    </row>
    <row r="9281" spans="7:8" x14ac:dyDescent="0.25">
      <c r="G9281">
        <v>9277</v>
      </c>
      <c r="H9281" s="246">
        <f t="shared" ca="1" si="156"/>
        <v>3.8243658095622828E-3</v>
      </c>
    </row>
    <row r="9282" spans="7:8" x14ac:dyDescent="0.25">
      <c r="G9282">
        <v>9278</v>
      </c>
      <c r="H9282" s="246">
        <f t="shared" ca="1" si="156"/>
        <v>5.7022256025647282E-3</v>
      </c>
    </row>
    <row r="9283" spans="7:8" x14ac:dyDescent="0.25">
      <c r="G9283">
        <v>9279</v>
      </c>
      <c r="H9283" s="246">
        <f t="shared" ca="1" si="156"/>
        <v>2.0604911978911685E-3</v>
      </c>
    </row>
    <row r="9284" spans="7:8" x14ac:dyDescent="0.25">
      <c r="G9284">
        <v>9280</v>
      </c>
      <c r="H9284" s="246">
        <f t="shared" ca="1" si="156"/>
        <v>2.2003314092036437E-2</v>
      </c>
    </row>
    <row r="9285" spans="7:8" x14ac:dyDescent="0.25">
      <c r="G9285">
        <v>9281</v>
      </c>
      <c r="H9285" s="246">
        <f t="shared" ca="1" si="156"/>
        <v>-1.3421350650798086E-2</v>
      </c>
    </row>
    <row r="9286" spans="7:8" x14ac:dyDescent="0.25">
      <c r="G9286">
        <v>9282</v>
      </c>
      <c r="H9286" s="246">
        <f t="shared" ref="H9286:H9349" ca="1" si="157">_xlfn.NORM.INV(RAND(),$N$7,$N$8)</f>
        <v>-1.1522530923599861E-2</v>
      </c>
    </row>
    <row r="9287" spans="7:8" x14ac:dyDescent="0.25">
      <c r="G9287">
        <v>9283</v>
      </c>
      <c r="H9287" s="246">
        <f t="shared" ca="1" si="157"/>
        <v>1.8692494654543514E-2</v>
      </c>
    </row>
    <row r="9288" spans="7:8" x14ac:dyDescent="0.25">
      <c r="G9288">
        <v>9284</v>
      </c>
      <c r="H9288" s="246">
        <f t="shared" ca="1" si="157"/>
        <v>1.5068626216751307E-4</v>
      </c>
    </row>
    <row r="9289" spans="7:8" x14ac:dyDescent="0.25">
      <c r="G9289">
        <v>9285</v>
      </c>
      <c r="H9289" s="246">
        <f t="shared" ca="1" si="157"/>
        <v>-6.8217615825285889E-4</v>
      </c>
    </row>
    <row r="9290" spans="7:8" x14ac:dyDescent="0.25">
      <c r="G9290">
        <v>9286</v>
      </c>
      <c r="H9290" s="246">
        <f t="shared" ca="1" si="157"/>
        <v>-1.6090540296835047E-2</v>
      </c>
    </row>
    <row r="9291" spans="7:8" x14ac:dyDescent="0.25">
      <c r="G9291">
        <v>9287</v>
      </c>
      <c r="H9291" s="246">
        <f t="shared" ca="1" si="157"/>
        <v>-1.8832292031200422E-3</v>
      </c>
    </row>
    <row r="9292" spans="7:8" x14ac:dyDescent="0.25">
      <c r="G9292">
        <v>9288</v>
      </c>
      <c r="H9292" s="246">
        <f t="shared" ca="1" si="157"/>
        <v>2.0805695883329904E-3</v>
      </c>
    </row>
    <row r="9293" spans="7:8" x14ac:dyDescent="0.25">
      <c r="G9293">
        <v>9289</v>
      </c>
      <c r="H9293" s="246">
        <f t="shared" ca="1" si="157"/>
        <v>1.5910309045153316E-4</v>
      </c>
    </row>
    <row r="9294" spans="7:8" x14ac:dyDescent="0.25">
      <c r="G9294">
        <v>9290</v>
      </c>
      <c r="H9294" s="246">
        <f t="shared" ca="1" si="157"/>
        <v>4.6218800789378772E-3</v>
      </c>
    </row>
    <row r="9295" spans="7:8" x14ac:dyDescent="0.25">
      <c r="G9295">
        <v>9291</v>
      </c>
      <c r="H9295" s="246">
        <f t="shared" ca="1" si="157"/>
        <v>-2.0196831399303609E-2</v>
      </c>
    </row>
    <row r="9296" spans="7:8" x14ac:dyDescent="0.25">
      <c r="G9296">
        <v>9292</v>
      </c>
      <c r="H9296" s="246">
        <f t="shared" ca="1" si="157"/>
        <v>-4.3399172445191449E-3</v>
      </c>
    </row>
    <row r="9297" spans="7:8" x14ac:dyDescent="0.25">
      <c r="G9297">
        <v>9293</v>
      </c>
      <c r="H9297" s="246">
        <f t="shared" ca="1" si="157"/>
        <v>-4.4751861782672472E-3</v>
      </c>
    </row>
    <row r="9298" spans="7:8" x14ac:dyDescent="0.25">
      <c r="G9298">
        <v>9294</v>
      </c>
      <c r="H9298" s="246">
        <f t="shared" ca="1" si="157"/>
        <v>-2.3028717388488967E-2</v>
      </c>
    </row>
    <row r="9299" spans="7:8" x14ac:dyDescent="0.25">
      <c r="G9299">
        <v>9295</v>
      </c>
      <c r="H9299" s="246">
        <f t="shared" ca="1" si="157"/>
        <v>2.499575365479339E-3</v>
      </c>
    </row>
    <row r="9300" spans="7:8" x14ac:dyDescent="0.25">
      <c r="G9300">
        <v>9296</v>
      </c>
      <c r="H9300" s="246">
        <f t="shared" ca="1" si="157"/>
        <v>-1.5068552844063417E-2</v>
      </c>
    </row>
    <row r="9301" spans="7:8" x14ac:dyDescent="0.25">
      <c r="G9301">
        <v>9297</v>
      </c>
      <c r="H9301" s="246">
        <f t="shared" ca="1" si="157"/>
        <v>9.2869877377687957E-3</v>
      </c>
    </row>
    <row r="9302" spans="7:8" x14ac:dyDescent="0.25">
      <c r="G9302">
        <v>9298</v>
      </c>
      <c r="H9302" s="246">
        <f t="shared" ca="1" si="157"/>
        <v>-6.7289525977523639E-3</v>
      </c>
    </row>
    <row r="9303" spans="7:8" x14ac:dyDescent="0.25">
      <c r="G9303">
        <v>9299</v>
      </c>
      <c r="H9303" s="246">
        <f t="shared" ca="1" si="157"/>
        <v>-8.0596672529300774E-3</v>
      </c>
    </row>
    <row r="9304" spans="7:8" x14ac:dyDescent="0.25">
      <c r="G9304">
        <v>9300</v>
      </c>
      <c r="H9304" s="246">
        <f t="shared" ca="1" si="157"/>
        <v>-1.6401551261712836E-2</v>
      </c>
    </row>
    <row r="9305" spans="7:8" x14ac:dyDescent="0.25">
      <c r="G9305">
        <v>9301</v>
      </c>
      <c r="H9305" s="246">
        <f t="shared" ca="1" si="157"/>
        <v>3.9472462816496114E-2</v>
      </c>
    </row>
    <row r="9306" spans="7:8" x14ac:dyDescent="0.25">
      <c r="G9306">
        <v>9302</v>
      </c>
      <c r="H9306" s="246">
        <f t="shared" ca="1" si="157"/>
        <v>-4.4398865411069471E-3</v>
      </c>
    </row>
    <row r="9307" spans="7:8" x14ac:dyDescent="0.25">
      <c r="G9307">
        <v>9303</v>
      </c>
      <c r="H9307" s="246">
        <f t="shared" ca="1" si="157"/>
        <v>-1.9780840677054898E-3</v>
      </c>
    </row>
    <row r="9308" spans="7:8" x14ac:dyDescent="0.25">
      <c r="G9308">
        <v>9304</v>
      </c>
      <c r="H9308" s="246">
        <f t="shared" ca="1" si="157"/>
        <v>4.234183994569745E-3</v>
      </c>
    </row>
    <row r="9309" spans="7:8" x14ac:dyDescent="0.25">
      <c r="G9309">
        <v>9305</v>
      </c>
      <c r="H9309" s="246">
        <f t="shared" ca="1" si="157"/>
        <v>7.1449313247939428E-3</v>
      </c>
    </row>
    <row r="9310" spans="7:8" x14ac:dyDescent="0.25">
      <c r="G9310">
        <v>9306</v>
      </c>
      <c r="H9310" s="246">
        <f t="shared" ca="1" si="157"/>
        <v>7.2166866016998461E-3</v>
      </c>
    </row>
    <row r="9311" spans="7:8" x14ac:dyDescent="0.25">
      <c r="G9311">
        <v>9307</v>
      </c>
      <c r="H9311" s="246">
        <f t="shared" ca="1" si="157"/>
        <v>-1.2236114951912886E-2</v>
      </c>
    </row>
    <row r="9312" spans="7:8" x14ac:dyDescent="0.25">
      <c r="G9312">
        <v>9308</v>
      </c>
      <c r="H9312" s="246">
        <f t="shared" ca="1" si="157"/>
        <v>-5.4709074883771943E-3</v>
      </c>
    </row>
    <row r="9313" spans="7:8" x14ac:dyDescent="0.25">
      <c r="G9313">
        <v>9309</v>
      </c>
      <c r="H9313" s="246">
        <f t="shared" ca="1" si="157"/>
        <v>5.5887102072872449E-3</v>
      </c>
    </row>
    <row r="9314" spans="7:8" x14ac:dyDescent="0.25">
      <c r="G9314">
        <v>9310</v>
      </c>
      <c r="H9314" s="246">
        <f t="shared" ca="1" si="157"/>
        <v>2.0507304389172699E-3</v>
      </c>
    </row>
    <row r="9315" spans="7:8" x14ac:dyDescent="0.25">
      <c r="G9315">
        <v>9311</v>
      </c>
      <c r="H9315" s="246">
        <f t="shared" ca="1" si="157"/>
        <v>1.7025763079664444E-2</v>
      </c>
    </row>
    <row r="9316" spans="7:8" x14ac:dyDescent="0.25">
      <c r="G9316">
        <v>9312</v>
      </c>
      <c r="H9316" s="246">
        <f t="shared" ca="1" si="157"/>
        <v>-7.1007868486121263E-3</v>
      </c>
    </row>
    <row r="9317" spans="7:8" x14ac:dyDescent="0.25">
      <c r="G9317">
        <v>9313</v>
      </c>
      <c r="H9317" s="246">
        <f t="shared" ca="1" si="157"/>
        <v>-1.0998374686927182E-2</v>
      </c>
    </row>
    <row r="9318" spans="7:8" x14ac:dyDescent="0.25">
      <c r="G9318">
        <v>9314</v>
      </c>
      <c r="H9318" s="246">
        <f t="shared" ca="1" si="157"/>
        <v>-5.1237601815266823E-3</v>
      </c>
    </row>
    <row r="9319" spans="7:8" x14ac:dyDescent="0.25">
      <c r="G9319">
        <v>9315</v>
      </c>
      <c r="H9319" s="246">
        <f t="shared" ca="1" si="157"/>
        <v>-1.0257986565821407E-2</v>
      </c>
    </row>
    <row r="9320" spans="7:8" x14ac:dyDescent="0.25">
      <c r="G9320">
        <v>9316</v>
      </c>
      <c r="H9320" s="246">
        <f t="shared" ca="1" si="157"/>
        <v>1.6132414709708526E-2</v>
      </c>
    </row>
    <row r="9321" spans="7:8" x14ac:dyDescent="0.25">
      <c r="G9321">
        <v>9317</v>
      </c>
      <c r="H9321" s="246">
        <f t="shared" ca="1" si="157"/>
        <v>5.3828001231394024E-3</v>
      </c>
    </row>
    <row r="9322" spans="7:8" x14ac:dyDescent="0.25">
      <c r="G9322">
        <v>9318</v>
      </c>
      <c r="H9322" s="246">
        <f t="shared" ca="1" si="157"/>
        <v>-1.348061222590218E-2</v>
      </c>
    </row>
    <row r="9323" spans="7:8" x14ac:dyDescent="0.25">
      <c r="G9323">
        <v>9319</v>
      </c>
      <c r="H9323" s="246">
        <f t="shared" ca="1" si="157"/>
        <v>2.3601586037853253E-2</v>
      </c>
    </row>
    <row r="9324" spans="7:8" x14ac:dyDescent="0.25">
      <c r="G9324">
        <v>9320</v>
      </c>
      <c r="H9324" s="246">
        <f t="shared" ca="1" si="157"/>
        <v>-3.0208178983595476E-3</v>
      </c>
    </row>
    <row r="9325" spans="7:8" x14ac:dyDescent="0.25">
      <c r="G9325">
        <v>9321</v>
      </c>
      <c r="H9325" s="246">
        <f t="shared" ca="1" si="157"/>
        <v>-1.2327306695671655E-2</v>
      </c>
    </row>
    <row r="9326" spans="7:8" x14ac:dyDescent="0.25">
      <c r="G9326">
        <v>9322</v>
      </c>
      <c r="H9326" s="246">
        <f t="shared" ca="1" si="157"/>
        <v>1.2644019505900404E-2</v>
      </c>
    </row>
    <row r="9327" spans="7:8" x14ac:dyDescent="0.25">
      <c r="G9327">
        <v>9323</v>
      </c>
      <c r="H9327" s="246">
        <f t="shared" ca="1" si="157"/>
        <v>6.2942949106168039E-3</v>
      </c>
    </row>
    <row r="9328" spans="7:8" x14ac:dyDescent="0.25">
      <c r="G9328">
        <v>9324</v>
      </c>
      <c r="H9328" s="246">
        <f t="shared" ca="1" si="157"/>
        <v>1.153960203814283E-2</v>
      </c>
    </row>
    <row r="9329" spans="7:8" x14ac:dyDescent="0.25">
      <c r="G9329">
        <v>9325</v>
      </c>
      <c r="H9329" s="246">
        <f t="shared" ca="1" si="157"/>
        <v>4.3819382832882255E-3</v>
      </c>
    </row>
    <row r="9330" spans="7:8" x14ac:dyDescent="0.25">
      <c r="G9330">
        <v>9326</v>
      </c>
      <c r="H9330" s="246">
        <f t="shared" ca="1" si="157"/>
        <v>1.585824204776622E-2</v>
      </c>
    </row>
    <row r="9331" spans="7:8" x14ac:dyDescent="0.25">
      <c r="G9331">
        <v>9327</v>
      </c>
      <c r="H9331" s="246">
        <f t="shared" ca="1" si="157"/>
        <v>-6.2763873946667902E-3</v>
      </c>
    </row>
    <row r="9332" spans="7:8" x14ac:dyDescent="0.25">
      <c r="G9332">
        <v>9328</v>
      </c>
      <c r="H9332" s="246">
        <f t="shared" ca="1" si="157"/>
        <v>8.7256705265549329E-3</v>
      </c>
    </row>
    <row r="9333" spans="7:8" x14ac:dyDescent="0.25">
      <c r="G9333">
        <v>9329</v>
      </c>
      <c r="H9333" s="246">
        <f t="shared" ca="1" si="157"/>
        <v>-3.8785538918118426E-3</v>
      </c>
    </row>
    <row r="9334" spans="7:8" x14ac:dyDescent="0.25">
      <c r="G9334">
        <v>9330</v>
      </c>
      <c r="H9334" s="246">
        <f t="shared" ca="1" si="157"/>
        <v>-5.4245235544856185E-3</v>
      </c>
    </row>
    <row r="9335" spans="7:8" x14ac:dyDescent="0.25">
      <c r="G9335">
        <v>9331</v>
      </c>
      <c r="H9335" s="246">
        <f t="shared" ca="1" si="157"/>
        <v>-1.0731378280578237E-2</v>
      </c>
    </row>
    <row r="9336" spans="7:8" x14ac:dyDescent="0.25">
      <c r="G9336">
        <v>9332</v>
      </c>
      <c r="H9336" s="246">
        <f t="shared" ca="1" si="157"/>
        <v>-1.6110517650385479E-2</v>
      </c>
    </row>
    <row r="9337" spans="7:8" x14ac:dyDescent="0.25">
      <c r="G9337">
        <v>9333</v>
      </c>
      <c r="H9337" s="246">
        <f t="shared" ca="1" si="157"/>
        <v>-6.0386958488221343E-3</v>
      </c>
    </row>
    <row r="9338" spans="7:8" x14ac:dyDescent="0.25">
      <c r="G9338">
        <v>9334</v>
      </c>
      <c r="H9338" s="246">
        <f t="shared" ca="1" si="157"/>
        <v>-1.0831139339929911E-2</v>
      </c>
    </row>
    <row r="9339" spans="7:8" x14ac:dyDescent="0.25">
      <c r="G9339">
        <v>9335</v>
      </c>
      <c r="H9339" s="246">
        <f t="shared" ca="1" si="157"/>
        <v>6.7388180932180372E-3</v>
      </c>
    </row>
    <row r="9340" spans="7:8" x14ac:dyDescent="0.25">
      <c r="G9340">
        <v>9336</v>
      </c>
      <c r="H9340" s="246">
        <f t="shared" ca="1" si="157"/>
        <v>-1.8038266704761746E-2</v>
      </c>
    </row>
    <row r="9341" spans="7:8" x14ac:dyDescent="0.25">
      <c r="G9341">
        <v>9337</v>
      </c>
      <c r="H9341" s="246">
        <f t="shared" ca="1" si="157"/>
        <v>7.1454056165120899E-4</v>
      </c>
    </row>
    <row r="9342" spans="7:8" x14ac:dyDescent="0.25">
      <c r="G9342">
        <v>9338</v>
      </c>
      <c r="H9342" s="246">
        <f t="shared" ca="1" si="157"/>
        <v>2.977926551865695E-2</v>
      </c>
    </row>
    <row r="9343" spans="7:8" x14ac:dyDescent="0.25">
      <c r="G9343">
        <v>9339</v>
      </c>
      <c r="H9343" s="246">
        <f t="shared" ca="1" si="157"/>
        <v>-1.3610927205310663E-2</v>
      </c>
    </row>
    <row r="9344" spans="7:8" x14ac:dyDescent="0.25">
      <c r="G9344">
        <v>9340</v>
      </c>
      <c r="H9344" s="246">
        <f t="shared" ca="1" si="157"/>
        <v>-1.2242171265357151E-2</v>
      </c>
    </row>
    <row r="9345" spans="7:8" x14ac:dyDescent="0.25">
      <c r="G9345">
        <v>9341</v>
      </c>
      <c r="H9345" s="246">
        <f t="shared" ca="1" si="157"/>
        <v>-2.0523673428784871E-2</v>
      </c>
    </row>
    <row r="9346" spans="7:8" x14ac:dyDescent="0.25">
      <c r="G9346">
        <v>9342</v>
      </c>
      <c r="H9346" s="246">
        <f t="shared" ca="1" si="157"/>
        <v>2.0751536252072296E-4</v>
      </c>
    </row>
    <row r="9347" spans="7:8" x14ac:dyDescent="0.25">
      <c r="G9347">
        <v>9343</v>
      </c>
      <c r="H9347" s="246">
        <f t="shared" ca="1" si="157"/>
        <v>-1.4056464326120306E-3</v>
      </c>
    </row>
    <row r="9348" spans="7:8" x14ac:dyDescent="0.25">
      <c r="G9348">
        <v>9344</v>
      </c>
      <c r="H9348" s="246">
        <f t="shared" ca="1" si="157"/>
        <v>-2.3812318853717552E-3</v>
      </c>
    </row>
    <row r="9349" spans="7:8" x14ac:dyDescent="0.25">
      <c r="G9349">
        <v>9345</v>
      </c>
      <c r="H9349" s="246">
        <f t="shared" ca="1" si="157"/>
        <v>1.6869126049239739E-2</v>
      </c>
    </row>
    <row r="9350" spans="7:8" x14ac:dyDescent="0.25">
      <c r="G9350">
        <v>9346</v>
      </c>
      <c r="H9350" s="246">
        <f t="shared" ref="H9350:H9413" ca="1" si="158">_xlfn.NORM.INV(RAND(),$N$7,$N$8)</f>
        <v>-4.2583328245790796E-3</v>
      </c>
    </row>
    <row r="9351" spans="7:8" x14ac:dyDescent="0.25">
      <c r="G9351">
        <v>9347</v>
      </c>
      <c r="H9351" s="246">
        <f t="shared" ca="1" si="158"/>
        <v>-2.6342997908632181E-4</v>
      </c>
    </row>
    <row r="9352" spans="7:8" x14ac:dyDescent="0.25">
      <c r="G9352">
        <v>9348</v>
      </c>
      <c r="H9352" s="246">
        <f t="shared" ca="1" si="158"/>
        <v>1.5244410284382502E-2</v>
      </c>
    </row>
    <row r="9353" spans="7:8" x14ac:dyDescent="0.25">
      <c r="G9353">
        <v>9349</v>
      </c>
      <c r="H9353" s="246">
        <f t="shared" ca="1" si="158"/>
        <v>-1.3089198437773786E-2</v>
      </c>
    </row>
    <row r="9354" spans="7:8" x14ac:dyDescent="0.25">
      <c r="G9354">
        <v>9350</v>
      </c>
      <c r="H9354" s="246">
        <f t="shared" ca="1" si="158"/>
        <v>8.9540627577361243E-3</v>
      </c>
    </row>
    <row r="9355" spans="7:8" x14ac:dyDescent="0.25">
      <c r="G9355">
        <v>9351</v>
      </c>
      <c r="H9355" s="246">
        <f t="shared" ca="1" si="158"/>
        <v>-5.9817439443732795E-3</v>
      </c>
    </row>
    <row r="9356" spans="7:8" x14ac:dyDescent="0.25">
      <c r="G9356">
        <v>9352</v>
      </c>
      <c r="H9356" s="246">
        <f t="shared" ca="1" si="158"/>
        <v>-2.2883025022360664E-3</v>
      </c>
    </row>
    <row r="9357" spans="7:8" x14ac:dyDescent="0.25">
      <c r="G9357">
        <v>9353</v>
      </c>
      <c r="H9357" s="246">
        <f t="shared" ca="1" si="158"/>
        <v>1.8630154656976803E-3</v>
      </c>
    </row>
    <row r="9358" spans="7:8" x14ac:dyDescent="0.25">
      <c r="G9358">
        <v>9354</v>
      </c>
      <c r="H9358" s="246">
        <f t="shared" ca="1" si="158"/>
        <v>-1.2978185482827339E-2</v>
      </c>
    </row>
    <row r="9359" spans="7:8" x14ac:dyDescent="0.25">
      <c r="G9359">
        <v>9355</v>
      </c>
      <c r="H9359" s="246">
        <f t="shared" ca="1" si="158"/>
        <v>3.4649429856002306E-2</v>
      </c>
    </row>
    <row r="9360" spans="7:8" x14ac:dyDescent="0.25">
      <c r="G9360">
        <v>9356</v>
      </c>
      <c r="H9360" s="246">
        <f t="shared" ca="1" si="158"/>
        <v>-2.061077127515153E-2</v>
      </c>
    </row>
    <row r="9361" spans="7:8" x14ac:dyDescent="0.25">
      <c r="G9361">
        <v>9357</v>
      </c>
      <c r="H9361" s="246">
        <f t="shared" ca="1" si="158"/>
        <v>-5.5019444515245954E-4</v>
      </c>
    </row>
    <row r="9362" spans="7:8" x14ac:dyDescent="0.25">
      <c r="G9362">
        <v>9358</v>
      </c>
      <c r="H9362" s="246">
        <f t="shared" ca="1" si="158"/>
        <v>-1.0744812656447543E-2</v>
      </c>
    </row>
    <row r="9363" spans="7:8" x14ac:dyDescent="0.25">
      <c r="G9363">
        <v>9359</v>
      </c>
      <c r="H9363" s="246">
        <f t="shared" ca="1" si="158"/>
        <v>3.0906054128692008E-3</v>
      </c>
    </row>
    <row r="9364" spans="7:8" x14ac:dyDescent="0.25">
      <c r="G9364">
        <v>9360</v>
      </c>
      <c r="H9364" s="246">
        <f t="shared" ca="1" si="158"/>
        <v>-1.4685875071736213E-2</v>
      </c>
    </row>
    <row r="9365" spans="7:8" x14ac:dyDescent="0.25">
      <c r="G9365">
        <v>9361</v>
      </c>
      <c r="H9365" s="246">
        <f t="shared" ca="1" si="158"/>
        <v>-1.1261305718532547E-2</v>
      </c>
    </row>
    <row r="9366" spans="7:8" x14ac:dyDescent="0.25">
      <c r="G9366">
        <v>9362</v>
      </c>
      <c r="H9366" s="246">
        <f t="shared" ca="1" si="158"/>
        <v>-8.426175071643385E-3</v>
      </c>
    </row>
    <row r="9367" spans="7:8" x14ac:dyDescent="0.25">
      <c r="G9367">
        <v>9363</v>
      </c>
      <c r="H9367" s="246">
        <f t="shared" ca="1" si="158"/>
        <v>-3.3777183249563427E-3</v>
      </c>
    </row>
    <row r="9368" spans="7:8" x14ac:dyDescent="0.25">
      <c r="G9368">
        <v>9364</v>
      </c>
      <c r="H9368" s="246">
        <f t="shared" ca="1" si="158"/>
        <v>-9.6767895653558818E-4</v>
      </c>
    </row>
    <row r="9369" spans="7:8" x14ac:dyDescent="0.25">
      <c r="G9369">
        <v>9365</v>
      </c>
      <c r="H9369" s="246">
        <f t="shared" ca="1" si="158"/>
        <v>7.4804025307437542E-3</v>
      </c>
    </row>
    <row r="9370" spans="7:8" x14ac:dyDescent="0.25">
      <c r="G9370">
        <v>9366</v>
      </c>
      <c r="H9370" s="246">
        <f t="shared" ca="1" si="158"/>
        <v>1.0725028632406371E-2</v>
      </c>
    </row>
    <row r="9371" spans="7:8" x14ac:dyDescent="0.25">
      <c r="G9371">
        <v>9367</v>
      </c>
      <c r="H9371" s="246">
        <f t="shared" ca="1" si="158"/>
        <v>1.7495159490669779E-2</v>
      </c>
    </row>
    <row r="9372" spans="7:8" x14ac:dyDescent="0.25">
      <c r="G9372">
        <v>9368</v>
      </c>
      <c r="H9372" s="246">
        <f t="shared" ca="1" si="158"/>
        <v>-6.3448987892206835E-3</v>
      </c>
    </row>
    <row r="9373" spans="7:8" x14ac:dyDescent="0.25">
      <c r="G9373">
        <v>9369</v>
      </c>
      <c r="H9373" s="246">
        <f t="shared" ca="1" si="158"/>
        <v>3.1041733698473149E-2</v>
      </c>
    </row>
    <row r="9374" spans="7:8" x14ac:dyDescent="0.25">
      <c r="G9374">
        <v>9370</v>
      </c>
      <c r="H9374" s="246">
        <f t="shared" ca="1" si="158"/>
        <v>-1.2203664312770695E-3</v>
      </c>
    </row>
    <row r="9375" spans="7:8" x14ac:dyDescent="0.25">
      <c r="G9375">
        <v>9371</v>
      </c>
      <c r="H9375" s="246">
        <f t="shared" ca="1" si="158"/>
        <v>8.2281822499746229E-4</v>
      </c>
    </row>
    <row r="9376" spans="7:8" x14ac:dyDescent="0.25">
      <c r="G9376">
        <v>9372</v>
      </c>
      <c r="H9376" s="246">
        <f t="shared" ca="1" si="158"/>
        <v>-1.4675022744278681E-2</v>
      </c>
    </row>
    <row r="9377" spans="7:8" x14ac:dyDescent="0.25">
      <c r="G9377">
        <v>9373</v>
      </c>
      <c r="H9377" s="246">
        <f t="shared" ca="1" si="158"/>
        <v>4.527202678710979E-4</v>
      </c>
    </row>
    <row r="9378" spans="7:8" x14ac:dyDescent="0.25">
      <c r="G9378">
        <v>9374</v>
      </c>
      <c r="H9378" s="246">
        <f t="shared" ca="1" si="158"/>
        <v>-2.1312155693869867E-2</v>
      </c>
    </row>
    <row r="9379" spans="7:8" x14ac:dyDescent="0.25">
      <c r="G9379">
        <v>9375</v>
      </c>
      <c r="H9379" s="246">
        <f t="shared" ca="1" si="158"/>
        <v>1.2615661815360013E-4</v>
      </c>
    </row>
    <row r="9380" spans="7:8" x14ac:dyDescent="0.25">
      <c r="G9380">
        <v>9376</v>
      </c>
      <c r="H9380" s="246">
        <f t="shared" ca="1" si="158"/>
        <v>2.3235114811752392E-2</v>
      </c>
    </row>
    <row r="9381" spans="7:8" x14ac:dyDescent="0.25">
      <c r="G9381">
        <v>9377</v>
      </c>
      <c r="H9381" s="246">
        <f t="shared" ca="1" si="158"/>
        <v>6.0100618038174897E-3</v>
      </c>
    </row>
    <row r="9382" spans="7:8" x14ac:dyDescent="0.25">
      <c r="G9382">
        <v>9378</v>
      </c>
      <c r="H9382" s="246">
        <f t="shared" ca="1" si="158"/>
        <v>-1.2477585813062884E-2</v>
      </c>
    </row>
    <row r="9383" spans="7:8" x14ac:dyDescent="0.25">
      <c r="G9383">
        <v>9379</v>
      </c>
      <c r="H9383" s="246">
        <f t="shared" ca="1" si="158"/>
        <v>-5.8873428373942274E-4</v>
      </c>
    </row>
    <row r="9384" spans="7:8" x14ac:dyDescent="0.25">
      <c r="G9384">
        <v>9380</v>
      </c>
      <c r="H9384" s="246">
        <f t="shared" ca="1" si="158"/>
        <v>3.075152104546544E-3</v>
      </c>
    </row>
    <row r="9385" spans="7:8" x14ac:dyDescent="0.25">
      <c r="G9385">
        <v>9381</v>
      </c>
      <c r="H9385" s="246">
        <f t="shared" ca="1" si="158"/>
        <v>2.5323323274909937E-2</v>
      </c>
    </row>
    <row r="9386" spans="7:8" x14ac:dyDescent="0.25">
      <c r="G9386">
        <v>9382</v>
      </c>
      <c r="H9386" s="246">
        <f t="shared" ca="1" si="158"/>
        <v>-5.9291259765934861E-3</v>
      </c>
    </row>
    <row r="9387" spans="7:8" x14ac:dyDescent="0.25">
      <c r="G9387">
        <v>9383</v>
      </c>
      <c r="H9387" s="246">
        <f t="shared" ca="1" si="158"/>
        <v>8.2047720660396676E-3</v>
      </c>
    </row>
    <row r="9388" spans="7:8" x14ac:dyDescent="0.25">
      <c r="G9388">
        <v>9384</v>
      </c>
      <c r="H9388" s="246">
        <f t="shared" ca="1" si="158"/>
        <v>-5.3844160938636273E-3</v>
      </c>
    </row>
    <row r="9389" spans="7:8" x14ac:dyDescent="0.25">
      <c r="G9389">
        <v>9385</v>
      </c>
      <c r="H9389" s="246">
        <f t="shared" ca="1" si="158"/>
        <v>7.3495573766039386E-3</v>
      </c>
    </row>
    <row r="9390" spans="7:8" x14ac:dyDescent="0.25">
      <c r="G9390">
        <v>9386</v>
      </c>
      <c r="H9390" s="246">
        <f t="shared" ca="1" si="158"/>
        <v>1.8688744117198359E-2</v>
      </c>
    </row>
    <row r="9391" spans="7:8" x14ac:dyDescent="0.25">
      <c r="G9391">
        <v>9387</v>
      </c>
      <c r="H9391" s="246">
        <f t="shared" ca="1" si="158"/>
        <v>-1.037068423472476E-3</v>
      </c>
    </row>
    <row r="9392" spans="7:8" x14ac:dyDescent="0.25">
      <c r="G9392">
        <v>9388</v>
      </c>
      <c r="H9392" s="246">
        <f t="shared" ca="1" si="158"/>
        <v>-6.6075201433515246E-3</v>
      </c>
    </row>
    <row r="9393" spans="7:8" x14ac:dyDescent="0.25">
      <c r="G9393">
        <v>9389</v>
      </c>
      <c r="H9393" s="246">
        <f t="shared" ca="1" si="158"/>
        <v>-2.4188113095999389E-3</v>
      </c>
    </row>
    <row r="9394" spans="7:8" x14ac:dyDescent="0.25">
      <c r="G9394">
        <v>9390</v>
      </c>
      <c r="H9394" s="246">
        <f t="shared" ca="1" si="158"/>
        <v>-1.3114734452613842E-2</v>
      </c>
    </row>
    <row r="9395" spans="7:8" x14ac:dyDescent="0.25">
      <c r="G9395">
        <v>9391</v>
      </c>
      <c r="H9395" s="246">
        <f t="shared" ca="1" si="158"/>
        <v>-3.247101751930228E-2</v>
      </c>
    </row>
    <row r="9396" spans="7:8" x14ac:dyDescent="0.25">
      <c r="G9396">
        <v>9392</v>
      </c>
      <c r="H9396" s="246">
        <f t="shared" ca="1" si="158"/>
        <v>-3.544624783183441E-3</v>
      </c>
    </row>
    <row r="9397" spans="7:8" x14ac:dyDescent="0.25">
      <c r="G9397">
        <v>9393</v>
      </c>
      <c r="H9397" s="246">
        <f t="shared" ca="1" si="158"/>
        <v>1.4911844938649495E-2</v>
      </c>
    </row>
    <row r="9398" spans="7:8" x14ac:dyDescent="0.25">
      <c r="G9398">
        <v>9394</v>
      </c>
      <c r="H9398" s="246">
        <f t="shared" ca="1" si="158"/>
        <v>4.3970051923156682E-4</v>
      </c>
    </row>
    <row r="9399" spans="7:8" x14ac:dyDescent="0.25">
      <c r="G9399">
        <v>9395</v>
      </c>
      <c r="H9399" s="246">
        <f t="shared" ca="1" si="158"/>
        <v>-5.6578126255617768E-3</v>
      </c>
    </row>
    <row r="9400" spans="7:8" x14ac:dyDescent="0.25">
      <c r="G9400">
        <v>9396</v>
      </c>
      <c r="H9400" s="246">
        <f t="shared" ca="1" si="158"/>
        <v>6.2986054322213133E-4</v>
      </c>
    </row>
    <row r="9401" spans="7:8" x14ac:dyDescent="0.25">
      <c r="G9401">
        <v>9397</v>
      </c>
      <c r="H9401" s="246">
        <f t="shared" ca="1" si="158"/>
        <v>-2.7437306574304841E-2</v>
      </c>
    </row>
    <row r="9402" spans="7:8" x14ac:dyDescent="0.25">
      <c r="G9402">
        <v>9398</v>
      </c>
      <c r="H9402" s="246">
        <f t="shared" ca="1" si="158"/>
        <v>2.3625779799288514E-3</v>
      </c>
    </row>
    <row r="9403" spans="7:8" x14ac:dyDescent="0.25">
      <c r="G9403">
        <v>9399</v>
      </c>
      <c r="H9403" s="246">
        <f t="shared" ca="1" si="158"/>
        <v>8.3804143793604E-3</v>
      </c>
    </row>
    <row r="9404" spans="7:8" x14ac:dyDescent="0.25">
      <c r="G9404">
        <v>9400</v>
      </c>
      <c r="H9404" s="246">
        <f t="shared" ca="1" si="158"/>
        <v>6.4223487547103355E-3</v>
      </c>
    </row>
    <row r="9405" spans="7:8" x14ac:dyDescent="0.25">
      <c r="G9405">
        <v>9401</v>
      </c>
      <c r="H9405" s="246">
        <f t="shared" ca="1" si="158"/>
        <v>2.5874469092530971E-3</v>
      </c>
    </row>
    <row r="9406" spans="7:8" x14ac:dyDescent="0.25">
      <c r="G9406">
        <v>9402</v>
      </c>
      <c r="H9406" s="246">
        <f t="shared" ca="1" si="158"/>
        <v>3.610510396749712E-3</v>
      </c>
    </row>
    <row r="9407" spans="7:8" x14ac:dyDescent="0.25">
      <c r="G9407">
        <v>9403</v>
      </c>
      <c r="H9407" s="246">
        <f t="shared" ca="1" si="158"/>
        <v>8.9618303930141668E-3</v>
      </c>
    </row>
    <row r="9408" spans="7:8" x14ac:dyDescent="0.25">
      <c r="G9408">
        <v>9404</v>
      </c>
      <c r="H9408" s="246">
        <f t="shared" ca="1" si="158"/>
        <v>-2.799663272700606E-3</v>
      </c>
    </row>
    <row r="9409" spans="7:8" x14ac:dyDescent="0.25">
      <c r="G9409">
        <v>9405</v>
      </c>
      <c r="H9409" s="246">
        <f t="shared" ca="1" si="158"/>
        <v>8.9907681750386152E-3</v>
      </c>
    </row>
    <row r="9410" spans="7:8" x14ac:dyDescent="0.25">
      <c r="G9410">
        <v>9406</v>
      </c>
      <c r="H9410" s="246">
        <f t="shared" ca="1" si="158"/>
        <v>-1.7082855055343678E-3</v>
      </c>
    </row>
    <row r="9411" spans="7:8" x14ac:dyDescent="0.25">
      <c r="G9411">
        <v>9407</v>
      </c>
      <c r="H9411" s="246">
        <f t="shared" ca="1" si="158"/>
        <v>2.034855080696412E-2</v>
      </c>
    </row>
    <row r="9412" spans="7:8" x14ac:dyDescent="0.25">
      <c r="G9412">
        <v>9408</v>
      </c>
      <c r="H9412" s="246">
        <f t="shared" ca="1" si="158"/>
        <v>-5.1485826447126232E-3</v>
      </c>
    </row>
    <row r="9413" spans="7:8" x14ac:dyDescent="0.25">
      <c r="G9413">
        <v>9409</v>
      </c>
      <c r="H9413" s="246">
        <f t="shared" ca="1" si="158"/>
        <v>-5.5606148855517302E-3</v>
      </c>
    </row>
    <row r="9414" spans="7:8" x14ac:dyDescent="0.25">
      <c r="G9414">
        <v>9410</v>
      </c>
      <c r="H9414" s="246">
        <f t="shared" ref="H9414:H9477" ca="1" si="159">_xlfn.NORM.INV(RAND(),$N$7,$N$8)</f>
        <v>1.1900606666216068E-2</v>
      </c>
    </row>
    <row r="9415" spans="7:8" x14ac:dyDescent="0.25">
      <c r="G9415">
        <v>9411</v>
      </c>
      <c r="H9415" s="246">
        <f t="shared" ca="1" si="159"/>
        <v>-7.527128905984757E-3</v>
      </c>
    </row>
    <row r="9416" spans="7:8" x14ac:dyDescent="0.25">
      <c r="G9416">
        <v>9412</v>
      </c>
      <c r="H9416" s="246">
        <f t="shared" ca="1" si="159"/>
        <v>-1.2361674288600664E-2</v>
      </c>
    </row>
    <row r="9417" spans="7:8" x14ac:dyDescent="0.25">
      <c r="G9417">
        <v>9413</v>
      </c>
      <c r="H9417" s="246">
        <f t="shared" ca="1" si="159"/>
        <v>-1.8882957129949108E-3</v>
      </c>
    </row>
    <row r="9418" spans="7:8" x14ac:dyDescent="0.25">
      <c r="G9418">
        <v>9414</v>
      </c>
      <c r="H9418" s="246">
        <f t="shared" ca="1" si="159"/>
        <v>-1.6082693923820199E-2</v>
      </c>
    </row>
    <row r="9419" spans="7:8" x14ac:dyDescent="0.25">
      <c r="G9419">
        <v>9415</v>
      </c>
      <c r="H9419" s="246">
        <f t="shared" ca="1" si="159"/>
        <v>3.2305912189859146E-3</v>
      </c>
    </row>
    <row r="9420" spans="7:8" x14ac:dyDescent="0.25">
      <c r="G9420">
        <v>9416</v>
      </c>
      <c r="H9420" s="246">
        <f t="shared" ca="1" si="159"/>
        <v>-8.2080686418536403E-3</v>
      </c>
    </row>
    <row r="9421" spans="7:8" x14ac:dyDescent="0.25">
      <c r="G9421">
        <v>9417</v>
      </c>
      <c r="H9421" s="246">
        <f t="shared" ca="1" si="159"/>
        <v>-3.1449151669559999E-2</v>
      </c>
    </row>
    <row r="9422" spans="7:8" x14ac:dyDescent="0.25">
      <c r="G9422">
        <v>9418</v>
      </c>
      <c r="H9422" s="246">
        <f t="shared" ca="1" si="159"/>
        <v>-1.3202902814699559E-2</v>
      </c>
    </row>
    <row r="9423" spans="7:8" x14ac:dyDescent="0.25">
      <c r="G9423">
        <v>9419</v>
      </c>
      <c r="H9423" s="246">
        <f t="shared" ca="1" si="159"/>
        <v>-1.3974786523068777E-2</v>
      </c>
    </row>
    <row r="9424" spans="7:8" x14ac:dyDescent="0.25">
      <c r="G9424">
        <v>9420</v>
      </c>
      <c r="H9424" s="246">
        <f t="shared" ca="1" si="159"/>
        <v>8.2664706722068576E-3</v>
      </c>
    </row>
    <row r="9425" spans="7:8" x14ac:dyDescent="0.25">
      <c r="G9425">
        <v>9421</v>
      </c>
      <c r="H9425" s="246">
        <f t="shared" ca="1" si="159"/>
        <v>-3.814550505103756E-3</v>
      </c>
    </row>
    <row r="9426" spans="7:8" x14ac:dyDescent="0.25">
      <c r="G9426">
        <v>9422</v>
      </c>
      <c r="H9426" s="246">
        <f t="shared" ca="1" si="159"/>
        <v>-2.5982584282447227E-3</v>
      </c>
    </row>
    <row r="9427" spans="7:8" x14ac:dyDescent="0.25">
      <c r="G9427">
        <v>9423</v>
      </c>
      <c r="H9427" s="246">
        <f t="shared" ca="1" si="159"/>
        <v>-1.329817839513454E-3</v>
      </c>
    </row>
    <row r="9428" spans="7:8" x14ac:dyDescent="0.25">
      <c r="G9428">
        <v>9424</v>
      </c>
      <c r="H9428" s="246">
        <f t="shared" ca="1" si="159"/>
        <v>1.3905858667701596E-2</v>
      </c>
    </row>
    <row r="9429" spans="7:8" x14ac:dyDescent="0.25">
      <c r="G9429">
        <v>9425</v>
      </c>
      <c r="H9429" s="246">
        <f t="shared" ca="1" si="159"/>
        <v>-2.2042581129070088E-4</v>
      </c>
    </row>
    <row r="9430" spans="7:8" x14ac:dyDescent="0.25">
      <c r="G9430">
        <v>9426</v>
      </c>
      <c r="H9430" s="246">
        <f t="shared" ca="1" si="159"/>
        <v>-1.0638993209363651E-2</v>
      </c>
    </row>
    <row r="9431" spans="7:8" x14ac:dyDescent="0.25">
      <c r="G9431">
        <v>9427</v>
      </c>
      <c r="H9431" s="246">
        <f t="shared" ca="1" si="159"/>
        <v>-2.0908884137249416E-2</v>
      </c>
    </row>
    <row r="9432" spans="7:8" x14ac:dyDescent="0.25">
      <c r="G9432">
        <v>9428</v>
      </c>
      <c r="H9432" s="246">
        <f t="shared" ca="1" si="159"/>
        <v>1.4181382758656633E-2</v>
      </c>
    </row>
    <row r="9433" spans="7:8" x14ac:dyDescent="0.25">
      <c r="G9433">
        <v>9429</v>
      </c>
      <c r="H9433" s="246">
        <f t="shared" ca="1" si="159"/>
        <v>2.0714574021612885E-2</v>
      </c>
    </row>
    <row r="9434" spans="7:8" x14ac:dyDescent="0.25">
      <c r="G9434">
        <v>9430</v>
      </c>
      <c r="H9434" s="246">
        <f t="shared" ca="1" si="159"/>
        <v>1.7359236400776858E-3</v>
      </c>
    </row>
    <row r="9435" spans="7:8" x14ac:dyDescent="0.25">
      <c r="G9435">
        <v>9431</v>
      </c>
      <c r="H9435" s="246">
        <f t="shared" ca="1" si="159"/>
        <v>5.0857033695879883E-3</v>
      </c>
    </row>
    <row r="9436" spans="7:8" x14ac:dyDescent="0.25">
      <c r="G9436">
        <v>9432</v>
      </c>
      <c r="H9436" s="246">
        <f t="shared" ca="1" si="159"/>
        <v>1.1454785631900053E-2</v>
      </c>
    </row>
    <row r="9437" spans="7:8" x14ac:dyDescent="0.25">
      <c r="G9437">
        <v>9433</v>
      </c>
      <c r="H9437" s="246">
        <f t="shared" ca="1" si="159"/>
        <v>3.0957250018607322E-3</v>
      </c>
    </row>
    <row r="9438" spans="7:8" x14ac:dyDescent="0.25">
      <c r="G9438">
        <v>9434</v>
      </c>
      <c r="H9438" s="246">
        <f t="shared" ca="1" si="159"/>
        <v>-4.7467140265748005E-3</v>
      </c>
    </row>
    <row r="9439" spans="7:8" x14ac:dyDescent="0.25">
      <c r="G9439">
        <v>9435</v>
      </c>
      <c r="H9439" s="246">
        <f t="shared" ca="1" si="159"/>
        <v>6.2896401090071115E-3</v>
      </c>
    </row>
    <row r="9440" spans="7:8" x14ac:dyDescent="0.25">
      <c r="G9440">
        <v>9436</v>
      </c>
      <c r="H9440" s="246">
        <f t="shared" ca="1" si="159"/>
        <v>-1.0194531065896732E-2</v>
      </c>
    </row>
    <row r="9441" spans="7:8" x14ac:dyDescent="0.25">
      <c r="G9441">
        <v>9437</v>
      </c>
      <c r="H9441" s="246">
        <f t="shared" ca="1" si="159"/>
        <v>2.6026005072515125E-3</v>
      </c>
    </row>
    <row r="9442" spans="7:8" x14ac:dyDescent="0.25">
      <c r="G9442">
        <v>9438</v>
      </c>
      <c r="H9442" s="246">
        <f t="shared" ca="1" si="159"/>
        <v>6.5331672922677919E-3</v>
      </c>
    </row>
    <row r="9443" spans="7:8" x14ac:dyDescent="0.25">
      <c r="G9443">
        <v>9439</v>
      </c>
      <c r="H9443" s="246">
        <f t="shared" ca="1" si="159"/>
        <v>-1.0109594185996463E-2</v>
      </c>
    </row>
    <row r="9444" spans="7:8" x14ac:dyDescent="0.25">
      <c r="G9444">
        <v>9440</v>
      </c>
      <c r="H9444" s="246">
        <f t="shared" ca="1" si="159"/>
        <v>1.1374797356005844E-2</v>
      </c>
    </row>
    <row r="9445" spans="7:8" x14ac:dyDescent="0.25">
      <c r="G9445">
        <v>9441</v>
      </c>
      <c r="H9445" s="246">
        <f t="shared" ca="1" si="159"/>
        <v>2.2246456706608016E-2</v>
      </c>
    </row>
    <row r="9446" spans="7:8" x14ac:dyDescent="0.25">
      <c r="G9446">
        <v>9442</v>
      </c>
      <c r="H9446" s="246">
        <f t="shared" ca="1" si="159"/>
        <v>-1.9798529192116995E-2</v>
      </c>
    </row>
    <row r="9447" spans="7:8" x14ac:dyDescent="0.25">
      <c r="G9447">
        <v>9443</v>
      </c>
      <c r="H9447" s="246">
        <f t="shared" ca="1" si="159"/>
        <v>1.2101902552332853E-2</v>
      </c>
    </row>
    <row r="9448" spans="7:8" x14ac:dyDescent="0.25">
      <c r="G9448">
        <v>9444</v>
      </c>
      <c r="H9448" s="246">
        <f t="shared" ca="1" si="159"/>
        <v>-1.8812362270457555E-2</v>
      </c>
    </row>
    <row r="9449" spans="7:8" x14ac:dyDescent="0.25">
      <c r="G9449">
        <v>9445</v>
      </c>
      <c r="H9449" s="246">
        <f t="shared" ca="1" si="159"/>
        <v>6.535670597871703E-4</v>
      </c>
    </row>
    <row r="9450" spans="7:8" x14ac:dyDescent="0.25">
      <c r="G9450">
        <v>9446</v>
      </c>
      <c r="H9450" s="246">
        <f t="shared" ca="1" si="159"/>
        <v>4.7956898402429227E-3</v>
      </c>
    </row>
    <row r="9451" spans="7:8" x14ac:dyDescent="0.25">
      <c r="G9451">
        <v>9447</v>
      </c>
      <c r="H9451" s="246">
        <f t="shared" ca="1" si="159"/>
        <v>6.034134530239839E-3</v>
      </c>
    </row>
    <row r="9452" spans="7:8" x14ac:dyDescent="0.25">
      <c r="G9452">
        <v>9448</v>
      </c>
      <c r="H9452" s="246">
        <f t="shared" ca="1" si="159"/>
        <v>8.5380604067439025E-3</v>
      </c>
    </row>
    <row r="9453" spans="7:8" x14ac:dyDescent="0.25">
      <c r="G9453">
        <v>9449</v>
      </c>
      <c r="H9453" s="246">
        <f t="shared" ca="1" si="159"/>
        <v>3.7077454311290389E-3</v>
      </c>
    </row>
    <row r="9454" spans="7:8" x14ac:dyDescent="0.25">
      <c r="G9454">
        <v>9450</v>
      </c>
      <c r="H9454" s="246">
        <f t="shared" ca="1" si="159"/>
        <v>-2.0778840557170612E-2</v>
      </c>
    </row>
    <row r="9455" spans="7:8" x14ac:dyDescent="0.25">
      <c r="G9455">
        <v>9451</v>
      </c>
      <c r="H9455" s="246">
        <f t="shared" ca="1" si="159"/>
        <v>-7.792951951055619E-3</v>
      </c>
    </row>
    <row r="9456" spans="7:8" x14ac:dyDescent="0.25">
      <c r="G9456">
        <v>9452</v>
      </c>
      <c r="H9456" s="246">
        <f t="shared" ca="1" si="159"/>
        <v>-6.686546899059535E-3</v>
      </c>
    </row>
    <row r="9457" spans="7:8" x14ac:dyDescent="0.25">
      <c r="G9457">
        <v>9453</v>
      </c>
      <c r="H9457" s="246">
        <f t="shared" ca="1" si="159"/>
        <v>-9.4314718243476321E-3</v>
      </c>
    </row>
    <row r="9458" spans="7:8" x14ac:dyDescent="0.25">
      <c r="G9458">
        <v>9454</v>
      </c>
      <c r="H9458" s="246">
        <f t="shared" ca="1" si="159"/>
        <v>-2.4296280724858697E-2</v>
      </c>
    </row>
    <row r="9459" spans="7:8" x14ac:dyDescent="0.25">
      <c r="G9459">
        <v>9455</v>
      </c>
      <c r="H9459" s="246">
        <f t="shared" ca="1" si="159"/>
        <v>-4.3700068897038237E-3</v>
      </c>
    </row>
    <row r="9460" spans="7:8" x14ac:dyDescent="0.25">
      <c r="G9460">
        <v>9456</v>
      </c>
      <c r="H9460" s="246">
        <f t="shared" ca="1" si="159"/>
        <v>-7.4445331936302929E-3</v>
      </c>
    </row>
    <row r="9461" spans="7:8" x14ac:dyDescent="0.25">
      <c r="G9461">
        <v>9457</v>
      </c>
      <c r="H9461" s="246">
        <f t="shared" ca="1" si="159"/>
        <v>-1.2850436364327599E-2</v>
      </c>
    </row>
    <row r="9462" spans="7:8" x14ac:dyDescent="0.25">
      <c r="G9462">
        <v>9458</v>
      </c>
      <c r="H9462" s="246">
        <f t="shared" ca="1" si="159"/>
        <v>-7.7969752604694319E-3</v>
      </c>
    </row>
    <row r="9463" spans="7:8" x14ac:dyDescent="0.25">
      <c r="G9463">
        <v>9459</v>
      </c>
      <c r="H9463" s="246">
        <f t="shared" ca="1" si="159"/>
        <v>-1.8577120102210116E-3</v>
      </c>
    </row>
    <row r="9464" spans="7:8" x14ac:dyDescent="0.25">
      <c r="G9464">
        <v>9460</v>
      </c>
      <c r="H9464" s="246">
        <f t="shared" ca="1" si="159"/>
        <v>1.2301707201571412E-3</v>
      </c>
    </row>
    <row r="9465" spans="7:8" x14ac:dyDescent="0.25">
      <c r="G9465">
        <v>9461</v>
      </c>
      <c r="H9465" s="246">
        <f t="shared" ca="1" si="159"/>
        <v>2.2177136032679704E-3</v>
      </c>
    </row>
    <row r="9466" spans="7:8" x14ac:dyDescent="0.25">
      <c r="G9466">
        <v>9462</v>
      </c>
      <c r="H9466" s="246">
        <f t="shared" ca="1" si="159"/>
        <v>-7.9106852664941035E-3</v>
      </c>
    </row>
    <row r="9467" spans="7:8" x14ac:dyDescent="0.25">
      <c r="G9467">
        <v>9463</v>
      </c>
      <c r="H9467" s="246">
        <f t="shared" ca="1" si="159"/>
        <v>5.2527481747986658E-3</v>
      </c>
    </row>
    <row r="9468" spans="7:8" x14ac:dyDescent="0.25">
      <c r="G9468">
        <v>9464</v>
      </c>
      <c r="H9468" s="246">
        <f t="shared" ca="1" si="159"/>
        <v>3.900604534334517E-3</v>
      </c>
    </row>
    <row r="9469" spans="7:8" x14ac:dyDescent="0.25">
      <c r="G9469">
        <v>9465</v>
      </c>
      <c r="H9469" s="246">
        <f t="shared" ca="1" si="159"/>
        <v>-6.0646695848974794E-3</v>
      </c>
    </row>
    <row r="9470" spans="7:8" x14ac:dyDescent="0.25">
      <c r="G9470">
        <v>9466</v>
      </c>
      <c r="H9470" s="246">
        <f t="shared" ca="1" si="159"/>
        <v>2.4396601348561628E-2</v>
      </c>
    </row>
    <row r="9471" spans="7:8" x14ac:dyDescent="0.25">
      <c r="G9471">
        <v>9467</v>
      </c>
      <c r="H9471" s="246">
        <f t="shared" ca="1" si="159"/>
        <v>1.0361140958099304E-2</v>
      </c>
    </row>
    <row r="9472" spans="7:8" x14ac:dyDescent="0.25">
      <c r="G9472">
        <v>9468</v>
      </c>
      <c r="H9472" s="246">
        <f t="shared" ca="1" si="159"/>
        <v>-1.4152125680233652E-2</v>
      </c>
    </row>
    <row r="9473" spans="7:8" x14ac:dyDescent="0.25">
      <c r="G9473">
        <v>9469</v>
      </c>
      <c r="H9473" s="246">
        <f t="shared" ca="1" si="159"/>
        <v>-2.0470782274719889E-2</v>
      </c>
    </row>
    <row r="9474" spans="7:8" x14ac:dyDescent="0.25">
      <c r="G9474">
        <v>9470</v>
      </c>
      <c r="H9474" s="246">
        <f t="shared" ca="1" si="159"/>
        <v>-1.3798362626854825E-2</v>
      </c>
    </row>
    <row r="9475" spans="7:8" x14ac:dyDescent="0.25">
      <c r="G9475">
        <v>9471</v>
      </c>
      <c r="H9475" s="246">
        <f t="shared" ca="1" si="159"/>
        <v>-2.6062301177468921E-2</v>
      </c>
    </row>
    <row r="9476" spans="7:8" x14ac:dyDescent="0.25">
      <c r="G9476">
        <v>9472</v>
      </c>
      <c r="H9476" s="246">
        <f t="shared" ca="1" si="159"/>
        <v>3.0661261773737049E-3</v>
      </c>
    </row>
    <row r="9477" spans="7:8" x14ac:dyDescent="0.25">
      <c r="G9477">
        <v>9473</v>
      </c>
      <c r="H9477" s="246">
        <f t="shared" ca="1" si="159"/>
        <v>6.9200255675406141E-3</v>
      </c>
    </row>
    <row r="9478" spans="7:8" x14ac:dyDescent="0.25">
      <c r="G9478">
        <v>9474</v>
      </c>
      <c r="H9478" s="246">
        <f t="shared" ref="H9478:H9541" ca="1" si="160">_xlfn.NORM.INV(RAND(),$N$7,$N$8)</f>
        <v>-3.9529390117132614E-3</v>
      </c>
    </row>
    <row r="9479" spans="7:8" x14ac:dyDescent="0.25">
      <c r="G9479">
        <v>9475</v>
      </c>
      <c r="H9479" s="246">
        <f t="shared" ca="1" si="160"/>
        <v>-1.7587864679248003E-2</v>
      </c>
    </row>
    <row r="9480" spans="7:8" x14ac:dyDescent="0.25">
      <c r="G9480">
        <v>9476</v>
      </c>
      <c r="H9480" s="246">
        <f t="shared" ca="1" si="160"/>
        <v>-2.1017558565414002E-3</v>
      </c>
    </row>
    <row r="9481" spans="7:8" x14ac:dyDescent="0.25">
      <c r="G9481">
        <v>9477</v>
      </c>
      <c r="H9481" s="246">
        <f t="shared" ca="1" si="160"/>
        <v>-7.152474842414513E-3</v>
      </c>
    </row>
    <row r="9482" spans="7:8" x14ac:dyDescent="0.25">
      <c r="G9482">
        <v>9478</v>
      </c>
      <c r="H9482" s="246">
        <f t="shared" ca="1" si="160"/>
        <v>2.7728551142571778E-3</v>
      </c>
    </row>
    <row r="9483" spans="7:8" x14ac:dyDescent="0.25">
      <c r="G9483">
        <v>9479</v>
      </c>
      <c r="H9483" s="246">
        <f t="shared" ca="1" si="160"/>
        <v>-4.1591017536637288E-3</v>
      </c>
    </row>
    <row r="9484" spans="7:8" x14ac:dyDescent="0.25">
      <c r="G9484">
        <v>9480</v>
      </c>
      <c r="H9484" s="246">
        <f t="shared" ca="1" si="160"/>
        <v>-1.6701965234879813E-2</v>
      </c>
    </row>
    <row r="9485" spans="7:8" x14ac:dyDescent="0.25">
      <c r="G9485">
        <v>9481</v>
      </c>
      <c r="H9485" s="246">
        <f t="shared" ca="1" si="160"/>
        <v>-1.2565460214485279E-2</v>
      </c>
    </row>
    <row r="9486" spans="7:8" x14ac:dyDescent="0.25">
      <c r="G9486">
        <v>9482</v>
      </c>
      <c r="H9486" s="246">
        <f t="shared" ca="1" si="160"/>
        <v>-2.9979842099826029E-3</v>
      </c>
    </row>
    <row r="9487" spans="7:8" x14ac:dyDescent="0.25">
      <c r="G9487">
        <v>9483</v>
      </c>
      <c r="H9487" s="246">
        <f t="shared" ca="1" si="160"/>
        <v>1.4241595042055888E-2</v>
      </c>
    </row>
    <row r="9488" spans="7:8" x14ac:dyDescent="0.25">
      <c r="G9488">
        <v>9484</v>
      </c>
      <c r="H9488" s="246">
        <f t="shared" ca="1" si="160"/>
        <v>-1.5985298726577044E-2</v>
      </c>
    </row>
    <row r="9489" spans="7:8" x14ac:dyDescent="0.25">
      <c r="G9489">
        <v>9485</v>
      </c>
      <c r="H9489" s="246">
        <f t="shared" ca="1" si="160"/>
        <v>-7.2036988474626284E-3</v>
      </c>
    </row>
    <row r="9490" spans="7:8" x14ac:dyDescent="0.25">
      <c r="G9490">
        <v>9486</v>
      </c>
      <c r="H9490" s="246">
        <f t="shared" ca="1" si="160"/>
        <v>1.1200641435868127E-2</v>
      </c>
    </row>
    <row r="9491" spans="7:8" x14ac:dyDescent="0.25">
      <c r="G9491">
        <v>9487</v>
      </c>
      <c r="H9491" s="246">
        <f t="shared" ca="1" si="160"/>
        <v>7.9709055820919687E-3</v>
      </c>
    </row>
    <row r="9492" spans="7:8" x14ac:dyDescent="0.25">
      <c r="G9492">
        <v>9488</v>
      </c>
      <c r="H9492" s="246">
        <f t="shared" ca="1" si="160"/>
        <v>-1.2866189959256816E-2</v>
      </c>
    </row>
    <row r="9493" spans="7:8" x14ac:dyDescent="0.25">
      <c r="G9493">
        <v>9489</v>
      </c>
      <c r="H9493" s="246">
        <f t="shared" ca="1" si="160"/>
        <v>-4.9732545517371298E-3</v>
      </c>
    </row>
    <row r="9494" spans="7:8" x14ac:dyDescent="0.25">
      <c r="G9494">
        <v>9490</v>
      </c>
      <c r="H9494" s="246">
        <f t="shared" ca="1" si="160"/>
        <v>4.4327462377382713E-3</v>
      </c>
    </row>
    <row r="9495" spans="7:8" x14ac:dyDescent="0.25">
      <c r="G9495">
        <v>9491</v>
      </c>
      <c r="H9495" s="246">
        <f t="shared" ca="1" si="160"/>
        <v>1.0777234462731383E-3</v>
      </c>
    </row>
    <row r="9496" spans="7:8" x14ac:dyDescent="0.25">
      <c r="G9496">
        <v>9492</v>
      </c>
      <c r="H9496" s="246">
        <f t="shared" ca="1" si="160"/>
        <v>-1.1949906042565864E-2</v>
      </c>
    </row>
    <row r="9497" spans="7:8" x14ac:dyDescent="0.25">
      <c r="G9497">
        <v>9493</v>
      </c>
      <c r="H9497" s="246">
        <f t="shared" ca="1" si="160"/>
        <v>-5.2284175615965782E-3</v>
      </c>
    </row>
    <row r="9498" spans="7:8" x14ac:dyDescent="0.25">
      <c r="G9498">
        <v>9494</v>
      </c>
      <c r="H9498" s="246">
        <f t="shared" ca="1" si="160"/>
        <v>-4.9559882901942685E-3</v>
      </c>
    </row>
    <row r="9499" spans="7:8" x14ac:dyDescent="0.25">
      <c r="G9499">
        <v>9495</v>
      </c>
      <c r="H9499" s="246">
        <f t="shared" ca="1" si="160"/>
        <v>1.5955758580578395E-2</v>
      </c>
    </row>
    <row r="9500" spans="7:8" x14ac:dyDescent="0.25">
      <c r="G9500">
        <v>9496</v>
      </c>
      <c r="H9500" s="246">
        <f t="shared" ca="1" si="160"/>
        <v>9.4121226870720869E-4</v>
      </c>
    </row>
    <row r="9501" spans="7:8" x14ac:dyDescent="0.25">
      <c r="G9501">
        <v>9497</v>
      </c>
      <c r="H9501" s="246">
        <f t="shared" ca="1" si="160"/>
        <v>-4.8942132517297773E-3</v>
      </c>
    </row>
    <row r="9502" spans="7:8" x14ac:dyDescent="0.25">
      <c r="G9502">
        <v>9498</v>
      </c>
      <c r="H9502" s="246">
        <f t="shared" ca="1" si="160"/>
        <v>6.1480912447864277E-3</v>
      </c>
    </row>
    <row r="9503" spans="7:8" x14ac:dyDescent="0.25">
      <c r="G9503">
        <v>9499</v>
      </c>
      <c r="H9503" s="246">
        <f t="shared" ca="1" si="160"/>
        <v>2.9732862875644752E-3</v>
      </c>
    </row>
    <row r="9504" spans="7:8" x14ac:dyDescent="0.25">
      <c r="G9504">
        <v>9500</v>
      </c>
      <c r="H9504" s="246">
        <f t="shared" ca="1" si="160"/>
        <v>-6.0555543196670813E-3</v>
      </c>
    </row>
    <row r="9505" spans="7:8" x14ac:dyDescent="0.25">
      <c r="G9505">
        <v>9501</v>
      </c>
      <c r="H9505" s="246">
        <f t="shared" ca="1" si="160"/>
        <v>-3.9127695090560664E-3</v>
      </c>
    </row>
    <row r="9506" spans="7:8" x14ac:dyDescent="0.25">
      <c r="G9506">
        <v>9502</v>
      </c>
      <c r="H9506" s="246">
        <f t="shared" ca="1" si="160"/>
        <v>-1.0282080776001944E-2</v>
      </c>
    </row>
    <row r="9507" spans="7:8" x14ac:dyDescent="0.25">
      <c r="G9507">
        <v>9503</v>
      </c>
      <c r="H9507" s="246">
        <f t="shared" ca="1" si="160"/>
        <v>-5.1220185197185216E-3</v>
      </c>
    </row>
    <row r="9508" spans="7:8" x14ac:dyDescent="0.25">
      <c r="G9508">
        <v>9504</v>
      </c>
      <c r="H9508" s="246">
        <f t="shared" ca="1" si="160"/>
        <v>2.1415461487941732E-2</v>
      </c>
    </row>
    <row r="9509" spans="7:8" x14ac:dyDescent="0.25">
      <c r="G9509">
        <v>9505</v>
      </c>
      <c r="H9509" s="246">
        <f t="shared" ca="1" si="160"/>
        <v>-1.5071847618387925E-2</v>
      </c>
    </row>
    <row r="9510" spans="7:8" x14ac:dyDescent="0.25">
      <c r="G9510">
        <v>9506</v>
      </c>
      <c r="H9510" s="246">
        <f t="shared" ca="1" si="160"/>
        <v>-7.6462376218114176E-3</v>
      </c>
    </row>
    <row r="9511" spans="7:8" x14ac:dyDescent="0.25">
      <c r="G9511">
        <v>9507</v>
      </c>
      <c r="H9511" s="246">
        <f t="shared" ca="1" si="160"/>
        <v>-1.26838509790609E-3</v>
      </c>
    </row>
    <row r="9512" spans="7:8" x14ac:dyDescent="0.25">
      <c r="G9512">
        <v>9508</v>
      </c>
      <c r="H9512" s="246">
        <f t="shared" ca="1" si="160"/>
        <v>-1.1257857723405268E-2</v>
      </c>
    </row>
    <row r="9513" spans="7:8" x14ac:dyDescent="0.25">
      <c r="G9513">
        <v>9509</v>
      </c>
      <c r="H9513" s="246">
        <f t="shared" ca="1" si="160"/>
        <v>-5.1740793394593728E-3</v>
      </c>
    </row>
    <row r="9514" spans="7:8" x14ac:dyDescent="0.25">
      <c r="G9514">
        <v>9510</v>
      </c>
      <c r="H9514" s="246">
        <f t="shared" ca="1" si="160"/>
        <v>-3.2232060685135231E-3</v>
      </c>
    </row>
    <row r="9515" spans="7:8" x14ac:dyDescent="0.25">
      <c r="G9515">
        <v>9511</v>
      </c>
      <c r="H9515" s="246">
        <f t="shared" ca="1" si="160"/>
        <v>-1.8652180395305844E-2</v>
      </c>
    </row>
    <row r="9516" spans="7:8" x14ac:dyDescent="0.25">
      <c r="G9516">
        <v>9512</v>
      </c>
      <c r="H9516" s="246">
        <f t="shared" ca="1" si="160"/>
        <v>1.3753717921482302E-2</v>
      </c>
    </row>
    <row r="9517" spans="7:8" x14ac:dyDescent="0.25">
      <c r="G9517">
        <v>9513</v>
      </c>
      <c r="H9517" s="246">
        <f t="shared" ca="1" si="160"/>
        <v>-8.2648928493293317E-4</v>
      </c>
    </row>
    <row r="9518" spans="7:8" x14ac:dyDescent="0.25">
      <c r="G9518">
        <v>9514</v>
      </c>
      <c r="H9518" s="246">
        <f t="shared" ca="1" si="160"/>
        <v>1.4000197390318683E-2</v>
      </c>
    </row>
    <row r="9519" spans="7:8" x14ac:dyDescent="0.25">
      <c r="G9519">
        <v>9515</v>
      </c>
      <c r="H9519" s="246">
        <f t="shared" ca="1" si="160"/>
        <v>-2.4038292544039837E-2</v>
      </c>
    </row>
    <row r="9520" spans="7:8" x14ac:dyDescent="0.25">
      <c r="G9520">
        <v>9516</v>
      </c>
      <c r="H9520" s="246">
        <f t="shared" ca="1" si="160"/>
        <v>-6.0947194385472976E-3</v>
      </c>
    </row>
    <row r="9521" spans="7:8" x14ac:dyDescent="0.25">
      <c r="G9521">
        <v>9517</v>
      </c>
      <c r="H9521" s="246">
        <f t="shared" ca="1" si="160"/>
        <v>-4.041255656917318E-3</v>
      </c>
    </row>
    <row r="9522" spans="7:8" x14ac:dyDescent="0.25">
      <c r="G9522">
        <v>9518</v>
      </c>
      <c r="H9522" s="246">
        <f t="shared" ca="1" si="160"/>
        <v>-5.9006965453938069E-3</v>
      </c>
    </row>
    <row r="9523" spans="7:8" x14ac:dyDescent="0.25">
      <c r="G9523">
        <v>9519</v>
      </c>
      <c r="H9523" s="246">
        <f t="shared" ca="1" si="160"/>
        <v>2.9743860429481406E-3</v>
      </c>
    </row>
    <row r="9524" spans="7:8" x14ac:dyDescent="0.25">
      <c r="G9524">
        <v>9520</v>
      </c>
      <c r="H9524" s="246">
        <f t="shared" ca="1" si="160"/>
        <v>1.415298739994356E-2</v>
      </c>
    </row>
    <row r="9525" spans="7:8" x14ac:dyDescent="0.25">
      <c r="G9525">
        <v>9521</v>
      </c>
      <c r="H9525" s="246">
        <f t="shared" ca="1" si="160"/>
        <v>3.0709727680369499E-3</v>
      </c>
    </row>
    <row r="9526" spans="7:8" x14ac:dyDescent="0.25">
      <c r="G9526">
        <v>9522</v>
      </c>
      <c r="H9526" s="246">
        <f t="shared" ca="1" si="160"/>
        <v>1.4010885263367871E-3</v>
      </c>
    </row>
    <row r="9527" spans="7:8" x14ac:dyDescent="0.25">
      <c r="G9527">
        <v>9523</v>
      </c>
      <c r="H9527" s="246">
        <f t="shared" ca="1" si="160"/>
        <v>1.2819501155557447E-3</v>
      </c>
    </row>
    <row r="9528" spans="7:8" x14ac:dyDescent="0.25">
      <c r="G9528">
        <v>9524</v>
      </c>
      <c r="H9528" s="246">
        <f t="shared" ca="1" si="160"/>
        <v>1.9514893663977603E-3</v>
      </c>
    </row>
    <row r="9529" spans="7:8" x14ac:dyDescent="0.25">
      <c r="G9529">
        <v>9525</v>
      </c>
      <c r="H9529" s="246">
        <f t="shared" ca="1" si="160"/>
        <v>1.6714022945091073E-2</v>
      </c>
    </row>
    <row r="9530" spans="7:8" x14ac:dyDescent="0.25">
      <c r="G9530">
        <v>9526</v>
      </c>
      <c r="H9530" s="246">
        <f t="shared" ca="1" si="160"/>
        <v>-1.4609698423948944E-2</v>
      </c>
    </row>
    <row r="9531" spans="7:8" x14ac:dyDescent="0.25">
      <c r="G9531">
        <v>9527</v>
      </c>
      <c r="H9531" s="246">
        <f t="shared" ca="1" si="160"/>
        <v>-1.0577411954470057E-2</v>
      </c>
    </row>
    <row r="9532" spans="7:8" x14ac:dyDescent="0.25">
      <c r="G9532">
        <v>9528</v>
      </c>
      <c r="H9532" s="246">
        <f t="shared" ca="1" si="160"/>
        <v>-4.6496916489538985E-3</v>
      </c>
    </row>
    <row r="9533" spans="7:8" x14ac:dyDescent="0.25">
      <c r="G9533">
        <v>9529</v>
      </c>
      <c r="H9533" s="246">
        <f t="shared" ca="1" si="160"/>
        <v>-1.2071495661949285E-2</v>
      </c>
    </row>
    <row r="9534" spans="7:8" x14ac:dyDescent="0.25">
      <c r="G9534">
        <v>9530</v>
      </c>
      <c r="H9534" s="246">
        <f t="shared" ca="1" si="160"/>
        <v>1.0228478346292841E-2</v>
      </c>
    </row>
    <row r="9535" spans="7:8" x14ac:dyDescent="0.25">
      <c r="G9535">
        <v>9531</v>
      </c>
      <c r="H9535" s="246">
        <f t="shared" ca="1" si="160"/>
        <v>2.2293825160585461E-2</v>
      </c>
    </row>
    <row r="9536" spans="7:8" x14ac:dyDescent="0.25">
      <c r="G9536">
        <v>9532</v>
      </c>
      <c r="H9536" s="246">
        <f t="shared" ca="1" si="160"/>
        <v>-9.0452838629046656E-3</v>
      </c>
    </row>
    <row r="9537" spans="7:8" x14ac:dyDescent="0.25">
      <c r="G9537">
        <v>9533</v>
      </c>
      <c r="H9537" s="246">
        <f t="shared" ca="1" si="160"/>
        <v>-4.7621920761772045E-3</v>
      </c>
    </row>
    <row r="9538" spans="7:8" x14ac:dyDescent="0.25">
      <c r="G9538">
        <v>9534</v>
      </c>
      <c r="H9538" s="246">
        <f t="shared" ca="1" si="160"/>
        <v>-2.2166365741215174E-3</v>
      </c>
    </row>
    <row r="9539" spans="7:8" x14ac:dyDescent="0.25">
      <c r="G9539">
        <v>9535</v>
      </c>
      <c r="H9539" s="246">
        <f t="shared" ca="1" si="160"/>
        <v>9.073651897425326E-4</v>
      </c>
    </row>
    <row r="9540" spans="7:8" x14ac:dyDescent="0.25">
      <c r="G9540">
        <v>9536</v>
      </c>
      <c r="H9540" s="246">
        <f t="shared" ca="1" si="160"/>
        <v>-5.4762650311357347E-3</v>
      </c>
    </row>
    <row r="9541" spans="7:8" x14ac:dyDescent="0.25">
      <c r="G9541">
        <v>9537</v>
      </c>
      <c r="H9541" s="246">
        <f t="shared" ca="1" si="160"/>
        <v>-2.1231879466050967E-2</v>
      </c>
    </row>
    <row r="9542" spans="7:8" x14ac:dyDescent="0.25">
      <c r="G9542">
        <v>9538</v>
      </c>
      <c r="H9542" s="246">
        <f t="shared" ref="H9542:H9605" ca="1" si="161">_xlfn.NORM.INV(RAND(),$N$7,$N$8)</f>
        <v>7.3795762425673686E-3</v>
      </c>
    </row>
    <row r="9543" spans="7:8" x14ac:dyDescent="0.25">
      <c r="G9543">
        <v>9539</v>
      </c>
      <c r="H9543" s="246">
        <f t="shared" ca="1" si="161"/>
        <v>1.781153802702843E-2</v>
      </c>
    </row>
    <row r="9544" spans="7:8" x14ac:dyDescent="0.25">
      <c r="G9544">
        <v>9540</v>
      </c>
      <c r="H9544" s="246">
        <f t="shared" ca="1" si="161"/>
        <v>-1.0560364919820858E-2</v>
      </c>
    </row>
    <row r="9545" spans="7:8" x14ac:dyDescent="0.25">
      <c r="G9545">
        <v>9541</v>
      </c>
      <c r="H9545" s="246">
        <f t="shared" ca="1" si="161"/>
        <v>-6.0286887775830387E-4</v>
      </c>
    </row>
    <row r="9546" spans="7:8" x14ac:dyDescent="0.25">
      <c r="G9546">
        <v>9542</v>
      </c>
      <c r="H9546" s="246">
        <f t="shared" ca="1" si="161"/>
        <v>-6.6041433745129162E-3</v>
      </c>
    </row>
    <row r="9547" spans="7:8" x14ac:dyDescent="0.25">
      <c r="G9547">
        <v>9543</v>
      </c>
      <c r="H9547" s="246">
        <f t="shared" ca="1" si="161"/>
        <v>1.3663848828374276E-2</v>
      </c>
    </row>
    <row r="9548" spans="7:8" x14ac:dyDescent="0.25">
      <c r="G9548">
        <v>9544</v>
      </c>
      <c r="H9548" s="246">
        <f t="shared" ca="1" si="161"/>
        <v>1.1316389096319754E-2</v>
      </c>
    </row>
    <row r="9549" spans="7:8" x14ac:dyDescent="0.25">
      <c r="G9549">
        <v>9545</v>
      </c>
      <c r="H9549" s="246">
        <f t="shared" ca="1" si="161"/>
        <v>1.6014506813238499E-2</v>
      </c>
    </row>
    <row r="9550" spans="7:8" x14ac:dyDescent="0.25">
      <c r="G9550">
        <v>9546</v>
      </c>
      <c r="H9550" s="246">
        <f t="shared" ca="1" si="161"/>
        <v>-1.8632999221468234E-3</v>
      </c>
    </row>
    <row r="9551" spans="7:8" x14ac:dyDescent="0.25">
      <c r="G9551">
        <v>9547</v>
      </c>
      <c r="H9551" s="246">
        <f t="shared" ca="1" si="161"/>
        <v>-2.4230523557580035E-3</v>
      </c>
    </row>
    <row r="9552" spans="7:8" x14ac:dyDescent="0.25">
      <c r="G9552">
        <v>9548</v>
      </c>
      <c r="H9552" s="246">
        <f t="shared" ca="1" si="161"/>
        <v>1.7001228650180826E-2</v>
      </c>
    </row>
    <row r="9553" spans="7:8" x14ac:dyDescent="0.25">
      <c r="G9553">
        <v>9549</v>
      </c>
      <c r="H9553" s="246">
        <f t="shared" ca="1" si="161"/>
        <v>3.6588421685208716E-3</v>
      </c>
    </row>
    <row r="9554" spans="7:8" x14ac:dyDescent="0.25">
      <c r="G9554">
        <v>9550</v>
      </c>
      <c r="H9554" s="246">
        <f t="shared" ca="1" si="161"/>
        <v>3.53053135218547E-3</v>
      </c>
    </row>
    <row r="9555" spans="7:8" x14ac:dyDescent="0.25">
      <c r="G9555">
        <v>9551</v>
      </c>
      <c r="H9555" s="246">
        <f t="shared" ca="1" si="161"/>
        <v>-1.4508039614628339E-3</v>
      </c>
    </row>
    <row r="9556" spans="7:8" x14ac:dyDescent="0.25">
      <c r="G9556">
        <v>9552</v>
      </c>
      <c r="H9556" s="246">
        <f t="shared" ca="1" si="161"/>
        <v>-4.6404410345705601E-4</v>
      </c>
    </row>
    <row r="9557" spans="7:8" x14ac:dyDescent="0.25">
      <c r="G9557">
        <v>9553</v>
      </c>
      <c r="H9557" s="246">
        <f t="shared" ca="1" si="161"/>
        <v>-1.2746692348475728E-2</v>
      </c>
    </row>
    <row r="9558" spans="7:8" x14ac:dyDescent="0.25">
      <c r="G9558">
        <v>9554</v>
      </c>
      <c r="H9558" s="246">
        <f t="shared" ca="1" si="161"/>
        <v>-1.9496362377805172E-2</v>
      </c>
    </row>
    <row r="9559" spans="7:8" x14ac:dyDescent="0.25">
      <c r="G9559">
        <v>9555</v>
      </c>
      <c r="H9559" s="246">
        <f t="shared" ca="1" si="161"/>
        <v>1.5811176239964055E-2</v>
      </c>
    </row>
    <row r="9560" spans="7:8" x14ac:dyDescent="0.25">
      <c r="G9560">
        <v>9556</v>
      </c>
      <c r="H9560" s="246">
        <f t="shared" ca="1" si="161"/>
        <v>-2.8093360245941546E-2</v>
      </c>
    </row>
    <row r="9561" spans="7:8" x14ac:dyDescent="0.25">
      <c r="G9561">
        <v>9557</v>
      </c>
      <c r="H9561" s="246">
        <f t="shared" ca="1" si="161"/>
        <v>-1.4148866212089025E-2</v>
      </c>
    </row>
    <row r="9562" spans="7:8" x14ac:dyDescent="0.25">
      <c r="G9562">
        <v>9558</v>
      </c>
      <c r="H9562" s="246">
        <f t="shared" ca="1" si="161"/>
        <v>-5.2277644638112335E-3</v>
      </c>
    </row>
    <row r="9563" spans="7:8" x14ac:dyDescent="0.25">
      <c r="G9563">
        <v>9559</v>
      </c>
      <c r="H9563" s="246">
        <f t="shared" ca="1" si="161"/>
        <v>-3.0198435298905827E-3</v>
      </c>
    </row>
    <row r="9564" spans="7:8" x14ac:dyDescent="0.25">
      <c r="G9564">
        <v>9560</v>
      </c>
      <c r="H9564" s="246">
        <f t="shared" ca="1" si="161"/>
        <v>-4.406814012351868E-3</v>
      </c>
    </row>
    <row r="9565" spans="7:8" x14ac:dyDescent="0.25">
      <c r="G9565">
        <v>9561</v>
      </c>
      <c r="H9565" s="246">
        <f t="shared" ca="1" si="161"/>
        <v>6.5889422536702111E-3</v>
      </c>
    </row>
    <row r="9566" spans="7:8" x14ac:dyDescent="0.25">
      <c r="G9566">
        <v>9562</v>
      </c>
      <c r="H9566" s="246">
        <f t="shared" ca="1" si="161"/>
        <v>-3.4646300743662057E-3</v>
      </c>
    </row>
    <row r="9567" spans="7:8" x14ac:dyDescent="0.25">
      <c r="G9567">
        <v>9563</v>
      </c>
      <c r="H9567" s="246">
        <f t="shared" ca="1" si="161"/>
        <v>-1.5958734682085651E-2</v>
      </c>
    </row>
    <row r="9568" spans="7:8" x14ac:dyDescent="0.25">
      <c r="G9568">
        <v>9564</v>
      </c>
      <c r="H9568" s="246">
        <f t="shared" ca="1" si="161"/>
        <v>-1.1616155916642744E-2</v>
      </c>
    </row>
    <row r="9569" spans="7:8" x14ac:dyDescent="0.25">
      <c r="G9569">
        <v>9565</v>
      </c>
      <c r="H9569" s="246">
        <f t="shared" ca="1" si="161"/>
        <v>1.6711120225887652E-2</v>
      </c>
    </row>
    <row r="9570" spans="7:8" x14ac:dyDescent="0.25">
      <c r="G9570">
        <v>9566</v>
      </c>
      <c r="H9570" s="246">
        <f t="shared" ca="1" si="161"/>
        <v>9.7532679550987964E-3</v>
      </c>
    </row>
    <row r="9571" spans="7:8" x14ac:dyDescent="0.25">
      <c r="G9571">
        <v>9567</v>
      </c>
      <c r="H9571" s="246">
        <f t="shared" ca="1" si="161"/>
        <v>6.5011817453839681E-3</v>
      </c>
    </row>
    <row r="9572" spans="7:8" x14ac:dyDescent="0.25">
      <c r="G9572">
        <v>9568</v>
      </c>
      <c r="H9572" s="246">
        <f t="shared" ca="1" si="161"/>
        <v>-6.1387957266866577E-3</v>
      </c>
    </row>
    <row r="9573" spans="7:8" x14ac:dyDescent="0.25">
      <c r="G9573">
        <v>9569</v>
      </c>
      <c r="H9573" s="246">
        <f t="shared" ca="1" si="161"/>
        <v>-1.9103698770617288E-2</v>
      </c>
    </row>
    <row r="9574" spans="7:8" x14ac:dyDescent="0.25">
      <c r="G9574">
        <v>9570</v>
      </c>
      <c r="H9574" s="246">
        <f t="shared" ca="1" si="161"/>
        <v>-9.4995855129383945E-4</v>
      </c>
    </row>
    <row r="9575" spans="7:8" x14ac:dyDescent="0.25">
      <c r="G9575">
        <v>9571</v>
      </c>
      <c r="H9575" s="246">
        <f t="shared" ca="1" si="161"/>
        <v>-9.4845686348399467E-4</v>
      </c>
    </row>
    <row r="9576" spans="7:8" x14ac:dyDescent="0.25">
      <c r="G9576">
        <v>9572</v>
      </c>
      <c r="H9576" s="246">
        <f t="shared" ca="1" si="161"/>
        <v>-6.2240049271801944E-5</v>
      </c>
    </row>
    <row r="9577" spans="7:8" x14ac:dyDescent="0.25">
      <c r="G9577">
        <v>9573</v>
      </c>
      <c r="H9577" s="246">
        <f t="shared" ca="1" si="161"/>
        <v>-6.0352733951881338E-3</v>
      </c>
    </row>
    <row r="9578" spans="7:8" x14ac:dyDescent="0.25">
      <c r="G9578">
        <v>9574</v>
      </c>
      <c r="H9578" s="246">
        <f t="shared" ca="1" si="161"/>
        <v>-1.9353500173568419E-2</v>
      </c>
    </row>
    <row r="9579" spans="7:8" x14ac:dyDescent="0.25">
      <c r="G9579">
        <v>9575</v>
      </c>
      <c r="H9579" s="246">
        <f t="shared" ca="1" si="161"/>
        <v>1.8576778101725207E-2</v>
      </c>
    </row>
    <row r="9580" spans="7:8" x14ac:dyDescent="0.25">
      <c r="G9580">
        <v>9576</v>
      </c>
      <c r="H9580" s="246">
        <f t="shared" ca="1" si="161"/>
        <v>9.876363551168962E-3</v>
      </c>
    </row>
    <row r="9581" spans="7:8" x14ac:dyDescent="0.25">
      <c r="G9581">
        <v>9577</v>
      </c>
      <c r="H9581" s="246">
        <f t="shared" ca="1" si="161"/>
        <v>-3.0784054876763969E-2</v>
      </c>
    </row>
    <row r="9582" spans="7:8" x14ac:dyDescent="0.25">
      <c r="G9582">
        <v>9578</v>
      </c>
      <c r="H9582" s="246">
        <f t="shared" ca="1" si="161"/>
        <v>5.561154309679601E-3</v>
      </c>
    </row>
    <row r="9583" spans="7:8" x14ac:dyDescent="0.25">
      <c r="G9583">
        <v>9579</v>
      </c>
      <c r="H9583" s="246">
        <f t="shared" ca="1" si="161"/>
        <v>-1.3805331318148291E-2</v>
      </c>
    </row>
    <row r="9584" spans="7:8" x14ac:dyDescent="0.25">
      <c r="G9584">
        <v>9580</v>
      </c>
      <c r="H9584" s="246">
        <f t="shared" ca="1" si="161"/>
        <v>1.0671032977199638E-2</v>
      </c>
    </row>
    <row r="9585" spans="7:8" x14ac:dyDescent="0.25">
      <c r="G9585">
        <v>9581</v>
      </c>
      <c r="H9585" s="246">
        <f t="shared" ca="1" si="161"/>
        <v>1.1188943814421598E-2</v>
      </c>
    </row>
    <row r="9586" spans="7:8" x14ac:dyDescent="0.25">
      <c r="G9586">
        <v>9582</v>
      </c>
      <c r="H9586" s="246">
        <f t="shared" ca="1" si="161"/>
        <v>1.6873641087703404E-3</v>
      </c>
    </row>
    <row r="9587" spans="7:8" x14ac:dyDescent="0.25">
      <c r="G9587">
        <v>9583</v>
      </c>
      <c r="H9587" s="246">
        <f t="shared" ca="1" si="161"/>
        <v>-1.2565391915452639E-2</v>
      </c>
    </row>
    <row r="9588" spans="7:8" x14ac:dyDescent="0.25">
      <c r="G9588">
        <v>9584</v>
      </c>
      <c r="H9588" s="246">
        <f t="shared" ca="1" si="161"/>
        <v>-2.7520558250971263E-3</v>
      </c>
    </row>
    <row r="9589" spans="7:8" x14ac:dyDescent="0.25">
      <c r="G9589">
        <v>9585</v>
      </c>
      <c r="H9589" s="246">
        <f t="shared" ca="1" si="161"/>
        <v>2.2007957279380961E-2</v>
      </c>
    </row>
    <row r="9590" spans="7:8" x14ac:dyDescent="0.25">
      <c r="G9590">
        <v>9586</v>
      </c>
      <c r="H9590" s="246">
        <f t="shared" ca="1" si="161"/>
        <v>-1.2942816102944031E-3</v>
      </c>
    </row>
    <row r="9591" spans="7:8" x14ac:dyDescent="0.25">
      <c r="G9591">
        <v>9587</v>
      </c>
      <c r="H9591" s="246">
        <f t="shared" ca="1" si="161"/>
        <v>-1.1528084525586783E-2</v>
      </c>
    </row>
    <row r="9592" spans="7:8" x14ac:dyDescent="0.25">
      <c r="G9592">
        <v>9588</v>
      </c>
      <c r="H9592" s="246">
        <f t="shared" ca="1" si="161"/>
        <v>-1.0993168958312236E-2</v>
      </c>
    </row>
    <row r="9593" spans="7:8" x14ac:dyDescent="0.25">
      <c r="G9593">
        <v>9589</v>
      </c>
      <c r="H9593" s="246">
        <f t="shared" ca="1" si="161"/>
        <v>2.5838530320800555E-2</v>
      </c>
    </row>
    <row r="9594" spans="7:8" x14ac:dyDescent="0.25">
      <c r="G9594">
        <v>9590</v>
      </c>
      <c r="H9594" s="246">
        <f t="shared" ca="1" si="161"/>
        <v>1.6655705847576318E-2</v>
      </c>
    </row>
    <row r="9595" spans="7:8" x14ac:dyDescent="0.25">
      <c r="G9595">
        <v>9591</v>
      </c>
      <c r="H9595" s="246">
        <f t="shared" ca="1" si="161"/>
        <v>-1.8814594779581685E-3</v>
      </c>
    </row>
    <row r="9596" spans="7:8" x14ac:dyDescent="0.25">
      <c r="G9596">
        <v>9592</v>
      </c>
      <c r="H9596" s="246">
        <f t="shared" ca="1" si="161"/>
        <v>-3.6732407571827695E-3</v>
      </c>
    </row>
    <row r="9597" spans="7:8" x14ac:dyDescent="0.25">
      <c r="G9597">
        <v>9593</v>
      </c>
      <c r="H9597" s="246">
        <f t="shared" ca="1" si="161"/>
        <v>2.3158227991182629E-2</v>
      </c>
    </row>
    <row r="9598" spans="7:8" x14ac:dyDescent="0.25">
      <c r="G9598">
        <v>9594</v>
      </c>
      <c r="H9598" s="246">
        <f t="shared" ca="1" si="161"/>
        <v>5.6892198666092198E-3</v>
      </c>
    </row>
    <row r="9599" spans="7:8" x14ac:dyDescent="0.25">
      <c r="G9599">
        <v>9595</v>
      </c>
      <c r="H9599" s="246">
        <f t="shared" ca="1" si="161"/>
        <v>4.6291032186007589E-3</v>
      </c>
    </row>
    <row r="9600" spans="7:8" x14ac:dyDescent="0.25">
      <c r="G9600">
        <v>9596</v>
      </c>
      <c r="H9600" s="246">
        <f t="shared" ca="1" si="161"/>
        <v>1.9749390716919384E-2</v>
      </c>
    </row>
    <row r="9601" spans="7:8" x14ac:dyDescent="0.25">
      <c r="G9601">
        <v>9597</v>
      </c>
      <c r="H9601" s="246">
        <f t="shared" ca="1" si="161"/>
        <v>1.4525534821060875E-2</v>
      </c>
    </row>
    <row r="9602" spans="7:8" x14ac:dyDescent="0.25">
      <c r="G9602">
        <v>9598</v>
      </c>
      <c r="H9602" s="246">
        <f t="shared" ca="1" si="161"/>
        <v>-2.6564797173470711E-2</v>
      </c>
    </row>
    <row r="9603" spans="7:8" x14ac:dyDescent="0.25">
      <c r="G9603">
        <v>9599</v>
      </c>
      <c r="H9603" s="246">
        <f t="shared" ca="1" si="161"/>
        <v>-2.08357686589664E-2</v>
      </c>
    </row>
    <row r="9604" spans="7:8" x14ac:dyDescent="0.25">
      <c r="G9604">
        <v>9600</v>
      </c>
      <c r="H9604" s="246">
        <f t="shared" ca="1" si="161"/>
        <v>-1.460098863726363E-2</v>
      </c>
    </row>
    <row r="9605" spans="7:8" x14ac:dyDescent="0.25">
      <c r="G9605">
        <v>9601</v>
      </c>
      <c r="H9605" s="246">
        <f t="shared" ca="1" si="161"/>
        <v>2.169894121777121E-2</v>
      </c>
    </row>
    <row r="9606" spans="7:8" x14ac:dyDescent="0.25">
      <c r="G9606">
        <v>9602</v>
      </c>
      <c r="H9606" s="246">
        <f t="shared" ref="H9606:H9669" ca="1" si="162">_xlfn.NORM.INV(RAND(),$N$7,$N$8)</f>
        <v>9.6023726695488396E-3</v>
      </c>
    </row>
    <row r="9607" spans="7:8" x14ac:dyDescent="0.25">
      <c r="G9607">
        <v>9603</v>
      </c>
      <c r="H9607" s="246">
        <f t="shared" ca="1" si="162"/>
        <v>-3.180625033580103E-3</v>
      </c>
    </row>
    <row r="9608" spans="7:8" x14ac:dyDescent="0.25">
      <c r="G9608">
        <v>9604</v>
      </c>
      <c r="H9608" s="246">
        <f t="shared" ca="1" si="162"/>
        <v>1.5623131770665051E-2</v>
      </c>
    </row>
    <row r="9609" spans="7:8" x14ac:dyDescent="0.25">
      <c r="G9609">
        <v>9605</v>
      </c>
      <c r="H9609" s="246">
        <f t="shared" ca="1" si="162"/>
        <v>1.826330405547676E-2</v>
      </c>
    </row>
    <row r="9610" spans="7:8" x14ac:dyDescent="0.25">
      <c r="G9610">
        <v>9606</v>
      </c>
      <c r="H9610" s="246">
        <f t="shared" ca="1" si="162"/>
        <v>-4.324070447739416E-3</v>
      </c>
    </row>
    <row r="9611" spans="7:8" x14ac:dyDescent="0.25">
      <c r="G9611">
        <v>9607</v>
      </c>
      <c r="H9611" s="246">
        <f t="shared" ca="1" si="162"/>
        <v>-5.6471103722102022E-3</v>
      </c>
    </row>
    <row r="9612" spans="7:8" x14ac:dyDescent="0.25">
      <c r="G9612">
        <v>9608</v>
      </c>
      <c r="H9612" s="246">
        <f t="shared" ca="1" si="162"/>
        <v>1.7101039354500726E-2</v>
      </c>
    </row>
    <row r="9613" spans="7:8" x14ac:dyDescent="0.25">
      <c r="G9613">
        <v>9609</v>
      </c>
      <c r="H9613" s="246">
        <f t="shared" ca="1" si="162"/>
        <v>-1.0442742549932387E-2</v>
      </c>
    </row>
    <row r="9614" spans="7:8" x14ac:dyDescent="0.25">
      <c r="G9614">
        <v>9610</v>
      </c>
      <c r="H9614" s="246">
        <f t="shared" ca="1" si="162"/>
        <v>-5.5833624964500062E-4</v>
      </c>
    </row>
    <row r="9615" spans="7:8" x14ac:dyDescent="0.25">
      <c r="G9615">
        <v>9611</v>
      </c>
      <c r="H9615" s="246">
        <f t="shared" ca="1" si="162"/>
        <v>-7.8098434396071739E-3</v>
      </c>
    </row>
    <row r="9616" spans="7:8" x14ac:dyDescent="0.25">
      <c r="G9616">
        <v>9612</v>
      </c>
      <c r="H9616" s="246">
        <f t="shared" ca="1" si="162"/>
        <v>-1.263154698187244E-2</v>
      </c>
    </row>
    <row r="9617" spans="7:8" x14ac:dyDescent="0.25">
      <c r="G9617">
        <v>9613</v>
      </c>
      <c r="H9617" s="246">
        <f t="shared" ca="1" si="162"/>
        <v>4.0237869385301717E-3</v>
      </c>
    </row>
    <row r="9618" spans="7:8" x14ac:dyDescent="0.25">
      <c r="G9618">
        <v>9614</v>
      </c>
      <c r="H9618" s="246">
        <f t="shared" ca="1" si="162"/>
        <v>9.7283472591191411E-3</v>
      </c>
    </row>
    <row r="9619" spans="7:8" x14ac:dyDescent="0.25">
      <c r="G9619">
        <v>9615</v>
      </c>
      <c r="H9619" s="246">
        <f t="shared" ca="1" si="162"/>
        <v>-1.331855644389594E-2</v>
      </c>
    </row>
    <row r="9620" spans="7:8" x14ac:dyDescent="0.25">
      <c r="G9620">
        <v>9616</v>
      </c>
      <c r="H9620" s="246">
        <f t="shared" ca="1" si="162"/>
        <v>-1.1544629077992783E-2</v>
      </c>
    </row>
    <row r="9621" spans="7:8" x14ac:dyDescent="0.25">
      <c r="G9621">
        <v>9617</v>
      </c>
      <c r="H9621" s="246">
        <f t="shared" ca="1" si="162"/>
        <v>4.4970966777107477E-3</v>
      </c>
    </row>
    <row r="9622" spans="7:8" x14ac:dyDescent="0.25">
      <c r="G9622">
        <v>9618</v>
      </c>
      <c r="H9622" s="246">
        <f t="shared" ca="1" si="162"/>
        <v>1.135496028123998E-2</v>
      </c>
    </row>
    <row r="9623" spans="7:8" x14ac:dyDescent="0.25">
      <c r="G9623">
        <v>9619</v>
      </c>
      <c r="H9623" s="246">
        <f t="shared" ca="1" si="162"/>
        <v>7.200636924878775E-3</v>
      </c>
    </row>
    <row r="9624" spans="7:8" x14ac:dyDescent="0.25">
      <c r="G9624">
        <v>9620</v>
      </c>
      <c r="H9624" s="246">
        <f t="shared" ca="1" si="162"/>
        <v>6.623224866124963E-3</v>
      </c>
    </row>
    <row r="9625" spans="7:8" x14ac:dyDescent="0.25">
      <c r="G9625">
        <v>9621</v>
      </c>
      <c r="H9625" s="246">
        <f t="shared" ca="1" si="162"/>
        <v>2.791931001400723E-3</v>
      </c>
    </row>
    <row r="9626" spans="7:8" x14ac:dyDescent="0.25">
      <c r="G9626">
        <v>9622</v>
      </c>
      <c r="H9626" s="246">
        <f t="shared" ca="1" si="162"/>
        <v>2.016649571701383E-3</v>
      </c>
    </row>
    <row r="9627" spans="7:8" x14ac:dyDescent="0.25">
      <c r="G9627">
        <v>9623</v>
      </c>
      <c r="H9627" s="246">
        <f t="shared" ca="1" si="162"/>
        <v>-5.2510617696865537E-3</v>
      </c>
    </row>
    <row r="9628" spans="7:8" x14ac:dyDescent="0.25">
      <c r="G9628">
        <v>9624</v>
      </c>
      <c r="H9628" s="246">
        <f t="shared" ca="1" si="162"/>
        <v>-2.5782407402686154E-3</v>
      </c>
    </row>
    <row r="9629" spans="7:8" x14ac:dyDescent="0.25">
      <c r="G9629">
        <v>9625</v>
      </c>
      <c r="H9629" s="246">
        <f t="shared" ca="1" si="162"/>
        <v>1.3780866880030112E-2</v>
      </c>
    </row>
    <row r="9630" spans="7:8" x14ac:dyDescent="0.25">
      <c r="G9630">
        <v>9626</v>
      </c>
      <c r="H9630" s="246">
        <f t="shared" ca="1" si="162"/>
        <v>-5.3611544510440631E-3</v>
      </c>
    </row>
    <row r="9631" spans="7:8" x14ac:dyDescent="0.25">
      <c r="G9631">
        <v>9627</v>
      </c>
      <c r="H9631" s="246">
        <f t="shared" ca="1" si="162"/>
        <v>6.0370345557705643E-3</v>
      </c>
    </row>
    <row r="9632" spans="7:8" x14ac:dyDescent="0.25">
      <c r="G9632">
        <v>9628</v>
      </c>
      <c r="H9632" s="246">
        <f t="shared" ca="1" si="162"/>
        <v>-8.101704370712684E-3</v>
      </c>
    </row>
    <row r="9633" spans="7:8" x14ac:dyDescent="0.25">
      <c r="G9633">
        <v>9629</v>
      </c>
      <c r="H9633" s="246">
        <f t="shared" ca="1" si="162"/>
        <v>-4.3349331243349807E-3</v>
      </c>
    </row>
    <row r="9634" spans="7:8" x14ac:dyDescent="0.25">
      <c r="G9634">
        <v>9630</v>
      </c>
      <c r="H9634" s="246">
        <f t="shared" ca="1" si="162"/>
        <v>-1.0569902475004871E-2</v>
      </c>
    </row>
    <row r="9635" spans="7:8" x14ac:dyDescent="0.25">
      <c r="G9635">
        <v>9631</v>
      </c>
      <c r="H9635" s="246">
        <f t="shared" ca="1" si="162"/>
        <v>-3.0033931560116623E-2</v>
      </c>
    </row>
    <row r="9636" spans="7:8" x14ac:dyDescent="0.25">
      <c r="G9636">
        <v>9632</v>
      </c>
      <c r="H9636" s="246">
        <f t="shared" ca="1" si="162"/>
        <v>9.1776896114764972E-3</v>
      </c>
    </row>
    <row r="9637" spans="7:8" x14ac:dyDescent="0.25">
      <c r="G9637">
        <v>9633</v>
      </c>
      <c r="H9637" s="246">
        <f t="shared" ca="1" si="162"/>
        <v>1.0920250499678889E-3</v>
      </c>
    </row>
    <row r="9638" spans="7:8" x14ac:dyDescent="0.25">
      <c r="G9638">
        <v>9634</v>
      </c>
      <c r="H9638" s="246">
        <f t="shared" ca="1" si="162"/>
        <v>-1.685563486000001E-2</v>
      </c>
    </row>
    <row r="9639" spans="7:8" x14ac:dyDescent="0.25">
      <c r="G9639">
        <v>9635</v>
      </c>
      <c r="H9639" s="246">
        <f t="shared" ca="1" si="162"/>
        <v>-9.48458158959814E-3</v>
      </c>
    </row>
    <row r="9640" spans="7:8" x14ac:dyDescent="0.25">
      <c r="G9640">
        <v>9636</v>
      </c>
      <c r="H9640" s="246">
        <f t="shared" ca="1" si="162"/>
        <v>-1.6118995369083899E-2</v>
      </c>
    </row>
    <row r="9641" spans="7:8" x14ac:dyDescent="0.25">
      <c r="G9641">
        <v>9637</v>
      </c>
      <c r="H9641" s="246">
        <f t="shared" ca="1" si="162"/>
        <v>6.6523974750683961E-3</v>
      </c>
    </row>
    <row r="9642" spans="7:8" x14ac:dyDescent="0.25">
      <c r="G9642">
        <v>9638</v>
      </c>
      <c r="H9642" s="246">
        <f t="shared" ca="1" si="162"/>
        <v>6.4587493019502744E-3</v>
      </c>
    </row>
    <row r="9643" spans="7:8" x14ac:dyDescent="0.25">
      <c r="G9643">
        <v>9639</v>
      </c>
      <c r="H9643" s="246">
        <f t="shared" ca="1" si="162"/>
        <v>-3.4610778271578738E-3</v>
      </c>
    </row>
    <row r="9644" spans="7:8" x14ac:dyDescent="0.25">
      <c r="G9644">
        <v>9640</v>
      </c>
      <c r="H9644" s="246">
        <f t="shared" ca="1" si="162"/>
        <v>8.7741751086384441E-3</v>
      </c>
    </row>
    <row r="9645" spans="7:8" x14ac:dyDescent="0.25">
      <c r="G9645">
        <v>9641</v>
      </c>
      <c r="H9645" s="246">
        <f t="shared" ca="1" si="162"/>
        <v>8.9799444255439839E-3</v>
      </c>
    </row>
    <row r="9646" spans="7:8" x14ac:dyDescent="0.25">
      <c r="G9646">
        <v>9642</v>
      </c>
      <c r="H9646" s="246">
        <f t="shared" ca="1" si="162"/>
        <v>-1.9507739169861925E-3</v>
      </c>
    </row>
    <row r="9647" spans="7:8" x14ac:dyDescent="0.25">
      <c r="G9647">
        <v>9643</v>
      </c>
      <c r="H9647" s="246">
        <f t="shared" ca="1" si="162"/>
        <v>-3.9122059303360306E-3</v>
      </c>
    </row>
    <row r="9648" spans="7:8" x14ac:dyDescent="0.25">
      <c r="G9648">
        <v>9644</v>
      </c>
      <c r="H9648" s="246">
        <f t="shared" ca="1" si="162"/>
        <v>2.7189384365495468E-2</v>
      </c>
    </row>
    <row r="9649" spans="7:8" x14ac:dyDescent="0.25">
      <c r="G9649">
        <v>9645</v>
      </c>
      <c r="H9649" s="246">
        <f t="shared" ca="1" si="162"/>
        <v>-2.6812800505664491E-2</v>
      </c>
    </row>
    <row r="9650" spans="7:8" x14ac:dyDescent="0.25">
      <c r="G9650">
        <v>9646</v>
      </c>
      <c r="H9650" s="246">
        <f t="shared" ca="1" si="162"/>
        <v>4.9333379316474401E-3</v>
      </c>
    </row>
    <row r="9651" spans="7:8" x14ac:dyDescent="0.25">
      <c r="G9651">
        <v>9647</v>
      </c>
      <c r="H9651" s="246">
        <f t="shared" ca="1" si="162"/>
        <v>-4.4881762861572936E-4</v>
      </c>
    </row>
    <row r="9652" spans="7:8" x14ac:dyDescent="0.25">
      <c r="G9652">
        <v>9648</v>
      </c>
      <c r="H9652" s="246">
        <f t="shared" ca="1" si="162"/>
        <v>-4.2464644654656505E-3</v>
      </c>
    </row>
    <row r="9653" spans="7:8" x14ac:dyDescent="0.25">
      <c r="G9653">
        <v>9649</v>
      </c>
      <c r="H9653" s="246">
        <f t="shared" ca="1" si="162"/>
        <v>1.1540802980368038E-2</v>
      </c>
    </row>
    <row r="9654" spans="7:8" x14ac:dyDescent="0.25">
      <c r="G9654">
        <v>9650</v>
      </c>
      <c r="H9654" s="246">
        <f t="shared" ca="1" si="162"/>
        <v>-7.9025515396259592E-3</v>
      </c>
    </row>
    <row r="9655" spans="7:8" x14ac:dyDescent="0.25">
      <c r="G9655">
        <v>9651</v>
      </c>
      <c r="H9655" s="246">
        <f t="shared" ca="1" si="162"/>
        <v>-6.7796362662604246E-3</v>
      </c>
    </row>
    <row r="9656" spans="7:8" x14ac:dyDescent="0.25">
      <c r="G9656">
        <v>9652</v>
      </c>
      <c r="H9656" s="246">
        <f t="shared" ca="1" si="162"/>
        <v>2.2561011289455447E-3</v>
      </c>
    </row>
    <row r="9657" spans="7:8" x14ac:dyDescent="0.25">
      <c r="G9657">
        <v>9653</v>
      </c>
      <c r="H9657" s="246">
        <f t="shared" ca="1" si="162"/>
        <v>3.2531250705749261E-3</v>
      </c>
    </row>
    <row r="9658" spans="7:8" x14ac:dyDescent="0.25">
      <c r="G9658">
        <v>9654</v>
      </c>
      <c r="H9658" s="246">
        <f t="shared" ca="1" si="162"/>
        <v>-2.0336365209501243E-4</v>
      </c>
    </row>
    <row r="9659" spans="7:8" x14ac:dyDescent="0.25">
      <c r="G9659">
        <v>9655</v>
      </c>
      <c r="H9659" s="246">
        <f t="shared" ca="1" si="162"/>
        <v>-1.3533720269056342E-2</v>
      </c>
    </row>
    <row r="9660" spans="7:8" x14ac:dyDescent="0.25">
      <c r="G9660">
        <v>9656</v>
      </c>
      <c r="H9660" s="246">
        <f t="shared" ca="1" si="162"/>
        <v>9.4471144539511401E-3</v>
      </c>
    </row>
    <row r="9661" spans="7:8" x14ac:dyDescent="0.25">
      <c r="G9661">
        <v>9657</v>
      </c>
      <c r="H9661" s="246">
        <f t="shared" ca="1" si="162"/>
        <v>5.0204096548956663E-3</v>
      </c>
    </row>
    <row r="9662" spans="7:8" x14ac:dyDescent="0.25">
      <c r="G9662">
        <v>9658</v>
      </c>
      <c r="H9662" s="246">
        <f t="shared" ca="1" si="162"/>
        <v>3.0421717510491051E-3</v>
      </c>
    </row>
    <row r="9663" spans="7:8" x14ac:dyDescent="0.25">
      <c r="G9663">
        <v>9659</v>
      </c>
      <c r="H9663" s="246">
        <f t="shared" ca="1" si="162"/>
        <v>7.7390729726761857E-3</v>
      </c>
    </row>
    <row r="9664" spans="7:8" x14ac:dyDescent="0.25">
      <c r="G9664">
        <v>9660</v>
      </c>
      <c r="H9664" s="246">
        <f t="shared" ca="1" si="162"/>
        <v>-1.339865794675826E-3</v>
      </c>
    </row>
    <row r="9665" spans="7:8" x14ac:dyDescent="0.25">
      <c r="G9665">
        <v>9661</v>
      </c>
      <c r="H9665" s="246">
        <f t="shared" ca="1" si="162"/>
        <v>1.0848506724369987E-2</v>
      </c>
    </row>
    <row r="9666" spans="7:8" x14ac:dyDescent="0.25">
      <c r="G9666">
        <v>9662</v>
      </c>
      <c r="H9666" s="246">
        <f t="shared" ca="1" si="162"/>
        <v>-7.6190000810405258E-3</v>
      </c>
    </row>
    <row r="9667" spans="7:8" x14ac:dyDescent="0.25">
      <c r="G9667">
        <v>9663</v>
      </c>
      <c r="H9667" s="246">
        <f t="shared" ca="1" si="162"/>
        <v>-1.595877433439484E-2</v>
      </c>
    </row>
    <row r="9668" spans="7:8" x14ac:dyDescent="0.25">
      <c r="G9668">
        <v>9664</v>
      </c>
      <c r="H9668" s="246">
        <f t="shared" ca="1" si="162"/>
        <v>-2.4920733620513544E-2</v>
      </c>
    </row>
    <row r="9669" spans="7:8" x14ac:dyDescent="0.25">
      <c r="G9669">
        <v>9665</v>
      </c>
      <c r="H9669" s="246">
        <f t="shared" ca="1" si="162"/>
        <v>5.7895217724900083E-3</v>
      </c>
    </row>
    <row r="9670" spans="7:8" x14ac:dyDescent="0.25">
      <c r="G9670">
        <v>9666</v>
      </c>
      <c r="H9670" s="246">
        <f t="shared" ref="H9670:H9733" ca="1" si="163">_xlfn.NORM.INV(RAND(),$N$7,$N$8)</f>
        <v>1.6558176014534205E-3</v>
      </c>
    </row>
    <row r="9671" spans="7:8" x14ac:dyDescent="0.25">
      <c r="G9671">
        <v>9667</v>
      </c>
      <c r="H9671" s="246">
        <f t="shared" ca="1" si="163"/>
        <v>1.0794566035908264E-2</v>
      </c>
    </row>
    <row r="9672" spans="7:8" x14ac:dyDescent="0.25">
      <c r="G9672">
        <v>9668</v>
      </c>
      <c r="H9672" s="246">
        <f t="shared" ca="1" si="163"/>
        <v>-6.2929100333962368E-3</v>
      </c>
    </row>
    <row r="9673" spans="7:8" x14ac:dyDescent="0.25">
      <c r="G9673">
        <v>9669</v>
      </c>
      <c r="H9673" s="246">
        <f t="shared" ca="1" si="163"/>
        <v>1.4325771964951103E-2</v>
      </c>
    </row>
    <row r="9674" spans="7:8" x14ac:dyDescent="0.25">
      <c r="G9674">
        <v>9670</v>
      </c>
      <c r="H9674" s="246">
        <f t="shared" ca="1" si="163"/>
        <v>-1.1928189342125398E-2</v>
      </c>
    </row>
    <row r="9675" spans="7:8" x14ac:dyDescent="0.25">
      <c r="G9675">
        <v>9671</v>
      </c>
      <c r="H9675" s="246">
        <f t="shared" ca="1" si="163"/>
        <v>8.7785825522061905E-3</v>
      </c>
    </row>
    <row r="9676" spans="7:8" x14ac:dyDescent="0.25">
      <c r="G9676">
        <v>9672</v>
      </c>
      <c r="H9676" s="246">
        <f t="shared" ca="1" si="163"/>
        <v>-2.404995419959588E-2</v>
      </c>
    </row>
    <row r="9677" spans="7:8" x14ac:dyDescent="0.25">
      <c r="G9677">
        <v>9673</v>
      </c>
      <c r="H9677" s="246">
        <f t="shared" ca="1" si="163"/>
        <v>1.375189184519426E-3</v>
      </c>
    </row>
    <row r="9678" spans="7:8" x14ac:dyDescent="0.25">
      <c r="G9678">
        <v>9674</v>
      </c>
      <c r="H9678" s="246">
        <f t="shared" ca="1" si="163"/>
        <v>3.5947325925689247E-3</v>
      </c>
    </row>
    <row r="9679" spans="7:8" x14ac:dyDescent="0.25">
      <c r="G9679">
        <v>9675</v>
      </c>
      <c r="H9679" s="246">
        <f t="shared" ca="1" si="163"/>
        <v>6.0072376337045362E-3</v>
      </c>
    </row>
    <row r="9680" spans="7:8" x14ac:dyDescent="0.25">
      <c r="G9680">
        <v>9676</v>
      </c>
      <c r="H9680" s="246">
        <f t="shared" ca="1" si="163"/>
        <v>1.5121608220789076E-2</v>
      </c>
    </row>
    <row r="9681" spans="7:8" x14ac:dyDescent="0.25">
      <c r="G9681">
        <v>9677</v>
      </c>
      <c r="H9681" s="246">
        <f t="shared" ca="1" si="163"/>
        <v>1.6768395229741499E-2</v>
      </c>
    </row>
    <row r="9682" spans="7:8" x14ac:dyDescent="0.25">
      <c r="G9682">
        <v>9678</v>
      </c>
      <c r="H9682" s="246">
        <f t="shared" ca="1" si="163"/>
        <v>-1.0565487777363391E-2</v>
      </c>
    </row>
    <row r="9683" spans="7:8" x14ac:dyDescent="0.25">
      <c r="G9683">
        <v>9679</v>
      </c>
      <c r="H9683" s="246">
        <f t="shared" ca="1" si="163"/>
        <v>2.6076369531725544E-2</v>
      </c>
    </row>
    <row r="9684" spans="7:8" x14ac:dyDescent="0.25">
      <c r="G9684">
        <v>9680</v>
      </c>
      <c r="H9684" s="246">
        <f t="shared" ca="1" si="163"/>
        <v>-5.8985781727565064E-4</v>
      </c>
    </row>
    <row r="9685" spans="7:8" x14ac:dyDescent="0.25">
      <c r="G9685">
        <v>9681</v>
      </c>
      <c r="H9685" s="246">
        <f t="shared" ca="1" si="163"/>
        <v>-1.9185266980936009E-2</v>
      </c>
    </row>
    <row r="9686" spans="7:8" x14ac:dyDescent="0.25">
      <c r="G9686">
        <v>9682</v>
      </c>
      <c r="H9686" s="246">
        <f t="shared" ca="1" si="163"/>
        <v>1.3234648409719524E-2</v>
      </c>
    </row>
    <row r="9687" spans="7:8" x14ac:dyDescent="0.25">
      <c r="G9687">
        <v>9683</v>
      </c>
      <c r="H9687" s="246">
        <f t="shared" ca="1" si="163"/>
        <v>6.3279506204557074E-3</v>
      </c>
    </row>
    <row r="9688" spans="7:8" x14ac:dyDescent="0.25">
      <c r="G9688">
        <v>9684</v>
      </c>
      <c r="H9688" s="246">
        <f t="shared" ca="1" si="163"/>
        <v>1.1635612962484682E-2</v>
      </c>
    </row>
    <row r="9689" spans="7:8" x14ac:dyDescent="0.25">
      <c r="G9689">
        <v>9685</v>
      </c>
      <c r="H9689" s="246">
        <f t="shared" ca="1" si="163"/>
        <v>-1.7417019702862548E-2</v>
      </c>
    </row>
    <row r="9690" spans="7:8" x14ac:dyDescent="0.25">
      <c r="G9690">
        <v>9686</v>
      </c>
      <c r="H9690" s="246">
        <f t="shared" ca="1" si="163"/>
        <v>1.5004661228517192E-5</v>
      </c>
    </row>
    <row r="9691" spans="7:8" x14ac:dyDescent="0.25">
      <c r="G9691">
        <v>9687</v>
      </c>
      <c r="H9691" s="246">
        <f t="shared" ca="1" si="163"/>
        <v>2.3993130845053521E-3</v>
      </c>
    </row>
    <row r="9692" spans="7:8" x14ac:dyDescent="0.25">
      <c r="G9692">
        <v>9688</v>
      </c>
      <c r="H9692" s="246">
        <f t="shared" ca="1" si="163"/>
        <v>-5.3823647869044155E-3</v>
      </c>
    </row>
    <row r="9693" spans="7:8" x14ac:dyDescent="0.25">
      <c r="G9693">
        <v>9689</v>
      </c>
      <c r="H9693" s="246">
        <f t="shared" ca="1" si="163"/>
        <v>1.0966710390431247E-2</v>
      </c>
    </row>
    <row r="9694" spans="7:8" x14ac:dyDescent="0.25">
      <c r="G9694">
        <v>9690</v>
      </c>
      <c r="H9694" s="246">
        <f t="shared" ca="1" si="163"/>
        <v>-3.4717271617312135E-3</v>
      </c>
    </row>
    <row r="9695" spans="7:8" x14ac:dyDescent="0.25">
      <c r="G9695">
        <v>9691</v>
      </c>
      <c r="H9695" s="246">
        <f t="shared" ca="1" si="163"/>
        <v>-5.4768644795938608E-4</v>
      </c>
    </row>
    <row r="9696" spans="7:8" x14ac:dyDescent="0.25">
      <c r="G9696">
        <v>9692</v>
      </c>
      <c r="H9696" s="246">
        <f t="shared" ca="1" si="163"/>
        <v>-5.804556364099816E-3</v>
      </c>
    </row>
    <row r="9697" spans="7:8" x14ac:dyDescent="0.25">
      <c r="G9697">
        <v>9693</v>
      </c>
      <c r="H9697" s="246">
        <f t="shared" ca="1" si="163"/>
        <v>1.1210263020575807E-2</v>
      </c>
    </row>
    <row r="9698" spans="7:8" x14ac:dyDescent="0.25">
      <c r="G9698">
        <v>9694</v>
      </c>
      <c r="H9698" s="246">
        <f t="shared" ca="1" si="163"/>
        <v>1.9674471530432128E-2</v>
      </c>
    </row>
    <row r="9699" spans="7:8" x14ac:dyDescent="0.25">
      <c r="G9699">
        <v>9695</v>
      </c>
      <c r="H9699" s="246">
        <f t="shared" ca="1" si="163"/>
        <v>-2.17569177198003E-2</v>
      </c>
    </row>
    <row r="9700" spans="7:8" x14ac:dyDescent="0.25">
      <c r="G9700">
        <v>9696</v>
      </c>
      <c r="H9700" s="246">
        <f t="shared" ca="1" si="163"/>
        <v>1.4360220138748221E-2</v>
      </c>
    </row>
    <row r="9701" spans="7:8" x14ac:dyDescent="0.25">
      <c r="G9701">
        <v>9697</v>
      </c>
      <c r="H9701" s="246">
        <f t="shared" ca="1" si="163"/>
        <v>-2.0824446797126524E-2</v>
      </c>
    </row>
    <row r="9702" spans="7:8" x14ac:dyDescent="0.25">
      <c r="G9702">
        <v>9698</v>
      </c>
      <c r="H9702" s="246">
        <f t="shared" ca="1" si="163"/>
        <v>1.5368817095890575E-2</v>
      </c>
    </row>
    <row r="9703" spans="7:8" x14ac:dyDescent="0.25">
      <c r="G9703">
        <v>9699</v>
      </c>
      <c r="H9703" s="246">
        <f t="shared" ca="1" si="163"/>
        <v>6.1080991976927143E-3</v>
      </c>
    </row>
    <row r="9704" spans="7:8" x14ac:dyDescent="0.25">
      <c r="G9704">
        <v>9700</v>
      </c>
      <c r="H9704" s="246">
        <f t="shared" ca="1" si="163"/>
        <v>6.7555089120113513E-3</v>
      </c>
    </row>
    <row r="9705" spans="7:8" x14ac:dyDescent="0.25">
      <c r="G9705">
        <v>9701</v>
      </c>
      <c r="H9705" s="246">
        <f t="shared" ca="1" si="163"/>
        <v>2.6965527736766182E-2</v>
      </c>
    </row>
    <row r="9706" spans="7:8" x14ac:dyDescent="0.25">
      <c r="G9706">
        <v>9702</v>
      </c>
      <c r="H9706" s="246">
        <f t="shared" ca="1" si="163"/>
        <v>-4.0927499338915705E-3</v>
      </c>
    </row>
    <row r="9707" spans="7:8" x14ac:dyDescent="0.25">
      <c r="G9707">
        <v>9703</v>
      </c>
      <c r="H9707" s="246">
        <f t="shared" ca="1" si="163"/>
        <v>5.5456478708464096E-3</v>
      </c>
    </row>
    <row r="9708" spans="7:8" x14ac:dyDescent="0.25">
      <c r="G9708">
        <v>9704</v>
      </c>
      <c r="H9708" s="246">
        <f t="shared" ca="1" si="163"/>
        <v>8.4907041527390213E-4</v>
      </c>
    </row>
    <row r="9709" spans="7:8" x14ac:dyDescent="0.25">
      <c r="G9709">
        <v>9705</v>
      </c>
      <c r="H9709" s="246">
        <f t="shared" ca="1" si="163"/>
        <v>-5.6462071603979834E-3</v>
      </c>
    </row>
    <row r="9710" spans="7:8" x14ac:dyDescent="0.25">
      <c r="G9710">
        <v>9706</v>
      </c>
      <c r="H9710" s="246">
        <f t="shared" ca="1" si="163"/>
        <v>-1.0961273161531455E-2</v>
      </c>
    </row>
    <row r="9711" spans="7:8" x14ac:dyDescent="0.25">
      <c r="G9711">
        <v>9707</v>
      </c>
      <c r="H9711" s="246">
        <f t="shared" ca="1" si="163"/>
        <v>1.1964056509935282E-2</v>
      </c>
    </row>
    <row r="9712" spans="7:8" x14ac:dyDescent="0.25">
      <c r="G9712">
        <v>9708</v>
      </c>
      <c r="H9712" s="246">
        <f t="shared" ca="1" si="163"/>
        <v>-3.0089303085652675E-4</v>
      </c>
    </row>
    <row r="9713" spans="7:8" x14ac:dyDescent="0.25">
      <c r="G9713">
        <v>9709</v>
      </c>
      <c r="H9713" s="246">
        <f t="shared" ca="1" si="163"/>
        <v>-1.7268880223781386E-2</v>
      </c>
    </row>
    <row r="9714" spans="7:8" x14ac:dyDescent="0.25">
      <c r="G9714">
        <v>9710</v>
      </c>
      <c r="H9714" s="246">
        <f t="shared" ca="1" si="163"/>
        <v>-8.1276252537171648E-3</v>
      </c>
    </row>
    <row r="9715" spans="7:8" x14ac:dyDescent="0.25">
      <c r="G9715">
        <v>9711</v>
      </c>
      <c r="H9715" s="246">
        <f t="shared" ca="1" si="163"/>
        <v>-2.0167454993207804E-3</v>
      </c>
    </row>
    <row r="9716" spans="7:8" x14ac:dyDescent="0.25">
      <c r="G9716">
        <v>9712</v>
      </c>
      <c r="H9716" s="246">
        <f t="shared" ca="1" si="163"/>
        <v>2.8686820449547257E-3</v>
      </c>
    </row>
    <row r="9717" spans="7:8" x14ac:dyDescent="0.25">
      <c r="G9717">
        <v>9713</v>
      </c>
      <c r="H9717" s="246">
        <f t="shared" ca="1" si="163"/>
        <v>8.9654165652753165E-3</v>
      </c>
    </row>
    <row r="9718" spans="7:8" x14ac:dyDescent="0.25">
      <c r="G9718">
        <v>9714</v>
      </c>
      <c r="H9718" s="246">
        <f t="shared" ca="1" si="163"/>
        <v>-6.3406768613086121E-3</v>
      </c>
    </row>
    <row r="9719" spans="7:8" x14ac:dyDescent="0.25">
      <c r="G9719">
        <v>9715</v>
      </c>
      <c r="H9719" s="246">
        <f t="shared" ca="1" si="163"/>
        <v>4.9520982268379081E-3</v>
      </c>
    </row>
    <row r="9720" spans="7:8" x14ac:dyDescent="0.25">
      <c r="G9720">
        <v>9716</v>
      </c>
      <c r="H9720" s="246">
        <f t="shared" ca="1" si="163"/>
        <v>6.6031837625826319E-3</v>
      </c>
    </row>
    <row r="9721" spans="7:8" x14ac:dyDescent="0.25">
      <c r="G9721">
        <v>9717</v>
      </c>
      <c r="H9721" s="246">
        <f t="shared" ca="1" si="163"/>
        <v>-1.1469293592736187E-2</v>
      </c>
    </row>
    <row r="9722" spans="7:8" x14ac:dyDescent="0.25">
      <c r="G9722">
        <v>9718</v>
      </c>
      <c r="H9722" s="246">
        <f t="shared" ca="1" si="163"/>
        <v>1.0129280250319812E-3</v>
      </c>
    </row>
    <row r="9723" spans="7:8" x14ac:dyDescent="0.25">
      <c r="G9723">
        <v>9719</v>
      </c>
      <c r="H9723" s="246">
        <f t="shared" ca="1" si="163"/>
        <v>-6.8173085438817844E-3</v>
      </c>
    </row>
    <row r="9724" spans="7:8" x14ac:dyDescent="0.25">
      <c r="G9724">
        <v>9720</v>
      </c>
      <c r="H9724" s="246">
        <f t="shared" ca="1" si="163"/>
        <v>3.9201803723258825E-3</v>
      </c>
    </row>
    <row r="9725" spans="7:8" x14ac:dyDescent="0.25">
      <c r="G9725">
        <v>9721</v>
      </c>
      <c r="H9725" s="246">
        <f t="shared" ca="1" si="163"/>
        <v>-5.4930944507860305E-3</v>
      </c>
    </row>
    <row r="9726" spans="7:8" x14ac:dyDescent="0.25">
      <c r="G9726">
        <v>9722</v>
      </c>
      <c r="H9726" s="246">
        <f t="shared" ca="1" si="163"/>
        <v>1.4248851992510775E-2</v>
      </c>
    </row>
    <row r="9727" spans="7:8" x14ac:dyDescent="0.25">
      <c r="G9727">
        <v>9723</v>
      </c>
      <c r="H9727" s="246">
        <f t="shared" ca="1" si="163"/>
        <v>6.4227022932507715E-3</v>
      </c>
    </row>
    <row r="9728" spans="7:8" x14ac:dyDescent="0.25">
      <c r="G9728">
        <v>9724</v>
      </c>
      <c r="H9728" s="246">
        <f t="shared" ca="1" si="163"/>
        <v>3.8236770575906225E-3</v>
      </c>
    </row>
    <row r="9729" spans="7:8" x14ac:dyDescent="0.25">
      <c r="G9729">
        <v>9725</v>
      </c>
      <c r="H9729" s="246">
        <f t="shared" ca="1" si="163"/>
        <v>-9.4108567053665659E-3</v>
      </c>
    </row>
    <row r="9730" spans="7:8" x14ac:dyDescent="0.25">
      <c r="G9730">
        <v>9726</v>
      </c>
      <c r="H9730" s="246">
        <f t="shared" ca="1" si="163"/>
        <v>-3.9478483431658858E-3</v>
      </c>
    </row>
    <row r="9731" spans="7:8" x14ac:dyDescent="0.25">
      <c r="G9731">
        <v>9727</v>
      </c>
      <c r="H9731" s="246">
        <f t="shared" ca="1" si="163"/>
        <v>-1.1083954124707033E-2</v>
      </c>
    </row>
    <row r="9732" spans="7:8" x14ac:dyDescent="0.25">
      <c r="G9732">
        <v>9728</v>
      </c>
      <c r="H9732" s="246">
        <f t="shared" ca="1" si="163"/>
        <v>-5.9978247292084147E-3</v>
      </c>
    </row>
    <row r="9733" spans="7:8" x14ac:dyDescent="0.25">
      <c r="G9733">
        <v>9729</v>
      </c>
      <c r="H9733" s="246">
        <f t="shared" ca="1" si="163"/>
        <v>-2.4069752697815215E-2</v>
      </c>
    </row>
    <row r="9734" spans="7:8" x14ac:dyDescent="0.25">
      <c r="G9734">
        <v>9730</v>
      </c>
      <c r="H9734" s="246">
        <f t="shared" ref="H9734:H9797" ca="1" si="164">_xlfn.NORM.INV(RAND(),$N$7,$N$8)</f>
        <v>1.9308293576067337E-2</v>
      </c>
    </row>
    <row r="9735" spans="7:8" x14ac:dyDescent="0.25">
      <c r="G9735">
        <v>9731</v>
      </c>
      <c r="H9735" s="246">
        <f t="shared" ca="1" si="164"/>
        <v>-8.5550176864233225E-3</v>
      </c>
    </row>
    <row r="9736" spans="7:8" x14ac:dyDescent="0.25">
      <c r="G9736">
        <v>9732</v>
      </c>
      <c r="H9736" s="246">
        <f t="shared" ca="1" si="164"/>
        <v>1.4234802984832404E-2</v>
      </c>
    </row>
    <row r="9737" spans="7:8" x14ac:dyDescent="0.25">
      <c r="G9737">
        <v>9733</v>
      </c>
      <c r="H9737" s="246">
        <f t="shared" ca="1" si="164"/>
        <v>-1.2587103638306037E-2</v>
      </c>
    </row>
    <row r="9738" spans="7:8" x14ac:dyDescent="0.25">
      <c r="G9738">
        <v>9734</v>
      </c>
      <c r="H9738" s="246">
        <f t="shared" ca="1" si="164"/>
        <v>-1.6902277046297213E-2</v>
      </c>
    </row>
    <row r="9739" spans="7:8" x14ac:dyDescent="0.25">
      <c r="G9739">
        <v>9735</v>
      </c>
      <c r="H9739" s="246">
        <f t="shared" ca="1" si="164"/>
        <v>1.803534602583667E-2</v>
      </c>
    </row>
    <row r="9740" spans="7:8" x14ac:dyDescent="0.25">
      <c r="G9740">
        <v>9736</v>
      </c>
      <c r="H9740" s="246">
        <f t="shared" ca="1" si="164"/>
        <v>2.5645481563734626E-2</v>
      </c>
    </row>
    <row r="9741" spans="7:8" x14ac:dyDescent="0.25">
      <c r="G9741">
        <v>9737</v>
      </c>
      <c r="H9741" s="246">
        <f t="shared" ca="1" si="164"/>
        <v>1.0586230093724272E-2</v>
      </c>
    </row>
    <row r="9742" spans="7:8" x14ac:dyDescent="0.25">
      <c r="G9742">
        <v>9738</v>
      </c>
      <c r="H9742" s="246">
        <f t="shared" ca="1" si="164"/>
        <v>2.9850890999637615E-3</v>
      </c>
    </row>
    <row r="9743" spans="7:8" x14ac:dyDescent="0.25">
      <c r="G9743">
        <v>9739</v>
      </c>
      <c r="H9743" s="246">
        <f t="shared" ca="1" si="164"/>
        <v>3.3513149170852382E-3</v>
      </c>
    </row>
    <row r="9744" spans="7:8" x14ac:dyDescent="0.25">
      <c r="G9744">
        <v>9740</v>
      </c>
      <c r="H9744" s="246">
        <f t="shared" ca="1" si="164"/>
        <v>1.1239853529540336E-2</v>
      </c>
    </row>
    <row r="9745" spans="7:8" x14ac:dyDescent="0.25">
      <c r="G9745">
        <v>9741</v>
      </c>
      <c r="H9745" s="246">
        <f t="shared" ca="1" si="164"/>
        <v>1.8622699804857337E-2</v>
      </c>
    </row>
    <row r="9746" spans="7:8" x14ac:dyDescent="0.25">
      <c r="G9746">
        <v>9742</v>
      </c>
      <c r="H9746" s="246">
        <f t="shared" ca="1" si="164"/>
        <v>-1.1858367142603304E-2</v>
      </c>
    </row>
    <row r="9747" spans="7:8" x14ac:dyDescent="0.25">
      <c r="G9747">
        <v>9743</v>
      </c>
      <c r="H9747" s="246">
        <f t="shared" ca="1" si="164"/>
        <v>4.1905780274509325E-3</v>
      </c>
    </row>
    <row r="9748" spans="7:8" x14ac:dyDescent="0.25">
      <c r="G9748">
        <v>9744</v>
      </c>
      <c r="H9748" s="246">
        <f t="shared" ca="1" si="164"/>
        <v>-1.0942827926846296E-2</v>
      </c>
    </row>
    <row r="9749" spans="7:8" x14ac:dyDescent="0.25">
      <c r="G9749">
        <v>9745</v>
      </c>
      <c r="H9749" s="246">
        <f t="shared" ca="1" si="164"/>
        <v>1.0436732345114353E-2</v>
      </c>
    </row>
    <row r="9750" spans="7:8" x14ac:dyDescent="0.25">
      <c r="G9750">
        <v>9746</v>
      </c>
      <c r="H9750" s="246">
        <f t="shared" ca="1" si="164"/>
        <v>8.6380153836321735E-3</v>
      </c>
    </row>
    <row r="9751" spans="7:8" x14ac:dyDescent="0.25">
      <c r="G9751">
        <v>9747</v>
      </c>
      <c r="H9751" s="246">
        <f t="shared" ca="1" si="164"/>
        <v>8.4570227517457314E-3</v>
      </c>
    </row>
    <row r="9752" spans="7:8" x14ac:dyDescent="0.25">
      <c r="G9752">
        <v>9748</v>
      </c>
      <c r="H9752" s="246">
        <f t="shared" ca="1" si="164"/>
        <v>-5.0237843805610782E-3</v>
      </c>
    </row>
    <row r="9753" spans="7:8" x14ac:dyDescent="0.25">
      <c r="G9753">
        <v>9749</v>
      </c>
      <c r="H9753" s="246">
        <f t="shared" ca="1" si="164"/>
        <v>8.1941263245740945E-3</v>
      </c>
    </row>
    <row r="9754" spans="7:8" x14ac:dyDescent="0.25">
      <c r="G9754">
        <v>9750</v>
      </c>
      <c r="H9754" s="246">
        <f t="shared" ca="1" si="164"/>
        <v>-8.01572640747426E-3</v>
      </c>
    </row>
    <row r="9755" spans="7:8" x14ac:dyDescent="0.25">
      <c r="G9755">
        <v>9751</v>
      </c>
      <c r="H9755" s="246">
        <f t="shared" ca="1" si="164"/>
        <v>2.5186638543742139E-2</v>
      </c>
    </row>
    <row r="9756" spans="7:8" x14ac:dyDescent="0.25">
      <c r="G9756">
        <v>9752</v>
      </c>
      <c r="H9756" s="246">
        <f t="shared" ca="1" si="164"/>
        <v>-7.2088616433805348E-4</v>
      </c>
    </row>
    <row r="9757" spans="7:8" x14ac:dyDescent="0.25">
      <c r="G9757">
        <v>9753</v>
      </c>
      <c r="H9757" s="246">
        <f t="shared" ca="1" si="164"/>
        <v>-2.9204093158351706E-3</v>
      </c>
    </row>
    <row r="9758" spans="7:8" x14ac:dyDescent="0.25">
      <c r="G9758">
        <v>9754</v>
      </c>
      <c r="H9758" s="246">
        <f t="shared" ca="1" si="164"/>
        <v>-1.9519749439138801E-2</v>
      </c>
    </row>
    <row r="9759" spans="7:8" x14ac:dyDescent="0.25">
      <c r="G9759">
        <v>9755</v>
      </c>
      <c r="H9759" s="246">
        <f t="shared" ca="1" si="164"/>
        <v>1.0256020486546613E-2</v>
      </c>
    </row>
    <row r="9760" spans="7:8" x14ac:dyDescent="0.25">
      <c r="G9760">
        <v>9756</v>
      </c>
      <c r="H9760" s="246">
        <f t="shared" ca="1" si="164"/>
        <v>3.131955942187311E-2</v>
      </c>
    </row>
    <row r="9761" spans="7:8" x14ac:dyDescent="0.25">
      <c r="G9761">
        <v>9757</v>
      </c>
      <c r="H9761" s="246">
        <f t="shared" ca="1" si="164"/>
        <v>-1.1578644892336542E-2</v>
      </c>
    </row>
    <row r="9762" spans="7:8" x14ac:dyDescent="0.25">
      <c r="G9762">
        <v>9758</v>
      </c>
      <c r="H9762" s="246">
        <f t="shared" ca="1" si="164"/>
        <v>-3.9139598981142033E-4</v>
      </c>
    </row>
    <row r="9763" spans="7:8" x14ac:dyDescent="0.25">
      <c r="G9763">
        <v>9759</v>
      </c>
      <c r="H9763" s="246">
        <f t="shared" ca="1" si="164"/>
        <v>-8.510631994735467E-3</v>
      </c>
    </row>
    <row r="9764" spans="7:8" x14ac:dyDescent="0.25">
      <c r="G9764">
        <v>9760</v>
      </c>
      <c r="H9764" s="246">
        <f t="shared" ca="1" si="164"/>
        <v>2.5573296994342604E-2</v>
      </c>
    </row>
    <row r="9765" spans="7:8" x14ac:dyDescent="0.25">
      <c r="G9765">
        <v>9761</v>
      </c>
      <c r="H9765" s="246">
        <f t="shared" ca="1" si="164"/>
        <v>-1.9218031487384297E-3</v>
      </c>
    </row>
    <row r="9766" spans="7:8" x14ac:dyDescent="0.25">
      <c r="G9766">
        <v>9762</v>
      </c>
      <c r="H9766" s="246">
        <f t="shared" ca="1" si="164"/>
        <v>2.0455930907951427E-3</v>
      </c>
    </row>
    <row r="9767" spans="7:8" x14ac:dyDescent="0.25">
      <c r="G9767">
        <v>9763</v>
      </c>
      <c r="H9767" s="246">
        <f t="shared" ca="1" si="164"/>
        <v>-1.2880157848577854E-2</v>
      </c>
    </row>
    <row r="9768" spans="7:8" x14ac:dyDescent="0.25">
      <c r="G9768">
        <v>9764</v>
      </c>
      <c r="H9768" s="246">
        <f t="shared" ca="1" si="164"/>
        <v>-6.4693446043560922E-3</v>
      </c>
    </row>
    <row r="9769" spans="7:8" x14ac:dyDescent="0.25">
      <c r="G9769">
        <v>9765</v>
      </c>
      <c r="H9769" s="246">
        <f t="shared" ca="1" si="164"/>
        <v>1.6358759556300784E-2</v>
      </c>
    </row>
    <row r="9770" spans="7:8" x14ac:dyDescent="0.25">
      <c r="G9770">
        <v>9766</v>
      </c>
      <c r="H9770" s="246">
        <f t="shared" ca="1" si="164"/>
        <v>-3.8061758284543509E-3</v>
      </c>
    </row>
    <row r="9771" spans="7:8" x14ac:dyDescent="0.25">
      <c r="G9771">
        <v>9767</v>
      </c>
      <c r="H9771" s="246">
        <f t="shared" ca="1" si="164"/>
        <v>-4.5278488501258093E-3</v>
      </c>
    </row>
    <row r="9772" spans="7:8" x14ac:dyDescent="0.25">
      <c r="G9772">
        <v>9768</v>
      </c>
      <c r="H9772" s="246">
        <f t="shared" ca="1" si="164"/>
        <v>1.6515109725261192E-3</v>
      </c>
    </row>
    <row r="9773" spans="7:8" x14ac:dyDescent="0.25">
      <c r="G9773">
        <v>9769</v>
      </c>
      <c r="H9773" s="246">
        <f t="shared" ca="1" si="164"/>
        <v>4.2600390928690792E-4</v>
      </c>
    </row>
    <row r="9774" spans="7:8" x14ac:dyDescent="0.25">
      <c r="G9774">
        <v>9770</v>
      </c>
      <c r="H9774" s="246">
        <f t="shared" ca="1" si="164"/>
        <v>7.2196375215474295E-3</v>
      </c>
    </row>
    <row r="9775" spans="7:8" x14ac:dyDescent="0.25">
      <c r="G9775">
        <v>9771</v>
      </c>
      <c r="H9775" s="246">
        <f t="shared" ca="1" si="164"/>
        <v>-3.8877407231401808E-3</v>
      </c>
    </row>
    <row r="9776" spans="7:8" x14ac:dyDescent="0.25">
      <c r="G9776">
        <v>9772</v>
      </c>
      <c r="H9776" s="246">
        <f t="shared" ca="1" si="164"/>
        <v>3.2583896186976278E-3</v>
      </c>
    </row>
    <row r="9777" spans="7:8" x14ac:dyDescent="0.25">
      <c r="G9777">
        <v>9773</v>
      </c>
      <c r="H9777" s="246">
        <f t="shared" ca="1" si="164"/>
        <v>1.6371775166165701E-2</v>
      </c>
    </row>
    <row r="9778" spans="7:8" x14ac:dyDescent="0.25">
      <c r="G9778">
        <v>9774</v>
      </c>
      <c r="H9778" s="246">
        <f t="shared" ca="1" si="164"/>
        <v>-1.2727247328234792E-2</v>
      </c>
    </row>
    <row r="9779" spans="7:8" x14ac:dyDescent="0.25">
      <c r="G9779">
        <v>9775</v>
      </c>
      <c r="H9779" s="246">
        <f t="shared" ca="1" si="164"/>
        <v>-3.1624984866179076E-3</v>
      </c>
    </row>
    <row r="9780" spans="7:8" x14ac:dyDescent="0.25">
      <c r="G9780">
        <v>9776</v>
      </c>
      <c r="H9780" s="246">
        <f t="shared" ca="1" si="164"/>
        <v>-1.2575265002432176E-2</v>
      </c>
    </row>
    <row r="9781" spans="7:8" x14ac:dyDescent="0.25">
      <c r="G9781">
        <v>9777</v>
      </c>
      <c r="H9781" s="246">
        <f t="shared" ca="1" si="164"/>
        <v>-1.4042358425563747E-2</v>
      </c>
    </row>
    <row r="9782" spans="7:8" x14ac:dyDescent="0.25">
      <c r="G9782">
        <v>9778</v>
      </c>
      <c r="H9782" s="246">
        <f t="shared" ca="1" si="164"/>
        <v>-5.772257394832051E-3</v>
      </c>
    </row>
    <row r="9783" spans="7:8" x14ac:dyDescent="0.25">
      <c r="G9783">
        <v>9779</v>
      </c>
      <c r="H9783" s="246">
        <f t="shared" ca="1" si="164"/>
        <v>8.4879879637549237E-3</v>
      </c>
    </row>
    <row r="9784" spans="7:8" x14ac:dyDescent="0.25">
      <c r="G9784">
        <v>9780</v>
      </c>
      <c r="H9784" s="246">
        <f t="shared" ca="1" si="164"/>
        <v>-6.4364279790222901E-3</v>
      </c>
    </row>
    <row r="9785" spans="7:8" x14ac:dyDescent="0.25">
      <c r="G9785">
        <v>9781</v>
      </c>
      <c r="H9785" s="246">
        <f t="shared" ca="1" si="164"/>
        <v>-4.0331074668706534E-3</v>
      </c>
    </row>
    <row r="9786" spans="7:8" x14ac:dyDescent="0.25">
      <c r="G9786">
        <v>9782</v>
      </c>
      <c r="H9786" s="246">
        <f t="shared" ca="1" si="164"/>
        <v>-1.3282511844078996E-2</v>
      </c>
    </row>
    <row r="9787" spans="7:8" x14ac:dyDescent="0.25">
      <c r="G9787">
        <v>9783</v>
      </c>
      <c r="H9787" s="246">
        <f t="shared" ca="1" si="164"/>
        <v>-1.9594232678107467E-3</v>
      </c>
    </row>
    <row r="9788" spans="7:8" x14ac:dyDescent="0.25">
      <c r="G9788">
        <v>9784</v>
      </c>
      <c r="H9788" s="246">
        <f t="shared" ca="1" si="164"/>
        <v>9.8117810493552737E-3</v>
      </c>
    </row>
    <row r="9789" spans="7:8" x14ac:dyDescent="0.25">
      <c r="G9789">
        <v>9785</v>
      </c>
      <c r="H9789" s="246">
        <f t="shared" ca="1" si="164"/>
        <v>1.5426954229909215E-3</v>
      </c>
    </row>
    <row r="9790" spans="7:8" x14ac:dyDescent="0.25">
      <c r="G9790">
        <v>9786</v>
      </c>
      <c r="H9790" s="246">
        <f t="shared" ca="1" si="164"/>
        <v>-1.7848893017082635E-2</v>
      </c>
    </row>
    <row r="9791" spans="7:8" x14ac:dyDescent="0.25">
      <c r="G9791">
        <v>9787</v>
      </c>
      <c r="H9791" s="246">
        <f t="shared" ca="1" si="164"/>
        <v>1.0072095292745163E-2</v>
      </c>
    </row>
    <row r="9792" spans="7:8" x14ac:dyDescent="0.25">
      <c r="G9792">
        <v>9788</v>
      </c>
      <c r="H9792" s="246">
        <f t="shared" ca="1" si="164"/>
        <v>1.4748352260677149E-2</v>
      </c>
    </row>
    <row r="9793" spans="7:8" x14ac:dyDescent="0.25">
      <c r="G9793">
        <v>9789</v>
      </c>
      <c r="H9793" s="246">
        <f t="shared" ca="1" si="164"/>
        <v>9.4598563448552875E-3</v>
      </c>
    </row>
    <row r="9794" spans="7:8" x14ac:dyDescent="0.25">
      <c r="G9794">
        <v>9790</v>
      </c>
      <c r="H9794" s="246">
        <f t="shared" ca="1" si="164"/>
        <v>1.070876399476353E-2</v>
      </c>
    </row>
    <row r="9795" spans="7:8" x14ac:dyDescent="0.25">
      <c r="G9795">
        <v>9791</v>
      </c>
      <c r="H9795" s="246">
        <f t="shared" ca="1" si="164"/>
        <v>-7.3424033303184262E-3</v>
      </c>
    </row>
    <row r="9796" spans="7:8" x14ac:dyDescent="0.25">
      <c r="G9796">
        <v>9792</v>
      </c>
      <c r="H9796" s="246">
        <f t="shared" ca="1" si="164"/>
        <v>2.9093833173182565E-3</v>
      </c>
    </row>
    <row r="9797" spans="7:8" x14ac:dyDescent="0.25">
      <c r="G9797">
        <v>9793</v>
      </c>
      <c r="H9797" s="246">
        <f t="shared" ca="1" si="164"/>
        <v>-1.5587883637273916E-2</v>
      </c>
    </row>
    <row r="9798" spans="7:8" x14ac:dyDescent="0.25">
      <c r="G9798">
        <v>9794</v>
      </c>
      <c r="H9798" s="246">
        <f t="shared" ref="H9798:H9861" ca="1" si="165">_xlfn.NORM.INV(RAND(),$N$7,$N$8)</f>
        <v>1.4520686520082191E-3</v>
      </c>
    </row>
    <row r="9799" spans="7:8" x14ac:dyDescent="0.25">
      <c r="G9799">
        <v>9795</v>
      </c>
      <c r="H9799" s="246">
        <f t="shared" ca="1" si="165"/>
        <v>1.6853215750972084E-2</v>
      </c>
    </row>
    <row r="9800" spans="7:8" x14ac:dyDescent="0.25">
      <c r="G9800">
        <v>9796</v>
      </c>
      <c r="H9800" s="246">
        <f t="shared" ca="1" si="165"/>
        <v>3.7276911909161566E-3</v>
      </c>
    </row>
    <row r="9801" spans="7:8" x14ac:dyDescent="0.25">
      <c r="G9801">
        <v>9797</v>
      </c>
      <c r="H9801" s="246">
        <f t="shared" ca="1" si="165"/>
        <v>1.1504137685000465E-3</v>
      </c>
    </row>
    <row r="9802" spans="7:8" x14ac:dyDescent="0.25">
      <c r="G9802">
        <v>9798</v>
      </c>
      <c r="H9802" s="246">
        <f t="shared" ca="1" si="165"/>
        <v>-2.054339969306583E-3</v>
      </c>
    </row>
    <row r="9803" spans="7:8" x14ac:dyDescent="0.25">
      <c r="G9803">
        <v>9799</v>
      </c>
      <c r="H9803" s="246">
        <f t="shared" ca="1" si="165"/>
        <v>1.0307322421426186E-2</v>
      </c>
    </row>
    <row r="9804" spans="7:8" x14ac:dyDescent="0.25">
      <c r="G9804">
        <v>9800</v>
      </c>
      <c r="H9804" s="246">
        <f t="shared" ca="1" si="165"/>
        <v>-3.6112034307474805E-3</v>
      </c>
    </row>
    <row r="9805" spans="7:8" x14ac:dyDescent="0.25">
      <c r="G9805">
        <v>9801</v>
      </c>
      <c r="H9805" s="246">
        <f t="shared" ca="1" si="165"/>
        <v>-1.1760040216326154E-2</v>
      </c>
    </row>
    <row r="9806" spans="7:8" x14ac:dyDescent="0.25">
      <c r="G9806">
        <v>9802</v>
      </c>
      <c r="H9806" s="246">
        <f t="shared" ca="1" si="165"/>
        <v>-1.4240661897180108E-2</v>
      </c>
    </row>
    <row r="9807" spans="7:8" x14ac:dyDescent="0.25">
      <c r="G9807">
        <v>9803</v>
      </c>
      <c r="H9807" s="246">
        <f t="shared" ca="1" si="165"/>
        <v>1.3145506000351539E-2</v>
      </c>
    </row>
    <row r="9808" spans="7:8" x14ac:dyDescent="0.25">
      <c r="G9808">
        <v>9804</v>
      </c>
      <c r="H9808" s="246">
        <f t="shared" ca="1" si="165"/>
        <v>-1.343399885793365E-3</v>
      </c>
    </row>
    <row r="9809" spans="7:8" x14ac:dyDescent="0.25">
      <c r="G9809">
        <v>9805</v>
      </c>
      <c r="H9809" s="246">
        <f t="shared" ca="1" si="165"/>
        <v>1.217550441323305E-2</v>
      </c>
    </row>
    <row r="9810" spans="7:8" x14ac:dyDescent="0.25">
      <c r="G9810">
        <v>9806</v>
      </c>
      <c r="H9810" s="246">
        <f t="shared" ca="1" si="165"/>
        <v>8.5074613654497941E-4</v>
      </c>
    </row>
    <row r="9811" spans="7:8" x14ac:dyDescent="0.25">
      <c r="G9811">
        <v>9807</v>
      </c>
      <c r="H9811" s="246">
        <f t="shared" ca="1" si="165"/>
        <v>-1.0899858061107074E-2</v>
      </c>
    </row>
    <row r="9812" spans="7:8" x14ac:dyDescent="0.25">
      <c r="G9812">
        <v>9808</v>
      </c>
      <c r="H9812" s="246">
        <f t="shared" ca="1" si="165"/>
        <v>1.3612947276484703E-2</v>
      </c>
    </row>
    <row r="9813" spans="7:8" x14ac:dyDescent="0.25">
      <c r="G9813">
        <v>9809</v>
      </c>
      <c r="H9813" s="246">
        <f t="shared" ca="1" si="165"/>
        <v>-1.4524994977116613E-2</v>
      </c>
    </row>
    <row r="9814" spans="7:8" x14ac:dyDescent="0.25">
      <c r="G9814">
        <v>9810</v>
      </c>
      <c r="H9814" s="246">
        <f t="shared" ca="1" si="165"/>
        <v>2.4201145816618738E-2</v>
      </c>
    </row>
    <row r="9815" spans="7:8" x14ac:dyDescent="0.25">
      <c r="G9815">
        <v>9811</v>
      </c>
      <c r="H9815" s="246">
        <f t="shared" ca="1" si="165"/>
        <v>-2.3382233785880515E-3</v>
      </c>
    </row>
    <row r="9816" spans="7:8" x14ac:dyDescent="0.25">
      <c r="G9816">
        <v>9812</v>
      </c>
      <c r="H9816" s="246">
        <f t="shared" ca="1" si="165"/>
        <v>3.692602089749602E-3</v>
      </c>
    </row>
    <row r="9817" spans="7:8" x14ac:dyDescent="0.25">
      <c r="G9817">
        <v>9813</v>
      </c>
      <c r="H9817" s="246">
        <f t="shared" ca="1" si="165"/>
        <v>-6.7357143705950584E-3</v>
      </c>
    </row>
    <row r="9818" spans="7:8" x14ac:dyDescent="0.25">
      <c r="G9818">
        <v>9814</v>
      </c>
      <c r="H9818" s="246">
        <f t="shared" ca="1" si="165"/>
        <v>3.9066262485381916E-3</v>
      </c>
    </row>
    <row r="9819" spans="7:8" x14ac:dyDescent="0.25">
      <c r="G9819">
        <v>9815</v>
      </c>
      <c r="H9819" s="246">
        <f t="shared" ca="1" si="165"/>
        <v>-3.0053680226657777E-3</v>
      </c>
    </row>
    <row r="9820" spans="7:8" x14ac:dyDescent="0.25">
      <c r="G9820">
        <v>9816</v>
      </c>
      <c r="H9820" s="246">
        <f t="shared" ca="1" si="165"/>
        <v>-1.1976610684418574E-2</v>
      </c>
    </row>
    <row r="9821" spans="7:8" x14ac:dyDescent="0.25">
      <c r="G9821">
        <v>9817</v>
      </c>
      <c r="H9821" s="246">
        <f t="shared" ca="1" si="165"/>
        <v>1.0325201072012891E-2</v>
      </c>
    </row>
    <row r="9822" spans="7:8" x14ac:dyDescent="0.25">
      <c r="G9822">
        <v>9818</v>
      </c>
      <c r="H9822" s="246">
        <f t="shared" ca="1" si="165"/>
        <v>5.8234874266879805E-3</v>
      </c>
    </row>
    <row r="9823" spans="7:8" x14ac:dyDescent="0.25">
      <c r="G9823">
        <v>9819</v>
      </c>
      <c r="H9823" s="246">
        <f t="shared" ca="1" si="165"/>
        <v>-8.2353048831668441E-3</v>
      </c>
    </row>
    <row r="9824" spans="7:8" x14ac:dyDescent="0.25">
      <c r="G9824">
        <v>9820</v>
      </c>
      <c r="H9824" s="246">
        <f t="shared" ca="1" si="165"/>
        <v>-5.3145117408530387E-3</v>
      </c>
    </row>
    <row r="9825" spans="7:8" x14ac:dyDescent="0.25">
      <c r="G9825">
        <v>9821</v>
      </c>
      <c r="H9825" s="246">
        <f t="shared" ca="1" si="165"/>
        <v>1.781721166633171E-3</v>
      </c>
    </row>
    <row r="9826" spans="7:8" x14ac:dyDescent="0.25">
      <c r="G9826">
        <v>9822</v>
      </c>
      <c r="H9826" s="246">
        <f t="shared" ca="1" si="165"/>
        <v>5.2467763982863473E-3</v>
      </c>
    </row>
    <row r="9827" spans="7:8" x14ac:dyDescent="0.25">
      <c r="G9827">
        <v>9823</v>
      </c>
      <c r="H9827" s="246">
        <f t="shared" ca="1" si="165"/>
        <v>-4.6037622926803513E-3</v>
      </c>
    </row>
    <row r="9828" spans="7:8" x14ac:dyDescent="0.25">
      <c r="G9828">
        <v>9824</v>
      </c>
      <c r="H9828" s="246">
        <f t="shared" ca="1" si="165"/>
        <v>6.6719193613958066E-3</v>
      </c>
    </row>
    <row r="9829" spans="7:8" x14ac:dyDescent="0.25">
      <c r="G9829">
        <v>9825</v>
      </c>
      <c r="H9829" s="246">
        <f t="shared" ca="1" si="165"/>
        <v>-1.294791337637682E-2</v>
      </c>
    </row>
    <row r="9830" spans="7:8" x14ac:dyDescent="0.25">
      <c r="G9830">
        <v>9826</v>
      </c>
      <c r="H9830" s="246">
        <f t="shared" ca="1" si="165"/>
        <v>1.483402913836062E-2</v>
      </c>
    </row>
    <row r="9831" spans="7:8" x14ac:dyDescent="0.25">
      <c r="G9831">
        <v>9827</v>
      </c>
      <c r="H9831" s="246">
        <f t="shared" ca="1" si="165"/>
        <v>-7.6661134933838672E-3</v>
      </c>
    </row>
    <row r="9832" spans="7:8" x14ac:dyDescent="0.25">
      <c r="G9832">
        <v>9828</v>
      </c>
      <c r="H9832" s="246">
        <f t="shared" ca="1" si="165"/>
        <v>-1.1729484480094933E-2</v>
      </c>
    </row>
    <row r="9833" spans="7:8" x14ac:dyDescent="0.25">
      <c r="G9833">
        <v>9829</v>
      </c>
      <c r="H9833" s="246">
        <f t="shared" ca="1" si="165"/>
        <v>-4.4461955767157212E-3</v>
      </c>
    </row>
    <row r="9834" spans="7:8" x14ac:dyDescent="0.25">
      <c r="G9834">
        <v>9830</v>
      </c>
      <c r="H9834" s="246">
        <f t="shared" ca="1" si="165"/>
        <v>-4.1589858977817253E-3</v>
      </c>
    </row>
    <row r="9835" spans="7:8" x14ac:dyDescent="0.25">
      <c r="G9835">
        <v>9831</v>
      </c>
      <c r="H9835" s="246">
        <f t="shared" ca="1" si="165"/>
        <v>3.3819298482785942E-3</v>
      </c>
    </row>
    <row r="9836" spans="7:8" x14ac:dyDescent="0.25">
      <c r="G9836">
        <v>9832</v>
      </c>
      <c r="H9836" s="246">
        <f t="shared" ca="1" si="165"/>
        <v>1.4128557126596048E-2</v>
      </c>
    </row>
    <row r="9837" spans="7:8" x14ac:dyDescent="0.25">
      <c r="G9837">
        <v>9833</v>
      </c>
      <c r="H9837" s="246">
        <f t="shared" ca="1" si="165"/>
        <v>-8.7220713672899845E-3</v>
      </c>
    </row>
    <row r="9838" spans="7:8" x14ac:dyDescent="0.25">
      <c r="G9838">
        <v>9834</v>
      </c>
      <c r="H9838" s="246">
        <f t="shared" ca="1" si="165"/>
        <v>-7.4369197326038259E-3</v>
      </c>
    </row>
    <row r="9839" spans="7:8" x14ac:dyDescent="0.25">
      <c r="G9839">
        <v>9835</v>
      </c>
      <c r="H9839" s="246">
        <f t="shared" ca="1" si="165"/>
        <v>1.9244374769026507E-2</v>
      </c>
    </row>
    <row r="9840" spans="7:8" x14ac:dyDescent="0.25">
      <c r="G9840">
        <v>9836</v>
      </c>
      <c r="H9840" s="246">
        <f t="shared" ca="1" si="165"/>
        <v>-3.7054709923367525E-3</v>
      </c>
    </row>
    <row r="9841" spans="7:8" x14ac:dyDescent="0.25">
      <c r="G9841">
        <v>9837</v>
      </c>
      <c r="H9841" s="246">
        <f t="shared" ca="1" si="165"/>
        <v>3.0556914104680785E-3</v>
      </c>
    </row>
    <row r="9842" spans="7:8" x14ac:dyDescent="0.25">
      <c r="G9842">
        <v>9838</v>
      </c>
      <c r="H9842" s="246">
        <f t="shared" ca="1" si="165"/>
        <v>-9.0303392694450896E-3</v>
      </c>
    </row>
    <row r="9843" spans="7:8" x14ac:dyDescent="0.25">
      <c r="G9843">
        <v>9839</v>
      </c>
      <c r="H9843" s="246">
        <f t="shared" ca="1" si="165"/>
        <v>1.910539958121605E-2</v>
      </c>
    </row>
    <row r="9844" spans="7:8" x14ac:dyDescent="0.25">
      <c r="G9844">
        <v>9840</v>
      </c>
      <c r="H9844" s="246">
        <f t="shared" ca="1" si="165"/>
        <v>-8.0656665028923779E-3</v>
      </c>
    </row>
    <row r="9845" spans="7:8" x14ac:dyDescent="0.25">
      <c r="G9845">
        <v>9841</v>
      </c>
      <c r="H9845" s="246">
        <f t="shared" ca="1" si="165"/>
        <v>4.5897559370624849E-3</v>
      </c>
    </row>
    <row r="9846" spans="7:8" x14ac:dyDescent="0.25">
      <c r="G9846">
        <v>9842</v>
      </c>
      <c r="H9846" s="246">
        <f t="shared" ca="1" si="165"/>
        <v>6.9208700712569586E-3</v>
      </c>
    </row>
    <row r="9847" spans="7:8" x14ac:dyDescent="0.25">
      <c r="G9847">
        <v>9843</v>
      </c>
      <c r="H9847" s="246">
        <f t="shared" ca="1" si="165"/>
        <v>-3.1158562277337374E-3</v>
      </c>
    </row>
    <row r="9848" spans="7:8" x14ac:dyDescent="0.25">
      <c r="G9848">
        <v>9844</v>
      </c>
      <c r="H9848" s="246">
        <f t="shared" ca="1" si="165"/>
        <v>-1.47275113569469E-2</v>
      </c>
    </row>
    <row r="9849" spans="7:8" x14ac:dyDescent="0.25">
      <c r="G9849">
        <v>9845</v>
      </c>
      <c r="H9849" s="246">
        <f t="shared" ca="1" si="165"/>
        <v>1.2583435465313063E-2</v>
      </c>
    </row>
    <row r="9850" spans="7:8" x14ac:dyDescent="0.25">
      <c r="G9850">
        <v>9846</v>
      </c>
      <c r="H9850" s="246">
        <f t="shared" ca="1" si="165"/>
        <v>2.1552192006123842E-2</v>
      </c>
    </row>
    <row r="9851" spans="7:8" x14ac:dyDescent="0.25">
      <c r="G9851">
        <v>9847</v>
      </c>
      <c r="H9851" s="246">
        <f t="shared" ca="1" si="165"/>
        <v>3.7770498179310595E-3</v>
      </c>
    </row>
    <row r="9852" spans="7:8" x14ac:dyDescent="0.25">
      <c r="G9852">
        <v>9848</v>
      </c>
      <c r="H9852" s="246">
        <f t="shared" ca="1" si="165"/>
        <v>-6.6697101430843973E-3</v>
      </c>
    </row>
    <row r="9853" spans="7:8" x14ac:dyDescent="0.25">
      <c r="G9853">
        <v>9849</v>
      </c>
      <c r="H9853" s="246">
        <f t="shared" ca="1" si="165"/>
        <v>-1.497614848261334E-2</v>
      </c>
    </row>
    <row r="9854" spans="7:8" x14ac:dyDescent="0.25">
      <c r="G9854">
        <v>9850</v>
      </c>
      <c r="H9854" s="246">
        <f t="shared" ca="1" si="165"/>
        <v>4.1207427081669887E-3</v>
      </c>
    </row>
    <row r="9855" spans="7:8" x14ac:dyDescent="0.25">
      <c r="G9855">
        <v>9851</v>
      </c>
      <c r="H9855" s="246">
        <f t="shared" ca="1" si="165"/>
        <v>1.746609209947669E-2</v>
      </c>
    </row>
    <row r="9856" spans="7:8" x14ac:dyDescent="0.25">
      <c r="G9856">
        <v>9852</v>
      </c>
      <c r="H9856" s="246">
        <f t="shared" ca="1" si="165"/>
        <v>7.1695429917145717E-3</v>
      </c>
    </row>
    <row r="9857" spans="7:8" x14ac:dyDescent="0.25">
      <c r="G9857">
        <v>9853</v>
      </c>
      <c r="H9857" s="246">
        <f t="shared" ca="1" si="165"/>
        <v>7.6909910302440214E-4</v>
      </c>
    </row>
    <row r="9858" spans="7:8" x14ac:dyDescent="0.25">
      <c r="G9858">
        <v>9854</v>
      </c>
      <c r="H9858" s="246">
        <f t="shared" ca="1" si="165"/>
        <v>1.1955340777065959E-2</v>
      </c>
    </row>
    <row r="9859" spans="7:8" x14ac:dyDescent="0.25">
      <c r="G9859">
        <v>9855</v>
      </c>
      <c r="H9859" s="246">
        <f t="shared" ca="1" si="165"/>
        <v>-2.3851527539298513E-2</v>
      </c>
    </row>
    <row r="9860" spans="7:8" x14ac:dyDescent="0.25">
      <c r="G9860">
        <v>9856</v>
      </c>
      <c r="H9860" s="246">
        <f t="shared" ca="1" si="165"/>
        <v>-8.3492875025381209E-3</v>
      </c>
    </row>
    <row r="9861" spans="7:8" x14ac:dyDescent="0.25">
      <c r="G9861">
        <v>9857</v>
      </c>
      <c r="H9861" s="246">
        <f t="shared" ca="1" si="165"/>
        <v>7.6459806466958947E-4</v>
      </c>
    </row>
    <row r="9862" spans="7:8" x14ac:dyDescent="0.25">
      <c r="G9862">
        <v>9858</v>
      </c>
      <c r="H9862" s="246">
        <f t="shared" ref="H9862:H9925" ca="1" si="166">_xlfn.NORM.INV(RAND(),$N$7,$N$8)</f>
        <v>1.8317455654435537E-2</v>
      </c>
    </row>
    <row r="9863" spans="7:8" x14ac:dyDescent="0.25">
      <c r="G9863">
        <v>9859</v>
      </c>
      <c r="H9863" s="246">
        <f t="shared" ca="1" si="166"/>
        <v>1.5117272367633147E-2</v>
      </c>
    </row>
    <row r="9864" spans="7:8" x14ac:dyDescent="0.25">
      <c r="G9864">
        <v>9860</v>
      </c>
      <c r="H9864" s="246">
        <f t="shared" ca="1" si="166"/>
        <v>-8.2698782016452348E-3</v>
      </c>
    </row>
    <row r="9865" spans="7:8" x14ac:dyDescent="0.25">
      <c r="G9865">
        <v>9861</v>
      </c>
      <c r="H9865" s="246">
        <f t="shared" ca="1" si="166"/>
        <v>-2.1860783724290067E-2</v>
      </c>
    </row>
    <row r="9866" spans="7:8" x14ac:dyDescent="0.25">
      <c r="G9866">
        <v>9862</v>
      </c>
      <c r="H9866" s="246">
        <f t="shared" ca="1" si="166"/>
        <v>-7.3182617280007998E-3</v>
      </c>
    </row>
    <row r="9867" spans="7:8" x14ac:dyDescent="0.25">
      <c r="G9867">
        <v>9863</v>
      </c>
      <c r="H9867" s="246">
        <f t="shared" ca="1" si="166"/>
        <v>1.8617353581442481E-2</v>
      </c>
    </row>
    <row r="9868" spans="7:8" x14ac:dyDescent="0.25">
      <c r="G9868">
        <v>9864</v>
      </c>
      <c r="H9868" s="246">
        <f t="shared" ca="1" si="166"/>
        <v>1.7347236683786355E-3</v>
      </c>
    </row>
    <row r="9869" spans="7:8" x14ac:dyDescent="0.25">
      <c r="G9869">
        <v>9865</v>
      </c>
      <c r="H9869" s="246">
        <f t="shared" ca="1" si="166"/>
        <v>1.0104662756366584E-2</v>
      </c>
    </row>
    <row r="9870" spans="7:8" x14ac:dyDescent="0.25">
      <c r="G9870">
        <v>9866</v>
      </c>
      <c r="H9870" s="246">
        <f t="shared" ca="1" si="166"/>
        <v>1.4804736811243566E-2</v>
      </c>
    </row>
    <row r="9871" spans="7:8" x14ac:dyDescent="0.25">
      <c r="G9871">
        <v>9867</v>
      </c>
      <c r="H9871" s="246">
        <f t="shared" ca="1" si="166"/>
        <v>-1.1111983919671815E-2</v>
      </c>
    </row>
    <row r="9872" spans="7:8" x14ac:dyDescent="0.25">
      <c r="G9872">
        <v>9868</v>
      </c>
      <c r="H9872" s="246">
        <f t="shared" ca="1" si="166"/>
        <v>1.4618561049886519E-2</v>
      </c>
    </row>
    <row r="9873" spans="7:8" x14ac:dyDescent="0.25">
      <c r="G9873">
        <v>9869</v>
      </c>
      <c r="H9873" s="246">
        <f t="shared" ca="1" si="166"/>
        <v>-1.0998687912186675E-2</v>
      </c>
    </row>
    <row r="9874" spans="7:8" x14ac:dyDescent="0.25">
      <c r="G9874">
        <v>9870</v>
      </c>
      <c r="H9874" s="246">
        <f t="shared" ca="1" si="166"/>
        <v>3.7817931395909598E-3</v>
      </c>
    </row>
    <row r="9875" spans="7:8" x14ac:dyDescent="0.25">
      <c r="G9875">
        <v>9871</v>
      </c>
      <c r="H9875" s="246">
        <f t="shared" ca="1" si="166"/>
        <v>1.4379085982357341E-2</v>
      </c>
    </row>
    <row r="9876" spans="7:8" x14ac:dyDescent="0.25">
      <c r="G9876">
        <v>9872</v>
      </c>
      <c r="H9876" s="246">
        <f t="shared" ca="1" si="166"/>
        <v>8.5992600912218435E-3</v>
      </c>
    </row>
    <row r="9877" spans="7:8" x14ac:dyDescent="0.25">
      <c r="G9877">
        <v>9873</v>
      </c>
      <c r="H9877" s="246">
        <f t="shared" ca="1" si="166"/>
        <v>-7.3714629106339826E-4</v>
      </c>
    </row>
    <row r="9878" spans="7:8" x14ac:dyDescent="0.25">
      <c r="G9878">
        <v>9874</v>
      </c>
      <c r="H9878" s="246">
        <f t="shared" ca="1" si="166"/>
        <v>-1.522631270357527E-2</v>
      </c>
    </row>
    <row r="9879" spans="7:8" x14ac:dyDescent="0.25">
      <c r="G9879">
        <v>9875</v>
      </c>
      <c r="H9879" s="246">
        <f t="shared" ca="1" si="166"/>
        <v>-2.0747226194929663E-2</v>
      </c>
    </row>
    <row r="9880" spans="7:8" x14ac:dyDescent="0.25">
      <c r="G9880">
        <v>9876</v>
      </c>
      <c r="H9880" s="246">
        <f t="shared" ca="1" si="166"/>
        <v>-1.1316586399649329E-2</v>
      </c>
    </row>
    <row r="9881" spans="7:8" x14ac:dyDescent="0.25">
      <c r="G9881">
        <v>9877</v>
      </c>
      <c r="H9881" s="246">
        <f t="shared" ca="1" si="166"/>
        <v>-4.8580262206727775E-3</v>
      </c>
    </row>
    <row r="9882" spans="7:8" x14ac:dyDescent="0.25">
      <c r="G9882">
        <v>9878</v>
      </c>
      <c r="H9882" s="246">
        <f t="shared" ca="1" si="166"/>
        <v>-8.3003250304695075E-4</v>
      </c>
    </row>
    <row r="9883" spans="7:8" x14ac:dyDescent="0.25">
      <c r="G9883">
        <v>9879</v>
      </c>
      <c r="H9883" s="246">
        <f t="shared" ca="1" si="166"/>
        <v>1.1843679682454185E-3</v>
      </c>
    </row>
    <row r="9884" spans="7:8" x14ac:dyDescent="0.25">
      <c r="G9884">
        <v>9880</v>
      </c>
      <c r="H9884" s="246">
        <f t="shared" ca="1" si="166"/>
        <v>-1.048284601642735E-2</v>
      </c>
    </row>
    <row r="9885" spans="7:8" x14ac:dyDescent="0.25">
      <c r="G9885">
        <v>9881</v>
      </c>
      <c r="H9885" s="246">
        <f t="shared" ca="1" si="166"/>
        <v>-8.8468719351742983E-3</v>
      </c>
    </row>
    <row r="9886" spans="7:8" x14ac:dyDescent="0.25">
      <c r="G9886">
        <v>9882</v>
      </c>
      <c r="H9886" s="246">
        <f t="shared" ca="1" si="166"/>
        <v>-8.190885499372625E-3</v>
      </c>
    </row>
    <row r="9887" spans="7:8" x14ac:dyDescent="0.25">
      <c r="G9887">
        <v>9883</v>
      </c>
      <c r="H9887" s="246">
        <f t="shared" ca="1" si="166"/>
        <v>-1.0370688531483739E-3</v>
      </c>
    </row>
    <row r="9888" spans="7:8" x14ac:dyDescent="0.25">
      <c r="G9888">
        <v>9884</v>
      </c>
      <c r="H9888" s="246">
        <f t="shared" ca="1" si="166"/>
        <v>8.7977836905071827E-4</v>
      </c>
    </row>
    <row r="9889" spans="7:8" x14ac:dyDescent="0.25">
      <c r="G9889">
        <v>9885</v>
      </c>
      <c r="H9889" s="246">
        <f t="shared" ca="1" si="166"/>
        <v>1.3099085228900497E-2</v>
      </c>
    </row>
    <row r="9890" spans="7:8" x14ac:dyDescent="0.25">
      <c r="G9890">
        <v>9886</v>
      </c>
      <c r="H9890" s="246">
        <f t="shared" ca="1" si="166"/>
        <v>-8.401841098627124E-3</v>
      </c>
    </row>
    <row r="9891" spans="7:8" x14ac:dyDescent="0.25">
      <c r="G9891">
        <v>9887</v>
      </c>
      <c r="H9891" s="246">
        <f t="shared" ca="1" si="166"/>
        <v>3.9504807911203395E-3</v>
      </c>
    </row>
    <row r="9892" spans="7:8" x14ac:dyDescent="0.25">
      <c r="G9892">
        <v>9888</v>
      </c>
      <c r="H9892" s="246">
        <f t="shared" ca="1" si="166"/>
        <v>1.4556485154113756E-2</v>
      </c>
    </row>
    <row r="9893" spans="7:8" x14ac:dyDescent="0.25">
      <c r="G9893">
        <v>9889</v>
      </c>
      <c r="H9893" s="246">
        <f t="shared" ca="1" si="166"/>
        <v>2.4135003958236898E-2</v>
      </c>
    </row>
    <row r="9894" spans="7:8" x14ac:dyDescent="0.25">
      <c r="G9894">
        <v>9890</v>
      </c>
      <c r="H9894" s="246">
        <f t="shared" ca="1" si="166"/>
        <v>1.2087396318654922E-2</v>
      </c>
    </row>
    <row r="9895" spans="7:8" x14ac:dyDescent="0.25">
      <c r="G9895">
        <v>9891</v>
      </c>
      <c r="H9895" s="246">
        <f t="shared" ca="1" si="166"/>
        <v>-9.7995039663852281E-3</v>
      </c>
    </row>
    <row r="9896" spans="7:8" x14ac:dyDescent="0.25">
      <c r="G9896">
        <v>9892</v>
      </c>
      <c r="H9896" s="246">
        <f t="shared" ca="1" si="166"/>
        <v>1.9486566305595844E-2</v>
      </c>
    </row>
    <row r="9897" spans="7:8" x14ac:dyDescent="0.25">
      <c r="G9897">
        <v>9893</v>
      </c>
      <c r="H9897" s="246">
        <f t="shared" ca="1" si="166"/>
        <v>2.6591374528906805E-2</v>
      </c>
    </row>
    <row r="9898" spans="7:8" x14ac:dyDescent="0.25">
      <c r="G9898">
        <v>9894</v>
      </c>
      <c r="H9898" s="246">
        <f t="shared" ca="1" si="166"/>
        <v>2.8297536122111454E-3</v>
      </c>
    </row>
    <row r="9899" spans="7:8" x14ac:dyDescent="0.25">
      <c r="G9899">
        <v>9895</v>
      </c>
      <c r="H9899" s="246">
        <f t="shared" ca="1" si="166"/>
        <v>8.2395534643032124E-3</v>
      </c>
    </row>
    <row r="9900" spans="7:8" x14ac:dyDescent="0.25">
      <c r="G9900">
        <v>9896</v>
      </c>
      <c r="H9900" s="246">
        <f t="shared" ca="1" si="166"/>
        <v>1.4456171518262877E-2</v>
      </c>
    </row>
    <row r="9901" spans="7:8" x14ac:dyDescent="0.25">
      <c r="G9901">
        <v>9897</v>
      </c>
      <c r="H9901" s="246">
        <f t="shared" ca="1" si="166"/>
        <v>-1.2451410458886893E-3</v>
      </c>
    </row>
    <row r="9902" spans="7:8" x14ac:dyDescent="0.25">
      <c r="G9902">
        <v>9898</v>
      </c>
      <c r="H9902" s="246">
        <f t="shared" ca="1" si="166"/>
        <v>-4.4958956987793423E-3</v>
      </c>
    </row>
    <row r="9903" spans="7:8" x14ac:dyDescent="0.25">
      <c r="G9903">
        <v>9899</v>
      </c>
      <c r="H9903" s="246">
        <f t="shared" ca="1" si="166"/>
        <v>-4.171040250419933E-3</v>
      </c>
    </row>
    <row r="9904" spans="7:8" x14ac:dyDescent="0.25">
      <c r="G9904">
        <v>9900</v>
      </c>
      <c r="H9904" s="246">
        <f t="shared" ca="1" si="166"/>
        <v>-1.3357028470242557E-2</v>
      </c>
    </row>
    <row r="9905" spans="7:8" x14ac:dyDescent="0.25">
      <c r="G9905">
        <v>9901</v>
      </c>
      <c r="H9905" s="246">
        <f t="shared" ca="1" si="166"/>
        <v>-8.2429310544665946E-3</v>
      </c>
    </row>
    <row r="9906" spans="7:8" x14ac:dyDescent="0.25">
      <c r="G9906">
        <v>9902</v>
      </c>
      <c r="H9906" s="246">
        <f t="shared" ca="1" si="166"/>
        <v>-2.9129386569360523E-3</v>
      </c>
    </row>
    <row r="9907" spans="7:8" x14ac:dyDescent="0.25">
      <c r="G9907">
        <v>9903</v>
      </c>
      <c r="H9907" s="246">
        <f t="shared" ca="1" si="166"/>
        <v>9.8029287328189312E-3</v>
      </c>
    </row>
    <row r="9908" spans="7:8" x14ac:dyDescent="0.25">
      <c r="G9908">
        <v>9904</v>
      </c>
      <c r="H9908" s="246">
        <f t="shared" ca="1" si="166"/>
        <v>-6.4428954294243933E-3</v>
      </c>
    </row>
    <row r="9909" spans="7:8" x14ac:dyDescent="0.25">
      <c r="G9909">
        <v>9905</v>
      </c>
      <c r="H9909" s="246">
        <f t="shared" ca="1" si="166"/>
        <v>1.2618718084531803E-2</v>
      </c>
    </row>
    <row r="9910" spans="7:8" x14ac:dyDescent="0.25">
      <c r="G9910">
        <v>9906</v>
      </c>
      <c r="H9910" s="246">
        <f t="shared" ca="1" si="166"/>
        <v>-4.313045520435042E-3</v>
      </c>
    </row>
    <row r="9911" spans="7:8" x14ac:dyDescent="0.25">
      <c r="G9911">
        <v>9907</v>
      </c>
      <c r="H9911" s="246">
        <f t="shared" ca="1" si="166"/>
        <v>9.6146912862867095E-3</v>
      </c>
    </row>
    <row r="9912" spans="7:8" x14ac:dyDescent="0.25">
      <c r="G9912">
        <v>9908</v>
      </c>
      <c r="H9912" s="246">
        <f t="shared" ca="1" si="166"/>
        <v>9.3046102803889211E-4</v>
      </c>
    </row>
    <row r="9913" spans="7:8" x14ac:dyDescent="0.25">
      <c r="G9913">
        <v>9909</v>
      </c>
      <c r="H9913" s="246">
        <f t="shared" ca="1" si="166"/>
        <v>7.6284888222747163E-3</v>
      </c>
    </row>
    <row r="9914" spans="7:8" x14ac:dyDescent="0.25">
      <c r="G9914">
        <v>9910</v>
      </c>
      <c r="H9914" s="246">
        <f t="shared" ca="1" si="166"/>
        <v>-5.6035493125816266E-3</v>
      </c>
    </row>
    <row r="9915" spans="7:8" x14ac:dyDescent="0.25">
      <c r="G9915">
        <v>9911</v>
      </c>
      <c r="H9915" s="246">
        <f t="shared" ca="1" si="166"/>
        <v>1.5265996293368793E-2</v>
      </c>
    </row>
    <row r="9916" spans="7:8" x14ac:dyDescent="0.25">
      <c r="G9916">
        <v>9912</v>
      </c>
      <c r="H9916" s="246">
        <f t="shared" ca="1" si="166"/>
        <v>5.1535865515621067E-3</v>
      </c>
    </row>
    <row r="9917" spans="7:8" x14ac:dyDescent="0.25">
      <c r="G9917">
        <v>9913</v>
      </c>
      <c r="H9917" s="246">
        <f t="shared" ca="1" si="166"/>
        <v>2.8269217571176022E-3</v>
      </c>
    </row>
    <row r="9918" spans="7:8" x14ac:dyDescent="0.25">
      <c r="G9918">
        <v>9914</v>
      </c>
      <c r="H9918" s="246">
        <f t="shared" ca="1" si="166"/>
        <v>7.9896152336742085E-4</v>
      </c>
    </row>
    <row r="9919" spans="7:8" x14ac:dyDescent="0.25">
      <c r="G9919">
        <v>9915</v>
      </c>
      <c r="H9919" s="246">
        <f t="shared" ca="1" si="166"/>
        <v>1.5052583025282281E-3</v>
      </c>
    </row>
    <row r="9920" spans="7:8" x14ac:dyDescent="0.25">
      <c r="G9920">
        <v>9916</v>
      </c>
      <c r="H9920" s="246">
        <f t="shared" ca="1" si="166"/>
        <v>-5.7603842996108929E-3</v>
      </c>
    </row>
    <row r="9921" spans="7:8" x14ac:dyDescent="0.25">
      <c r="G9921">
        <v>9917</v>
      </c>
      <c r="H9921" s="246">
        <f t="shared" ca="1" si="166"/>
        <v>-1.2703857501495911E-2</v>
      </c>
    </row>
    <row r="9922" spans="7:8" x14ac:dyDescent="0.25">
      <c r="G9922">
        <v>9918</v>
      </c>
      <c r="H9922" s="246">
        <f t="shared" ca="1" si="166"/>
        <v>-1.7792939767679644E-3</v>
      </c>
    </row>
    <row r="9923" spans="7:8" x14ac:dyDescent="0.25">
      <c r="G9923">
        <v>9919</v>
      </c>
      <c r="H9923" s="246">
        <f t="shared" ca="1" si="166"/>
        <v>1.5645189761413256E-2</v>
      </c>
    </row>
    <row r="9924" spans="7:8" x14ac:dyDescent="0.25">
      <c r="G9924">
        <v>9920</v>
      </c>
      <c r="H9924" s="246">
        <f t="shared" ca="1" si="166"/>
        <v>-7.510598416879624E-3</v>
      </c>
    </row>
    <row r="9925" spans="7:8" x14ac:dyDescent="0.25">
      <c r="G9925">
        <v>9921</v>
      </c>
      <c r="H9925" s="246">
        <f t="shared" ca="1" si="166"/>
        <v>4.068163123425483E-3</v>
      </c>
    </row>
    <row r="9926" spans="7:8" x14ac:dyDescent="0.25">
      <c r="G9926">
        <v>9922</v>
      </c>
      <c r="H9926" s="246">
        <f t="shared" ref="H9926:H9989" ca="1" si="167">_xlfn.NORM.INV(RAND(),$N$7,$N$8)</f>
        <v>5.0052793306309554E-3</v>
      </c>
    </row>
    <row r="9927" spans="7:8" x14ac:dyDescent="0.25">
      <c r="G9927">
        <v>9923</v>
      </c>
      <c r="H9927" s="246">
        <f t="shared" ca="1" si="167"/>
        <v>9.4194351042307996E-3</v>
      </c>
    </row>
    <row r="9928" spans="7:8" x14ac:dyDescent="0.25">
      <c r="G9928">
        <v>9924</v>
      </c>
      <c r="H9928" s="246">
        <f t="shared" ca="1" si="167"/>
        <v>9.0280560412310164E-3</v>
      </c>
    </row>
    <row r="9929" spans="7:8" x14ac:dyDescent="0.25">
      <c r="G9929">
        <v>9925</v>
      </c>
      <c r="H9929" s="246">
        <f t="shared" ca="1" si="167"/>
        <v>1.073652556963744E-2</v>
      </c>
    </row>
    <row r="9930" spans="7:8" x14ac:dyDescent="0.25">
      <c r="G9930">
        <v>9926</v>
      </c>
      <c r="H9930" s="246">
        <f t="shared" ca="1" si="167"/>
        <v>-6.6064183890625454E-3</v>
      </c>
    </row>
    <row r="9931" spans="7:8" x14ac:dyDescent="0.25">
      <c r="G9931">
        <v>9927</v>
      </c>
      <c r="H9931" s="246">
        <f t="shared" ca="1" si="167"/>
        <v>1.7882419497270235E-2</v>
      </c>
    </row>
    <row r="9932" spans="7:8" x14ac:dyDescent="0.25">
      <c r="G9932">
        <v>9928</v>
      </c>
      <c r="H9932" s="246">
        <f t="shared" ca="1" si="167"/>
        <v>9.3134228835829325E-3</v>
      </c>
    </row>
    <row r="9933" spans="7:8" x14ac:dyDescent="0.25">
      <c r="G9933">
        <v>9929</v>
      </c>
      <c r="H9933" s="246">
        <f t="shared" ca="1" si="167"/>
        <v>4.9403250210124944E-3</v>
      </c>
    </row>
    <row r="9934" spans="7:8" x14ac:dyDescent="0.25">
      <c r="G9934">
        <v>9930</v>
      </c>
      <c r="H9934" s="246">
        <f t="shared" ca="1" si="167"/>
        <v>-9.5891200730578337E-3</v>
      </c>
    </row>
    <row r="9935" spans="7:8" x14ac:dyDescent="0.25">
      <c r="G9935">
        <v>9931</v>
      </c>
      <c r="H9935" s="246">
        <f t="shared" ca="1" si="167"/>
        <v>1.6022540648856442E-3</v>
      </c>
    </row>
    <row r="9936" spans="7:8" x14ac:dyDescent="0.25">
      <c r="G9936">
        <v>9932</v>
      </c>
      <c r="H9936" s="246">
        <f t="shared" ca="1" si="167"/>
        <v>4.5353729834208471E-4</v>
      </c>
    </row>
    <row r="9937" spans="7:8" x14ac:dyDescent="0.25">
      <c r="G9937">
        <v>9933</v>
      </c>
      <c r="H9937" s="246">
        <f t="shared" ca="1" si="167"/>
        <v>9.6486649387853424E-3</v>
      </c>
    </row>
    <row r="9938" spans="7:8" x14ac:dyDescent="0.25">
      <c r="G9938">
        <v>9934</v>
      </c>
      <c r="H9938" s="246">
        <f t="shared" ca="1" si="167"/>
        <v>3.0788923604688563E-3</v>
      </c>
    </row>
    <row r="9939" spans="7:8" x14ac:dyDescent="0.25">
      <c r="G9939">
        <v>9935</v>
      </c>
      <c r="H9939" s="246">
        <f t="shared" ca="1" si="167"/>
        <v>1.0383617545061946E-2</v>
      </c>
    </row>
    <row r="9940" spans="7:8" x14ac:dyDescent="0.25">
      <c r="G9940">
        <v>9936</v>
      </c>
      <c r="H9940" s="246">
        <f t="shared" ca="1" si="167"/>
        <v>-8.3171422455187664E-3</v>
      </c>
    </row>
    <row r="9941" spans="7:8" x14ac:dyDescent="0.25">
      <c r="G9941">
        <v>9937</v>
      </c>
      <c r="H9941" s="246">
        <f t="shared" ca="1" si="167"/>
        <v>1.2496577938189844E-2</v>
      </c>
    </row>
    <row r="9942" spans="7:8" x14ac:dyDescent="0.25">
      <c r="G9942">
        <v>9938</v>
      </c>
      <c r="H9942" s="246">
        <f t="shared" ca="1" si="167"/>
        <v>2.1839929117430532E-2</v>
      </c>
    </row>
    <row r="9943" spans="7:8" x14ac:dyDescent="0.25">
      <c r="G9943">
        <v>9939</v>
      </c>
      <c r="H9943" s="246">
        <f t="shared" ca="1" si="167"/>
        <v>-1.2125214560925425E-2</v>
      </c>
    </row>
    <row r="9944" spans="7:8" x14ac:dyDescent="0.25">
      <c r="G9944">
        <v>9940</v>
      </c>
      <c r="H9944" s="246">
        <f t="shared" ca="1" si="167"/>
        <v>-1.8779102843464856E-2</v>
      </c>
    </row>
    <row r="9945" spans="7:8" x14ac:dyDescent="0.25">
      <c r="G9945">
        <v>9941</v>
      </c>
      <c r="H9945" s="246">
        <f t="shared" ca="1" si="167"/>
        <v>7.5589241711494608E-3</v>
      </c>
    </row>
    <row r="9946" spans="7:8" x14ac:dyDescent="0.25">
      <c r="G9946">
        <v>9942</v>
      </c>
      <c r="H9946" s="246">
        <f t="shared" ca="1" si="167"/>
        <v>-1.9135694911843016E-2</v>
      </c>
    </row>
    <row r="9947" spans="7:8" x14ac:dyDescent="0.25">
      <c r="G9947">
        <v>9943</v>
      </c>
      <c r="H9947" s="246">
        <f t="shared" ca="1" si="167"/>
        <v>-2.2260701813877964E-3</v>
      </c>
    </row>
    <row r="9948" spans="7:8" x14ac:dyDescent="0.25">
      <c r="G9948">
        <v>9944</v>
      </c>
      <c r="H9948" s="246">
        <f t="shared" ca="1" si="167"/>
        <v>6.772123503863939E-3</v>
      </c>
    </row>
    <row r="9949" spans="7:8" x14ac:dyDescent="0.25">
      <c r="G9949">
        <v>9945</v>
      </c>
      <c r="H9949" s="246">
        <f t="shared" ca="1" si="167"/>
        <v>-7.4254582820402397E-5</v>
      </c>
    </row>
    <row r="9950" spans="7:8" x14ac:dyDescent="0.25">
      <c r="G9950">
        <v>9946</v>
      </c>
      <c r="H9950" s="246">
        <f t="shared" ca="1" si="167"/>
        <v>3.0453563763445806E-2</v>
      </c>
    </row>
    <row r="9951" spans="7:8" x14ac:dyDescent="0.25">
      <c r="G9951">
        <v>9947</v>
      </c>
      <c r="H9951" s="246">
        <f t="shared" ca="1" si="167"/>
        <v>-1.8363807941207962E-2</v>
      </c>
    </row>
    <row r="9952" spans="7:8" x14ac:dyDescent="0.25">
      <c r="G9952">
        <v>9948</v>
      </c>
      <c r="H9952" s="246">
        <f t="shared" ca="1" si="167"/>
        <v>4.7420400797384922E-3</v>
      </c>
    </row>
    <row r="9953" spans="7:8" x14ac:dyDescent="0.25">
      <c r="G9953">
        <v>9949</v>
      </c>
      <c r="H9953" s="246">
        <f t="shared" ca="1" si="167"/>
        <v>-3.6981224585018349E-4</v>
      </c>
    </row>
    <row r="9954" spans="7:8" x14ac:dyDescent="0.25">
      <c r="G9954">
        <v>9950</v>
      </c>
      <c r="H9954" s="246">
        <f t="shared" ca="1" si="167"/>
        <v>-7.2475152368834759E-3</v>
      </c>
    </row>
    <row r="9955" spans="7:8" x14ac:dyDescent="0.25">
      <c r="G9955">
        <v>9951</v>
      </c>
      <c r="H9955" s="246">
        <f t="shared" ca="1" si="167"/>
        <v>1.5997836756065465E-2</v>
      </c>
    </row>
    <row r="9956" spans="7:8" x14ac:dyDescent="0.25">
      <c r="G9956">
        <v>9952</v>
      </c>
      <c r="H9956" s="246">
        <f t="shared" ca="1" si="167"/>
        <v>1.6684113909481175E-3</v>
      </c>
    </row>
    <row r="9957" spans="7:8" x14ac:dyDescent="0.25">
      <c r="G9957">
        <v>9953</v>
      </c>
      <c r="H9957" s="246">
        <f t="shared" ca="1" si="167"/>
        <v>1.6840209821233423E-2</v>
      </c>
    </row>
    <row r="9958" spans="7:8" x14ac:dyDescent="0.25">
      <c r="G9958">
        <v>9954</v>
      </c>
      <c r="H9958" s="246">
        <f t="shared" ca="1" si="167"/>
        <v>8.7646842441302525E-3</v>
      </c>
    </row>
    <row r="9959" spans="7:8" x14ac:dyDescent="0.25">
      <c r="G9959">
        <v>9955</v>
      </c>
      <c r="H9959" s="246">
        <f t="shared" ca="1" si="167"/>
        <v>-5.5924269522791394E-3</v>
      </c>
    </row>
    <row r="9960" spans="7:8" x14ac:dyDescent="0.25">
      <c r="G9960">
        <v>9956</v>
      </c>
      <c r="H9960" s="246">
        <f t="shared" ca="1" si="167"/>
        <v>3.8037782364998183E-3</v>
      </c>
    </row>
    <row r="9961" spans="7:8" x14ac:dyDescent="0.25">
      <c r="G9961">
        <v>9957</v>
      </c>
      <c r="H9961" s="246">
        <f t="shared" ca="1" si="167"/>
        <v>-1.1834603587639532E-2</v>
      </c>
    </row>
    <row r="9962" spans="7:8" x14ac:dyDescent="0.25">
      <c r="G9962">
        <v>9958</v>
      </c>
      <c r="H9962" s="246">
        <f t="shared" ca="1" si="167"/>
        <v>-8.6273651794087809E-3</v>
      </c>
    </row>
    <row r="9963" spans="7:8" x14ac:dyDescent="0.25">
      <c r="G9963">
        <v>9959</v>
      </c>
      <c r="H9963" s="246">
        <f t="shared" ca="1" si="167"/>
        <v>-3.6151917637071928E-3</v>
      </c>
    </row>
    <row r="9964" spans="7:8" x14ac:dyDescent="0.25">
      <c r="G9964">
        <v>9960</v>
      </c>
      <c r="H9964" s="246">
        <f t="shared" ca="1" si="167"/>
        <v>-5.3814711565091621E-3</v>
      </c>
    </row>
    <row r="9965" spans="7:8" x14ac:dyDescent="0.25">
      <c r="G9965">
        <v>9961</v>
      </c>
      <c r="H9965" s="246">
        <f t="shared" ca="1" si="167"/>
        <v>-1.2722880165818426E-2</v>
      </c>
    </row>
    <row r="9966" spans="7:8" x14ac:dyDescent="0.25">
      <c r="G9966">
        <v>9962</v>
      </c>
      <c r="H9966" s="246">
        <f t="shared" ca="1" si="167"/>
        <v>-1.6733149577586634E-2</v>
      </c>
    </row>
    <row r="9967" spans="7:8" x14ac:dyDescent="0.25">
      <c r="G9967">
        <v>9963</v>
      </c>
      <c r="H9967" s="246">
        <f t="shared" ca="1" si="167"/>
        <v>-7.0144614646488234E-3</v>
      </c>
    </row>
    <row r="9968" spans="7:8" x14ac:dyDescent="0.25">
      <c r="G9968">
        <v>9964</v>
      </c>
      <c r="H9968" s="246">
        <f t="shared" ca="1" si="167"/>
        <v>4.4145013126989123E-3</v>
      </c>
    </row>
    <row r="9969" spans="7:8" x14ac:dyDescent="0.25">
      <c r="G9969">
        <v>9965</v>
      </c>
      <c r="H9969" s="246">
        <f t="shared" ca="1" si="167"/>
        <v>-2.4192422742584194E-2</v>
      </c>
    </row>
    <row r="9970" spans="7:8" x14ac:dyDescent="0.25">
      <c r="G9970">
        <v>9966</v>
      </c>
      <c r="H9970" s="246">
        <f t="shared" ca="1" si="167"/>
        <v>-3.3032765209638302E-4</v>
      </c>
    </row>
    <row r="9971" spans="7:8" x14ac:dyDescent="0.25">
      <c r="G9971">
        <v>9967</v>
      </c>
      <c r="H9971" s="246">
        <f t="shared" ca="1" si="167"/>
        <v>9.5172380742419328E-3</v>
      </c>
    </row>
    <row r="9972" spans="7:8" x14ac:dyDescent="0.25">
      <c r="G9972">
        <v>9968</v>
      </c>
      <c r="H9972" s="246">
        <f t="shared" ca="1" si="167"/>
        <v>1.0166939118526895E-2</v>
      </c>
    </row>
    <row r="9973" spans="7:8" x14ac:dyDescent="0.25">
      <c r="G9973">
        <v>9969</v>
      </c>
      <c r="H9973" s="246">
        <f t="shared" ca="1" si="167"/>
        <v>7.4258344586026863E-3</v>
      </c>
    </row>
    <row r="9974" spans="7:8" x14ac:dyDescent="0.25">
      <c r="G9974">
        <v>9970</v>
      </c>
      <c r="H9974" s="246">
        <f t="shared" ca="1" si="167"/>
        <v>-2.3151678086456816E-2</v>
      </c>
    </row>
    <row r="9975" spans="7:8" x14ac:dyDescent="0.25">
      <c r="G9975">
        <v>9971</v>
      </c>
      <c r="H9975" s="246">
        <f t="shared" ca="1" si="167"/>
        <v>1.0321392222483177E-3</v>
      </c>
    </row>
    <row r="9976" spans="7:8" x14ac:dyDescent="0.25">
      <c r="G9976">
        <v>9972</v>
      </c>
      <c r="H9976" s="246">
        <f t="shared" ca="1" si="167"/>
        <v>-1.233884889335287E-2</v>
      </c>
    </row>
    <row r="9977" spans="7:8" x14ac:dyDescent="0.25">
      <c r="G9977">
        <v>9973</v>
      </c>
      <c r="H9977" s="246">
        <f t="shared" ca="1" si="167"/>
        <v>6.7398641575464203E-3</v>
      </c>
    </row>
    <row r="9978" spans="7:8" x14ac:dyDescent="0.25">
      <c r="G9978">
        <v>9974</v>
      </c>
      <c r="H9978" s="246">
        <f t="shared" ca="1" si="167"/>
        <v>-3.6231937531972275E-3</v>
      </c>
    </row>
    <row r="9979" spans="7:8" x14ac:dyDescent="0.25">
      <c r="G9979">
        <v>9975</v>
      </c>
      <c r="H9979" s="246">
        <f t="shared" ca="1" si="167"/>
        <v>7.1789943199339094E-3</v>
      </c>
    </row>
    <row r="9980" spans="7:8" x14ac:dyDescent="0.25">
      <c r="G9980">
        <v>9976</v>
      </c>
      <c r="H9980" s="246">
        <f t="shared" ca="1" si="167"/>
        <v>9.3770170428495315E-4</v>
      </c>
    </row>
    <row r="9981" spans="7:8" x14ac:dyDescent="0.25">
      <c r="G9981">
        <v>9977</v>
      </c>
      <c r="H9981" s="246">
        <f t="shared" ca="1" si="167"/>
        <v>-1.6186219963125647E-2</v>
      </c>
    </row>
    <row r="9982" spans="7:8" x14ac:dyDescent="0.25">
      <c r="G9982">
        <v>9978</v>
      </c>
      <c r="H9982" s="246">
        <f t="shared" ca="1" si="167"/>
        <v>1.6100750450213253E-2</v>
      </c>
    </row>
    <row r="9983" spans="7:8" x14ac:dyDescent="0.25">
      <c r="G9983">
        <v>9979</v>
      </c>
      <c r="H9983" s="246">
        <f t="shared" ca="1" si="167"/>
        <v>-1.0272673491362055E-2</v>
      </c>
    </row>
    <row r="9984" spans="7:8" x14ac:dyDescent="0.25">
      <c r="G9984">
        <v>9980</v>
      </c>
      <c r="H9984" s="246">
        <f t="shared" ca="1" si="167"/>
        <v>8.4836910159479962E-3</v>
      </c>
    </row>
    <row r="9985" spans="7:8" x14ac:dyDescent="0.25">
      <c r="G9985">
        <v>9981</v>
      </c>
      <c r="H9985" s="246">
        <f t="shared" ca="1" si="167"/>
        <v>-2.3601253830533931E-3</v>
      </c>
    </row>
    <row r="9986" spans="7:8" x14ac:dyDescent="0.25">
      <c r="G9986">
        <v>9982</v>
      </c>
      <c r="H9986" s="246">
        <f t="shared" ca="1" si="167"/>
        <v>5.2591206341260207E-3</v>
      </c>
    </row>
    <row r="9987" spans="7:8" x14ac:dyDescent="0.25">
      <c r="G9987">
        <v>9983</v>
      </c>
      <c r="H9987" s="246">
        <f t="shared" ca="1" si="167"/>
        <v>-8.3637797567665696E-3</v>
      </c>
    </row>
    <row r="9988" spans="7:8" x14ac:dyDescent="0.25">
      <c r="G9988">
        <v>9984</v>
      </c>
      <c r="H9988" s="246">
        <f t="shared" ca="1" si="167"/>
        <v>6.9950235715218727E-3</v>
      </c>
    </row>
    <row r="9989" spans="7:8" x14ac:dyDescent="0.25">
      <c r="G9989">
        <v>9985</v>
      </c>
      <c r="H9989" s="246">
        <f t="shared" ca="1" si="167"/>
        <v>1.3776324286430526E-3</v>
      </c>
    </row>
    <row r="9990" spans="7:8" x14ac:dyDescent="0.25">
      <c r="G9990">
        <v>9986</v>
      </c>
      <c r="H9990" s="246">
        <f t="shared" ref="H9990:H10004" ca="1" si="168">_xlfn.NORM.INV(RAND(),$N$7,$N$8)</f>
        <v>-6.1413943402937477E-3</v>
      </c>
    </row>
    <row r="9991" spans="7:8" x14ac:dyDescent="0.25">
      <c r="G9991">
        <v>9987</v>
      </c>
      <c r="H9991" s="246">
        <f t="shared" ca="1" si="168"/>
        <v>-2.8038993640354538E-2</v>
      </c>
    </row>
    <row r="9992" spans="7:8" x14ac:dyDescent="0.25">
      <c r="G9992">
        <v>9988</v>
      </c>
      <c r="H9992" s="246">
        <f t="shared" ca="1" si="168"/>
        <v>1.285731530082663E-2</v>
      </c>
    </row>
    <row r="9993" spans="7:8" x14ac:dyDescent="0.25">
      <c r="G9993">
        <v>9989</v>
      </c>
      <c r="H9993" s="246">
        <f t="shared" ca="1" si="168"/>
        <v>-6.1554112930559549E-3</v>
      </c>
    </row>
    <row r="9994" spans="7:8" x14ac:dyDescent="0.25">
      <c r="G9994">
        <v>9990</v>
      </c>
      <c r="H9994" s="246">
        <f t="shared" ca="1" si="168"/>
        <v>-3.1073798264978228E-3</v>
      </c>
    </row>
    <row r="9995" spans="7:8" x14ac:dyDescent="0.25">
      <c r="G9995">
        <v>9991</v>
      </c>
      <c r="H9995" s="246">
        <f t="shared" ca="1" si="168"/>
        <v>-3.4109356696188295E-3</v>
      </c>
    </row>
    <row r="9996" spans="7:8" x14ac:dyDescent="0.25">
      <c r="G9996">
        <v>9992</v>
      </c>
      <c r="H9996" s="246">
        <f t="shared" ca="1" si="168"/>
        <v>-3.9481546208032523E-3</v>
      </c>
    </row>
    <row r="9997" spans="7:8" x14ac:dyDescent="0.25">
      <c r="G9997">
        <v>9993</v>
      </c>
      <c r="H9997" s="246">
        <f t="shared" ca="1" si="168"/>
        <v>1.116125114225373E-2</v>
      </c>
    </row>
    <row r="9998" spans="7:8" x14ac:dyDescent="0.25">
      <c r="G9998">
        <v>9994</v>
      </c>
      <c r="H9998" s="246">
        <f t="shared" ca="1" si="168"/>
        <v>2.1431421923686733E-3</v>
      </c>
    </row>
    <row r="9999" spans="7:8" x14ac:dyDescent="0.25">
      <c r="G9999">
        <v>9995</v>
      </c>
      <c r="H9999" s="246">
        <f t="shared" ca="1" si="168"/>
        <v>6.1463090204239455E-3</v>
      </c>
    </row>
    <row r="10000" spans="7:8" x14ac:dyDescent="0.25">
      <c r="G10000">
        <v>9996</v>
      </c>
      <c r="H10000" s="246">
        <f t="shared" ca="1" si="168"/>
        <v>-1.7629046699830724E-2</v>
      </c>
    </row>
    <row r="10001" spans="7:8" x14ac:dyDescent="0.25">
      <c r="G10001">
        <v>9997</v>
      </c>
      <c r="H10001" s="246">
        <f t="shared" ca="1" si="168"/>
        <v>1.1720632862567794E-3</v>
      </c>
    </row>
    <row r="10002" spans="7:8" x14ac:dyDescent="0.25">
      <c r="G10002">
        <v>9998</v>
      </c>
      <c r="H10002" s="246">
        <f t="shared" ca="1" si="168"/>
        <v>-4.6312104155407478E-3</v>
      </c>
    </row>
    <row r="10003" spans="7:8" x14ac:dyDescent="0.25">
      <c r="G10003">
        <v>9999</v>
      </c>
      <c r="H10003" s="246">
        <f t="shared" ca="1" si="168"/>
        <v>1.4347160000769996E-2</v>
      </c>
    </row>
    <row r="10004" spans="7:8" x14ac:dyDescent="0.25">
      <c r="G10004">
        <v>10000</v>
      </c>
      <c r="H10004" s="246">
        <f t="shared" ca="1" si="168"/>
        <v>1.7121674107441855E-3</v>
      </c>
    </row>
  </sheetData>
  <sortState xmlns:xlrd2="http://schemas.microsoft.com/office/spreadsheetml/2017/richdata2" ref="B5:E207">
    <sortCondition descending="1" ref="B5:B207"/>
  </sortState>
  <pageMargins left="0.25" right="0.25" top="0.75" bottom="0.75" header="0.3" footer="0.3"/>
  <pageSetup scale="6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D9929-8FCE-4CA6-B32B-5B8720142263}">
  <dimension ref="B1:J11"/>
  <sheetViews>
    <sheetView showGridLines="0" zoomScaleNormal="100" workbookViewId="0">
      <selection activeCell="N10" sqref="N10"/>
    </sheetView>
  </sheetViews>
  <sheetFormatPr defaultRowHeight="15" x14ac:dyDescent="0.25"/>
  <cols>
    <col min="1" max="1" width="1.85546875" customWidth="1"/>
    <col min="3" max="3" width="1.85546875" customWidth="1"/>
    <col min="4" max="7" width="9.7109375" bestFit="1" customWidth="1"/>
    <col min="8" max="8" width="2.7109375" customWidth="1"/>
    <col min="10" max="10" width="9.7109375" bestFit="1" customWidth="1"/>
  </cols>
  <sheetData>
    <row r="1" spans="2:10" ht="24.75" customHeight="1" x14ac:dyDescent="0.25">
      <c r="B1" s="29" t="str">
        <f>'Data Sheet'!B1</f>
        <v>ASIAN PAINTS LTD</v>
      </c>
    </row>
    <row r="2" spans="2:10"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row>
    <row r="4" spans="2:10" x14ac:dyDescent="0.25">
      <c r="B4" s="31" t="s">
        <v>8630</v>
      </c>
      <c r="C4" s="179"/>
      <c r="D4" s="179"/>
      <c r="E4" s="179"/>
      <c r="F4" s="179"/>
      <c r="G4" s="179"/>
    </row>
    <row r="5" spans="2:10" ht="4.5" customHeight="1" x14ac:dyDescent="0.25"/>
    <row r="6" spans="2:10" x14ac:dyDescent="0.25">
      <c r="D6" s="22" t="s">
        <v>8631</v>
      </c>
      <c r="E6" s="22" t="s">
        <v>8606</v>
      </c>
      <c r="F6" s="22" t="s">
        <v>8632</v>
      </c>
      <c r="G6" s="22" t="s">
        <v>8603</v>
      </c>
    </row>
    <row r="7" spans="2:10" x14ac:dyDescent="0.25">
      <c r="B7" s="9" t="s">
        <v>8633</v>
      </c>
      <c r="D7" s="253">
        <f>E7</f>
        <v>1316.9367971355832</v>
      </c>
      <c r="E7" s="253">
        <f>'Comaparable Valuation'!N32</f>
        <v>1316.9367971355832</v>
      </c>
      <c r="F7" s="253">
        <f>G7</f>
        <v>2563.0095922133692</v>
      </c>
      <c r="G7" s="253">
        <f>'Comaparable Valuation'!P32</f>
        <v>2563.0095922133692</v>
      </c>
      <c r="I7" s="128" t="s">
        <v>8621</v>
      </c>
      <c r="J7" s="254">
        <f>DCF!D47</f>
        <v>3025.85</v>
      </c>
    </row>
    <row r="8" spans="2:10" x14ac:dyDescent="0.25">
      <c r="B8" s="9" t="s">
        <v>8634</v>
      </c>
      <c r="D8" s="253">
        <f t="shared" ref="D8:D10" si="0">E8</f>
        <v>442.87879809022684</v>
      </c>
      <c r="E8" s="253">
        <f>DCF!K39</f>
        <v>442.87879809022684</v>
      </c>
      <c r="F8" s="253">
        <f t="shared" ref="F8:F10" si="1">G8</f>
        <v>537.38768947602671</v>
      </c>
      <c r="G8" s="253">
        <f>DCF!K43</f>
        <v>537.38768947602671</v>
      </c>
    </row>
    <row r="9" spans="2:10" x14ac:dyDescent="0.25">
      <c r="B9" s="9" t="s">
        <v>8635</v>
      </c>
      <c r="D9" s="253">
        <f t="shared" si="0"/>
        <v>483.75106300967059</v>
      </c>
      <c r="E9" s="253">
        <f>DCF!I39</f>
        <v>483.75106300967059</v>
      </c>
      <c r="F9" s="253">
        <f t="shared" si="1"/>
        <v>610.87458042638332</v>
      </c>
      <c r="G9" s="253">
        <f>DCF!I43</f>
        <v>610.87458042638332</v>
      </c>
    </row>
    <row r="10" spans="2:10" x14ac:dyDescent="0.25">
      <c r="B10" s="9" t="s">
        <v>8636</v>
      </c>
      <c r="D10" s="253">
        <f t="shared" si="0"/>
        <v>508.62718048966525</v>
      </c>
      <c r="E10" s="253">
        <f>DCF!H39</f>
        <v>508.62718048966525</v>
      </c>
      <c r="F10" s="253">
        <f t="shared" si="1"/>
        <v>658.85656505713018</v>
      </c>
      <c r="G10" s="253">
        <f>DCF!H43</f>
        <v>658.85656505713018</v>
      </c>
    </row>
    <row r="11" spans="2:10" x14ac:dyDescent="0.25">
      <c r="B11" s="9" t="s">
        <v>8637</v>
      </c>
      <c r="D11" s="253">
        <f>E11</f>
        <v>2670.1</v>
      </c>
      <c r="E11" s="253">
        <v>2670.1</v>
      </c>
      <c r="F11" s="253">
        <f>G11</f>
        <v>3422.95</v>
      </c>
      <c r="G11" s="253">
        <v>3422.95</v>
      </c>
    </row>
  </sheetData>
  <printOptions horizontalCentered="1"/>
  <pageMargins left="0" right="0" top="1.1811023622047243" bottom="1.1811023622047243" header="0" footer="0"/>
  <pageSetup paperSize="9" orientation="portrait" r:id="rId1"/>
  <ignoredErrors>
    <ignoredError sqref="E7:E10"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0077D-80B4-498C-8396-A6ADD727A92C}">
  <sheetPr>
    <pageSetUpPr fitToPage="1"/>
  </sheetPr>
  <dimension ref="B1:I110"/>
  <sheetViews>
    <sheetView showGridLines="0" zoomScale="96" zoomScaleNormal="96" workbookViewId="0">
      <selection activeCell="N13" sqref="N13"/>
    </sheetView>
  </sheetViews>
  <sheetFormatPr defaultRowHeight="15" x14ac:dyDescent="0.25"/>
  <cols>
    <col min="1" max="1" width="1.85546875" customWidth="1"/>
    <col min="2" max="2" width="35.7109375" customWidth="1"/>
    <col min="3" max="3" width="10" bestFit="1" customWidth="1"/>
    <col min="4" max="4" width="10.42578125" customWidth="1"/>
    <col min="5" max="6" width="9.7109375" customWidth="1"/>
    <col min="7" max="9" width="9.42578125" customWidth="1"/>
  </cols>
  <sheetData>
    <row r="1" spans="2:9" ht="10.5" customHeight="1" x14ac:dyDescent="0.25">
      <c r="B1" s="148"/>
      <c r="C1" s="148"/>
      <c r="D1" s="148"/>
      <c r="E1" s="148"/>
      <c r="F1" s="148"/>
      <c r="G1" s="148"/>
      <c r="H1" s="148"/>
      <c r="I1" s="148"/>
    </row>
    <row r="2" spans="2:9" ht="24.75" customHeight="1" x14ac:dyDescent="0.25">
      <c r="B2" s="255" t="str">
        <f>'Data Sheet'!B1</f>
        <v>ASIAN PAINTS LTD</v>
      </c>
    </row>
    <row r="3" spans="2:9" x14ac:dyDescent="0.25">
      <c r="B3" s="19" t="str">
        <f>CONCATENATE(" "," (",VLOOKUP(B2,'List Stocks'!B3:E5442,3,FALSE)," | ", "BSE Code: ", VLOOKUP(B2,'List Stocks'!B3:E5442,2,FALSE),")")</f>
        <v xml:space="preserve">  (ASIANPAINT | BSE Code: 500820)</v>
      </c>
    </row>
    <row r="4" spans="2:9" ht="18.75" x14ac:dyDescent="0.3">
      <c r="B4" s="256" t="str">
        <f>CONCATENATE("  ","INR "&amp;'Data Sheet'!B8)</f>
        <v xml:space="preserve">  INR 3025.85</v>
      </c>
    </row>
    <row r="5" spans="2:9" ht="15.75" thickBot="1" x14ac:dyDescent="0.3">
      <c r="B5" s="258" t="s">
        <v>8638</v>
      </c>
      <c r="C5" s="259"/>
      <c r="D5" s="259"/>
      <c r="E5" s="259"/>
      <c r="F5" s="259"/>
      <c r="G5" s="259"/>
      <c r="H5" s="259"/>
      <c r="I5" s="259"/>
    </row>
    <row r="6" spans="2:9" ht="3.75" customHeight="1" x14ac:dyDescent="0.25">
      <c r="B6" s="266"/>
    </row>
    <row r="7" spans="2:9" ht="18.75" customHeight="1" x14ac:dyDescent="0.3">
      <c r="B7" s="264" t="s">
        <v>8639</v>
      </c>
    </row>
    <row r="8" spans="2:9" ht="6.75" customHeight="1" x14ac:dyDescent="0.25"/>
    <row r="9" spans="2:9" ht="48.75" customHeight="1" x14ac:dyDescent="0.25">
      <c r="B9" s="350" t="s">
        <v>8659</v>
      </c>
      <c r="C9" s="350"/>
      <c r="D9" s="350"/>
      <c r="E9" s="350"/>
      <c r="F9" s="350"/>
      <c r="G9" s="350"/>
      <c r="H9" s="350"/>
      <c r="I9" s="350"/>
    </row>
    <row r="10" spans="2:9" ht="4.5" customHeight="1" x14ac:dyDescent="0.25">
      <c r="B10" s="265"/>
    </row>
    <row r="11" spans="2:9" ht="64.5" customHeight="1" x14ac:dyDescent="0.25">
      <c r="B11" s="351" t="s">
        <v>8658</v>
      </c>
      <c r="C11" s="351"/>
      <c r="D11" s="351"/>
      <c r="E11" s="351"/>
      <c r="F11" s="351"/>
      <c r="G11" s="351"/>
      <c r="H11" s="351"/>
      <c r="I11" s="351"/>
    </row>
    <row r="13" spans="2:9" ht="18.75" x14ac:dyDescent="0.3">
      <c r="B13" s="264" t="s">
        <v>8640</v>
      </c>
    </row>
    <row r="14" spans="2:9" ht="18.75" x14ac:dyDescent="0.3">
      <c r="B14" s="264"/>
    </row>
    <row r="43" spans="2:2" ht="18.75" x14ac:dyDescent="0.3">
      <c r="B43" s="256" t="s">
        <v>8656</v>
      </c>
    </row>
    <row r="53" spans="2:9" ht="0.75" customHeight="1" x14ac:dyDescent="0.25"/>
    <row r="54" spans="2:9" ht="6.75" hidden="1" customHeight="1" x14ac:dyDescent="0.25"/>
    <row r="55" spans="2:9" x14ac:dyDescent="0.25">
      <c r="B55" s="344"/>
      <c r="C55" s="344"/>
      <c r="D55" s="344"/>
      <c r="E55" s="344"/>
      <c r="F55" s="344"/>
      <c r="G55" s="344"/>
      <c r="H55" s="344"/>
      <c r="I55" s="344"/>
    </row>
    <row r="57" spans="2:9" ht="11.85" customHeight="1" x14ac:dyDescent="0.25">
      <c r="B57" s="148"/>
      <c r="C57" s="148"/>
      <c r="D57" s="148"/>
      <c r="E57" s="148"/>
      <c r="F57" s="148"/>
      <c r="G57" s="148"/>
      <c r="H57" s="148"/>
      <c r="I57" s="148"/>
    </row>
    <row r="58" spans="2:9" ht="2.1" customHeight="1" x14ac:dyDescent="0.25"/>
    <row r="59" spans="2:9" ht="11.85" customHeight="1" x14ac:dyDescent="0.25">
      <c r="B59" s="148"/>
      <c r="C59" s="148"/>
      <c r="D59" s="148"/>
      <c r="E59" s="148"/>
      <c r="F59" s="148"/>
      <c r="G59" s="148"/>
      <c r="H59" s="148"/>
      <c r="I59" s="148"/>
    </row>
    <row r="61" spans="2:9" s="19" customFormat="1" ht="23.25" x14ac:dyDescent="0.25">
      <c r="B61" s="349" t="s">
        <v>8641</v>
      </c>
      <c r="C61" s="349"/>
      <c r="D61" s="349"/>
      <c r="E61" s="349"/>
      <c r="F61" s="349"/>
      <c r="G61" s="349"/>
      <c r="H61" s="349"/>
      <c r="I61" s="349"/>
    </row>
    <row r="63" spans="2:9" ht="15.75" x14ac:dyDescent="0.25">
      <c r="B63" s="345" t="s">
        <v>8643</v>
      </c>
      <c r="C63" s="346"/>
      <c r="D63" s="346"/>
      <c r="E63" s="346"/>
      <c r="F63" s="346"/>
      <c r="G63" s="346"/>
      <c r="H63" s="346"/>
      <c r="I63" s="346"/>
    </row>
    <row r="64" spans="2:9" x14ac:dyDescent="0.25">
      <c r="C64" s="134">
        <f>'Data Sheet'!E$16</f>
        <v>43190</v>
      </c>
      <c r="D64" s="134">
        <f>'Data Sheet'!F$16</f>
        <v>43555</v>
      </c>
      <c r="E64" s="134">
        <f>'Data Sheet'!G$16</f>
        <v>43921</v>
      </c>
      <c r="F64" s="134">
        <f>'Data Sheet'!H$16</f>
        <v>44286</v>
      </c>
      <c r="G64" s="134">
        <f>'Data Sheet'!I$16</f>
        <v>44651</v>
      </c>
      <c r="H64" s="134">
        <f>'Data Sheet'!J$16</f>
        <v>45016</v>
      </c>
      <c r="I64" s="134">
        <f>'Data Sheet'!K$16</f>
        <v>45382</v>
      </c>
    </row>
    <row r="65" spans="2:9" x14ac:dyDescent="0.25">
      <c r="B65" t="s">
        <v>72</v>
      </c>
      <c r="C65" s="119">
        <f>'Data Sheet'!E30</f>
        <v>2038.93</v>
      </c>
      <c r="D65" s="119">
        <f>'Data Sheet'!F30</f>
        <v>2155.92</v>
      </c>
      <c r="E65" s="119">
        <f>'Data Sheet'!G30</f>
        <v>2705.17</v>
      </c>
      <c r="F65" s="119">
        <f>'Data Sheet'!H30</f>
        <v>3139.29</v>
      </c>
      <c r="G65" s="119">
        <f>'Data Sheet'!I30</f>
        <v>3030.57</v>
      </c>
      <c r="H65" s="119">
        <f>'Data Sheet'!J30</f>
        <v>4106.45</v>
      </c>
      <c r="I65" s="119">
        <f>'Data Sheet'!K30</f>
        <v>5460.23</v>
      </c>
    </row>
    <row r="66" spans="2:9" x14ac:dyDescent="0.25">
      <c r="B66" t="s">
        <v>8644</v>
      </c>
      <c r="C66" s="119">
        <f>(('Data Sheet'!E57+'Data Sheet'!E58)+('Data Sheet'!D57+'Data Sheet'!D58))/2</f>
        <v>8007.0599999999995</v>
      </c>
      <c r="D66" s="119">
        <f>(('Data Sheet'!F57+'Data Sheet'!F58)+('Data Sheet'!E57+'Data Sheet'!E58))/2</f>
        <v>8940.39</v>
      </c>
      <c r="E66" s="119">
        <f>(('Data Sheet'!G57+'Data Sheet'!G58)+('Data Sheet'!F57+'Data Sheet'!F58))/2</f>
        <v>9800.3549999999996</v>
      </c>
      <c r="F66" s="119">
        <f>(('Data Sheet'!H57+'Data Sheet'!H58)+('Data Sheet'!G57+'Data Sheet'!G58))/2</f>
        <v>11468.225</v>
      </c>
      <c r="G66" s="119">
        <f>(('Data Sheet'!I57+'Data Sheet'!I58)+('Data Sheet'!H57+'Data Sheet'!H58))/2</f>
        <v>13308.924999999999</v>
      </c>
      <c r="H66" s="119">
        <f>(('Data Sheet'!J57+'Data Sheet'!J58)+('Data Sheet'!I57+'Data Sheet'!I58))/2</f>
        <v>14901.895</v>
      </c>
      <c r="I66" s="119">
        <f>(('Data Sheet'!K57+'Data Sheet'!K58)+('Data Sheet'!J57+'Data Sheet'!J58))/2</f>
        <v>17360.264999999999</v>
      </c>
    </row>
    <row r="67" spans="2:9" x14ac:dyDescent="0.25">
      <c r="B67" s="128" t="s">
        <v>8642</v>
      </c>
      <c r="C67" s="129">
        <f>C65/C66</f>
        <v>0.25464152885078922</v>
      </c>
      <c r="D67" s="129">
        <f t="shared" ref="D67:I67" si="0">D65/D66</f>
        <v>0.24114384271827069</v>
      </c>
      <c r="E67" s="129">
        <f t="shared" si="0"/>
        <v>0.27602775613740527</v>
      </c>
      <c r="F67" s="129">
        <f t="shared" si="0"/>
        <v>0.27373808937302851</v>
      </c>
      <c r="G67" s="129">
        <f t="shared" si="0"/>
        <v>0.22770960088812586</v>
      </c>
      <c r="H67" s="129">
        <f t="shared" si="0"/>
        <v>0.27556562437193388</v>
      </c>
      <c r="I67" s="129">
        <f t="shared" si="0"/>
        <v>0.31452457666976857</v>
      </c>
    </row>
    <row r="69" spans="2:9" ht="15.75" x14ac:dyDescent="0.25">
      <c r="B69" s="345" t="s">
        <v>8645</v>
      </c>
      <c r="C69" s="346"/>
      <c r="D69" s="346"/>
      <c r="E69" s="346"/>
      <c r="F69" s="346"/>
      <c r="G69" s="346"/>
      <c r="H69" s="346"/>
      <c r="I69" s="346"/>
    </row>
    <row r="70" spans="2:9" x14ac:dyDescent="0.25">
      <c r="C70" s="134">
        <f>'Data Sheet'!E$16</f>
        <v>43190</v>
      </c>
      <c r="D70" s="134">
        <f>'Data Sheet'!F$16</f>
        <v>43555</v>
      </c>
      <c r="E70" s="134">
        <f>'Data Sheet'!G$16</f>
        <v>43921</v>
      </c>
      <c r="F70" s="134">
        <f>'Data Sheet'!H$16</f>
        <v>44286</v>
      </c>
      <c r="G70" s="134">
        <f>'Data Sheet'!I$16</f>
        <v>44651</v>
      </c>
      <c r="H70" s="134">
        <f>'Data Sheet'!J$16</f>
        <v>45016</v>
      </c>
      <c r="I70" s="134">
        <f>'Data Sheet'!K$16</f>
        <v>45382</v>
      </c>
    </row>
    <row r="71" spans="2:9" x14ac:dyDescent="0.25">
      <c r="B71" t="str">
        <f>B65</f>
        <v>Net Profit</v>
      </c>
      <c r="C71" s="119">
        <f>C65</f>
        <v>2038.93</v>
      </c>
      <c r="D71" s="119">
        <f t="shared" ref="D71:I71" si="1">D65</f>
        <v>2155.92</v>
      </c>
      <c r="E71" s="119">
        <f t="shared" si="1"/>
        <v>2705.17</v>
      </c>
      <c r="F71" s="119">
        <f t="shared" si="1"/>
        <v>3139.29</v>
      </c>
      <c r="G71" s="119">
        <f t="shared" si="1"/>
        <v>3030.57</v>
      </c>
      <c r="H71" s="119">
        <f t="shared" si="1"/>
        <v>4106.45</v>
      </c>
      <c r="I71" s="119">
        <f t="shared" si="1"/>
        <v>5460.23</v>
      </c>
    </row>
    <row r="72" spans="2:9" x14ac:dyDescent="0.25">
      <c r="B72" t="s">
        <v>8582</v>
      </c>
      <c r="C72" s="119">
        <f>'Data Sheet'!E17</f>
        <v>16824.55</v>
      </c>
      <c r="D72" s="119">
        <f>'Data Sheet'!F17</f>
        <v>19240.13</v>
      </c>
      <c r="E72" s="119">
        <f>'Data Sheet'!G17</f>
        <v>20211.25</v>
      </c>
      <c r="F72" s="119">
        <f>'Data Sheet'!H17</f>
        <v>21712.79</v>
      </c>
      <c r="G72" s="119">
        <f>'Data Sheet'!I17</f>
        <v>29101.279999999999</v>
      </c>
      <c r="H72" s="119">
        <f>'Data Sheet'!J17</f>
        <v>34488.589999999997</v>
      </c>
      <c r="I72" s="119">
        <f>'Data Sheet'!K17</f>
        <v>35494.730000000003</v>
      </c>
    </row>
    <row r="73" spans="2:9" x14ac:dyDescent="0.25">
      <c r="B73" s="128" t="s">
        <v>8646</v>
      </c>
      <c r="C73" s="129">
        <f>C71/C72</f>
        <v>0.12118778808348515</v>
      </c>
      <c r="D73" s="129">
        <f>D71/D72</f>
        <v>0.11205329693718286</v>
      </c>
      <c r="E73" s="129">
        <f t="shared" ref="E73:I73" si="2">E71/E72</f>
        <v>0.13384476467313997</v>
      </c>
      <c r="F73" s="129">
        <f t="shared" si="2"/>
        <v>0.14458252486207437</v>
      </c>
      <c r="G73" s="129">
        <f t="shared" si="2"/>
        <v>0.10413871829692715</v>
      </c>
      <c r="H73" s="129">
        <f t="shared" si="2"/>
        <v>0.11906691459407301</v>
      </c>
      <c r="I73" s="129">
        <f t="shared" si="2"/>
        <v>0.15383213226301479</v>
      </c>
    </row>
    <row r="75" spans="2:9" x14ac:dyDescent="0.25">
      <c r="B75" t="s">
        <v>8582</v>
      </c>
      <c r="C75" s="119">
        <f>C72</f>
        <v>16824.55</v>
      </c>
      <c r="D75" s="119">
        <f t="shared" ref="D75:I75" si="3">D72</f>
        <v>19240.13</v>
      </c>
      <c r="E75" s="119">
        <f t="shared" si="3"/>
        <v>20211.25</v>
      </c>
      <c r="F75" s="119">
        <f t="shared" si="3"/>
        <v>21712.79</v>
      </c>
      <c r="G75" s="119">
        <f t="shared" si="3"/>
        <v>29101.279999999999</v>
      </c>
      <c r="H75" s="119">
        <f t="shared" si="3"/>
        <v>34488.589999999997</v>
      </c>
      <c r="I75" s="119">
        <f t="shared" si="3"/>
        <v>35494.730000000003</v>
      </c>
    </row>
    <row r="76" spans="2:9" x14ac:dyDescent="0.25">
      <c r="B76" t="s">
        <v>8647</v>
      </c>
      <c r="C76" s="119">
        <f>('Data Sheet'!E66+'Data Sheet'!D66)/2</f>
        <v>13084.334999999999</v>
      </c>
      <c r="D76" s="119">
        <f>('Data Sheet'!F66+'Data Sheet'!E66)/2</f>
        <v>15006.16</v>
      </c>
      <c r="E76" s="119">
        <f>('Data Sheet'!G66+'Data Sheet'!F66)/2</f>
        <v>16193.404999999999</v>
      </c>
      <c r="F76" s="119">
        <f>('Data Sheet'!H66+'Data Sheet'!G66)/2</f>
        <v>18246.654999999999</v>
      </c>
      <c r="G76" s="119">
        <f>('Data Sheet'!I66+'Data Sheet'!H66)/2</f>
        <v>21656.885000000002</v>
      </c>
      <c r="H76" s="119">
        <f>('Data Sheet'!J66+'Data Sheet'!I66)/2</f>
        <v>24368.880000000001</v>
      </c>
      <c r="I76" s="119">
        <f>('Data Sheet'!K66+'Data Sheet'!J66)/2</f>
        <v>27840.050000000003</v>
      </c>
    </row>
    <row r="77" spans="2:9" x14ac:dyDescent="0.25">
      <c r="B77" s="128" t="s">
        <v>8648</v>
      </c>
      <c r="C77" s="129">
        <f>C75/C76</f>
        <v>1.2858544205723867</v>
      </c>
      <c r="D77" s="129">
        <f t="shared" ref="D77" si="4">D75/D76</f>
        <v>1.2821487975604686</v>
      </c>
      <c r="E77" s="129">
        <f t="shared" ref="E77" si="5">E75/E76</f>
        <v>1.2481161312274967</v>
      </c>
      <c r="F77" s="129">
        <f t="shared" ref="F77" si="6">F75/F76</f>
        <v>1.1899600228096603</v>
      </c>
      <c r="G77" s="129">
        <f t="shared" ref="G77" si="7">G75/G76</f>
        <v>1.343742648123218</v>
      </c>
      <c r="H77" s="129">
        <f t="shared" ref="H77" si="8">H75/H76</f>
        <v>1.415271854923164</v>
      </c>
      <c r="I77" s="129">
        <f t="shared" ref="I77" si="9">I75/I76</f>
        <v>1.2749520923992592</v>
      </c>
    </row>
    <row r="79" spans="2:9" x14ac:dyDescent="0.25">
      <c r="B79" t="str">
        <f>B76</f>
        <v>Average Total Asset</v>
      </c>
      <c r="C79" s="119">
        <f>C76</f>
        <v>13084.334999999999</v>
      </c>
      <c r="D79" s="119">
        <f t="shared" ref="D79:I79" si="10">D76</f>
        <v>15006.16</v>
      </c>
      <c r="E79" s="119">
        <f t="shared" si="10"/>
        <v>16193.404999999999</v>
      </c>
      <c r="F79" s="119">
        <f t="shared" si="10"/>
        <v>18246.654999999999</v>
      </c>
      <c r="G79" s="119">
        <f t="shared" si="10"/>
        <v>21656.885000000002</v>
      </c>
      <c r="H79" s="119">
        <f t="shared" si="10"/>
        <v>24368.880000000001</v>
      </c>
      <c r="I79" s="119">
        <f t="shared" si="10"/>
        <v>27840.050000000003</v>
      </c>
    </row>
    <row r="80" spans="2:9" x14ac:dyDescent="0.25">
      <c r="B80" t="str">
        <f>B66</f>
        <v>Average Shareholder Equity</v>
      </c>
      <c r="C80" s="119">
        <f>C66</f>
        <v>8007.0599999999995</v>
      </c>
      <c r="D80" s="119">
        <f t="shared" ref="D80:I80" si="11">D66</f>
        <v>8940.39</v>
      </c>
      <c r="E80" s="119">
        <f t="shared" si="11"/>
        <v>9800.3549999999996</v>
      </c>
      <c r="F80" s="119">
        <f t="shared" si="11"/>
        <v>11468.225</v>
      </c>
      <c r="G80" s="119">
        <f t="shared" si="11"/>
        <v>13308.924999999999</v>
      </c>
      <c r="H80" s="119">
        <f t="shared" si="11"/>
        <v>14901.895</v>
      </c>
      <c r="I80" s="119">
        <f t="shared" si="11"/>
        <v>17360.264999999999</v>
      </c>
    </row>
    <row r="81" spans="2:9" x14ac:dyDescent="0.25">
      <c r="B81" s="128" t="s">
        <v>8649</v>
      </c>
      <c r="C81" s="270">
        <f>C79/C80</f>
        <v>1.6340997819424359</v>
      </c>
      <c r="D81" s="270">
        <f t="shared" ref="D81" si="12">D79/D80</f>
        <v>1.6784681652590101</v>
      </c>
      <c r="E81" s="270">
        <f t="shared" ref="E81" si="13">E79/E80</f>
        <v>1.6523284105524749</v>
      </c>
      <c r="F81" s="270">
        <f t="shared" ref="F81" si="14">F79/F80</f>
        <v>1.5910618251734683</v>
      </c>
      <c r="G81" s="270">
        <f t="shared" ref="G81" si="15">G79/G80</f>
        <v>1.6272452508373143</v>
      </c>
      <c r="H81" s="270">
        <f t="shared" ref="H81" si="16">H79/H80</f>
        <v>1.6352873241960166</v>
      </c>
      <c r="I81" s="270">
        <f t="shared" ref="I81" si="17">I79/I80</f>
        <v>1.6036650362192053</v>
      </c>
    </row>
    <row r="83" spans="2:9" x14ac:dyDescent="0.25">
      <c r="B83" s="128" t="s">
        <v>8650</v>
      </c>
      <c r="C83" s="267">
        <f>C81*C77*C73</f>
        <v>0.25464152885078922</v>
      </c>
      <c r="D83" s="267">
        <f t="shared" ref="D83:H83" si="18">D81*D77*D73</f>
        <v>0.24114384271827072</v>
      </c>
      <c r="E83" s="267">
        <f t="shared" si="18"/>
        <v>0.27602775613740521</v>
      </c>
      <c r="F83" s="267">
        <f t="shared" si="18"/>
        <v>0.27373808937302851</v>
      </c>
      <c r="G83" s="267">
        <f t="shared" si="18"/>
        <v>0.22770960088812586</v>
      </c>
      <c r="H83" s="267">
        <f t="shared" si="18"/>
        <v>0.27556562437193388</v>
      </c>
      <c r="I83" s="267">
        <f>I81*I77*I73</f>
        <v>0.31452457666976852</v>
      </c>
    </row>
    <row r="85" spans="2:9" ht="15.75" x14ac:dyDescent="0.25">
      <c r="B85" s="345" t="s">
        <v>8651</v>
      </c>
      <c r="C85" s="346"/>
      <c r="D85" s="346"/>
      <c r="E85" s="346"/>
      <c r="F85" s="346"/>
      <c r="G85" s="346"/>
      <c r="H85" s="346"/>
      <c r="I85" s="346"/>
    </row>
    <row r="86" spans="2:9" x14ac:dyDescent="0.25">
      <c r="C86" s="134">
        <f>'Data Sheet'!E$16</f>
        <v>43190</v>
      </c>
      <c r="D86" s="134">
        <f>'Data Sheet'!F$16</f>
        <v>43555</v>
      </c>
      <c r="E86" s="134">
        <f>'Data Sheet'!G$16</f>
        <v>43921</v>
      </c>
      <c r="F86" s="134">
        <f>'Data Sheet'!H$16</f>
        <v>44286</v>
      </c>
      <c r="G86" s="134">
        <f>'Data Sheet'!I$16</f>
        <v>44651</v>
      </c>
      <c r="H86" s="134">
        <f>'Data Sheet'!J$16</f>
        <v>45016</v>
      </c>
      <c r="I86" s="134">
        <f>'Data Sheet'!K$16</f>
        <v>45382</v>
      </c>
    </row>
    <row r="87" spans="2:9" x14ac:dyDescent="0.25">
      <c r="B87" t="s">
        <v>72</v>
      </c>
      <c r="C87" s="119">
        <f>C71</f>
        <v>2038.93</v>
      </c>
      <c r="D87" s="119">
        <f t="shared" ref="D87:I87" si="19">D71</f>
        <v>2155.92</v>
      </c>
      <c r="E87" s="119">
        <f t="shared" si="19"/>
        <v>2705.17</v>
      </c>
      <c r="F87" s="119">
        <f t="shared" si="19"/>
        <v>3139.29</v>
      </c>
      <c r="G87" s="119">
        <f t="shared" si="19"/>
        <v>3030.57</v>
      </c>
      <c r="H87" s="119">
        <f t="shared" si="19"/>
        <v>4106.45</v>
      </c>
      <c r="I87" s="119">
        <f t="shared" si="19"/>
        <v>5460.23</v>
      </c>
    </row>
    <row r="88" spans="2:9" x14ac:dyDescent="0.25">
      <c r="B88" t="s">
        <v>8647</v>
      </c>
      <c r="C88" s="119">
        <f>C76</f>
        <v>13084.334999999999</v>
      </c>
      <c r="D88" s="119">
        <f t="shared" ref="D88:I88" si="20">D76</f>
        <v>15006.16</v>
      </c>
      <c r="E88" s="119">
        <f t="shared" si="20"/>
        <v>16193.404999999999</v>
      </c>
      <c r="F88" s="119">
        <f t="shared" si="20"/>
        <v>18246.654999999999</v>
      </c>
      <c r="G88" s="119">
        <f t="shared" si="20"/>
        <v>21656.885000000002</v>
      </c>
      <c r="H88" s="119">
        <f t="shared" si="20"/>
        <v>24368.880000000001</v>
      </c>
      <c r="I88" s="119">
        <f t="shared" si="20"/>
        <v>27840.050000000003</v>
      </c>
    </row>
    <row r="89" spans="2:9" x14ac:dyDescent="0.25">
      <c r="B89" s="128" t="s">
        <v>8654</v>
      </c>
      <c r="C89" s="129">
        <f>C87/C88</f>
        <v>0.15582985302653901</v>
      </c>
      <c r="D89" s="129">
        <f t="shared" ref="D89" si="21">D87/D88</f>
        <v>0.14366899993069512</v>
      </c>
      <c r="E89" s="129">
        <f t="shared" ref="E89" si="22">E87/E88</f>
        <v>0.16705380986889418</v>
      </c>
      <c r="F89" s="129">
        <f t="shared" ref="F89" si="23">F87/F88</f>
        <v>0.1720474245827523</v>
      </c>
      <c r="G89" s="129">
        <f t="shared" ref="G89" si="24">G87/G88</f>
        <v>0.13993563709647069</v>
      </c>
      <c r="H89" s="129">
        <f t="shared" ref="H89" si="25">H87/H88</f>
        <v>0.16851205307753167</v>
      </c>
      <c r="I89" s="129">
        <f t="shared" ref="I89" si="26">I87/I88</f>
        <v>0.19612859890697032</v>
      </c>
    </row>
    <row r="91" spans="2:9" ht="15.75" x14ac:dyDescent="0.25">
      <c r="B91" s="345" t="s">
        <v>8652</v>
      </c>
      <c r="C91" s="346"/>
      <c r="D91" s="346"/>
      <c r="E91" s="346"/>
      <c r="F91" s="346"/>
      <c r="G91" s="346"/>
      <c r="H91" s="346"/>
      <c r="I91" s="346"/>
    </row>
    <row r="92" spans="2:9" x14ac:dyDescent="0.25">
      <c r="C92" s="134">
        <f>'Data Sheet'!E$16</f>
        <v>43190</v>
      </c>
      <c r="D92" s="134">
        <f>'Data Sheet'!F$16</f>
        <v>43555</v>
      </c>
      <c r="E92" s="134">
        <f>'Data Sheet'!G$16</f>
        <v>43921</v>
      </c>
      <c r="F92" s="134">
        <f>'Data Sheet'!H$16</f>
        <v>44286</v>
      </c>
      <c r="G92" s="134">
        <f>'Data Sheet'!I$16</f>
        <v>44651</v>
      </c>
      <c r="H92" s="134">
        <f>'Data Sheet'!J$16</f>
        <v>45016</v>
      </c>
      <c r="I92" s="134">
        <f>'Data Sheet'!K$16</f>
        <v>45382</v>
      </c>
    </row>
    <row r="93" spans="2:9" x14ac:dyDescent="0.25">
      <c r="B93" t="str">
        <f>B87</f>
        <v>Net Profit</v>
      </c>
      <c r="C93" s="21">
        <f>C87</f>
        <v>2038.93</v>
      </c>
      <c r="D93" s="21">
        <f t="shared" ref="D93:I93" si="27">D87</f>
        <v>2155.92</v>
      </c>
      <c r="E93" s="21">
        <f t="shared" si="27"/>
        <v>2705.17</v>
      </c>
      <c r="F93" s="21">
        <f t="shared" si="27"/>
        <v>3139.29</v>
      </c>
      <c r="G93" s="21">
        <f t="shared" si="27"/>
        <v>3030.57</v>
      </c>
      <c r="H93" s="21">
        <f t="shared" si="27"/>
        <v>4106.45</v>
      </c>
      <c r="I93" s="21">
        <f t="shared" si="27"/>
        <v>5460.23</v>
      </c>
    </row>
    <row r="94" spans="2:9" x14ac:dyDescent="0.25">
      <c r="B94" t="s">
        <v>8582</v>
      </c>
      <c r="C94" s="21">
        <f>C75</f>
        <v>16824.55</v>
      </c>
      <c r="D94" s="21">
        <f t="shared" ref="D94:I94" si="28">D75</f>
        <v>19240.13</v>
      </c>
      <c r="E94" s="21">
        <f t="shared" si="28"/>
        <v>20211.25</v>
      </c>
      <c r="F94" s="21">
        <f t="shared" si="28"/>
        <v>21712.79</v>
      </c>
      <c r="G94" s="21">
        <f t="shared" si="28"/>
        <v>29101.279999999999</v>
      </c>
      <c r="H94" s="21">
        <f t="shared" si="28"/>
        <v>34488.589999999997</v>
      </c>
      <c r="I94" s="21">
        <f t="shared" si="28"/>
        <v>35494.730000000003</v>
      </c>
    </row>
    <row r="95" spans="2:9" x14ac:dyDescent="0.25">
      <c r="B95" s="128" t="s">
        <v>8646</v>
      </c>
      <c r="C95" s="267">
        <f t="shared" ref="C95:H95" si="29">C93/C94</f>
        <v>0.12118778808348515</v>
      </c>
      <c r="D95" s="267">
        <f t="shared" si="29"/>
        <v>0.11205329693718286</v>
      </c>
      <c r="E95" s="267">
        <f t="shared" si="29"/>
        <v>0.13384476467313997</v>
      </c>
      <c r="F95" s="267">
        <f t="shared" si="29"/>
        <v>0.14458252486207437</v>
      </c>
      <c r="G95" s="267">
        <f t="shared" si="29"/>
        <v>0.10413871829692715</v>
      </c>
      <c r="H95" s="267">
        <f t="shared" si="29"/>
        <v>0.11906691459407301</v>
      </c>
      <c r="I95" s="267">
        <f>I93/I94</f>
        <v>0.15383213226301479</v>
      </c>
    </row>
    <row r="97" spans="2:9" x14ac:dyDescent="0.25">
      <c r="B97" t="s">
        <v>8582</v>
      </c>
      <c r="C97" s="21">
        <f>C94</f>
        <v>16824.55</v>
      </c>
      <c r="D97" s="21">
        <f t="shared" ref="D97:I97" si="30">D94</f>
        <v>19240.13</v>
      </c>
      <c r="E97" s="21">
        <f t="shared" si="30"/>
        <v>20211.25</v>
      </c>
      <c r="F97" s="21">
        <f t="shared" si="30"/>
        <v>21712.79</v>
      </c>
      <c r="G97" s="21">
        <f t="shared" si="30"/>
        <v>29101.279999999999</v>
      </c>
      <c r="H97" s="21">
        <f t="shared" si="30"/>
        <v>34488.589999999997</v>
      </c>
      <c r="I97" s="21">
        <f t="shared" si="30"/>
        <v>35494.730000000003</v>
      </c>
    </row>
    <row r="98" spans="2:9" x14ac:dyDescent="0.25">
      <c r="B98" t="s">
        <v>8647</v>
      </c>
      <c r="C98" s="21">
        <f>C88</f>
        <v>13084.334999999999</v>
      </c>
      <c r="D98" s="21">
        <f t="shared" ref="D98:I98" si="31">D88</f>
        <v>15006.16</v>
      </c>
      <c r="E98" s="21">
        <f t="shared" si="31"/>
        <v>16193.404999999999</v>
      </c>
      <c r="F98" s="21">
        <f t="shared" si="31"/>
        <v>18246.654999999999</v>
      </c>
      <c r="G98" s="21">
        <f t="shared" si="31"/>
        <v>21656.885000000002</v>
      </c>
      <c r="H98" s="21">
        <f t="shared" si="31"/>
        <v>24368.880000000001</v>
      </c>
      <c r="I98" s="21">
        <f t="shared" si="31"/>
        <v>27840.050000000003</v>
      </c>
    </row>
    <row r="99" spans="2:9" x14ac:dyDescent="0.25">
      <c r="B99" s="128" t="s">
        <v>8648</v>
      </c>
      <c r="C99" s="268">
        <f t="shared" ref="C99:H99" si="32">C97/C98</f>
        <v>1.2858544205723867</v>
      </c>
      <c r="D99" s="268">
        <f t="shared" si="32"/>
        <v>1.2821487975604686</v>
      </c>
      <c r="E99" s="268">
        <f t="shared" si="32"/>
        <v>1.2481161312274967</v>
      </c>
      <c r="F99" s="268">
        <f t="shared" si="32"/>
        <v>1.1899600228096603</v>
      </c>
      <c r="G99" s="268">
        <f t="shared" si="32"/>
        <v>1.343742648123218</v>
      </c>
      <c r="H99" s="268">
        <f t="shared" si="32"/>
        <v>1.415271854923164</v>
      </c>
      <c r="I99" s="268">
        <f>I97/I98</f>
        <v>1.2749520923992592</v>
      </c>
    </row>
    <row r="101" spans="2:9" x14ac:dyDescent="0.25">
      <c r="B101" s="128" t="s">
        <v>8653</v>
      </c>
      <c r="C101" s="267">
        <f>C99*C95</f>
        <v>0.15582985302653901</v>
      </c>
      <c r="D101" s="267">
        <f t="shared" ref="D101:I101" si="33">D99*D95</f>
        <v>0.14366899993069515</v>
      </c>
      <c r="E101" s="267">
        <f t="shared" si="33"/>
        <v>0.16705380986889418</v>
      </c>
      <c r="F101" s="267">
        <f t="shared" si="33"/>
        <v>0.1720474245827523</v>
      </c>
      <c r="G101" s="267">
        <f t="shared" si="33"/>
        <v>0.13993563709647069</v>
      </c>
      <c r="H101" s="267">
        <f t="shared" si="33"/>
        <v>0.16851205307753164</v>
      </c>
      <c r="I101" s="267">
        <f t="shared" si="33"/>
        <v>0.19612859890697029</v>
      </c>
    </row>
    <row r="102" spans="2:9" ht="15" customHeight="1" x14ac:dyDescent="0.25"/>
    <row r="103" spans="2:9" ht="18.75" x14ac:dyDescent="0.25">
      <c r="B103" s="269" t="s">
        <v>8655</v>
      </c>
    </row>
    <row r="104" spans="2:9" ht="31.5" customHeight="1" x14ac:dyDescent="0.25">
      <c r="B104" s="347"/>
      <c r="C104" s="348"/>
      <c r="D104" s="348"/>
      <c r="E104" s="348"/>
      <c r="F104" s="348"/>
      <c r="G104" s="348"/>
      <c r="H104" s="348"/>
      <c r="I104" s="348"/>
    </row>
    <row r="105" spans="2:9" ht="44.25" customHeight="1" x14ac:dyDescent="0.25">
      <c r="B105" s="347"/>
      <c r="C105" s="348"/>
      <c r="D105" s="348"/>
      <c r="E105" s="348"/>
      <c r="F105" s="348"/>
      <c r="G105" s="348"/>
      <c r="H105" s="348"/>
      <c r="I105" s="348"/>
    </row>
    <row r="106" spans="2:9" ht="58.5" customHeight="1" x14ac:dyDescent="0.25">
      <c r="B106" s="347"/>
      <c r="C106" s="348"/>
      <c r="D106" s="348"/>
      <c r="E106" s="348"/>
      <c r="F106" s="348"/>
      <c r="G106" s="348"/>
      <c r="H106" s="348"/>
      <c r="I106" s="348"/>
    </row>
    <row r="107" spans="2:9" ht="30" customHeight="1" x14ac:dyDescent="0.25">
      <c r="B107" s="347"/>
      <c r="C107" s="347"/>
      <c r="D107" s="347"/>
      <c r="E107" s="347"/>
      <c r="F107" s="347"/>
      <c r="G107" s="347"/>
      <c r="H107" s="347"/>
      <c r="I107" s="347"/>
    </row>
    <row r="109" spans="2:9" ht="42" customHeight="1" x14ac:dyDescent="0.25">
      <c r="B109" s="340" t="s">
        <v>8657</v>
      </c>
      <c r="C109" s="340"/>
      <c r="D109" s="340"/>
      <c r="E109" s="340"/>
      <c r="F109" s="340"/>
      <c r="G109" s="340"/>
      <c r="H109" s="340"/>
      <c r="I109" s="340"/>
    </row>
    <row r="110" spans="2:9" x14ac:dyDescent="0.25">
      <c r="B110" s="344"/>
      <c r="C110" s="344"/>
      <c r="D110" s="344"/>
      <c r="E110" s="344"/>
      <c r="F110" s="344"/>
      <c r="G110" s="344"/>
      <c r="H110" s="344"/>
      <c r="I110" s="344"/>
    </row>
  </sheetData>
  <mergeCells count="14">
    <mergeCell ref="B9:I9"/>
    <mergeCell ref="B11:I11"/>
    <mergeCell ref="B63:I63"/>
    <mergeCell ref="B69:I69"/>
    <mergeCell ref="B85:I85"/>
    <mergeCell ref="B109:I109"/>
    <mergeCell ref="B110:I110"/>
    <mergeCell ref="B55:I55"/>
    <mergeCell ref="B91:I91"/>
    <mergeCell ref="B104:I104"/>
    <mergeCell ref="B105:I105"/>
    <mergeCell ref="B106:I106"/>
    <mergeCell ref="B107:I107"/>
    <mergeCell ref="B61:I61"/>
  </mergeCells>
  <pageMargins left="0.25" right="0.25" top="0.75" bottom="0.75" header="0.3" footer="0.3"/>
  <pageSetup paperSize="9" scale="41" orientation="portrait" r:id="rId1"/>
  <rowBreaks count="1" manualBreakCount="1">
    <brk id="5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9C2FA-0404-4B39-8947-0F4F48D2D6D0}">
  <sheetPr>
    <pageSetUpPr fitToPage="1"/>
  </sheetPr>
  <dimension ref="B1:I60"/>
  <sheetViews>
    <sheetView showGridLines="0" zoomScale="96" zoomScaleNormal="96" workbookViewId="0">
      <selection activeCell="B63" sqref="B63"/>
    </sheetView>
  </sheetViews>
  <sheetFormatPr defaultRowHeight="15" x14ac:dyDescent="0.25"/>
  <cols>
    <col min="1" max="1" width="1.85546875" customWidth="1"/>
    <col min="2" max="2" width="35.7109375" customWidth="1"/>
    <col min="3" max="3" width="14" bestFit="1" customWidth="1"/>
    <col min="4" max="4" width="11.28515625" customWidth="1"/>
    <col min="5" max="6" width="11" customWidth="1"/>
    <col min="7" max="7" width="11.140625" customWidth="1"/>
    <col min="8" max="9" width="10.85546875" customWidth="1"/>
  </cols>
  <sheetData>
    <row r="1" spans="2:9" ht="10.5" customHeight="1" x14ac:dyDescent="0.25">
      <c r="B1" s="148"/>
      <c r="C1" s="148"/>
      <c r="D1" s="148"/>
      <c r="E1" s="148"/>
      <c r="F1" s="148"/>
      <c r="G1" s="148"/>
      <c r="H1" s="148"/>
      <c r="I1" s="148"/>
    </row>
    <row r="2" spans="2:9" ht="24.75" customHeight="1" x14ac:dyDescent="0.25">
      <c r="B2" s="255" t="str">
        <f>'Data Sheet'!B1</f>
        <v>ASIAN PAINTS LTD</v>
      </c>
    </row>
    <row r="3" spans="2:9" x14ac:dyDescent="0.25">
      <c r="B3" s="19" t="str">
        <f>CONCATENATE(" "," (",VLOOKUP(B2,'List Stocks'!B3:E5442,3,FALSE)," | ", "BSE Code: ", VLOOKUP(B2,'List Stocks'!B3:E5442,2,FALSE),")")</f>
        <v xml:space="preserve">  (ASIANPAINT | BSE Code: 500820)</v>
      </c>
    </row>
    <row r="4" spans="2:9" ht="18.75" x14ac:dyDescent="0.3">
      <c r="B4" s="256" t="str">
        <f>CONCATENATE("  ","INR "&amp;'Data Sheet'!B8)</f>
        <v xml:space="preserve">  INR 3025.85</v>
      </c>
    </row>
    <row r="5" spans="2:9" ht="15.75" thickBot="1" x14ac:dyDescent="0.3">
      <c r="B5" s="258" t="s">
        <v>8638</v>
      </c>
      <c r="C5" s="259"/>
      <c r="D5" s="259"/>
      <c r="E5" s="259"/>
      <c r="F5" s="259"/>
      <c r="G5" s="259"/>
      <c r="H5" s="259"/>
      <c r="I5" s="259"/>
    </row>
    <row r="6" spans="2:9" ht="3.75" customHeight="1" x14ac:dyDescent="0.25">
      <c r="B6" s="266"/>
    </row>
    <row r="7" spans="2:9" ht="18.75" customHeight="1" x14ac:dyDescent="0.35">
      <c r="B7" s="352" t="s">
        <v>8660</v>
      </c>
      <c r="C7" s="352"/>
      <c r="D7" s="352"/>
      <c r="E7" s="352"/>
      <c r="F7" s="352"/>
      <c r="G7" s="352"/>
      <c r="H7" s="352"/>
      <c r="I7" s="352"/>
    </row>
    <row r="8" spans="2:9" ht="6.75" customHeight="1" x14ac:dyDescent="0.25"/>
    <row r="9" spans="2:9" ht="38.25" customHeight="1" x14ac:dyDescent="0.25">
      <c r="B9" s="350" t="s">
        <v>8659</v>
      </c>
      <c r="C9" s="350"/>
      <c r="D9" s="350"/>
      <c r="E9" s="350"/>
      <c r="F9" s="350"/>
      <c r="G9" s="350"/>
      <c r="H9" s="350"/>
      <c r="I9" s="350"/>
    </row>
    <row r="10" spans="2:9" ht="53.25" customHeight="1" x14ac:dyDescent="0.25">
      <c r="B10" s="351" t="s">
        <v>8658</v>
      </c>
      <c r="C10" s="351"/>
      <c r="D10" s="351"/>
      <c r="E10" s="351"/>
      <c r="F10" s="351"/>
      <c r="G10" s="351"/>
      <c r="H10" s="351"/>
      <c r="I10" s="351"/>
    </row>
    <row r="11" spans="2:9" ht="11.85" customHeight="1" x14ac:dyDescent="0.25">
      <c r="B11" s="148"/>
      <c r="C11" s="148"/>
      <c r="D11" s="148"/>
      <c r="E11" s="148"/>
      <c r="F11" s="148"/>
      <c r="G11" s="148"/>
      <c r="H11" s="148"/>
      <c r="I11" s="148"/>
    </row>
    <row r="13" spans="2:9" s="19" customFormat="1" ht="23.25" x14ac:dyDescent="0.25">
      <c r="B13" s="349" t="s">
        <v>8661</v>
      </c>
      <c r="C13" s="349"/>
      <c r="D13" s="349"/>
      <c r="E13" s="349"/>
      <c r="F13" s="349"/>
      <c r="G13" s="349"/>
      <c r="H13" s="349"/>
      <c r="I13" s="349"/>
    </row>
    <row r="15" spans="2:9" ht="15.75" x14ac:dyDescent="0.25">
      <c r="B15" s="345" t="s">
        <v>8672</v>
      </c>
      <c r="C15" s="346"/>
      <c r="D15" s="346"/>
      <c r="E15" s="346"/>
      <c r="F15" s="346"/>
      <c r="G15" s="346"/>
      <c r="H15" s="346"/>
      <c r="I15" s="346"/>
    </row>
    <row r="16" spans="2:9" x14ac:dyDescent="0.25">
      <c r="C16" s="134">
        <f>'Data Sheet'!E$16</f>
        <v>43190</v>
      </c>
      <c r="D16" s="134">
        <f>'Data Sheet'!F$16</f>
        <v>43555</v>
      </c>
      <c r="E16" s="134">
        <f>'Data Sheet'!G$16</f>
        <v>43921</v>
      </c>
      <c r="F16" s="134">
        <f>'Data Sheet'!H$16</f>
        <v>44286</v>
      </c>
      <c r="G16" s="134">
        <f>'Data Sheet'!I$16</f>
        <v>44651</v>
      </c>
      <c r="H16" s="134">
        <f>'Data Sheet'!J$16</f>
        <v>45016</v>
      </c>
      <c r="I16" s="134">
        <f>'Data Sheet'!K$16</f>
        <v>45382</v>
      </c>
    </row>
    <row r="17" spans="2:9" x14ac:dyDescent="0.25">
      <c r="B17" t="s">
        <v>8662</v>
      </c>
      <c r="C17" s="119">
        <f>'Data Sheet'!E65-'Data Sheet'!E60</f>
        <v>1665.6100000000006</v>
      </c>
      <c r="D17" s="119">
        <f>'Data Sheet'!F65-'Data Sheet'!F60</f>
        <v>1515.3400000000001</v>
      </c>
      <c r="E17" s="119">
        <f>'Data Sheet'!G65-'Data Sheet'!G60</f>
        <v>2817.2599999999993</v>
      </c>
      <c r="F17" s="119">
        <f>'Data Sheet'!H65-'Data Sheet'!H60</f>
        <v>3121.1100000000006</v>
      </c>
      <c r="G17" s="119">
        <f>'Data Sheet'!I65-'Data Sheet'!I60</f>
        <v>6205.42</v>
      </c>
      <c r="H17" s="119">
        <f>'Data Sheet'!J65-'Data Sheet'!J60</f>
        <v>6873.09</v>
      </c>
      <c r="I17" s="119">
        <f>'Data Sheet'!K65-'Data Sheet'!K60</f>
        <v>6769.77</v>
      </c>
    </row>
    <row r="18" spans="2:9" x14ac:dyDescent="0.25">
      <c r="B18" t="s">
        <v>85</v>
      </c>
      <c r="C18" s="119">
        <f>'Data Sheet'!E66</f>
        <v>13763.48</v>
      </c>
      <c r="D18" s="119">
        <f>'Data Sheet'!F66</f>
        <v>16248.84</v>
      </c>
      <c r="E18" s="119">
        <f>'Data Sheet'!G66</f>
        <v>16137.97</v>
      </c>
      <c r="F18" s="119">
        <f>'Data Sheet'!H66</f>
        <v>20355.34</v>
      </c>
      <c r="G18" s="119">
        <f>'Data Sheet'!I66</f>
        <v>22958.43</v>
      </c>
      <c r="H18" s="119">
        <f>'Data Sheet'!J66</f>
        <v>25779.33</v>
      </c>
      <c r="I18" s="119">
        <f>'Data Sheet'!K66</f>
        <v>29900.77</v>
      </c>
    </row>
    <row r="19" spans="2:9" x14ac:dyDescent="0.25">
      <c r="B19" s="128" t="s">
        <v>8671</v>
      </c>
      <c r="C19" s="129">
        <f>C17/C18</f>
        <v>0.12101663242145159</v>
      </c>
      <c r="D19" s="129">
        <f t="shared" ref="D19:I19" si="0">D17/D18</f>
        <v>9.3258349519104139E-2</v>
      </c>
      <c r="E19" s="129">
        <f t="shared" si="0"/>
        <v>0.17457338190615049</v>
      </c>
      <c r="F19" s="129">
        <f t="shared" si="0"/>
        <v>0.15333126344241857</v>
      </c>
      <c r="G19" s="129">
        <f t="shared" si="0"/>
        <v>0.27028938825520732</v>
      </c>
      <c r="H19" s="129">
        <f t="shared" si="0"/>
        <v>0.26661243717350297</v>
      </c>
      <c r="I19" s="129">
        <f t="shared" si="0"/>
        <v>0.22640788180371277</v>
      </c>
    </row>
    <row r="21" spans="2:9" ht="15.75" x14ac:dyDescent="0.25">
      <c r="B21" s="345" t="s">
        <v>8663</v>
      </c>
      <c r="C21" s="346"/>
      <c r="D21" s="346"/>
      <c r="E21" s="346"/>
      <c r="F21" s="346"/>
      <c r="G21" s="346"/>
      <c r="H21" s="346"/>
      <c r="I21" s="346"/>
    </row>
    <row r="22" spans="2:9" x14ac:dyDescent="0.25">
      <c r="C22" s="134">
        <f>'Data Sheet'!E$16</f>
        <v>43190</v>
      </c>
      <c r="D22" s="134">
        <f>'Data Sheet'!F$16</f>
        <v>43555</v>
      </c>
      <c r="E22" s="134">
        <f>'Data Sheet'!G$16</f>
        <v>43921</v>
      </c>
      <c r="F22" s="134">
        <f>'Data Sheet'!H$16</f>
        <v>44286</v>
      </c>
      <c r="G22" s="134">
        <f>'Data Sheet'!I$16</f>
        <v>44651</v>
      </c>
      <c r="H22" s="134">
        <f>'Data Sheet'!J$16</f>
        <v>45016</v>
      </c>
      <c r="I22" s="134">
        <f>'Data Sheet'!K$16</f>
        <v>45382</v>
      </c>
    </row>
    <row r="23" spans="2:9" x14ac:dyDescent="0.25">
      <c r="B23" t="s">
        <v>8673</v>
      </c>
      <c r="C23" s="119">
        <f>'Historical FS'!F38*'Historical FS'!F40*'Historical FS'!F46</f>
        <v>926.61000000000115</v>
      </c>
      <c r="D23" s="119">
        <f>'Historical FS'!G38*'Historical FS'!G40*'Historical FS'!G46</f>
        <v>927.11000000000126</v>
      </c>
      <c r="E23" s="119">
        <f>'Historical FS'!H38*'Historical FS'!H40*'Historical FS'!H46</f>
        <v>1268.0999999999981</v>
      </c>
      <c r="F23" s="119">
        <f>'Historical FS'!I38*'Historical FS'!I40*'Historical FS'!I46</f>
        <v>1162.9300000000028</v>
      </c>
      <c r="G23" s="119">
        <f>'Historical FS'!J38*'Historical FS'!J40*'Historical FS'!J46</f>
        <v>952.05999999999835</v>
      </c>
      <c r="H23" s="119">
        <f>'Historical FS'!K38*'Historical FS'!K40*'Historical FS'!K46</f>
        <v>1303.5199999999957</v>
      </c>
      <c r="I23" s="119">
        <f>'Historical FS'!L38*'Historical FS'!L40*'Historical FS'!L46</f>
        <v>1542.5900000000015</v>
      </c>
    </row>
    <row r="24" spans="2:9" x14ac:dyDescent="0.25">
      <c r="B24" t="s">
        <v>85</v>
      </c>
      <c r="C24" s="119">
        <f>C18</f>
        <v>13763.48</v>
      </c>
      <c r="D24" s="119">
        <f t="shared" ref="D24:I24" si="1">D18</f>
        <v>16248.84</v>
      </c>
      <c r="E24" s="119">
        <f t="shared" si="1"/>
        <v>16137.97</v>
      </c>
      <c r="F24" s="119">
        <f t="shared" si="1"/>
        <v>20355.34</v>
      </c>
      <c r="G24" s="119">
        <f t="shared" si="1"/>
        <v>22958.43</v>
      </c>
      <c r="H24" s="119">
        <f t="shared" si="1"/>
        <v>25779.33</v>
      </c>
      <c r="I24" s="119">
        <f t="shared" si="1"/>
        <v>29900.77</v>
      </c>
    </row>
    <row r="25" spans="2:9" x14ac:dyDescent="0.25">
      <c r="B25" s="128" t="s">
        <v>8665</v>
      </c>
      <c r="C25" s="129">
        <f>C23/C24</f>
        <v>6.7323816360397318E-2</v>
      </c>
      <c r="D25" s="129">
        <f>D23/D24</f>
        <v>5.7056996068642514E-2</v>
      </c>
      <c r="E25" s="129">
        <f t="shared" ref="E25:I25" si="2">E23/E24</f>
        <v>7.8578656423329465E-2</v>
      </c>
      <c r="F25" s="129">
        <f t="shared" si="2"/>
        <v>5.7131445605919762E-2</v>
      </c>
      <c r="G25" s="129">
        <f t="shared" si="2"/>
        <v>4.1468863506781535E-2</v>
      </c>
      <c r="H25" s="129">
        <f t="shared" si="2"/>
        <v>5.0564541436879683E-2</v>
      </c>
      <c r="I25" s="129">
        <f t="shared" si="2"/>
        <v>5.1590310216091471E-2</v>
      </c>
    </row>
    <row r="27" spans="2:9" ht="15.75" x14ac:dyDescent="0.25">
      <c r="B27" s="345" t="s">
        <v>8664</v>
      </c>
      <c r="C27" s="346"/>
      <c r="D27" s="346"/>
      <c r="E27" s="346"/>
      <c r="F27" s="346"/>
      <c r="G27" s="346"/>
      <c r="H27" s="346"/>
      <c r="I27" s="346"/>
    </row>
    <row r="28" spans="2:9" x14ac:dyDescent="0.25">
      <c r="C28" s="134">
        <f>'Data Sheet'!E$16</f>
        <v>43190</v>
      </c>
      <c r="D28" s="134">
        <f>'Data Sheet'!F$16</f>
        <v>43555</v>
      </c>
      <c r="E28" s="134">
        <f>'Data Sheet'!G$16</f>
        <v>43921</v>
      </c>
      <c r="F28" s="134">
        <f>'Data Sheet'!H$16</f>
        <v>44286</v>
      </c>
      <c r="G28" s="134">
        <f>'Data Sheet'!I$16</f>
        <v>44651</v>
      </c>
      <c r="H28" s="134">
        <f>'Data Sheet'!J$16</f>
        <v>45016</v>
      </c>
      <c r="I28" s="134">
        <f>'Data Sheet'!K$16</f>
        <v>45382</v>
      </c>
    </row>
    <row r="29" spans="2:9" x14ac:dyDescent="0.25">
      <c r="B29" t="s">
        <v>8533</v>
      </c>
      <c r="C29" s="119">
        <f>'Historical FS'!F20-'Historical FS'!F26</f>
        <v>2843.5400000000009</v>
      </c>
      <c r="D29" s="119">
        <f>'Historical FS'!G20-'Historical FS'!G26</f>
        <v>3142.8000000000015</v>
      </c>
      <c r="E29" s="119">
        <f>'Historical FS'!H20-'Historical FS'!H26</f>
        <v>3376.3199999999979</v>
      </c>
      <c r="F29" s="119">
        <f>'Historical FS'!I20-'Historical FS'!I26</f>
        <v>4064.3300000000031</v>
      </c>
      <c r="G29" s="119">
        <f>'Historical FS'!J20-'Historical FS'!J26</f>
        <v>3987.2499999999986</v>
      </c>
      <c r="H29" s="119">
        <f>'Historical FS'!K20-'Historical FS'!K26</f>
        <v>5401.8199999999961</v>
      </c>
      <c r="I29" s="119">
        <f>'Historical FS'!L20-'Historical FS'!L26</f>
        <v>6731.9800000000014</v>
      </c>
    </row>
    <row r="30" spans="2:9" x14ac:dyDescent="0.25">
      <c r="B30" t="s">
        <v>85</v>
      </c>
      <c r="C30" s="119">
        <f>C18</f>
        <v>13763.48</v>
      </c>
      <c r="D30" s="119">
        <f t="shared" ref="D30:I30" si="3">D18</f>
        <v>16248.84</v>
      </c>
      <c r="E30" s="119">
        <f t="shared" si="3"/>
        <v>16137.97</v>
      </c>
      <c r="F30" s="119">
        <f t="shared" si="3"/>
        <v>20355.34</v>
      </c>
      <c r="G30" s="119">
        <f t="shared" si="3"/>
        <v>22958.43</v>
      </c>
      <c r="H30" s="119">
        <f t="shared" si="3"/>
        <v>25779.33</v>
      </c>
      <c r="I30" s="119">
        <f t="shared" si="3"/>
        <v>29900.77</v>
      </c>
    </row>
    <row r="31" spans="2:9" x14ac:dyDescent="0.25">
      <c r="B31" s="128" t="s">
        <v>8666</v>
      </c>
      <c r="C31" s="129">
        <f>C29/C30</f>
        <v>0.20660036560521039</v>
      </c>
      <c r="D31" s="129">
        <f t="shared" ref="D31:I31" si="4">D29/D30</f>
        <v>0.19341688391294404</v>
      </c>
      <c r="E31" s="129">
        <f t="shared" si="4"/>
        <v>0.20921590509834867</v>
      </c>
      <c r="F31" s="129">
        <f t="shared" si="4"/>
        <v>0.19966898121082738</v>
      </c>
      <c r="G31" s="129">
        <f t="shared" si="4"/>
        <v>0.17367258998110927</v>
      </c>
      <c r="H31" s="129">
        <f t="shared" si="4"/>
        <v>0.20954074446465426</v>
      </c>
      <c r="I31" s="129">
        <f t="shared" si="4"/>
        <v>0.22514403475228234</v>
      </c>
    </row>
    <row r="33" spans="2:9" ht="15.75" x14ac:dyDescent="0.25">
      <c r="B33" s="345" t="s">
        <v>8677</v>
      </c>
      <c r="C33" s="346"/>
      <c r="D33" s="346"/>
      <c r="E33" s="346"/>
      <c r="F33" s="346"/>
      <c r="G33" s="346"/>
      <c r="H33" s="346"/>
      <c r="I33" s="346"/>
    </row>
    <row r="34" spans="2:9" x14ac:dyDescent="0.25">
      <c r="C34" s="134">
        <f>'Data Sheet'!E$16</f>
        <v>43190</v>
      </c>
      <c r="D34" s="134">
        <f>'Data Sheet'!F$16</f>
        <v>43555</v>
      </c>
      <c r="E34" s="134">
        <f>'Data Sheet'!G$16</f>
        <v>43921</v>
      </c>
      <c r="F34" s="134">
        <f>'Data Sheet'!H$16</f>
        <v>44286</v>
      </c>
      <c r="G34" s="134">
        <f>'Data Sheet'!I$16</f>
        <v>44651</v>
      </c>
      <c r="H34" s="134">
        <f>'Data Sheet'!J$16</f>
        <v>45016</v>
      </c>
      <c r="I34" s="134">
        <f>'Data Sheet'!K$16</f>
        <v>45382</v>
      </c>
    </row>
    <row r="35" spans="2:9" x14ac:dyDescent="0.25">
      <c r="B35" t="s">
        <v>8674</v>
      </c>
      <c r="C35" s="119">
        <f>('Data Sheet'!E70*'Data Sheet'!E90)/10000000</f>
        <v>107468.52039160002</v>
      </c>
      <c r="D35" s="119">
        <f>('Data Sheet'!F70*'Data Sheet'!F90)/10000000</f>
        <v>143179.45411329999</v>
      </c>
      <c r="E35" s="119">
        <f>('Data Sheet'!G70*'Data Sheet'!G90)/10000000</f>
        <v>159850.31170349999</v>
      </c>
      <c r="F35" s="119">
        <f>('Data Sheet'!H70*'Data Sheet'!H90)/10000000</f>
        <v>243386.84723459999</v>
      </c>
      <c r="G35" s="119">
        <f>('Data Sheet'!I70*'Data Sheet'!I90)/10000000</f>
        <v>295428.12333104998</v>
      </c>
      <c r="H35" s="119">
        <f>('Data Sheet'!J70*'Data Sheet'!J90)/10000000</f>
        <v>264896.85767534998</v>
      </c>
      <c r="I35" s="119">
        <f>('Data Sheet'!K70*'Data Sheet'!K90)/10000000</f>
        <v>273059.63086824998</v>
      </c>
    </row>
    <row r="36" spans="2:9" x14ac:dyDescent="0.25">
      <c r="B36" t="s">
        <v>8676</v>
      </c>
      <c r="C36" s="119">
        <f>'Data Sheet'!E59</f>
        <v>533.42999999999995</v>
      </c>
      <c r="D36" s="119">
        <f>'Data Sheet'!F59</f>
        <v>1319.6</v>
      </c>
      <c r="E36" s="119">
        <f>'Data Sheet'!G59</f>
        <v>1118.5</v>
      </c>
      <c r="F36" s="119">
        <f>'Data Sheet'!H59</f>
        <v>1093.1199999999999</v>
      </c>
      <c r="G36" s="119">
        <f>'Data Sheet'!I59</f>
        <v>1586.88</v>
      </c>
      <c r="H36" s="119">
        <f>'Data Sheet'!J59</f>
        <v>1932.62</v>
      </c>
      <c r="I36" s="119">
        <f>'Data Sheet'!K59</f>
        <v>2474.38</v>
      </c>
    </row>
    <row r="37" spans="2:9" x14ac:dyDescent="0.25">
      <c r="B37" s="128" t="s">
        <v>8675</v>
      </c>
      <c r="C37" s="129">
        <f>C35/C36</f>
        <v>201.46695984777764</v>
      </c>
      <c r="D37" s="129">
        <f t="shared" ref="D37:I37" si="5">D35/D36</f>
        <v>108.50216286245832</v>
      </c>
      <c r="E37" s="129">
        <f t="shared" si="5"/>
        <v>142.91489647161376</v>
      </c>
      <c r="F37" s="129">
        <f t="shared" si="5"/>
        <v>222.65336581034106</v>
      </c>
      <c r="G37" s="129">
        <f t="shared" si="5"/>
        <v>186.1691642285806</v>
      </c>
      <c r="H37" s="129">
        <f t="shared" si="5"/>
        <v>137.06618873619749</v>
      </c>
      <c r="I37" s="129">
        <f t="shared" si="5"/>
        <v>110.35476800986508</v>
      </c>
    </row>
    <row r="39" spans="2:9" ht="15.75" x14ac:dyDescent="0.25">
      <c r="B39" s="345" t="s">
        <v>8667</v>
      </c>
      <c r="C39" s="346"/>
      <c r="D39" s="346"/>
      <c r="E39" s="346"/>
      <c r="F39" s="346"/>
      <c r="G39" s="346"/>
      <c r="H39" s="346"/>
      <c r="I39" s="346"/>
    </row>
    <row r="40" spans="2:9" x14ac:dyDescent="0.25">
      <c r="C40" s="134">
        <f>'Data Sheet'!E$16</f>
        <v>43190</v>
      </c>
      <c r="D40" s="134">
        <f>'Data Sheet'!F$16</f>
        <v>43555</v>
      </c>
      <c r="E40" s="134">
        <f>'Data Sheet'!G$16</f>
        <v>43921</v>
      </c>
      <c r="F40" s="134">
        <f>'Data Sheet'!H$16</f>
        <v>44286</v>
      </c>
      <c r="G40" s="134">
        <f>'Data Sheet'!I$16</f>
        <v>44651</v>
      </c>
      <c r="H40" s="134">
        <f>'Data Sheet'!J$16</f>
        <v>45016</v>
      </c>
      <c r="I40" s="134">
        <f>'Data Sheet'!K$16</f>
        <v>45382</v>
      </c>
    </row>
    <row r="41" spans="2:9" x14ac:dyDescent="0.25">
      <c r="B41" t="s">
        <v>8678</v>
      </c>
      <c r="C41" s="119">
        <f>'Data Sheet'!E17</f>
        <v>16824.55</v>
      </c>
      <c r="D41" s="119">
        <f>'Data Sheet'!F17</f>
        <v>19240.13</v>
      </c>
      <c r="E41" s="119">
        <f>'Data Sheet'!G17</f>
        <v>20211.25</v>
      </c>
      <c r="F41" s="119">
        <f>'Data Sheet'!H17</f>
        <v>21712.79</v>
      </c>
      <c r="G41" s="119">
        <f>'Data Sheet'!I17</f>
        <v>29101.279999999999</v>
      </c>
      <c r="H41" s="119">
        <f>'Data Sheet'!J17</f>
        <v>34488.589999999997</v>
      </c>
      <c r="I41" s="119">
        <f>'Data Sheet'!K17</f>
        <v>35494.730000000003</v>
      </c>
    </row>
    <row r="42" spans="2:9" x14ac:dyDescent="0.25">
      <c r="B42" t="s">
        <v>85</v>
      </c>
      <c r="C42" s="119">
        <f>C18</f>
        <v>13763.48</v>
      </c>
      <c r="D42" s="119">
        <f t="shared" ref="D42:I42" si="6">D18</f>
        <v>16248.84</v>
      </c>
      <c r="E42" s="119">
        <f t="shared" si="6"/>
        <v>16137.97</v>
      </c>
      <c r="F42" s="119">
        <f t="shared" si="6"/>
        <v>20355.34</v>
      </c>
      <c r="G42" s="119">
        <f t="shared" si="6"/>
        <v>22958.43</v>
      </c>
      <c r="H42" s="119">
        <f t="shared" si="6"/>
        <v>25779.33</v>
      </c>
      <c r="I42" s="119">
        <f t="shared" si="6"/>
        <v>29900.77</v>
      </c>
    </row>
    <row r="43" spans="2:9" x14ac:dyDescent="0.25">
      <c r="B43" s="128" t="s">
        <v>8679</v>
      </c>
      <c r="C43" s="129">
        <f>C41/C42</f>
        <v>1.2224052347226138</v>
      </c>
      <c r="D43" s="129">
        <f t="shared" ref="D43:I43" si="7">D41/D42</f>
        <v>1.1840925259895476</v>
      </c>
      <c r="E43" s="129">
        <f t="shared" si="7"/>
        <v>1.2524034931283179</v>
      </c>
      <c r="F43" s="129">
        <f t="shared" si="7"/>
        <v>1.0666876603387612</v>
      </c>
      <c r="G43" s="129">
        <f t="shared" si="7"/>
        <v>1.267564027679593</v>
      </c>
      <c r="H43" s="129">
        <f t="shared" si="7"/>
        <v>1.3378388809949675</v>
      </c>
      <c r="I43" s="129">
        <f t="shared" si="7"/>
        <v>1.1870841453246856</v>
      </c>
    </row>
    <row r="45" spans="2:9" ht="15.75" x14ac:dyDescent="0.25">
      <c r="B45" s="345" t="s">
        <v>8668</v>
      </c>
      <c r="C45" s="346"/>
      <c r="D45" s="346"/>
      <c r="E45" s="346"/>
      <c r="F45" s="346"/>
      <c r="G45" s="346"/>
      <c r="H45" s="346"/>
      <c r="I45" s="346"/>
    </row>
    <row r="46" spans="2:9" x14ac:dyDescent="0.25">
      <c r="C46" s="134">
        <f>'Data Sheet'!E$16</f>
        <v>43190</v>
      </c>
      <c r="D46" s="134">
        <f>'Data Sheet'!F$16</f>
        <v>43555</v>
      </c>
      <c r="E46" s="134">
        <f>'Data Sheet'!G$16</f>
        <v>43921</v>
      </c>
      <c r="F46" s="134">
        <f>'Data Sheet'!H$16</f>
        <v>44286</v>
      </c>
      <c r="G46" s="134">
        <f>'Data Sheet'!I$16</f>
        <v>44651</v>
      </c>
      <c r="H46" s="134">
        <f>'Data Sheet'!J$16</f>
        <v>45016</v>
      </c>
      <c r="I46" s="134">
        <f>'Data Sheet'!K$16</f>
        <v>45382</v>
      </c>
    </row>
    <row r="47" spans="2:9" x14ac:dyDescent="0.25">
      <c r="B47" s="128" t="s">
        <v>8669</v>
      </c>
      <c r="C47" s="271">
        <f>(C19*1.2)+(C25*1.4)+(C31*3.3)+(C37*0.6)+(C43*1)</f>
        <v>123.0238356516967</v>
      </c>
      <c r="D47" s="271">
        <f t="shared" ref="D47:I47" si="8">(D19*1.2)+(D25*1.4)+(D31*3.3)+(D37*0.6)+(D43*1)</f>
        <v>67.115455774296279</v>
      </c>
      <c r="E47" s="271">
        <f t="shared" si="8"/>
        <v>88.011252040201157</v>
      </c>
      <c r="F47" s="271">
        <f t="shared" si="8"/>
        <v>135.58159632451833</v>
      </c>
      <c r="G47" s="271">
        <f t="shared" si="8"/>
        <v>113.92458578658136</v>
      </c>
      <c r="H47" s="271">
        <f t="shared" si="8"/>
        <v>84.659761862066645</v>
      </c>
      <c r="I47" s="271">
        <f t="shared" si="8"/>
        <v>68.48683615839326</v>
      </c>
    </row>
    <row r="48" spans="2:9" x14ac:dyDescent="0.25">
      <c r="B48" t="s">
        <v>8670</v>
      </c>
      <c r="C48" s="272" t="str">
        <f>IF(C47&lt;1.8,"Distress",IF(C47&gt;3,"Strong","Gray Zone"))</f>
        <v>Strong</v>
      </c>
      <c r="D48" s="272" t="str">
        <f t="shared" ref="D48:I48" si="9">IF(D47&lt;1.8,"Distress",IF(D47&gt;3,"Strong","Gray Zone"))</f>
        <v>Strong</v>
      </c>
      <c r="E48" s="272" t="str">
        <f t="shared" si="9"/>
        <v>Strong</v>
      </c>
      <c r="F48" s="272" t="str">
        <f t="shared" si="9"/>
        <v>Strong</v>
      </c>
      <c r="G48" s="272" t="str">
        <f t="shared" si="9"/>
        <v>Strong</v>
      </c>
      <c r="H48" s="272" t="str">
        <f t="shared" si="9"/>
        <v>Strong</v>
      </c>
      <c r="I48" s="272" t="str">
        <f t="shared" si="9"/>
        <v>Strong</v>
      </c>
    </row>
    <row r="49" spans="2:9" ht="15" customHeight="1" x14ac:dyDescent="0.25"/>
    <row r="50" spans="2:9" ht="30" customHeight="1" x14ac:dyDescent="0.25">
      <c r="B50" s="269" t="s">
        <v>8680</v>
      </c>
    </row>
    <row r="51" spans="2:9" x14ac:dyDescent="0.25">
      <c r="B51" s="347"/>
      <c r="C51" s="348"/>
      <c r="D51" s="348"/>
      <c r="E51" s="348"/>
      <c r="F51" s="348"/>
      <c r="G51" s="348"/>
      <c r="H51" s="348"/>
      <c r="I51" s="348"/>
    </row>
    <row r="52" spans="2:9" ht="39.75" customHeight="1" x14ac:dyDescent="0.25">
      <c r="B52" s="347"/>
      <c r="C52" s="348"/>
      <c r="D52" s="348"/>
      <c r="E52" s="348"/>
      <c r="F52" s="348"/>
      <c r="G52" s="348"/>
      <c r="H52" s="348"/>
      <c r="I52" s="348"/>
    </row>
    <row r="53" spans="2:9" x14ac:dyDescent="0.25">
      <c r="B53" s="347"/>
      <c r="C53" s="348"/>
      <c r="D53" s="348"/>
      <c r="E53" s="348"/>
      <c r="F53" s="348"/>
      <c r="G53" s="348"/>
      <c r="H53" s="348"/>
      <c r="I53" s="348"/>
    </row>
    <row r="54" spans="2:9" x14ac:dyDescent="0.25">
      <c r="B54" s="347"/>
      <c r="C54" s="347"/>
      <c r="D54" s="347"/>
      <c r="E54" s="347"/>
      <c r="F54" s="347"/>
      <c r="G54" s="347"/>
      <c r="H54" s="347"/>
      <c r="I54" s="347"/>
    </row>
    <row r="56" spans="2:9" ht="41.25" customHeight="1" x14ac:dyDescent="0.25"/>
    <row r="58" spans="2:9" ht="15" customHeight="1" x14ac:dyDescent="0.25"/>
    <row r="59" spans="2:9" ht="27.75" customHeight="1" x14ac:dyDescent="0.25">
      <c r="B59" s="340" t="s">
        <v>8657</v>
      </c>
      <c r="C59" s="340"/>
      <c r="D59" s="340"/>
      <c r="E59" s="340"/>
      <c r="F59" s="340"/>
      <c r="G59" s="340"/>
      <c r="H59" s="340"/>
      <c r="I59" s="340"/>
    </row>
    <row r="60" spans="2:9" x14ac:dyDescent="0.25">
      <c r="B60" s="148"/>
      <c r="C60" s="148"/>
      <c r="D60" s="148"/>
      <c r="E60" s="148"/>
      <c r="F60" s="148"/>
      <c r="G60" s="148"/>
      <c r="H60" s="148"/>
      <c r="I60" s="148"/>
    </row>
  </sheetData>
  <mergeCells count="15">
    <mergeCell ref="B7:I7"/>
    <mergeCell ref="B27:I27"/>
    <mergeCell ref="B33:I33"/>
    <mergeCell ref="B59:I59"/>
    <mergeCell ref="B39:I39"/>
    <mergeCell ref="B45:I45"/>
    <mergeCell ref="B51:I51"/>
    <mergeCell ref="B52:I52"/>
    <mergeCell ref="B53:I53"/>
    <mergeCell ref="B54:I54"/>
    <mergeCell ref="B9:I9"/>
    <mergeCell ref="B10:I10"/>
    <mergeCell ref="B13:I13"/>
    <mergeCell ref="B15:I15"/>
    <mergeCell ref="B21:I21"/>
  </mergeCells>
  <pageMargins left="0.7" right="0.7" top="0.75" bottom="0.75" header="0.3" footer="0.3"/>
  <pageSetup paperSize="9" scale="7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C036-35F3-4D50-80BB-EAEC4AC456C2}">
  <dimension ref="B1:P12"/>
  <sheetViews>
    <sheetView showGridLines="0" topLeftCell="C1" workbookViewId="0">
      <selection activeCell="E7" sqref="E7"/>
    </sheetView>
  </sheetViews>
  <sheetFormatPr defaultRowHeight="15" x14ac:dyDescent="0.25"/>
  <cols>
    <col min="1" max="1" width="1.85546875" customWidth="1"/>
    <col min="2" max="2" width="5.7109375" bestFit="1" customWidth="1"/>
    <col min="3" max="3" width="14.7109375" customWidth="1"/>
    <col min="4" max="4" width="15.85546875" customWidth="1"/>
    <col min="5" max="5" width="8.140625" bestFit="1" customWidth="1"/>
    <col min="6" max="6" width="13.85546875" bestFit="1" customWidth="1"/>
    <col min="7" max="7" width="16.7109375" bestFit="1" customWidth="1"/>
    <col min="8" max="8" width="14.5703125" bestFit="1" customWidth="1"/>
    <col min="9" max="9" width="10.85546875" bestFit="1" customWidth="1"/>
    <col min="10" max="10" width="10.7109375" bestFit="1" customWidth="1"/>
    <col min="11" max="11" width="11.140625" bestFit="1" customWidth="1"/>
    <col min="12" max="12" width="14.5703125" bestFit="1" customWidth="1"/>
    <col min="13" max="13" width="14.42578125" bestFit="1" customWidth="1"/>
    <col min="14" max="14" width="13.42578125" bestFit="1" customWidth="1"/>
    <col min="15" max="15" width="13.5703125" customWidth="1"/>
    <col min="16" max="16" width="11.5703125" customWidth="1"/>
  </cols>
  <sheetData>
    <row r="1" spans="2:16" ht="24.75" customHeight="1" x14ac:dyDescent="0.25">
      <c r="B1" s="29" t="str">
        <f>'Data Sheet'!B1</f>
        <v>ASIAN PAINTS LTD</v>
      </c>
    </row>
    <row r="2" spans="2:16" ht="15.75" thickBot="1" x14ac:dyDescent="0.3">
      <c r="B2" s="30" t="str">
        <f>CONCATENATE("BSE Code : ",VLOOKUP(B1,'List Stocks'!B3:E5442,2,FALSE)," | NSE Code : ",VLOOKUP(B1,'List Stocks'!B3:E5442,3,FALSE),"")</f>
        <v>BSE Code : 500820 | NSE Code : ASIANPAINT</v>
      </c>
      <c r="C2" s="23"/>
      <c r="D2" s="23"/>
      <c r="E2" s="23"/>
      <c r="F2" s="23"/>
      <c r="G2" s="23"/>
      <c r="H2" s="23"/>
      <c r="I2" s="23"/>
      <c r="J2" s="23"/>
      <c r="K2" s="23"/>
      <c r="L2" s="23"/>
      <c r="M2" s="23"/>
      <c r="N2" s="23"/>
      <c r="O2" s="23"/>
      <c r="P2" s="23"/>
    </row>
    <row r="4" spans="2:16" x14ac:dyDescent="0.25">
      <c r="B4" s="208" t="s">
        <v>8424</v>
      </c>
      <c r="C4" s="208" t="s">
        <v>8425</v>
      </c>
      <c r="D4" s="208" t="s">
        <v>8576</v>
      </c>
      <c r="E4" s="45" t="s">
        <v>8426</v>
      </c>
      <c r="F4" s="45" t="s">
        <v>8427</v>
      </c>
      <c r="G4" s="45" t="s">
        <v>8587</v>
      </c>
      <c r="H4" s="45" t="s">
        <v>8588</v>
      </c>
      <c r="I4" s="45" t="s">
        <v>8428</v>
      </c>
      <c r="J4" s="45" t="s">
        <v>8589</v>
      </c>
      <c r="K4" s="45" t="s">
        <v>8590</v>
      </c>
      <c r="L4" s="45" t="s">
        <v>8594</v>
      </c>
      <c r="M4" s="45" t="s">
        <v>8593</v>
      </c>
      <c r="N4" s="45" t="s">
        <v>8592</v>
      </c>
      <c r="O4" s="45" t="s">
        <v>8602</v>
      </c>
      <c r="P4" s="45" t="s">
        <v>8591</v>
      </c>
    </row>
    <row r="5" spans="2:16" ht="7.5" customHeight="1" x14ac:dyDescent="0.25">
      <c r="B5" s="214"/>
      <c r="C5" s="214"/>
      <c r="D5" s="214"/>
      <c r="E5" s="215"/>
      <c r="F5" s="215"/>
      <c r="G5" s="215"/>
      <c r="H5" s="215"/>
      <c r="I5" s="215"/>
      <c r="J5" s="215"/>
      <c r="K5" s="215"/>
      <c r="L5" s="215"/>
      <c r="M5" s="215"/>
      <c r="N5" s="215"/>
      <c r="O5" s="215"/>
      <c r="P5" s="215"/>
    </row>
    <row r="6" spans="2:16" x14ac:dyDescent="0.25">
      <c r="B6" s="19">
        <v>1</v>
      </c>
      <c r="C6" s="19" t="s">
        <v>8430</v>
      </c>
      <c r="D6" s="19" t="s">
        <v>8595</v>
      </c>
      <c r="E6" s="212">
        <v>3025.85</v>
      </c>
      <c r="F6" s="212">
        <v>290238.86</v>
      </c>
      <c r="G6" s="212">
        <v>95.92</v>
      </c>
      <c r="H6" s="212">
        <v>1084.01</v>
      </c>
      <c r="I6" s="212">
        <v>2474.38</v>
      </c>
      <c r="J6" s="212">
        <v>291629.23</v>
      </c>
      <c r="K6" s="212">
        <v>35282.15</v>
      </c>
      <c r="L6" s="212">
        <v>7061.23</v>
      </c>
      <c r="M6" s="212">
        <v>882.38</v>
      </c>
      <c r="N6" s="213">
        <f t="shared" ref="N6:N12" si="0">L6+M6</f>
        <v>7943.61</v>
      </c>
      <c r="O6" s="212">
        <v>5169.6400000000003</v>
      </c>
      <c r="P6" s="212">
        <v>36.71</v>
      </c>
    </row>
    <row r="7" spans="2:16" x14ac:dyDescent="0.25">
      <c r="B7" s="19">
        <v>2</v>
      </c>
      <c r="C7" s="19" t="s">
        <v>8431</v>
      </c>
      <c r="D7" s="19" t="s">
        <v>8596</v>
      </c>
      <c r="E7" s="212">
        <v>547.20000000000005</v>
      </c>
      <c r="F7" s="212">
        <v>63792.36</v>
      </c>
      <c r="G7" s="212">
        <v>116.58</v>
      </c>
      <c r="H7" s="212">
        <v>450.65</v>
      </c>
      <c r="I7" s="212">
        <v>753.29</v>
      </c>
      <c r="J7" s="212">
        <v>64095</v>
      </c>
      <c r="K7" s="212">
        <v>11260.42</v>
      </c>
      <c r="L7" s="212">
        <v>1620.4</v>
      </c>
      <c r="M7" s="212">
        <v>339.88</v>
      </c>
      <c r="N7" s="213">
        <f t="shared" si="0"/>
        <v>1960.2800000000002</v>
      </c>
      <c r="O7" s="212">
        <v>1168.94</v>
      </c>
      <c r="P7" s="212">
        <v>32.700000000000003</v>
      </c>
    </row>
    <row r="8" spans="2:16" x14ac:dyDescent="0.25">
      <c r="B8" s="19">
        <v>3</v>
      </c>
      <c r="C8" s="19" t="s">
        <v>8434</v>
      </c>
      <c r="D8" s="19" t="s">
        <v>8597</v>
      </c>
      <c r="E8" s="212">
        <v>1436.85</v>
      </c>
      <c r="F8" s="212">
        <v>6842.42</v>
      </c>
      <c r="G8" s="212">
        <v>4.76</v>
      </c>
      <c r="H8" s="212">
        <v>32.67</v>
      </c>
      <c r="I8" s="212">
        <v>16.84</v>
      </c>
      <c r="J8" s="212">
        <v>6826.59</v>
      </c>
      <c r="K8" s="212">
        <v>1271.8</v>
      </c>
      <c r="L8" s="212">
        <v>193.46</v>
      </c>
      <c r="M8" s="212">
        <v>51.26</v>
      </c>
      <c r="N8" s="213">
        <f t="shared" si="0"/>
        <v>244.72</v>
      </c>
      <c r="O8" s="212">
        <v>143.82</v>
      </c>
      <c r="P8" s="212">
        <v>27.9</v>
      </c>
    </row>
    <row r="9" spans="2:16" x14ac:dyDescent="0.25">
      <c r="B9" s="19">
        <v>4</v>
      </c>
      <c r="C9" s="19" t="s">
        <v>8475</v>
      </c>
      <c r="D9" s="19" t="s">
        <v>8598</v>
      </c>
      <c r="E9" s="212">
        <v>194.5</v>
      </c>
      <c r="F9" s="212">
        <v>122.61</v>
      </c>
      <c r="G9" s="212">
        <v>0.63</v>
      </c>
      <c r="H9" s="212">
        <v>0.28000000000000003</v>
      </c>
      <c r="I9" s="212">
        <v>15.95</v>
      </c>
      <c r="J9" s="212">
        <v>137.86000000000001</v>
      </c>
      <c r="K9" s="212">
        <v>42.13</v>
      </c>
      <c r="L9" s="212">
        <v>4.6500000000000004</v>
      </c>
      <c r="M9" s="212">
        <v>1.07</v>
      </c>
      <c r="N9" s="213">
        <f t="shared" si="0"/>
        <v>5.7200000000000006</v>
      </c>
      <c r="O9" s="212">
        <v>2.2400000000000002</v>
      </c>
      <c r="P9" s="212">
        <v>24.1</v>
      </c>
    </row>
    <row r="10" spans="2:16" x14ac:dyDescent="0.25">
      <c r="B10" s="19">
        <v>5</v>
      </c>
      <c r="C10" s="19" t="s">
        <v>8433</v>
      </c>
      <c r="D10" s="19" t="s">
        <v>8600</v>
      </c>
      <c r="E10" s="212">
        <v>3194.85</v>
      </c>
      <c r="F10" s="212">
        <v>14549.45</v>
      </c>
      <c r="G10" s="212">
        <v>4.55</v>
      </c>
      <c r="H10" s="212">
        <v>523.20000000000005</v>
      </c>
      <c r="I10" s="212">
        <v>60.4</v>
      </c>
      <c r="J10" s="212">
        <v>14086.65</v>
      </c>
      <c r="K10" s="212">
        <v>3998.7</v>
      </c>
      <c r="L10" s="212">
        <v>591.4</v>
      </c>
      <c r="M10" s="212">
        <v>84.8</v>
      </c>
      <c r="N10" s="213">
        <f t="shared" si="0"/>
        <v>676.19999999999993</v>
      </c>
      <c r="O10" s="212">
        <v>431.4</v>
      </c>
      <c r="P10" s="212">
        <v>20.83</v>
      </c>
    </row>
    <row r="11" spans="2:16" x14ac:dyDescent="0.25">
      <c r="B11" s="19">
        <v>6</v>
      </c>
      <c r="C11" s="19" t="s">
        <v>8432</v>
      </c>
      <c r="D11" s="19" t="s">
        <v>8599</v>
      </c>
      <c r="E11" s="212">
        <v>290.85000000000002</v>
      </c>
      <c r="F11" s="212">
        <v>23511.72</v>
      </c>
      <c r="G11" s="212">
        <v>80.84</v>
      </c>
      <c r="H11" s="212">
        <v>259.95</v>
      </c>
      <c r="I11" s="212">
        <v>276.42</v>
      </c>
      <c r="J11" s="212">
        <v>23528.19</v>
      </c>
      <c r="K11" s="212">
        <v>7777.7</v>
      </c>
      <c r="L11" s="212">
        <v>942.45</v>
      </c>
      <c r="M11" s="212">
        <v>191.92</v>
      </c>
      <c r="N11" s="213">
        <f t="shared" si="0"/>
        <v>1134.3700000000001</v>
      </c>
      <c r="O11" s="212">
        <v>666.73</v>
      </c>
      <c r="P11" s="212">
        <v>20.74</v>
      </c>
    </row>
    <row r="12" spans="2:16" x14ac:dyDescent="0.25">
      <c r="B12" s="19">
        <v>7</v>
      </c>
      <c r="C12" s="19" t="s">
        <v>8474</v>
      </c>
      <c r="D12" s="19" t="s">
        <v>8601</v>
      </c>
      <c r="E12" s="212">
        <v>133.94</v>
      </c>
      <c r="F12" s="212">
        <v>1121.23</v>
      </c>
      <c r="G12" s="212">
        <v>8.3699999999999992</v>
      </c>
      <c r="H12" s="212">
        <v>56.18</v>
      </c>
      <c r="I12" s="212">
        <v>105.88</v>
      </c>
      <c r="J12" s="212">
        <v>1170.93</v>
      </c>
      <c r="K12" s="212">
        <v>537.61</v>
      </c>
      <c r="L12" s="212">
        <v>-78.75</v>
      </c>
      <c r="M12" s="212">
        <v>15.4</v>
      </c>
      <c r="N12" s="213">
        <f t="shared" si="0"/>
        <v>-63.35</v>
      </c>
      <c r="O12" s="212">
        <v>-90.62</v>
      </c>
      <c r="P12" s="212">
        <v>-18.48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DABE-C147-402E-B1CE-6229BB70760F}">
  <sheetPr>
    <pageSetUpPr fitToPage="1"/>
  </sheetPr>
  <dimension ref="A1:C29"/>
  <sheetViews>
    <sheetView showGridLines="0" tabSelected="1" zoomScale="70" zoomScaleNormal="70" zoomScaleSheetLayoutView="98" workbookViewId="0">
      <selection activeCell="S14" sqref="S14"/>
    </sheetView>
  </sheetViews>
  <sheetFormatPr defaultRowHeight="15" x14ac:dyDescent="0.25"/>
  <cols>
    <col min="1" max="1" width="5.5703125" customWidth="1"/>
    <col min="2" max="2" width="12.42578125" customWidth="1"/>
    <col min="3" max="3" width="12.42578125" bestFit="1" customWidth="1"/>
  </cols>
  <sheetData>
    <row r="1" spans="1:3" x14ac:dyDescent="0.25">
      <c r="A1" s="311"/>
    </row>
    <row r="2" spans="1:3" x14ac:dyDescent="0.25">
      <c r="A2" s="311"/>
    </row>
    <row r="3" spans="1:3" x14ac:dyDescent="0.25">
      <c r="A3" s="311"/>
    </row>
    <row r="4" spans="1:3" x14ac:dyDescent="0.25">
      <c r="A4" s="311"/>
    </row>
    <row r="5" spans="1:3" ht="15" customHeight="1" x14ac:dyDescent="0.25">
      <c r="A5" s="311"/>
    </row>
    <row r="6" spans="1:3" ht="15" customHeight="1" x14ac:dyDescent="0.75">
      <c r="A6" s="311"/>
      <c r="C6" s="312"/>
    </row>
    <row r="7" spans="1:3" x14ac:dyDescent="0.25">
      <c r="A7" s="311"/>
    </row>
    <row r="8" spans="1:3" x14ac:dyDescent="0.25">
      <c r="A8" s="311"/>
    </row>
    <row r="9" spans="1:3" x14ac:dyDescent="0.25">
      <c r="A9" s="311"/>
    </row>
    <row r="10" spans="1:3" x14ac:dyDescent="0.25">
      <c r="A10" s="311"/>
    </row>
    <row r="11" spans="1:3" x14ac:dyDescent="0.25">
      <c r="A11" s="311"/>
    </row>
    <row r="12" spans="1:3" x14ac:dyDescent="0.25">
      <c r="A12" s="311"/>
    </row>
    <row r="13" spans="1:3" x14ac:dyDescent="0.25">
      <c r="A13" s="311"/>
    </row>
    <row r="14" spans="1:3" x14ac:dyDescent="0.25">
      <c r="A14" s="311"/>
    </row>
    <row r="15" spans="1:3" x14ac:dyDescent="0.25">
      <c r="A15" s="311"/>
    </row>
    <row r="16" spans="1:3" x14ac:dyDescent="0.25">
      <c r="A16" s="311"/>
    </row>
    <row r="17" spans="1:1" x14ac:dyDescent="0.25">
      <c r="A17" s="311"/>
    </row>
    <row r="18" spans="1:1" x14ac:dyDescent="0.25">
      <c r="A18" s="311"/>
    </row>
    <row r="19" spans="1:1" x14ac:dyDescent="0.25">
      <c r="A19" s="311"/>
    </row>
    <row r="20" spans="1:1" x14ac:dyDescent="0.25">
      <c r="A20" s="311"/>
    </row>
    <row r="21" spans="1:1" x14ac:dyDescent="0.25">
      <c r="A21" s="311"/>
    </row>
    <row r="22" spans="1:1" x14ac:dyDescent="0.25">
      <c r="A22" s="311"/>
    </row>
    <row r="23" spans="1:1" x14ac:dyDescent="0.25">
      <c r="A23" s="311"/>
    </row>
    <row r="24" spans="1:1" x14ac:dyDescent="0.25">
      <c r="A24" s="311"/>
    </row>
    <row r="25" spans="1:1" x14ac:dyDescent="0.25">
      <c r="A25" s="311"/>
    </row>
    <row r="26" spans="1:1" x14ac:dyDescent="0.25">
      <c r="A26" s="311"/>
    </row>
    <row r="27" spans="1:1" x14ac:dyDescent="0.25">
      <c r="A27" s="311"/>
    </row>
    <row r="28" spans="1:1" ht="24" customHeight="1" x14ac:dyDescent="0.25">
      <c r="A28" s="311"/>
    </row>
    <row r="29" spans="1:1" x14ac:dyDescent="0.25">
      <c r="A29" s="311"/>
    </row>
  </sheetData>
  <pageMargins left="0.23622047244094491" right="0.23622047244094491" top="2.3622047244094491" bottom="2.3622047244094491"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C659-D125-4955-A6D9-EA1201B4995B}">
  <sheetPr>
    <pageSetUpPr fitToPage="1"/>
  </sheetPr>
  <dimension ref="B2:K63"/>
  <sheetViews>
    <sheetView showGridLines="0" topLeftCell="A19" zoomScaleNormal="100" zoomScaleSheetLayoutView="98" workbookViewId="0">
      <selection activeCell="N24" sqref="N24"/>
    </sheetView>
  </sheetViews>
  <sheetFormatPr defaultRowHeight="15" x14ac:dyDescent="0.25"/>
  <cols>
    <col min="1" max="1" width="1.85546875" customWidth="1"/>
    <col min="2" max="2" width="53.5703125" customWidth="1"/>
    <col min="3" max="3" width="14.85546875" customWidth="1"/>
    <col min="4" max="4" width="10.85546875" customWidth="1"/>
    <col min="5" max="5" width="10.28515625" customWidth="1"/>
    <col min="6" max="6" width="9" bestFit="1" customWidth="1"/>
    <col min="7" max="7" width="10.5703125" customWidth="1"/>
    <col min="8" max="8" width="1.85546875" customWidth="1"/>
    <col min="9" max="9" width="10.42578125" customWidth="1"/>
    <col min="10" max="10" width="17.140625" customWidth="1"/>
    <col min="11" max="11" width="14.85546875" customWidth="1"/>
    <col min="12" max="12" width="2.7109375" customWidth="1"/>
  </cols>
  <sheetData>
    <row r="2" spans="2:11" x14ac:dyDescent="0.25">
      <c r="B2" s="333" t="str">
        <f>'Data Sheet'!B1&amp;" - One Page Profile"</f>
        <v>ASIAN PAINTS LTD - One Page Profile</v>
      </c>
      <c r="C2" s="333"/>
      <c r="D2" s="333"/>
      <c r="E2" s="333"/>
      <c r="F2" s="333"/>
      <c r="G2" s="333"/>
      <c r="H2" s="333"/>
      <c r="I2" s="333"/>
      <c r="J2" s="333"/>
      <c r="K2" s="333"/>
    </row>
    <row r="3" spans="2:11" ht="7.5" customHeight="1" x14ac:dyDescent="0.25"/>
    <row r="4" spans="2:11" ht="83.25" customHeight="1" x14ac:dyDescent="0.25">
      <c r="B4" s="310"/>
      <c r="C4" s="334" t="str">
        <f>'Input Sheet'!B2</f>
        <v xml:space="preserve">Asian Paints Ltd is an Indian multinational paint company, headquartered in Mumbai. The company is engaged in the business of manufacturing, selling and distribution of paints, coatings, products related to home décor, bath fittings and providing related services. </v>
      </c>
      <c r="D4" s="334"/>
      <c r="E4" s="334"/>
      <c r="F4" s="334"/>
      <c r="G4" s="334"/>
      <c r="H4" s="334"/>
      <c r="I4" s="334"/>
      <c r="J4" s="334"/>
      <c r="K4" s="334"/>
    </row>
    <row r="5" spans="2:11" ht="3" customHeight="1" x14ac:dyDescent="0.25"/>
    <row r="6" spans="2:11" x14ac:dyDescent="0.25">
      <c r="B6" s="286" t="s">
        <v>8705</v>
      </c>
    </row>
    <row r="7" spans="2:11" x14ac:dyDescent="0.25">
      <c r="B7" s="31" t="s">
        <v>8681</v>
      </c>
      <c r="C7" s="32">
        <f>'Profit &amp; Loss'!G$3</f>
        <v>43921</v>
      </c>
      <c r="D7" s="32">
        <f>'Profit &amp; Loss'!H$3</f>
        <v>44286</v>
      </c>
      <c r="E7" s="32">
        <f>'Profit &amp; Loss'!I$3</f>
        <v>44651</v>
      </c>
      <c r="F7" s="32">
        <f>'Profit &amp; Loss'!J$3</f>
        <v>45016</v>
      </c>
      <c r="G7" s="32">
        <f>'Profit &amp; Loss'!K$3</f>
        <v>45382</v>
      </c>
      <c r="I7" s="335" t="s">
        <v>8720</v>
      </c>
      <c r="J7" s="335"/>
      <c r="K7" s="335"/>
    </row>
    <row r="8" spans="2:11" ht="3" customHeight="1" x14ac:dyDescent="0.25"/>
    <row r="9" spans="2:11" x14ac:dyDescent="0.25">
      <c r="B9" s="136" t="s">
        <v>8703</v>
      </c>
      <c r="C9" s="295">
        <f>'Profit &amp; Loss'!G4</f>
        <v>20211.25</v>
      </c>
      <c r="D9" s="295">
        <f>'Profit &amp; Loss'!H4</f>
        <v>21712.79</v>
      </c>
      <c r="E9" s="295">
        <f>'Profit &amp; Loss'!I4</f>
        <v>29101.279999999999</v>
      </c>
      <c r="F9" s="295">
        <f>'Profit &amp; Loss'!J4</f>
        <v>34488.589999999997</v>
      </c>
      <c r="G9" s="295">
        <f>'Profit &amp; Loss'!K4</f>
        <v>35494.730000000003</v>
      </c>
    </row>
    <row r="10" spans="2:11" x14ac:dyDescent="0.25">
      <c r="B10" s="296" t="s">
        <v>8707</v>
      </c>
      <c r="C10" s="297">
        <f>'Profit &amp; Loss'!G28</f>
        <v>5.0473671435691925E-2</v>
      </c>
      <c r="D10" s="297">
        <f>'Profit &amp; Loss'!H28</f>
        <v>7.4292287711052118E-2</v>
      </c>
      <c r="E10" s="297">
        <f>'Profit &amp; Loss'!I28</f>
        <v>0.34028284711453471</v>
      </c>
      <c r="F10" s="297">
        <f>'Profit &amp; Loss'!J28</f>
        <v>0.18512278497715551</v>
      </c>
      <c r="G10" s="297">
        <f>'Profit &amp; Loss'!K28</f>
        <v>2.9173126532572313E-2</v>
      </c>
    </row>
    <row r="11" spans="2:11" x14ac:dyDescent="0.25">
      <c r="B11" s="136" t="s">
        <v>8708</v>
      </c>
      <c r="C11" s="191">
        <f>'Profit &amp; Loss'!G31</f>
        <v>0.39315727626940439</v>
      </c>
      <c r="D11" s="191">
        <f>'Profit &amp; Loss'!H31</f>
        <v>0.41636427193373132</v>
      </c>
      <c r="E11" s="191">
        <f>'Profit &amp; Loss'!I31</f>
        <v>0.26305990664328166</v>
      </c>
      <c r="F11" s="191">
        <f>'Profit &amp; Loss'!J31</f>
        <v>0.35196683888787561</v>
      </c>
      <c r="G11" s="191">
        <f>'Profit &amp; Loss'!K31</f>
        <v>0.43801600970059501</v>
      </c>
    </row>
    <row r="12" spans="2:11" x14ac:dyDescent="0.25">
      <c r="B12" s="136" t="s">
        <v>8709</v>
      </c>
      <c r="C12" s="191">
        <f>'Profit &amp; Loss'!G33</f>
        <v>0.20566862514688591</v>
      </c>
      <c r="D12" s="191">
        <f>'Profit &amp; Loss'!H33</f>
        <v>0.22362856178317028</v>
      </c>
      <c r="E12" s="191">
        <f>'Profit &amp; Loss'!I33</f>
        <v>0.16506524798909192</v>
      </c>
      <c r="F12" s="191">
        <f>'Profit &amp; Loss'!J33</f>
        <v>0.18150466574597562</v>
      </c>
      <c r="G12" s="191">
        <f>'Profit &amp; Loss'!K33</f>
        <v>0.21369313134654072</v>
      </c>
    </row>
    <row r="13" spans="2:11" x14ac:dyDescent="0.25">
      <c r="B13" s="136" t="s">
        <v>8711</v>
      </c>
      <c r="C13" s="191">
        <f>'Profit &amp; Loss'!G35</f>
        <v>0.16705151833755943</v>
      </c>
      <c r="D13" s="191">
        <f>'Profit &amp; Loss'!H35</f>
        <v>0.18718598577152001</v>
      </c>
      <c r="E13" s="191">
        <f>'Profit &amp; Loss'!I35</f>
        <v>0.13701287366054005</v>
      </c>
      <c r="F13" s="191">
        <f>'Profit &amp; Loss'!J35</f>
        <v>0.15662629292760291</v>
      </c>
      <c r="G13" s="191">
        <f>'Profit &amp; Loss'!K35</f>
        <v>0.18966139480424274</v>
      </c>
    </row>
    <row r="14" spans="2:11" x14ac:dyDescent="0.25">
      <c r="B14" s="136" t="s">
        <v>8713</v>
      </c>
      <c r="C14" s="191">
        <f>'Profit &amp; Loss'!G37</f>
        <v>0.13384476467313997</v>
      </c>
      <c r="D14" s="191">
        <f>'Profit &amp; Loss'!H37</f>
        <v>0.14458252486207437</v>
      </c>
      <c r="E14" s="191">
        <f>'Profit &amp; Loss'!I37</f>
        <v>0.10413871829692715</v>
      </c>
      <c r="F14" s="191">
        <f>'Profit &amp; Loss'!J37</f>
        <v>0.11906691459407301</v>
      </c>
      <c r="G14" s="191">
        <f>'Profit &amp; Loss'!K37</f>
        <v>0.15383213226301479</v>
      </c>
    </row>
    <row r="15" spans="2:11" x14ac:dyDescent="0.25">
      <c r="B15" s="136" t="s">
        <v>8714</v>
      </c>
      <c r="C15" s="188">
        <f>'Profit &amp; Loss'!G13</f>
        <v>28.202356130108424</v>
      </c>
      <c r="D15" s="188">
        <f>'Profit &amp; Loss'!H13</f>
        <v>32.728211009174309</v>
      </c>
      <c r="E15" s="188">
        <f>'Profit &amp; Loss'!I13</f>
        <v>31.594766472060051</v>
      </c>
      <c r="F15" s="188">
        <f>'Profit &amp; Loss'!J13</f>
        <v>42.811196830692239</v>
      </c>
      <c r="G15" s="188">
        <f>'Profit &amp; Loss'!K13</f>
        <v>56.924833194328599</v>
      </c>
    </row>
    <row r="16" spans="2:11" x14ac:dyDescent="0.25">
      <c r="B16" s="296" t="s">
        <v>8716</v>
      </c>
      <c r="C16" s="298">
        <f>'Profit &amp; Loss'!G39</f>
        <v>0.25476362759286042</v>
      </c>
      <c r="D16" s="298">
        <f>'Profit &amp; Loss'!H39</f>
        <v>0.16047789972534066</v>
      </c>
      <c r="E16" s="298">
        <f>'Profit &amp; Loss'!I39</f>
        <v>-3.4632034632034459E-2</v>
      </c>
      <c r="F16" s="298">
        <f>'Profit &amp; Loss'!J39</f>
        <v>0.35500912369620208</v>
      </c>
      <c r="G16" s="298">
        <f>'Profit &amp; Loss'!K39</f>
        <v>0.32967161416795521</v>
      </c>
    </row>
    <row r="17" spans="2:11" x14ac:dyDescent="0.25">
      <c r="B17" s="136" t="s">
        <v>8717</v>
      </c>
      <c r="C17" s="188">
        <f>'Profit &amp; Loss'!G41</f>
        <v>11.999999999999998</v>
      </c>
      <c r="D17" s="188">
        <f>'Profit &amp; Loss'!H41</f>
        <v>17.849979149291077</v>
      </c>
      <c r="E17" s="188">
        <f>'Profit &amp; Loss'!I41</f>
        <v>19.150020850708923</v>
      </c>
      <c r="F17" s="188">
        <f>'Profit &amp; Loss'!J41</f>
        <v>25.650020850708923</v>
      </c>
      <c r="G17" s="188">
        <f>'Profit &amp; Loss'!K41</f>
        <v>33.300041701417847</v>
      </c>
    </row>
    <row r="18" spans="2:11" x14ac:dyDescent="0.25">
      <c r="B18" s="296" t="s">
        <v>8718</v>
      </c>
      <c r="C18" s="297">
        <f>'Profit &amp; Loss'!G42</f>
        <v>0.14285714285714279</v>
      </c>
      <c r="D18" s="297">
        <f>'Profit &amp; Loss'!H42</f>
        <v>0.4874982624409232</v>
      </c>
      <c r="E18" s="297">
        <f>'Profit &amp; Loss'!I42</f>
        <v>7.2831552941588606E-2</v>
      </c>
      <c r="F18" s="297">
        <f>'Profit &amp; Loss'!J42</f>
        <v>0.33942521789783719</v>
      </c>
      <c r="G18" s="297">
        <f>'Profit &amp; Loss'!K42</f>
        <v>0.2982461844859472</v>
      </c>
    </row>
    <row r="20" spans="2:11" x14ac:dyDescent="0.25">
      <c r="B20" s="31" t="s">
        <v>8681</v>
      </c>
      <c r="C20" s="32">
        <f>C7</f>
        <v>43921</v>
      </c>
      <c r="D20" s="32">
        <f t="shared" ref="D20:G20" si="0">D7</f>
        <v>44286</v>
      </c>
      <c r="E20" s="32">
        <f t="shared" si="0"/>
        <v>44651</v>
      </c>
      <c r="F20" s="32">
        <f t="shared" si="0"/>
        <v>45016</v>
      </c>
      <c r="G20" s="32">
        <f t="shared" si="0"/>
        <v>45382</v>
      </c>
      <c r="I20" s="335" t="s">
        <v>8725</v>
      </c>
      <c r="J20" s="335"/>
      <c r="K20" s="335"/>
    </row>
    <row r="21" spans="2:11" ht="3" customHeight="1" x14ac:dyDescent="0.25"/>
    <row r="22" spans="2:11" x14ac:dyDescent="0.25">
      <c r="B22" s="136" t="s">
        <v>8586</v>
      </c>
      <c r="C22" s="299">
        <f>'Profit &amp; Loss'!G46</f>
        <v>59.090807601740373</v>
      </c>
      <c r="D22" s="299">
        <f>'Profit &amp; Loss'!H46</f>
        <v>77.529443918847903</v>
      </c>
      <c r="E22" s="299">
        <f>'Profit &amp; Loss'!I46</f>
        <v>97.482917075005687</v>
      </c>
      <c r="F22" s="299">
        <f>'Profit &amp; Loss'!J46</f>
        <v>64.507656978655532</v>
      </c>
      <c r="G22" s="299">
        <f>'Profit &amp; Loss'!K46</f>
        <v>50.00893002675712</v>
      </c>
    </row>
    <row r="23" spans="2:11" x14ac:dyDescent="0.25">
      <c r="B23" s="136" t="s">
        <v>8585</v>
      </c>
      <c r="C23" s="299">
        <f>'Profit &amp; Loss'!G47</f>
        <v>38.535791783141939</v>
      </c>
      <c r="D23" s="299">
        <f>'Profit &amp; Loss'!H47</f>
        <v>50.22443735068785</v>
      </c>
      <c r="E23" s="299">
        <f>'Profit &amp; Loss'!I47</f>
        <v>61.651831435108171</v>
      </c>
      <c r="F23" s="299">
        <f>'Profit &amp; Loss'!J47</f>
        <v>42.490905198854946</v>
      </c>
      <c r="G23" s="299">
        <f>'Profit &amp; Loss'!K47</f>
        <v>36.183434893697807</v>
      </c>
    </row>
    <row r="24" spans="2:11" x14ac:dyDescent="0.25">
      <c r="B24" s="136" t="s">
        <v>8721</v>
      </c>
      <c r="C24" s="299">
        <f>'Profit &amp; Loss'!G48</f>
        <v>7.9256033149854659</v>
      </c>
      <c r="D24" s="299">
        <f>'Profit &amp; Loss'!H48</f>
        <v>11.231618691103263</v>
      </c>
      <c r="E24" s="299">
        <f>'Profit &amp; Loss'!I48</f>
        <v>10.176574844817823</v>
      </c>
      <c r="F24" s="299">
        <f>'Profit &amp; Loss'!J48</f>
        <v>7.7122975453621043</v>
      </c>
      <c r="G24" s="299">
        <f>'Profit &amp; Loss'!K48</f>
        <v>7.7321515053079706</v>
      </c>
    </row>
    <row r="25" spans="2:11" x14ac:dyDescent="0.25">
      <c r="B25" s="136" t="s">
        <v>8722</v>
      </c>
      <c r="C25" s="299">
        <f>'Profit &amp; Loss'!G49</f>
        <v>15.779679689165818</v>
      </c>
      <c r="D25" s="299">
        <f>'Profit &amp; Loss'!H49</f>
        <v>19.0053019258505</v>
      </c>
      <c r="E25" s="299">
        <f>'Profit &amp; Loss'!I49</f>
        <v>21.389966375992287</v>
      </c>
      <c r="F25" s="299">
        <f>'Profit &amp; Loss'!J49</f>
        <v>16.564135708403395</v>
      </c>
      <c r="G25" s="299">
        <f>'Profit &amp; Loss'!K49</f>
        <v>14.580087888382822</v>
      </c>
    </row>
    <row r="26" spans="2:11" x14ac:dyDescent="0.25">
      <c r="B26" s="136" t="s">
        <v>8732</v>
      </c>
      <c r="C26" s="137">
        <f>'Profit &amp; Loss'!G50</f>
        <v>0.26704119184692049</v>
      </c>
      <c r="D26" s="137">
        <f>'Profit &amp; Loss'!H50</f>
        <v>0.24513656960759125</v>
      </c>
      <c r="E26" s="137">
        <f>'Profit &amp; Loss'!I50</f>
        <v>0.21942271546443706</v>
      </c>
      <c r="F26" s="137">
        <f>'Profit &amp; Loss'!J50</f>
        <v>0.25677782273016331</v>
      </c>
      <c r="G26" s="137">
        <f>'Profit &amp; Loss'!K50</f>
        <v>0.29154968683756666</v>
      </c>
    </row>
    <row r="27" spans="2:11" x14ac:dyDescent="0.25">
      <c r="B27" s="136" t="s">
        <v>8733</v>
      </c>
      <c r="C27" s="137">
        <f>'Profit &amp; Loss'!G51</f>
        <v>0.33861810143106641</v>
      </c>
      <c r="D27" s="137">
        <f>'Profit &amp; Loss'!H51</f>
        <v>0.34960774325823019</v>
      </c>
      <c r="E27" s="137">
        <f>'Profit &amp; Loss'!I51</f>
        <v>0.29238527741796749</v>
      </c>
      <c r="F27" s="137">
        <f>'Profit &amp; Loss'!J51</f>
        <v>0.35010228581871716</v>
      </c>
      <c r="G27" s="137">
        <f>'Profit &amp; Loss'!K51</f>
        <v>0.38606781465633033</v>
      </c>
    </row>
    <row r="29" spans="2:11" x14ac:dyDescent="0.25">
      <c r="B29" s="31" t="s">
        <v>8737</v>
      </c>
      <c r="C29" s="336" t="str">
        <f>'Input Sheet'!K20</f>
        <v xml:space="preserve">N. Share (in Crs) </v>
      </c>
      <c r="D29" s="336"/>
      <c r="E29" s="32" t="str">
        <f>'Input Sheet'!L20</f>
        <v>% Holding</v>
      </c>
      <c r="F29" s="335" t="str">
        <f>'Input Sheet'!M20</f>
        <v>Market Value (in Crs.)</v>
      </c>
      <c r="G29" s="335"/>
      <c r="I29" s="335" t="s">
        <v>8755</v>
      </c>
      <c r="J29" s="335"/>
      <c r="K29" s="335"/>
    </row>
    <row r="30" spans="2:11" ht="3" customHeight="1" x14ac:dyDescent="0.25"/>
    <row r="31" spans="2:11" x14ac:dyDescent="0.25">
      <c r="B31" s="136" t="str">
        <f>'Input Sheet'!J21</f>
        <v>Life Insurance Corporation Of India</v>
      </c>
      <c r="C31" s="325">
        <f>'Input Sheet'!K21</f>
        <v>6.2072341</v>
      </c>
      <c r="D31" s="325"/>
      <c r="E31" s="191">
        <f>'Input Sheet'!L21</f>
        <v>6.4699999999999994E-2</v>
      </c>
      <c r="F31" s="325">
        <f>'Input Sheet'!M21</f>
        <v>18920.580621915</v>
      </c>
      <c r="G31" s="325"/>
    </row>
    <row r="32" spans="2:11" x14ac:dyDescent="0.25">
      <c r="B32" s="136" t="str">
        <f>'Input Sheet'!J22</f>
        <v>Sattva Holding and Trading Private Ltd.</v>
      </c>
      <c r="C32" s="325">
        <f>'Input Sheet'!K22</f>
        <v>5.4789183000000001</v>
      </c>
      <c r="D32" s="325"/>
      <c r="E32" s="191">
        <f>'Input Sheet'!L22</f>
        <v>5.7099999999999998E-2</v>
      </c>
      <c r="F32" s="325">
        <f>'Input Sheet'!M22</f>
        <v>16700.564816145001</v>
      </c>
      <c r="G32" s="325"/>
    </row>
    <row r="33" spans="2:11" x14ac:dyDescent="0.25">
      <c r="B33" s="136" t="str">
        <f>'Input Sheet'!J23</f>
        <v>Smiti Holding and Trading Company Private Ltd.</v>
      </c>
      <c r="C33" s="325">
        <f>'Input Sheet'!K23</f>
        <v>5.1767637999999998</v>
      </c>
      <c r="D33" s="325"/>
      <c r="E33" s="191">
        <f>'Input Sheet'!L23</f>
        <v>5.4000000000000006E-2</v>
      </c>
      <c r="F33" s="325">
        <f>'Input Sheet'!M23</f>
        <v>15779.55257697</v>
      </c>
      <c r="G33" s="325"/>
    </row>
    <row r="34" spans="2:11" x14ac:dyDescent="0.25">
      <c r="B34" s="136" t="str">
        <f>'Input Sheet'!J24</f>
        <v>Siddhant Commercials Private Ltd.</v>
      </c>
      <c r="C34" s="325">
        <f>'Input Sheet'!K24</f>
        <v>4.698785</v>
      </c>
      <c r="D34" s="325"/>
      <c r="E34" s="191">
        <f>'Input Sheet'!L24</f>
        <v>4.9000000000000002E-2</v>
      </c>
      <c r="F34" s="325">
        <f>'Input Sheet'!M24</f>
        <v>14322.60149775</v>
      </c>
      <c r="G34" s="325"/>
    </row>
    <row r="35" spans="2:11" x14ac:dyDescent="0.25">
      <c r="B35" s="136" t="str">
        <f>'Input Sheet'!J25</f>
        <v>Geetanjali Trading and Investments Private Ltd.</v>
      </c>
      <c r="C35" s="325">
        <f>'Input Sheet'!K25</f>
        <v>4.570614</v>
      </c>
      <c r="D35" s="325"/>
      <c r="E35" s="191">
        <f>'Input Sheet'!L25</f>
        <v>4.7699999999999992E-2</v>
      </c>
      <c r="F35" s="325">
        <f>'Input Sheet'!M25</f>
        <v>13931.9170641</v>
      </c>
      <c r="G35" s="325"/>
    </row>
    <row r="36" spans="2:11" x14ac:dyDescent="0.25">
      <c r="B36" s="136" t="str">
        <f>'Input Sheet'!J26</f>
        <v>Elcid Investments Ltd.</v>
      </c>
      <c r="C36" s="325">
        <f>'Input Sheet'!K26</f>
        <v>2.8313860000000002</v>
      </c>
      <c r="D36" s="325"/>
      <c r="E36" s="191">
        <f>'Input Sheet'!L26</f>
        <v>2.9500000000000002E-2</v>
      </c>
      <c r="F36" s="325">
        <f>'Input Sheet'!M26</f>
        <v>8630.4892359000005</v>
      </c>
      <c r="G36" s="325"/>
    </row>
    <row r="37" spans="2:11" x14ac:dyDescent="0.25">
      <c r="B37" s="136" t="str">
        <f>'Input Sheet'!J27</f>
        <v>Gujarat Organics Private Ltd.</v>
      </c>
      <c r="C37" s="325">
        <f>'Input Sheet'!K27</f>
        <v>2.3150729999999999</v>
      </c>
      <c r="D37" s="325"/>
      <c r="E37" s="191">
        <f>'Input Sheet'!L27</f>
        <v>2.41E-2</v>
      </c>
      <c r="F37" s="325">
        <f>'Input Sheet'!M27</f>
        <v>7056.6897649499997</v>
      </c>
      <c r="G37" s="325"/>
    </row>
    <row r="38" spans="2:11" x14ac:dyDescent="0.25">
      <c r="B38" s="136" t="str">
        <f>'Input Sheet'!J28</f>
        <v>Sudhanva Investments and Trading Company Private Ltd.</v>
      </c>
      <c r="C38" s="325">
        <f>'Input Sheet'!K28</f>
        <v>1.9001760000000001</v>
      </c>
      <c r="D38" s="325"/>
      <c r="E38" s="191">
        <f>'Input Sheet'!L28</f>
        <v>1.9799999999999998E-2</v>
      </c>
      <c r="F38" s="325">
        <f>'Input Sheet'!M28</f>
        <v>5792.0214744000004</v>
      </c>
      <c r="G38" s="325"/>
    </row>
    <row r="39" spans="2:11" x14ac:dyDescent="0.25">
      <c r="B39" s="136" t="str">
        <f>'Input Sheet'!J29</f>
        <v>Rupen Investment &amp; Industries Private Ltd.</v>
      </c>
      <c r="C39" s="325">
        <f>'Input Sheet'!K29</f>
        <v>1.8849825</v>
      </c>
      <c r="D39" s="325"/>
      <c r="E39" s="191">
        <f>'Input Sheet'!L29</f>
        <v>1.9699999999999999E-2</v>
      </c>
      <c r="F39" s="325">
        <f>'Input Sheet'!M29</f>
        <v>5745.7094073750004</v>
      </c>
      <c r="G39" s="325"/>
    </row>
    <row r="40" spans="2:11" x14ac:dyDescent="0.25">
      <c r="B40" s="136" t="str">
        <f>'Input Sheet'!J30</f>
        <v>Satyadharma Investments and Trading Company Private Ltd.</v>
      </c>
      <c r="C40" s="325">
        <f>'Input Sheet'!K30</f>
        <v>1.8334280000000001</v>
      </c>
      <c r="D40" s="325"/>
      <c r="E40" s="191">
        <f>'Input Sheet'!L30</f>
        <v>1.9099999999999999E-2</v>
      </c>
      <c r="F40" s="325">
        <f>'Input Sheet'!M30</f>
        <v>5588.5635582000004</v>
      </c>
      <c r="G40" s="325"/>
    </row>
    <row r="42" spans="2:11" x14ac:dyDescent="0.25">
      <c r="B42" s="31" t="s">
        <v>8763</v>
      </c>
      <c r="C42" s="33" t="s">
        <v>8764</v>
      </c>
      <c r="D42" s="332" t="s">
        <v>8777</v>
      </c>
      <c r="E42" s="332"/>
      <c r="F42" s="332" t="s">
        <v>8765</v>
      </c>
      <c r="G42" s="332"/>
      <c r="I42" s="331" t="s">
        <v>8459</v>
      </c>
      <c r="J42" s="331"/>
      <c r="K42" s="331"/>
    </row>
    <row r="43" spans="2:11" ht="3" customHeight="1" x14ac:dyDescent="0.25"/>
    <row r="44" spans="2:11" x14ac:dyDescent="0.25">
      <c r="B44" s="136" t="str">
        <f>'Input Sheet'!U23</f>
        <v>Amit Syngle</v>
      </c>
      <c r="C44" s="304" t="str">
        <f>'Input Sheet'!V23</f>
        <v>MD &amp; CEO</v>
      </c>
      <c r="D44" s="325">
        <f>'Input Sheet'!W23</f>
        <v>18.821985099999999</v>
      </c>
      <c r="E44" s="325"/>
      <c r="F44" s="326">
        <f>'Input Sheet'!X23</f>
        <v>148.72999999999999</v>
      </c>
      <c r="G44" s="326"/>
      <c r="I44" s="320" t="s">
        <v>8757</v>
      </c>
      <c r="J44" s="320"/>
      <c r="K44" s="300">
        <f>'Data Sheet'!B8</f>
        <v>3025.85</v>
      </c>
    </row>
    <row r="45" spans="2:11" x14ac:dyDescent="0.25">
      <c r="B45" s="136" t="str">
        <f>'Input Sheet'!U24</f>
        <v>R J Jeyamurugan</v>
      </c>
      <c r="C45" s="304" t="str">
        <f>'Input Sheet'!V24</f>
        <v>CFO &amp; CS</v>
      </c>
      <c r="D45" s="325">
        <f>'Input Sheet'!W24</f>
        <v>4.3109019999999996</v>
      </c>
      <c r="E45" s="325"/>
      <c r="F45" s="326">
        <f>'Input Sheet'!X24</f>
        <v>34.06</v>
      </c>
      <c r="G45" s="326"/>
      <c r="I45" s="321" t="s">
        <v>8758</v>
      </c>
      <c r="J45" s="321"/>
      <c r="K45" s="300">
        <f>'Data Sheet'!B6</f>
        <v>96.802696762893078</v>
      </c>
    </row>
    <row r="46" spans="2:11" ht="15.75" thickBot="1" x14ac:dyDescent="0.3">
      <c r="B46" s="136" t="str">
        <f>'Input Sheet'!U25</f>
        <v>R Seshasayee</v>
      </c>
      <c r="C46" s="304" t="str">
        <f>'Input Sheet'!V25</f>
        <v xml:space="preserve"> Chairman</v>
      </c>
      <c r="D46" s="325">
        <f>'Input Sheet'!W25</f>
        <v>0.66</v>
      </c>
      <c r="E46" s="325"/>
      <c r="F46" s="326">
        <f>'Input Sheet'!X25</f>
        <v>5.22</v>
      </c>
      <c r="G46" s="326"/>
      <c r="I46" s="322" t="s">
        <v>9</v>
      </c>
      <c r="J46" s="322"/>
      <c r="K46" s="306">
        <f>K44*K45</f>
        <v>292910.44</v>
      </c>
    </row>
    <row r="47" spans="2:11" x14ac:dyDescent="0.25">
      <c r="B47" s="136" t="str">
        <f>'Input Sheet'!U26</f>
        <v>Manish Choksi</v>
      </c>
      <c r="C47" s="304" t="str">
        <f>'Input Sheet'!V26</f>
        <v xml:space="preserve"> Vice- Chairman</v>
      </c>
      <c r="D47" s="325">
        <f>'Input Sheet'!W26</f>
        <v>0.63</v>
      </c>
      <c r="E47" s="325"/>
      <c r="F47" s="326">
        <f>'Input Sheet'!X26</f>
        <v>4.9800000000000004</v>
      </c>
      <c r="G47" s="326"/>
      <c r="I47" s="323" t="s">
        <v>8759</v>
      </c>
      <c r="J47" s="323"/>
      <c r="K47" s="305">
        <f>'Data Sheet'!K69*-1</f>
        <v>-1084.01</v>
      </c>
    </row>
    <row r="48" spans="2:11" x14ac:dyDescent="0.25">
      <c r="B48" s="327" t="s">
        <v>8778</v>
      </c>
      <c r="C48" s="327"/>
      <c r="D48" s="327"/>
      <c r="E48" s="327"/>
      <c r="F48" s="327"/>
      <c r="G48" s="327"/>
      <c r="I48" s="324" t="s">
        <v>8760</v>
      </c>
      <c r="J48" s="324"/>
      <c r="K48" s="300">
        <f>'Data Sheet'!K59</f>
        <v>2474.38</v>
      </c>
    </row>
    <row r="49" spans="2:11" ht="15" customHeight="1" x14ac:dyDescent="0.25">
      <c r="B49" s="328"/>
      <c r="C49" s="328"/>
      <c r="D49" s="328"/>
      <c r="E49" s="328"/>
      <c r="F49" s="328"/>
      <c r="G49" s="328"/>
      <c r="I49" s="324" t="s">
        <v>8761</v>
      </c>
      <c r="J49" s="324"/>
      <c r="K49" s="301">
        <f>'Profit &amp; Loss'!B61</f>
        <v>695.38</v>
      </c>
    </row>
    <row r="50" spans="2:11" ht="15.75" thickBot="1" x14ac:dyDescent="0.3">
      <c r="B50" s="328"/>
      <c r="C50" s="328"/>
      <c r="D50" s="328"/>
      <c r="E50" s="328"/>
      <c r="F50" s="328"/>
      <c r="G50" s="328"/>
      <c r="I50" s="329" t="s">
        <v>8581</v>
      </c>
      <c r="J50" s="329"/>
      <c r="K50" s="306">
        <f>SUM(K46:K49)</f>
        <v>294996.19</v>
      </c>
    </row>
    <row r="51" spans="2:11" x14ac:dyDescent="0.25">
      <c r="I51" s="330"/>
      <c r="J51" s="330"/>
    </row>
    <row r="52" spans="2:11" x14ac:dyDescent="0.25">
      <c r="B52" s="315" t="s">
        <v>8656</v>
      </c>
      <c r="C52" s="315"/>
      <c r="D52" s="315"/>
      <c r="E52" s="315"/>
      <c r="F52" s="315"/>
      <c r="G52" s="315"/>
      <c r="H52" s="315"/>
      <c r="I52" s="315"/>
      <c r="J52" s="315"/>
      <c r="K52" s="315"/>
    </row>
    <row r="53" spans="2:11" ht="3" customHeight="1" x14ac:dyDescent="0.25"/>
    <row r="54" spans="2:11" ht="32.25" customHeight="1" x14ac:dyDescent="0.25">
      <c r="B54" s="317" t="s">
        <v>8782</v>
      </c>
      <c r="C54" s="317"/>
      <c r="D54" s="317"/>
      <c r="E54" s="317"/>
      <c r="F54" s="317"/>
      <c r="G54" s="317"/>
      <c r="H54" s="317"/>
      <c r="I54" s="317"/>
      <c r="J54" s="317"/>
      <c r="K54" s="317"/>
    </row>
    <row r="55" spans="2:11" ht="15" customHeight="1" x14ac:dyDescent="0.25">
      <c r="B55" s="317" t="s">
        <v>8781</v>
      </c>
      <c r="C55" s="317"/>
      <c r="D55" s="317"/>
      <c r="E55" s="317"/>
      <c r="F55" s="317"/>
      <c r="G55" s="317"/>
      <c r="H55" s="317"/>
      <c r="I55" s="317"/>
      <c r="J55" s="317"/>
      <c r="K55" s="317"/>
    </row>
    <row r="56" spans="2:11" ht="14.25" customHeight="1" x14ac:dyDescent="0.25">
      <c r="B56" s="317" t="s">
        <v>8779</v>
      </c>
      <c r="C56" s="317"/>
      <c r="D56" s="317"/>
      <c r="E56" s="317"/>
      <c r="F56" s="317"/>
      <c r="G56" s="317"/>
      <c r="H56" s="317"/>
      <c r="I56" s="317"/>
      <c r="J56" s="317"/>
      <c r="K56" s="317"/>
    </row>
    <row r="57" spans="2:11" ht="14.25" customHeight="1" x14ac:dyDescent="0.25">
      <c r="B57" s="319" t="s">
        <v>8780</v>
      </c>
      <c r="C57" s="319"/>
      <c r="D57" s="319"/>
      <c r="E57" s="319"/>
      <c r="F57" s="319"/>
      <c r="G57" s="319"/>
      <c r="H57" s="319"/>
      <c r="I57" s="319"/>
      <c r="J57" s="319"/>
      <c r="K57" s="319"/>
    </row>
    <row r="58" spans="2:11" ht="29.25" customHeight="1" x14ac:dyDescent="0.25">
      <c r="B58" s="317" t="s">
        <v>8785</v>
      </c>
      <c r="C58" s="317"/>
      <c r="D58" s="317"/>
      <c r="E58" s="317"/>
      <c r="F58" s="317"/>
      <c r="G58" s="317"/>
      <c r="H58" s="317"/>
      <c r="I58" s="317"/>
      <c r="J58" s="317"/>
      <c r="K58" s="317"/>
    </row>
    <row r="59" spans="2:11" ht="27.75" customHeight="1" x14ac:dyDescent="0.25">
      <c r="B59" s="318" t="s">
        <v>8786</v>
      </c>
      <c r="C59" s="318"/>
      <c r="D59" s="318"/>
      <c r="E59" s="318"/>
      <c r="F59" s="318"/>
      <c r="G59" s="318"/>
      <c r="H59" s="318"/>
      <c r="I59" s="318"/>
      <c r="J59" s="318"/>
      <c r="K59" s="318"/>
    </row>
    <row r="60" spans="2:11" ht="3" customHeight="1" x14ac:dyDescent="0.25"/>
    <row r="61" spans="2:11" x14ac:dyDescent="0.25">
      <c r="B61" s="316" t="s">
        <v>8657</v>
      </c>
      <c r="C61" s="316"/>
      <c r="D61" s="316"/>
      <c r="E61" s="316"/>
      <c r="F61" s="316"/>
      <c r="G61" s="316"/>
      <c r="H61" s="316"/>
      <c r="I61" s="316"/>
      <c r="J61" s="316"/>
      <c r="K61" s="316"/>
    </row>
    <row r="62" spans="2:11" x14ac:dyDescent="0.25">
      <c r="B62" s="316"/>
      <c r="C62" s="316"/>
      <c r="D62" s="316"/>
      <c r="E62" s="316"/>
      <c r="F62" s="316"/>
      <c r="G62" s="316"/>
      <c r="H62" s="316"/>
      <c r="I62" s="316"/>
      <c r="J62" s="316"/>
      <c r="K62" s="316"/>
    </row>
    <row r="63" spans="2:11" x14ac:dyDescent="0.25">
      <c r="B63" s="315"/>
      <c r="C63" s="315"/>
      <c r="D63" s="315"/>
      <c r="E63" s="315"/>
      <c r="F63" s="315"/>
      <c r="G63" s="315"/>
      <c r="H63" s="315"/>
      <c r="I63" s="315"/>
      <c r="J63" s="315"/>
      <c r="K63" s="315"/>
    </row>
  </sheetData>
  <mergeCells count="56">
    <mergeCell ref="B2:K2"/>
    <mergeCell ref="C4:K4"/>
    <mergeCell ref="I7:K7"/>
    <mergeCell ref="I20:K20"/>
    <mergeCell ref="C29:D29"/>
    <mergeCell ref="F29:G29"/>
    <mergeCell ref="I29:K29"/>
    <mergeCell ref="C31:D31"/>
    <mergeCell ref="C36:D36"/>
    <mergeCell ref="C35:D35"/>
    <mergeCell ref="C34:D34"/>
    <mergeCell ref="C33:D33"/>
    <mergeCell ref="C32:D32"/>
    <mergeCell ref="I42:K42"/>
    <mergeCell ref="C40:D40"/>
    <mergeCell ref="C39:D39"/>
    <mergeCell ref="C38:D38"/>
    <mergeCell ref="C37:D37"/>
    <mergeCell ref="F40:G40"/>
    <mergeCell ref="F39:G39"/>
    <mergeCell ref="F38:G38"/>
    <mergeCell ref="F37:G37"/>
    <mergeCell ref="F42:G42"/>
    <mergeCell ref="D42:E42"/>
    <mergeCell ref="F31:G31"/>
    <mergeCell ref="F36:G36"/>
    <mergeCell ref="F35:G35"/>
    <mergeCell ref="F34:G34"/>
    <mergeCell ref="F33:G33"/>
    <mergeCell ref="F32:G32"/>
    <mergeCell ref="F46:G46"/>
    <mergeCell ref="F45:G45"/>
    <mergeCell ref="F44:G44"/>
    <mergeCell ref="D46:E46"/>
    <mergeCell ref="D45:E45"/>
    <mergeCell ref="D44:E44"/>
    <mergeCell ref="D47:E47"/>
    <mergeCell ref="F47:G47"/>
    <mergeCell ref="B48:G50"/>
    <mergeCell ref="B52:K52"/>
    <mergeCell ref="I50:J50"/>
    <mergeCell ref="I51:J51"/>
    <mergeCell ref="I49:J49"/>
    <mergeCell ref="I44:J44"/>
    <mergeCell ref="I45:J45"/>
    <mergeCell ref="I46:J46"/>
    <mergeCell ref="I47:J47"/>
    <mergeCell ref="I48:J48"/>
    <mergeCell ref="B63:K63"/>
    <mergeCell ref="B61:K62"/>
    <mergeCell ref="B54:K54"/>
    <mergeCell ref="B59:K59"/>
    <mergeCell ref="B58:K58"/>
    <mergeCell ref="B57:K57"/>
    <mergeCell ref="B56:K56"/>
    <mergeCell ref="B55:K55"/>
  </mergeCells>
  <pageMargins left="0" right="0" top="1.5748031496062993" bottom="1.5748031496062993" header="0" footer="0"/>
  <pageSetup paperSize="9" scale="6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2A22-0DCB-4D08-889E-21F83E903BD8}">
  <dimension ref="A1:N61"/>
  <sheetViews>
    <sheetView topLeftCell="A43" workbookViewId="0">
      <selection activeCell="D61" sqref="D61"/>
    </sheetView>
  </sheetViews>
  <sheetFormatPr defaultColWidth="8.85546875" defaultRowHeight="15" x14ac:dyDescent="0.25"/>
  <cols>
    <col min="1" max="1" width="20.7109375" customWidth="1"/>
    <col min="2" max="6" width="13.42578125" customWidth="1"/>
    <col min="7" max="7" width="14.85546875" bestFit="1" customWidth="1"/>
    <col min="8" max="11" width="13.42578125" customWidth="1"/>
    <col min="12" max="12" width="13.28515625" customWidth="1"/>
    <col min="13" max="14" width="12.140625" customWidth="1"/>
  </cols>
  <sheetData>
    <row r="1" spans="1:14" s="275" customFormat="1" x14ac:dyDescent="0.25">
      <c r="A1" s="275" t="str">
        <f>'[1]Data Sheet'!B1</f>
        <v>ASIAN PAINTS LTD</v>
      </c>
      <c r="H1" t="str">
        <f>UPDATE</f>
        <v/>
      </c>
      <c r="J1" s="276"/>
      <c r="K1" s="276"/>
      <c r="M1" s="275" t="s">
        <v>8684</v>
      </c>
    </row>
    <row r="3" spans="1:14" s="275" customFormat="1" x14ac:dyDescent="0.25">
      <c r="A3" s="277" t="s">
        <v>8685</v>
      </c>
      <c r="B3" s="278">
        <f>'[1]Data Sheet'!B16</f>
        <v>42094</v>
      </c>
      <c r="C3" s="278">
        <f>'[1]Data Sheet'!C16</f>
        <v>42460</v>
      </c>
      <c r="D3" s="278">
        <f>'[1]Data Sheet'!D16</f>
        <v>42825</v>
      </c>
      <c r="E3" s="278">
        <f>'[1]Data Sheet'!E16</f>
        <v>43190</v>
      </c>
      <c r="F3" s="278">
        <f>'[1]Data Sheet'!F16</f>
        <v>43555</v>
      </c>
      <c r="G3" s="278">
        <f>'[1]Data Sheet'!G16</f>
        <v>43921</v>
      </c>
      <c r="H3" s="278">
        <f>'[1]Data Sheet'!H16</f>
        <v>44286</v>
      </c>
      <c r="I3" s="278">
        <f>'[1]Data Sheet'!I16</f>
        <v>44651</v>
      </c>
      <c r="J3" s="278">
        <f>'[1]Data Sheet'!J16</f>
        <v>45016</v>
      </c>
      <c r="K3" s="278">
        <f>'[1]Data Sheet'!K16</f>
        <v>45382</v>
      </c>
      <c r="L3" s="279" t="s">
        <v>8686</v>
      </c>
      <c r="M3" s="279" t="s">
        <v>8687</v>
      </c>
      <c r="N3" s="279" t="s">
        <v>8688</v>
      </c>
    </row>
    <row r="4" spans="1:14" s="275" customFormat="1" x14ac:dyDescent="0.25">
      <c r="A4" s="275" t="s">
        <v>12</v>
      </c>
      <c r="B4" s="280">
        <f>'[1]Data Sheet'!B17</f>
        <v>13615.26</v>
      </c>
      <c r="C4" s="280">
        <f>'[1]Data Sheet'!C17</f>
        <v>14271.49</v>
      </c>
      <c r="D4" s="280">
        <f>'[1]Data Sheet'!D17</f>
        <v>15061.99</v>
      </c>
      <c r="E4" s="280">
        <f>'[1]Data Sheet'!E17</f>
        <v>16824.55</v>
      </c>
      <c r="F4" s="280">
        <f>'[1]Data Sheet'!F17</f>
        <v>19240.13</v>
      </c>
      <c r="G4" s="280">
        <f>'[1]Data Sheet'!G17</f>
        <v>20211.25</v>
      </c>
      <c r="H4" s="280">
        <f>'[1]Data Sheet'!H17</f>
        <v>21712.79</v>
      </c>
      <c r="I4" s="280">
        <f>'[1]Data Sheet'!I17</f>
        <v>29101.279999999999</v>
      </c>
      <c r="J4" s="280">
        <f>'[1]Data Sheet'!J17</f>
        <v>34488.589999999997</v>
      </c>
      <c r="K4" s="280">
        <f>'[1]Data Sheet'!K17</f>
        <v>35494.730000000003</v>
      </c>
      <c r="L4" s="280">
        <f>SUM([1]Quarters!H4:K4)</f>
        <v>0</v>
      </c>
      <c r="M4" s="280">
        <f>$K4+M23*K4</f>
        <v>41813.18904116928</v>
      </c>
      <c r="N4" s="280">
        <f>$K4+N23*L4</f>
        <v>35494.730000000003</v>
      </c>
    </row>
    <row r="5" spans="1:14" x14ac:dyDescent="0.25">
      <c r="A5" t="s">
        <v>30</v>
      </c>
      <c r="B5" s="281">
        <f>SUM('[1]Data Sheet'!B18,'[1]Data Sheet'!B20:B24, -1*'[1]Data Sheet'!B19)</f>
        <v>11372.37</v>
      </c>
      <c r="C5" s="281">
        <f>SUM('[1]Data Sheet'!C18,'[1]Data Sheet'!C20:C24, -1*'[1]Data Sheet'!C19)</f>
        <v>11546.449999999997</v>
      </c>
      <c r="D5" s="281">
        <f>SUM('[1]Data Sheet'!D18,'[1]Data Sheet'!D20:D24, -1*'[1]Data Sheet'!D19)</f>
        <v>12068.23</v>
      </c>
      <c r="E5" s="281">
        <f>SUM('[1]Data Sheet'!E18,'[1]Data Sheet'!E20:E24, -1*'[1]Data Sheet'!E19)</f>
        <v>13620.539999999999</v>
      </c>
      <c r="F5" s="281">
        <f>SUM('[1]Data Sheet'!F18,'[1]Data Sheet'!F20:F24, -1*'[1]Data Sheet'!F19)</f>
        <v>15475.189999999999</v>
      </c>
      <c r="G5" s="281">
        <f>SUM('[1]Data Sheet'!G18,'[1]Data Sheet'!G20:G24, -1*'[1]Data Sheet'!G19)</f>
        <v>16054.430000000002</v>
      </c>
      <c r="H5" s="281">
        <f>SUM('[1]Data Sheet'!H18,'[1]Data Sheet'!H20:H24, -1*'[1]Data Sheet'!H19)</f>
        <v>16857.189999999999</v>
      </c>
      <c r="I5" s="281">
        <f>SUM('[1]Data Sheet'!I18,'[1]Data Sheet'!I20:I24, -1*'[1]Data Sheet'!I19)</f>
        <v>24297.67</v>
      </c>
      <c r="J5" s="281">
        <f>SUM('[1]Data Sheet'!J18,'[1]Data Sheet'!J20:J24, -1*'[1]Data Sheet'!J19)</f>
        <v>28228.75</v>
      </c>
      <c r="K5" s="281">
        <f>SUM('[1]Data Sheet'!K18,'[1]Data Sheet'!K20:K24, -1*'[1]Data Sheet'!K19)</f>
        <v>27909.750000000004</v>
      </c>
      <c r="L5" s="281">
        <f>SUM([1]Quarters!H5:K5)</f>
        <v>0</v>
      </c>
      <c r="M5" s="281">
        <f t="shared" ref="M5:N5" si="0">M4-M6</f>
        <v>33943.647973122257</v>
      </c>
      <c r="N5" s="281">
        <f t="shared" si="0"/>
        <v>35494.730000000003</v>
      </c>
    </row>
    <row r="6" spans="1:14" s="275" customFormat="1" x14ac:dyDescent="0.25">
      <c r="A6" s="275" t="s">
        <v>31</v>
      </c>
      <c r="B6" s="280">
        <f>B4-B5</f>
        <v>2242.8899999999994</v>
      </c>
      <c r="C6" s="280">
        <f t="shared" ref="C6:K6" si="1">C4-C5</f>
        <v>2725.0400000000027</v>
      </c>
      <c r="D6" s="280">
        <f t="shared" si="1"/>
        <v>2993.76</v>
      </c>
      <c r="E6" s="280">
        <f t="shared" si="1"/>
        <v>3204.01</v>
      </c>
      <c r="F6" s="280">
        <f t="shared" si="1"/>
        <v>3764.9400000000023</v>
      </c>
      <c r="G6" s="280">
        <f t="shared" si="1"/>
        <v>4156.8199999999979</v>
      </c>
      <c r="H6" s="280">
        <f t="shared" si="1"/>
        <v>4855.6000000000022</v>
      </c>
      <c r="I6" s="280">
        <f t="shared" si="1"/>
        <v>4803.6100000000006</v>
      </c>
      <c r="J6" s="280">
        <f t="shared" si="1"/>
        <v>6259.8399999999965</v>
      </c>
      <c r="K6" s="280">
        <f t="shared" si="1"/>
        <v>7584.98</v>
      </c>
      <c r="L6" s="280">
        <f>SUM([1]Quarters!H6:K6)</f>
        <v>0</v>
      </c>
      <c r="M6" s="280">
        <f>M4*M24</f>
        <v>7869.541068047025</v>
      </c>
      <c r="N6" s="280">
        <f>N4*N24</f>
        <v>0</v>
      </c>
    </row>
    <row r="7" spans="1:14" x14ac:dyDescent="0.25">
      <c r="A7" t="s">
        <v>20</v>
      </c>
      <c r="B7" s="281">
        <f>'[1]Data Sheet'!B25</f>
        <v>142.13999999999999</v>
      </c>
      <c r="C7" s="281">
        <f>'[1]Data Sheet'!C25</f>
        <v>213.39</v>
      </c>
      <c r="D7" s="281">
        <f>'[1]Data Sheet'!D25</f>
        <v>337.9</v>
      </c>
      <c r="E7" s="281">
        <f>'[1]Data Sheet'!E25</f>
        <v>336.41</v>
      </c>
      <c r="F7" s="281">
        <f>'[1]Data Sheet'!F25</f>
        <v>273.77</v>
      </c>
      <c r="G7" s="281">
        <f>'[1]Data Sheet'!G25</f>
        <v>355.05</v>
      </c>
      <c r="H7" s="281">
        <f>'[1]Data Sheet'!H25</f>
        <v>331.65</v>
      </c>
      <c r="I7" s="281">
        <f>'[1]Data Sheet'!I25</f>
        <v>295.88</v>
      </c>
      <c r="J7" s="281">
        <f>'[1]Data Sheet'!J25</f>
        <v>431.46</v>
      </c>
      <c r="K7" s="281">
        <f>'[1]Data Sheet'!K25</f>
        <v>820.96</v>
      </c>
      <c r="L7" s="281">
        <f>SUM([1]Quarters!H7:K7)</f>
        <v>0</v>
      </c>
      <c r="M7" s="281">
        <v>0</v>
      </c>
      <c r="N7" s="281">
        <v>0</v>
      </c>
    </row>
    <row r="8" spans="1:14" x14ac:dyDescent="0.25">
      <c r="A8" t="s">
        <v>21</v>
      </c>
      <c r="B8" s="281">
        <f>'[1]Data Sheet'!B26</f>
        <v>265.92</v>
      </c>
      <c r="C8" s="281">
        <f>'[1]Data Sheet'!C26</f>
        <v>275.58</v>
      </c>
      <c r="D8" s="281">
        <f>'[1]Data Sheet'!D26</f>
        <v>334.79</v>
      </c>
      <c r="E8" s="281">
        <f>'[1]Data Sheet'!E26</f>
        <v>360.47</v>
      </c>
      <c r="F8" s="281">
        <f>'[1]Data Sheet'!F26</f>
        <v>622.14</v>
      </c>
      <c r="G8" s="281">
        <f>'[1]Data Sheet'!G26</f>
        <v>780.5</v>
      </c>
      <c r="H8" s="281">
        <f>'[1]Data Sheet'!H26</f>
        <v>791.27</v>
      </c>
      <c r="I8" s="281">
        <f>'[1]Data Sheet'!I26</f>
        <v>816.36</v>
      </c>
      <c r="J8" s="281">
        <f>'[1]Data Sheet'!J26</f>
        <v>858.02</v>
      </c>
      <c r="K8" s="281">
        <f>'[1]Data Sheet'!K26</f>
        <v>853</v>
      </c>
      <c r="L8" s="281">
        <f>SUM([1]Quarters!H8:K8)</f>
        <v>0</v>
      </c>
      <c r="M8" s="281">
        <f>+$L8</f>
        <v>0</v>
      </c>
      <c r="N8" s="281">
        <f>+$L8</f>
        <v>0</v>
      </c>
    </row>
    <row r="9" spans="1:14" x14ac:dyDescent="0.25">
      <c r="A9" t="s">
        <v>22</v>
      </c>
      <c r="B9" s="281">
        <f>'[1]Data Sheet'!B27</f>
        <v>42.24</v>
      </c>
      <c r="C9" s="281">
        <f>'[1]Data Sheet'!C27</f>
        <v>49</v>
      </c>
      <c r="D9" s="281">
        <f>'[1]Data Sheet'!D27</f>
        <v>37.33</v>
      </c>
      <c r="E9" s="281">
        <f>'[1]Data Sheet'!E27</f>
        <v>41.47</v>
      </c>
      <c r="F9" s="281">
        <f>'[1]Data Sheet'!F27</f>
        <v>110.47</v>
      </c>
      <c r="G9" s="281">
        <f>'[1]Data Sheet'!G27</f>
        <v>102.33</v>
      </c>
      <c r="H9" s="281">
        <f>'[1]Data Sheet'!H27</f>
        <v>91.63</v>
      </c>
      <c r="I9" s="281">
        <f>'[1]Data Sheet'!I27</f>
        <v>95.41</v>
      </c>
      <c r="J9" s="281">
        <f>'[1]Data Sheet'!J27</f>
        <v>144.44999999999999</v>
      </c>
      <c r="K9" s="281">
        <f>'[1]Data Sheet'!K27</f>
        <v>205.17</v>
      </c>
      <c r="L9" s="281">
        <f>SUM([1]Quarters!H9:K9)</f>
        <v>0</v>
      </c>
      <c r="M9" s="281">
        <f>+$L9</f>
        <v>0</v>
      </c>
      <c r="N9" s="281">
        <f>+$L9</f>
        <v>0</v>
      </c>
    </row>
    <row r="10" spans="1:14" x14ac:dyDescent="0.25">
      <c r="A10" t="s">
        <v>23</v>
      </c>
      <c r="B10" s="281">
        <f>'[1]Data Sheet'!B28</f>
        <v>2076.87</v>
      </c>
      <c r="C10" s="281">
        <f>'[1]Data Sheet'!C28</f>
        <v>2613.85</v>
      </c>
      <c r="D10" s="281">
        <f>'[1]Data Sheet'!D28</f>
        <v>2959.54</v>
      </c>
      <c r="E10" s="281">
        <f>'[1]Data Sheet'!E28</f>
        <v>3138.48</v>
      </c>
      <c r="F10" s="281">
        <f>'[1]Data Sheet'!F28</f>
        <v>3306.1</v>
      </c>
      <c r="G10" s="281">
        <f>'[1]Data Sheet'!G28</f>
        <v>3629.04</v>
      </c>
      <c r="H10" s="281">
        <f>'[1]Data Sheet'!H28</f>
        <v>4304.3500000000004</v>
      </c>
      <c r="I10" s="281">
        <f>'[1]Data Sheet'!I28</f>
        <v>4187.72</v>
      </c>
      <c r="J10" s="281">
        <f>'[1]Data Sheet'!J28</f>
        <v>5688.83</v>
      </c>
      <c r="K10" s="281">
        <f>'[1]Data Sheet'!K28</f>
        <v>7347.77</v>
      </c>
      <c r="L10" s="281">
        <f>SUM([1]Quarters!H10:K10)</f>
        <v>0</v>
      </c>
      <c r="M10" s="281">
        <f>M6+M7-SUM(M8:M9)</f>
        <v>7869.541068047025</v>
      </c>
      <c r="N10" s="281">
        <f>N6+N7-SUM(N8:N9)</f>
        <v>0</v>
      </c>
    </row>
    <row r="11" spans="1:14" x14ac:dyDescent="0.25">
      <c r="A11" t="s">
        <v>24</v>
      </c>
      <c r="B11" s="281">
        <f>'[1]Data Sheet'!B29</f>
        <v>649.54</v>
      </c>
      <c r="C11" s="281">
        <f>'[1]Data Sheet'!C29</f>
        <v>844.49</v>
      </c>
      <c r="D11" s="281">
        <f>'[1]Data Sheet'!D29</f>
        <v>943.29</v>
      </c>
      <c r="E11" s="281">
        <f>'[1]Data Sheet'!E29</f>
        <v>1040.96</v>
      </c>
      <c r="F11" s="281">
        <f>'[1]Data Sheet'!F29</f>
        <v>1098.06</v>
      </c>
      <c r="G11" s="281">
        <f>'[1]Data Sheet'!G29</f>
        <v>854.85</v>
      </c>
      <c r="H11" s="281">
        <f>'[1]Data Sheet'!H29</f>
        <v>1097.5999999999999</v>
      </c>
      <c r="I11" s="281">
        <f>'[1]Data Sheet'!I29</f>
        <v>1102.9100000000001</v>
      </c>
      <c r="J11" s="281">
        <f>'[1]Data Sheet'!J29</f>
        <v>1493.5</v>
      </c>
      <c r="K11" s="281">
        <f>'[1]Data Sheet'!K29</f>
        <v>1790.08</v>
      </c>
      <c r="L11" s="281">
        <f>SUM([1]Quarters!H11:K11)</f>
        <v>0</v>
      </c>
      <c r="M11" s="282">
        <f>IF($L10&gt;0,$L11/$L10,0)</f>
        <v>0</v>
      </c>
      <c r="N11" s="282">
        <f>IF($L10&gt;0,$L11/$L10,0)</f>
        <v>0</v>
      </c>
    </row>
    <row r="12" spans="1:14" s="275" customFormat="1" x14ac:dyDescent="0.25">
      <c r="A12" s="275" t="s">
        <v>25</v>
      </c>
      <c r="B12" s="280">
        <f>'[1]Data Sheet'!B30</f>
        <v>1395.15</v>
      </c>
      <c r="C12" s="280">
        <f>'[1]Data Sheet'!C30</f>
        <v>1745.16</v>
      </c>
      <c r="D12" s="280">
        <f>'[1]Data Sheet'!D30</f>
        <v>1939.43</v>
      </c>
      <c r="E12" s="280">
        <f>'[1]Data Sheet'!E30</f>
        <v>2038.93</v>
      </c>
      <c r="F12" s="280">
        <f>'[1]Data Sheet'!F30</f>
        <v>2155.92</v>
      </c>
      <c r="G12" s="280">
        <f>'[1]Data Sheet'!G30</f>
        <v>2705.17</v>
      </c>
      <c r="H12" s="280">
        <f>'[1]Data Sheet'!H30</f>
        <v>3139.29</v>
      </c>
      <c r="I12" s="280">
        <f>'[1]Data Sheet'!I30</f>
        <v>3030.57</v>
      </c>
      <c r="J12" s="280">
        <f>'[1]Data Sheet'!J30</f>
        <v>4106.45</v>
      </c>
      <c r="K12" s="280">
        <f>'[1]Data Sheet'!K30</f>
        <v>5460.23</v>
      </c>
      <c r="L12" s="280">
        <f>SUM([1]Quarters!H12:K12)</f>
        <v>0</v>
      </c>
      <c r="M12" s="280">
        <f>M10-M11*M10</f>
        <v>7869.541068047025</v>
      </c>
      <c r="N12" s="280">
        <f>N10-N11*N10</f>
        <v>0</v>
      </c>
    </row>
    <row r="13" spans="1:14" x14ac:dyDescent="0.25">
      <c r="A13" t="s">
        <v>8379</v>
      </c>
      <c r="B13" s="281">
        <f>IF('[1]Data Sheet'!B93&gt;0,B12/'[1]Data Sheet'!B93,0)</f>
        <v>14.544933277731444</v>
      </c>
      <c r="C13" s="281">
        <f>IF('[1]Data Sheet'!C93&gt;0,C12/'[1]Data Sheet'!C93,0)</f>
        <v>18.193911592994162</v>
      </c>
      <c r="D13" s="281">
        <f>IF('[1]Data Sheet'!D93&gt;0,D12/'[1]Data Sheet'!D93,0)</f>
        <v>20.219245204336946</v>
      </c>
      <c r="E13" s="281">
        <f>IF('[1]Data Sheet'!E93&gt;0,E12/'[1]Data Sheet'!E93,0)</f>
        <v>21.256567973311093</v>
      </c>
      <c r="F13" s="281">
        <f>IF('[1]Data Sheet'!F93&gt;0,F12/'[1]Data Sheet'!F93,0)</f>
        <v>22.476230191826524</v>
      </c>
      <c r="G13" s="281">
        <f>IF('[1]Data Sheet'!G93&gt;0,G12/'[1]Data Sheet'!G93,0)</f>
        <v>28.202356130108424</v>
      </c>
      <c r="H13" s="281">
        <f>IF('[1]Data Sheet'!H93&gt;0,H12/'[1]Data Sheet'!H93,0)</f>
        <v>32.728211009174309</v>
      </c>
      <c r="I13" s="281">
        <f>IF('[1]Data Sheet'!I93&gt;0,I12/'[1]Data Sheet'!I93,0)</f>
        <v>31.594766472060051</v>
      </c>
      <c r="J13" s="281">
        <f>IF('[1]Data Sheet'!J93&gt;0,J12/'[1]Data Sheet'!J93,0)</f>
        <v>42.811196830692239</v>
      </c>
      <c r="K13" s="281">
        <f>IF('[1]Data Sheet'!K93&gt;0,K12/'[1]Data Sheet'!K93,0)</f>
        <v>56.924833194328599</v>
      </c>
      <c r="L13" s="281">
        <f>IF('[1]Data Sheet'!$B6&gt;0,'[1]Profit &amp; Loss'!L12/'[1]Data Sheet'!$B6,0)</f>
        <v>0</v>
      </c>
      <c r="M13" s="281">
        <f>IF('[1]Data Sheet'!$B6&gt;0,'[1]Profit &amp; Loss'!M12/'[1]Data Sheet'!$B6,0)</f>
        <v>0</v>
      </c>
      <c r="N13" s="281">
        <f>IF('[1]Data Sheet'!$B6&gt;0,'[1]Profit &amp; Loss'!N12/'[1]Data Sheet'!$B6,0)</f>
        <v>0</v>
      </c>
    </row>
    <row r="14" spans="1:14" x14ac:dyDescent="0.25">
      <c r="A14" t="s">
        <v>8689</v>
      </c>
      <c r="B14" s="281">
        <f>IF(B15&gt;0,B15/B13,"")</f>
        <v>55.778873956205423</v>
      </c>
      <c r="C14" s="281">
        <f t="shared" ref="C14:K14" si="2">IF(C15&gt;0,C15/C13,"")</f>
        <v>47.730252813495611</v>
      </c>
      <c r="D14" s="281">
        <f t="shared" si="2"/>
        <v>53.092980927385881</v>
      </c>
      <c r="E14" s="281">
        <f t="shared" si="2"/>
        <v>52.708414707714347</v>
      </c>
      <c r="F14" s="281">
        <f t="shared" si="2"/>
        <v>66.41238264870681</v>
      </c>
      <c r="G14" s="281">
        <f t="shared" si="2"/>
        <v>59.090807601740373</v>
      </c>
      <c r="H14" s="281">
        <f t="shared" si="2"/>
        <v>77.529443918847903</v>
      </c>
      <c r="I14" s="281">
        <f t="shared" si="2"/>
        <v>97.482917075005687</v>
      </c>
      <c r="J14" s="281">
        <f t="shared" si="2"/>
        <v>64.507656978655532</v>
      </c>
      <c r="K14" s="281">
        <f t="shared" si="2"/>
        <v>50.00893002675712</v>
      </c>
      <c r="L14" s="281">
        <f t="shared" ref="L14" si="3">IF(L13&gt;0,L15/L13,0)</f>
        <v>0</v>
      </c>
      <c r="M14" s="281">
        <f>M25</f>
        <v>70.666501360139449</v>
      </c>
      <c r="N14" s="281">
        <f>N25</f>
        <v>0</v>
      </c>
    </row>
    <row r="15" spans="1:14" s="275" customFormat="1" x14ac:dyDescent="0.25">
      <c r="A15" s="275" t="s">
        <v>8690</v>
      </c>
      <c r="B15" s="280">
        <f>'[1]Data Sheet'!B90</f>
        <v>811.3</v>
      </c>
      <c r="C15" s="280">
        <f>'[1]Data Sheet'!C90</f>
        <v>868.4</v>
      </c>
      <c r="D15" s="280">
        <f>'[1]Data Sheet'!D90</f>
        <v>1073.5</v>
      </c>
      <c r="E15" s="280">
        <f>'[1]Data Sheet'!E90</f>
        <v>1120.4000000000001</v>
      </c>
      <c r="F15" s="280">
        <f>'[1]Data Sheet'!F90</f>
        <v>1492.7</v>
      </c>
      <c r="G15" s="280">
        <f>'[1]Data Sheet'!G90</f>
        <v>1666.5</v>
      </c>
      <c r="H15" s="280">
        <f>'[1]Data Sheet'!H90</f>
        <v>2537.4</v>
      </c>
      <c r="I15" s="280">
        <f>'[1]Data Sheet'!I90</f>
        <v>3079.95</v>
      </c>
      <c r="J15" s="280">
        <f>'[1]Data Sheet'!J90</f>
        <v>2761.65</v>
      </c>
      <c r="K15" s="280">
        <f>'[1]Data Sheet'!K90</f>
        <v>2846.75</v>
      </c>
      <c r="L15" s="280">
        <f>'[1]Data Sheet'!B8</f>
        <v>3048.15</v>
      </c>
      <c r="M15" s="283">
        <f>M13*M14</f>
        <v>0</v>
      </c>
      <c r="N15" s="284">
        <f>N13*N14</f>
        <v>0</v>
      </c>
    </row>
    <row r="17" spans="1:14" s="275" customFormat="1" x14ac:dyDescent="0.25">
      <c r="A17" s="275" t="s">
        <v>8691</v>
      </c>
    </row>
    <row r="18" spans="1:14" x14ac:dyDescent="0.25">
      <c r="A18" t="s">
        <v>8692</v>
      </c>
      <c r="B18" s="109">
        <f>IF('[1]Data Sheet'!B30&gt;0, '[1]Data Sheet'!B31/'[1]Data Sheet'!B30, 0)</f>
        <v>0.419388596208293</v>
      </c>
      <c r="C18" s="109">
        <f>IF('[1]Data Sheet'!C30&gt;0, '[1]Data Sheet'!C31/'[1]Data Sheet'!C30, 0)</f>
        <v>0.41222581310596162</v>
      </c>
      <c r="D18" s="109">
        <f>IF('[1]Data Sheet'!D30&gt;0, '[1]Data Sheet'!D31/'[1]Data Sheet'!D30, 0)</f>
        <v>0.50941771551435211</v>
      </c>
      <c r="E18" s="109">
        <f>IF('[1]Data Sheet'!E30&gt;0, '[1]Data Sheet'!E31/'[1]Data Sheet'!E30, 0)</f>
        <v>0.40928330055470269</v>
      </c>
      <c r="F18" s="109">
        <f>IF('[1]Data Sheet'!F30&gt;0, '[1]Data Sheet'!F31/'[1]Data Sheet'!F30, 0)</f>
        <v>0.46716019147278187</v>
      </c>
      <c r="G18" s="109">
        <f>IF('[1]Data Sheet'!G30&gt;0, '[1]Data Sheet'!G31/'[1]Data Sheet'!G30, 0)</f>
        <v>0.42549636436896754</v>
      </c>
      <c r="H18" s="109">
        <f>IF('[1]Data Sheet'!H30&gt;0, '[1]Data Sheet'!H31/'[1]Data Sheet'!H30, 0)</f>
        <v>0.54540039308251231</v>
      </c>
      <c r="I18" s="109">
        <f>IF('[1]Data Sheet'!I30&gt;0, '[1]Data Sheet'!I31/'[1]Data Sheet'!I30, 0)</f>
        <v>0.6061137013829081</v>
      </c>
      <c r="J18" s="109">
        <f>IF('[1]Data Sheet'!J30&gt;0, '[1]Data Sheet'!J31/'[1]Data Sheet'!J30, 0)</f>
        <v>0.59914281191783658</v>
      </c>
      <c r="K18" s="109">
        <f>IF('[1]Data Sheet'!K30&gt;0, '[1]Data Sheet'!K31/'[1]Data Sheet'!K30, 0)</f>
        <v>0.58498268387961683</v>
      </c>
    </row>
    <row r="19" spans="1:14" x14ac:dyDescent="0.25">
      <c r="A19" t="s">
        <v>8693</v>
      </c>
      <c r="B19" s="109">
        <f t="shared" ref="B19:L19" si="4">IF(B6&gt;0,B6/B4,0)</f>
        <v>0.16473354162902504</v>
      </c>
      <c r="C19" s="109">
        <f t="shared" si="4"/>
        <v>0.19094292186730347</v>
      </c>
      <c r="D19" s="109">
        <f t="shared" si="4"/>
        <v>0.19876258050895004</v>
      </c>
      <c r="E19" s="109">
        <f t="shared" si="4"/>
        <v>0.19043659414367697</v>
      </c>
      <c r="F19" s="109">
        <f t="shared" si="4"/>
        <v>0.19568163000977656</v>
      </c>
      <c r="G19" s="109">
        <f t="shared" si="4"/>
        <v>0.20566862514688591</v>
      </c>
      <c r="H19" s="109">
        <f t="shared" si="4"/>
        <v>0.22362856178317028</v>
      </c>
      <c r="I19" s="109">
        <f t="shared" si="4"/>
        <v>0.16506524798909192</v>
      </c>
      <c r="J19" s="109">
        <f t="shared" si="4"/>
        <v>0.18150466574597562</v>
      </c>
      <c r="K19" s="109">
        <f t="shared" si="4"/>
        <v>0.21369313134654072</v>
      </c>
      <c r="L19" s="109">
        <f t="shared" si="4"/>
        <v>0</v>
      </c>
    </row>
    <row r="20" spans="1:14" x14ac:dyDescent="0.25">
      <c r="B20" s="109"/>
      <c r="C20" s="109"/>
      <c r="D20" s="109"/>
      <c r="E20" s="109"/>
      <c r="F20" s="109"/>
      <c r="G20" s="109"/>
      <c r="H20" s="109"/>
      <c r="I20" s="109"/>
      <c r="J20" s="109"/>
      <c r="K20" s="109"/>
      <c r="L20" s="109"/>
    </row>
    <row r="21" spans="1:14" x14ac:dyDescent="0.25">
      <c r="B21" s="109"/>
      <c r="C21" s="109"/>
      <c r="D21" s="109"/>
      <c r="E21" s="109"/>
      <c r="F21" s="109"/>
      <c r="G21" s="109"/>
      <c r="H21" s="109"/>
      <c r="I21" s="109"/>
      <c r="J21" s="109"/>
      <c r="K21" s="109"/>
      <c r="L21" s="109"/>
    </row>
    <row r="22" spans="1:14" s="275" customFormat="1" x14ac:dyDescent="0.25">
      <c r="A22" s="277"/>
      <c r="B22" s="278"/>
      <c r="C22" s="278"/>
      <c r="D22" s="278"/>
      <c r="E22" s="278"/>
      <c r="F22" s="278"/>
      <c r="G22" s="278" t="s">
        <v>8694</v>
      </c>
      <c r="H22" s="278" t="s">
        <v>8695</v>
      </c>
      <c r="I22" s="278" t="s">
        <v>8696</v>
      </c>
      <c r="J22" s="278" t="s">
        <v>8697</v>
      </c>
      <c r="K22" s="278" t="s">
        <v>8698</v>
      </c>
      <c r="L22" s="279" t="s">
        <v>8699</v>
      </c>
      <c r="M22" s="279" t="s">
        <v>8700</v>
      </c>
      <c r="N22" s="279" t="s">
        <v>8701</v>
      </c>
    </row>
    <row r="23" spans="1:14" s="275" customFormat="1" x14ac:dyDescent="0.25">
      <c r="A23"/>
      <c r="B23"/>
      <c r="C23"/>
      <c r="D23"/>
      <c r="E23"/>
      <c r="F23"/>
      <c r="G23" t="s">
        <v>59</v>
      </c>
      <c r="H23" s="109">
        <f>IF(B4=0,"",POWER($K4/B4,1/9)-1)</f>
        <v>0.11233998415724344</v>
      </c>
      <c r="I23" s="109">
        <f>IF(D4=0,"",POWER($K4/D4,1/7)-1)</f>
        <v>0.13027227464602209</v>
      </c>
      <c r="J23" s="109">
        <f>IF(F4=0,"",POWER($K4/F4,1/5)-1)</f>
        <v>0.1302933565033686</v>
      </c>
      <c r="K23" s="109">
        <f>IF(H4=0,"",POWER($K4/H4, 1/3)-1)</f>
        <v>0.17801118760923873</v>
      </c>
      <c r="L23" s="109">
        <f>IF(ISERROR(MAX(IF(J4=0,"",(K4-J4)/J4),IF(K4=0,"",(L4-K4)/K4))),"",MAX(IF(J4=0,"",(K4-J4)/J4),IF(K4=0,"",(L4-K4)/K4)))</f>
        <v>2.9173126532572275E-2</v>
      </c>
      <c r="M23" s="285">
        <f>MAX(K23:L23)</f>
        <v>0.17801118760923873</v>
      </c>
      <c r="N23" s="285">
        <f>MIN(H23:L23)</f>
        <v>2.9173126532572275E-2</v>
      </c>
    </row>
    <row r="24" spans="1:14" x14ac:dyDescent="0.25">
      <c r="G24" t="s">
        <v>8693</v>
      </c>
      <c r="H24" s="109">
        <f>IF(SUM(B4:$K$4)=0,"",SUMPRODUCT(B19:$K$19,B4:$K$4)/SUM(B4:$K$4))</f>
        <v>0.19357827119698817</v>
      </c>
      <c r="I24" s="109">
        <f>IF(SUM(E4:$K$4)=0,"",SUMPRODUCT(E19:$K$19,E4:$K$4)/SUM(E4:$K$4))</f>
        <v>0.19556757618821402</v>
      </c>
      <c r="J24" s="109">
        <f>IF(SUM(G4:$K$4)=0,"",SUMPRODUCT(G19:$K$19,G4:$K$4)/SUM(G4:$K$4))</f>
        <v>0.19616422085909058</v>
      </c>
      <c r="K24" s="109">
        <f>IF(SUM(I4:$K$4)=0, "", SUMPRODUCT(I19:$K$19,I4:$K$4)/SUM(I4:$K$4))</f>
        <v>0.18820714823494261</v>
      </c>
      <c r="L24" s="109">
        <f>L19</f>
        <v>0</v>
      </c>
      <c r="M24" s="285">
        <f>MAX(K24:L24)</f>
        <v>0.18820714823494261</v>
      </c>
      <c r="N24" s="285">
        <f>MIN(H24:L24)</f>
        <v>0</v>
      </c>
    </row>
    <row r="25" spans="1:14" x14ac:dyDescent="0.25">
      <c r="G25" t="s">
        <v>8702</v>
      </c>
      <c r="H25" s="281">
        <f>IF(ISERROR(AVERAGEIF(B14:$L14,"&gt;0")),"",AVERAGEIF(B14:$L14,"&gt;0"))</f>
        <v>62.434266065451467</v>
      </c>
      <c r="I25" s="281">
        <f>IF(ISERROR(AVERAGEIF(E14:$L14,"&gt;0")),"",AVERAGEIF(E14:$L14,"&gt;0"))</f>
        <v>66.820078993918258</v>
      </c>
      <c r="J25" s="281">
        <f>IF(ISERROR(AVERAGEIF(G14:$L14,"&gt;0")),"",AVERAGEIF(G14:$L14,"&gt;0"))</f>
        <v>69.72395112020132</v>
      </c>
      <c r="K25" s="281">
        <f>IF(ISERROR(AVERAGEIF(I14:$L14,"&gt;0")),"",AVERAGEIF(I14:$L14,"&gt;0"))</f>
        <v>70.666501360139449</v>
      </c>
      <c r="L25" s="281">
        <f>L14</f>
        <v>0</v>
      </c>
      <c r="M25" s="280">
        <f>MAX(K25:L25)</f>
        <v>70.666501360139449</v>
      </c>
      <c r="N25" s="280">
        <f>MIN(H25:L25)</f>
        <v>0</v>
      </c>
    </row>
    <row r="27" spans="1:14" x14ac:dyDescent="0.25">
      <c r="B27" s="278">
        <f>B3</f>
        <v>42094</v>
      </c>
      <c r="C27" s="278">
        <f t="shared" ref="C27:K27" si="5">C3</f>
        <v>42460</v>
      </c>
      <c r="D27" s="278">
        <f t="shared" si="5"/>
        <v>42825</v>
      </c>
      <c r="E27" s="278">
        <f t="shared" si="5"/>
        <v>43190</v>
      </c>
      <c r="F27" s="278">
        <f t="shared" si="5"/>
        <v>43555</v>
      </c>
      <c r="G27" s="278">
        <f t="shared" si="5"/>
        <v>43921</v>
      </c>
      <c r="H27" s="278">
        <f t="shared" si="5"/>
        <v>44286</v>
      </c>
      <c r="I27" s="278">
        <f t="shared" si="5"/>
        <v>44651</v>
      </c>
      <c r="J27" s="278">
        <f t="shared" si="5"/>
        <v>45016</v>
      </c>
      <c r="K27" s="278">
        <f t="shared" si="5"/>
        <v>45382</v>
      </c>
    </row>
    <row r="28" spans="1:14" x14ac:dyDescent="0.25">
      <c r="A28" t="s">
        <v>8704</v>
      </c>
      <c r="C28" s="11">
        <f>C4/B4-1</f>
        <v>4.8198124751198224E-2</v>
      </c>
      <c r="D28" s="11">
        <f t="shared" ref="D28:K28" si="6">D4/C4-1</f>
        <v>5.5390151974320734E-2</v>
      </c>
      <c r="E28" s="11">
        <f t="shared" si="6"/>
        <v>0.11702039371955486</v>
      </c>
      <c r="F28" s="11">
        <f t="shared" si="6"/>
        <v>0.14357471670861943</v>
      </c>
      <c r="G28" s="11">
        <f t="shared" si="6"/>
        <v>5.0473671435691925E-2</v>
      </c>
      <c r="H28" s="11">
        <f t="shared" si="6"/>
        <v>7.4292287711052118E-2</v>
      </c>
      <c r="I28" s="11">
        <f t="shared" si="6"/>
        <v>0.34028284711453471</v>
      </c>
      <c r="J28" s="11">
        <f t="shared" si="6"/>
        <v>0.18512278497715551</v>
      </c>
      <c r="K28" s="11">
        <f t="shared" si="6"/>
        <v>2.9173126532572313E-2</v>
      </c>
    </row>
    <row r="30" spans="1:14" x14ac:dyDescent="0.25">
      <c r="A30" t="s">
        <v>63</v>
      </c>
      <c r="B30">
        <f>'Data Sheet'!B17-'Data Sheet'!B18-'Data Sheet'!B19-'Data Sheet'!B20-'Data Sheet'!B21</f>
        <v>4957.21</v>
      </c>
      <c r="C30">
        <f>'Data Sheet'!C17-'Data Sheet'!C18-'Data Sheet'!C19-'Data Sheet'!C20-'Data Sheet'!C21</f>
        <v>6251.29</v>
      </c>
      <c r="D30">
        <f>'Data Sheet'!D17-'Data Sheet'!D18-'Data Sheet'!D19-'Data Sheet'!D20-'Data Sheet'!D21</f>
        <v>5312.0199999999986</v>
      </c>
      <c r="E30">
        <f>'Data Sheet'!E17-'Data Sheet'!E18-'Data Sheet'!E19-'Data Sheet'!E20-'Data Sheet'!E21</f>
        <v>7036.5299999999988</v>
      </c>
      <c r="F30">
        <f>'Data Sheet'!F17-'Data Sheet'!F18-'Data Sheet'!F19-'Data Sheet'!F20-'Data Sheet'!F21</f>
        <v>6990.4900000000016</v>
      </c>
      <c r="G30">
        <f>'Data Sheet'!G17-'Data Sheet'!G18-'Data Sheet'!G19-'Data Sheet'!G20-'Data Sheet'!G21</f>
        <v>7946.2</v>
      </c>
      <c r="H30">
        <f>'Data Sheet'!H17-'Data Sheet'!H18-'Data Sheet'!H19-'Data Sheet'!H20-'Data Sheet'!H21</f>
        <v>9040.4300000000021</v>
      </c>
      <c r="I30">
        <f>'Data Sheet'!I17-'Data Sheet'!I18-'Data Sheet'!I19-'Data Sheet'!I20-'Data Sheet'!I21</f>
        <v>7655.38</v>
      </c>
      <c r="J30">
        <f>'Data Sheet'!J17-'Data Sheet'!J18-'Data Sheet'!J19-'Data Sheet'!J20-'Data Sheet'!J21</f>
        <v>12138.839999999997</v>
      </c>
      <c r="K30">
        <f>'Data Sheet'!K17-'Data Sheet'!K18-'Data Sheet'!K19-'Data Sheet'!K20-'Data Sheet'!K21</f>
        <v>15547.260000000002</v>
      </c>
    </row>
    <row r="31" spans="1:14" x14ac:dyDescent="0.25">
      <c r="A31" t="s">
        <v>8706</v>
      </c>
      <c r="B31" s="11">
        <f>B30/B4</f>
        <v>0.36409220242580753</v>
      </c>
      <c r="C31" s="11">
        <f t="shared" ref="C31:K31" si="7">C30/C4</f>
        <v>0.43802644292922466</v>
      </c>
      <c r="D31" s="11">
        <f t="shared" si="7"/>
        <v>0.35267716948424471</v>
      </c>
      <c r="E31" s="11">
        <f t="shared" si="7"/>
        <v>0.418229908080751</v>
      </c>
      <c r="F31" s="11">
        <f t="shared" si="7"/>
        <v>0.36332862615793143</v>
      </c>
      <c r="G31" s="11">
        <f t="shared" si="7"/>
        <v>0.39315727626940439</v>
      </c>
      <c r="H31" s="11">
        <f t="shared" si="7"/>
        <v>0.41636427193373132</v>
      </c>
      <c r="I31" s="11">
        <f t="shared" si="7"/>
        <v>0.26305990664328166</v>
      </c>
      <c r="J31" s="11">
        <f t="shared" si="7"/>
        <v>0.35196683888787561</v>
      </c>
      <c r="K31" s="11">
        <f t="shared" si="7"/>
        <v>0.43801600970059501</v>
      </c>
    </row>
    <row r="33" spans="1:11" x14ac:dyDescent="0.25">
      <c r="A33" t="s">
        <v>66</v>
      </c>
      <c r="B33" s="11">
        <f>B6/B4</f>
        <v>0.16473354162902504</v>
      </c>
      <c r="C33" s="11">
        <f t="shared" ref="C33:K33" si="8">C6/C4</f>
        <v>0.19094292186730347</v>
      </c>
      <c r="D33" s="11">
        <f t="shared" si="8"/>
        <v>0.19876258050895004</v>
      </c>
      <c r="E33" s="11">
        <f t="shared" si="8"/>
        <v>0.19043659414367697</v>
      </c>
      <c r="F33" s="11">
        <f t="shared" si="8"/>
        <v>0.19568163000977656</v>
      </c>
      <c r="G33" s="11">
        <f t="shared" si="8"/>
        <v>0.20566862514688591</v>
      </c>
      <c r="H33" s="11">
        <f t="shared" si="8"/>
        <v>0.22362856178317028</v>
      </c>
      <c r="I33" s="11">
        <f t="shared" si="8"/>
        <v>0.16506524798909192</v>
      </c>
      <c r="J33" s="11">
        <f t="shared" si="8"/>
        <v>0.18150466574597562</v>
      </c>
      <c r="K33" s="11">
        <f t="shared" si="8"/>
        <v>0.21369313134654072</v>
      </c>
    </row>
    <row r="35" spans="1:11" x14ac:dyDescent="0.25">
      <c r="A35" t="s">
        <v>8710</v>
      </c>
      <c r="B35" s="11">
        <f>(B6-B8)/B4</f>
        <v>0.14520251541285287</v>
      </c>
      <c r="C35" s="11">
        <f t="shared" ref="C35:K35" si="9">(C6-C8)/C4</f>
        <v>0.17163309507276414</v>
      </c>
      <c r="D35" s="11">
        <f t="shared" si="9"/>
        <v>0.17653510591893901</v>
      </c>
      <c r="E35" s="11">
        <f t="shared" si="9"/>
        <v>0.1690113554300115</v>
      </c>
      <c r="F35" s="11">
        <f t="shared" si="9"/>
        <v>0.1633460896573985</v>
      </c>
      <c r="G35" s="11">
        <f t="shared" si="9"/>
        <v>0.16705151833755943</v>
      </c>
      <c r="H35" s="11">
        <f t="shared" si="9"/>
        <v>0.18718598577152001</v>
      </c>
      <c r="I35" s="11">
        <f t="shared" si="9"/>
        <v>0.13701287366054005</v>
      </c>
      <c r="J35" s="11">
        <f t="shared" si="9"/>
        <v>0.15662629292760291</v>
      </c>
      <c r="K35" s="11">
        <f t="shared" si="9"/>
        <v>0.18966139480424274</v>
      </c>
    </row>
    <row r="37" spans="1:11" x14ac:dyDescent="0.25">
      <c r="A37" t="s">
        <v>8712</v>
      </c>
      <c r="B37" s="11">
        <f>B12/B4</f>
        <v>0.10246958192498712</v>
      </c>
      <c r="C37" s="11">
        <f t="shared" ref="C37:K37" si="10">C12/C4</f>
        <v>0.12228295714042473</v>
      </c>
      <c r="D37" s="11">
        <f t="shared" si="10"/>
        <v>0.12876319795724203</v>
      </c>
      <c r="E37" s="11">
        <f t="shared" si="10"/>
        <v>0.12118778808348515</v>
      </c>
      <c r="F37" s="11">
        <f t="shared" si="10"/>
        <v>0.11205329693718286</v>
      </c>
      <c r="G37" s="11">
        <f t="shared" si="10"/>
        <v>0.13384476467313997</v>
      </c>
      <c r="H37" s="11">
        <f t="shared" si="10"/>
        <v>0.14458252486207437</v>
      </c>
      <c r="I37" s="11">
        <f t="shared" si="10"/>
        <v>0.10413871829692715</v>
      </c>
      <c r="J37" s="11">
        <f t="shared" si="10"/>
        <v>0.11906691459407301</v>
      </c>
      <c r="K37" s="11">
        <f t="shared" si="10"/>
        <v>0.15383213226301479</v>
      </c>
    </row>
    <row r="39" spans="1:11" x14ac:dyDescent="0.25">
      <c r="A39" t="s">
        <v>8380</v>
      </c>
      <c r="C39" s="11">
        <f>C13/B13-1</f>
        <v>0.25087624986560586</v>
      </c>
      <c r="D39" s="11">
        <f t="shared" ref="D39:K39" si="11">D13/C13-1</f>
        <v>0.11131930596621498</v>
      </c>
      <c r="E39" s="11">
        <f t="shared" si="11"/>
        <v>5.130373357120388E-2</v>
      </c>
      <c r="F39" s="11">
        <f t="shared" si="11"/>
        <v>5.7378134609819886E-2</v>
      </c>
      <c r="G39" s="11">
        <f t="shared" si="11"/>
        <v>0.25476362759286042</v>
      </c>
      <c r="H39" s="11">
        <f t="shared" si="11"/>
        <v>0.16047789972534066</v>
      </c>
      <c r="I39" s="11">
        <f t="shared" si="11"/>
        <v>-3.4632034632034459E-2</v>
      </c>
      <c r="J39" s="11">
        <f t="shared" si="11"/>
        <v>0.35500912369620208</v>
      </c>
      <c r="K39" s="11">
        <f t="shared" si="11"/>
        <v>0.32967161416795521</v>
      </c>
    </row>
    <row r="41" spans="1:11" x14ac:dyDescent="0.25">
      <c r="A41" t="s">
        <v>8715</v>
      </c>
      <c r="B41" s="54">
        <f>B13*B18</f>
        <v>6.0999791492910758</v>
      </c>
      <c r="C41" s="54">
        <f t="shared" ref="C41:K41" si="12">C13*C18</f>
        <v>7.5</v>
      </c>
      <c r="D41" s="54">
        <f t="shared" si="12"/>
        <v>10.300041701417847</v>
      </c>
      <c r="E41" s="54">
        <f t="shared" si="12"/>
        <v>8.6999582985821515</v>
      </c>
      <c r="F41" s="54">
        <f t="shared" si="12"/>
        <v>10.5</v>
      </c>
      <c r="G41" s="54">
        <f t="shared" si="12"/>
        <v>11.999999999999998</v>
      </c>
      <c r="H41" s="54">
        <f t="shared" si="12"/>
        <v>17.849979149291077</v>
      </c>
      <c r="I41" s="54">
        <f t="shared" si="12"/>
        <v>19.150020850708923</v>
      </c>
      <c r="J41" s="54">
        <f t="shared" si="12"/>
        <v>25.650020850708923</v>
      </c>
      <c r="K41" s="54">
        <f t="shared" si="12"/>
        <v>33.300041701417847</v>
      </c>
    </row>
    <row r="42" spans="1:11" x14ac:dyDescent="0.25">
      <c r="A42" t="s">
        <v>96</v>
      </c>
      <c r="C42" s="11">
        <f>C41/B41-1</f>
        <v>0.22951239937789469</v>
      </c>
      <c r="D42" s="11">
        <f t="shared" ref="D42:K42" si="13">D41/C41-1</f>
        <v>0.37333889352237959</v>
      </c>
      <c r="E42" s="11">
        <f t="shared" si="13"/>
        <v>-0.15534727423632044</v>
      </c>
      <c r="F42" s="11">
        <f t="shared" si="13"/>
        <v>0.20690233672858005</v>
      </c>
      <c r="G42" s="11">
        <f t="shared" si="13"/>
        <v>0.14285714285714279</v>
      </c>
      <c r="H42" s="11">
        <f t="shared" si="13"/>
        <v>0.4874982624409232</v>
      </c>
      <c r="I42" s="11">
        <f t="shared" si="13"/>
        <v>7.2831552941588606E-2</v>
      </c>
      <c r="J42" s="11">
        <f t="shared" si="13"/>
        <v>0.33942521789783719</v>
      </c>
      <c r="K42" s="11">
        <f t="shared" si="13"/>
        <v>0.2982461844859472</v>
      </c>
    </row>
    <row r="45" spans="1:11" x14ac:dyDescent="0.25">
      <c r="B45" s="278">
        <f>B27</f>
        <v>42094</v>
      </c>
      <c r="C45" s="278">
        <f t="shared" ref="C45:K45" si="14">C27</f>
        <v>42460</v>
      </c>
      <c r="D45" s="278">
        <f t="shared" si="14"/>
        <v>42825</v>
      </c>
      <c r="E45" s="278">
        <f t="shared" si="14"/>
        <v>43190</v>
      </c>
      <c r="F45" s="278">
        <f t="shared" si="14"/>
        <v>43555</v>
      </c>
      <c r="G45" s="278">
        <f t="shared" si="14"/>
        <v>43921</v>
      </c>
      <c r="H45" s="278">
        <f t="shared" si="14"/>
        <v>44286</v>
      </c>
      <c r="I45" s="278">
        <f t="shared" si="14"/>
        <v>44651</v>
      </c>
      <c r="J45" s="278">
        <f t="shared" si="14"/>
        <v>45016</v>
      </c>
      <c r="K45" s="278">
        <f t="shared" si="14"/>
        <v>45382</v>
      </c>
    </row>
    <row r="46" spans="1:11" x14ac:dyDescent="0.25">
      <c r="A46" t="s">
        <v>8586</v>
      </c>
      <c r="B46" s="81">
        <f>B15/B13</f>
        <v>55.778873956205423</v>
      </c>
      <c r="C46" s="81">
        <f t="shared" ref="C46:K46" si="15">C15/C13</f>
        <v>47.730252813495611</v>
      </c>
      <c r="D46" s="81">
        <f t="shared" si="15"/>
        <v>53.092980927385881</v>
      </c>
      <c r="E46" s="81">
        <f t="shared" si="15"/>
        <v>52.708414707714347</v>
      </c>
      <c r="F46" s="81">
        <f t="shared" si="15"/>
        <v>66.41238264870681</v>
      </c>
      <c r="G46" s="81">
        <f t="shared" si="15"/>
        <v>59.090807601740373</v>
      </c>
      <c r="H46" s="81">
        <f t="shared" si="15"/>
        <v>77.529443918847903</v>
      </c>
      <c r="I46" s="81">
        <f t="shared" si="15"/>
        <v>97.482917075005687</v>
      </c>
      <c r="J46" s="81">
        <f t="shared" si="15"/>
        <v>64.507656978655532</v>
      </c>
      <c r="K46" s="81">
        <f t="shared" si="15"/>
        <v>50.00893002675712</v>
      </c>
    </row>
    <row r="47" spans="1:11" x14ac:dyDescent="0.25">
      <c r="A47" t="s">
        <v>8585</v>
      </c>
      <c r="B47" s="54">
        <f>B57/B6</f>
        <v>34.791575155268433</v>
      </c>
      <c r="C47" s="54">
        <f t="shared" ref="C47:K47" si="16">C57/C6</f>
        <v>30.530200657604993</v>
      </c>
      <c r="D47" s="54">
        <f t="shared" si="16"/>
        <v>34.314457404735172</v>
      </c>
      <c r="E47" s="54">
        <f t="shared" si="16"/>
        <v>33.582151116881661</v>
      </c>
      <c r="F47" s="54">
        <f t="shared" si="16"/>
        <v>38.262098200768122</v>
      </c>
      <c r="G47" s="54">
        <f t="shared" si="16"/>
        <v>38.535791783141939</v>
      </c>
      <c r="H47" s="54">
        <f t="shared" si="16"/>
        <v>50.22443735068785</v>
      </c>
      <c r="I47" s="54">
        <f t="shared" si="16"/>
        <v>61.651831435108171</v>
      </c>
      <c r="J47" s="54">
        <f t="shared" si="16"/>
        <v>42.490905198854946</v>
      </c>
      <c r="K47" s="54">
        <f t="shared" si="16"/>
        <v>36.183434893697807</v>
      </c>
    </row>
    <row r="48" spans="1:11" x14ac:dyDescent="0.25">
      <c r="A48" t="s">
        <v>8721</v>
      </c>
      <c r="B48" s="54">
        <f>B57/B4</f>
        <v>5.7313393941797655</v>
      </c>
      <c r="C48" s="54">
        <f t="shared" ref="C48:K48" si="17">C57/C4</f>
        <v>5.8295257187581671</v>
      </c>
      <c r="D48" s="54">
        <f t="shared" si="17"/>
        <v>6.8204301025296115</v>
      </c>
      <c r="E48" s="54">
        <f t="shared" si="17"/>
        <v>6.3952704827172209</v>
      </c>
      <c r="F48" s="54">
        <f t="shared" si="17"/>
        <v>7.4871897435204442</v>
      </c>
      <c r="G48" s="54">
        <f t="shared" si="17"/>
        <v>7.9256033149854659</v>
      </c>
      <c r="H48" s="54">
        <f t="shared" si="17"/>
        <v>11.231618691103263</v>
      </c>
      <c r="I48" s="54">
        <f t="shared" si="17"/>
        <v>10.176574844817823</v>
      </c>
      <c r="J48" s="54">
        <f t="shared" si="17"/>
        <v>7.7122975453621043</v>
      </c>
      <c r="K48" s="54">
        <f t="shared" si="17"/>
        <v>7.7321515053079706</v>
      </c>
    </row>
    <row r="49" spans="1:11" x14ac:dyDescent="0.25">
      <c r="A49" t="s">
        <v>8722</v>
      </c>
      <c r="B49" s="54">
        <f>B54/B59</f>
        <v>16.409529432603176</v>
      </c>
      <c r="C49" s="54">
        <f t="shared" ref="C49:K49" si="18">C54/C59</f>
        <v>12.766164890372455</v>
      </c>
      <c r="D49" s="54">
        <f t="shared" si="18"/>
        <v>13.541768752572695</v>
      </c>
      <c r="E49" s="54">
        <f t="shared" si="18"/>
        <v>12.778338761246722</v>
      </c>
      <c r="F49" s="54">
        <f t="shared" si="18"/>
        <v>15.118423322827082</v>
      </c>
      <c r="G49" s="54">
        <f t="shared" si="18"/>
        <v>15.779679689165818</v>
      </c>
      <c r="H49" s="54">
        <f t="shared" si="18"/>
        <v>19.0053019258505</v>
      </c>
      <c r="I49" s="54">
        <f t="shared" si="18"/>
        <v>21.389966375992287</v>
      </c>
      <c r="J49" s="54">
        <f t="shared" si="18"/>
        <v>16.564135708403395</v>
      </c>
      <c r="K49" s="54">
        <f t="shared" si="18"/>
        <v>14.580087888382822</v>
      </c>
    </row>
    <row r="50" spans="1:11" x14ac:dyDescent="0.25">
      <c r="A50" t="s">
        <v>8723</v>
      </c>
      <c r="B50" s="109">
        <f>'Balance Sheet'!B23</f>
        <v>0.29418896920520587</v>
      </c>
      <c r="C50" s="109">
        <f>'Balance Sheet'!C23</f>
        <v>0.26746484960504657</v>
      </c>
      <c r="D50" s="109">
        <f>'Balance Sheet'!D23</f>
        <v>0.25505760867135113</v>
      </c>
      <c r="E50" s="109">
        <f>'Balance Sheet'!E23</f>
        <v>0.24243451130349589</v>
      </c>
      <c r="F50" s="109">
        <f>'Balance Sheet'!F23</f>
        <v>0.22764464577030905</v>
      </c>
      <c r="G50" s="109">
        <f>'Balance Sheet'!G23</f>
        <v>0.26704119184692049</v>
      </c>
      <c r="H50" s="109">
        <f>'Balance Sheet'!H23</f>
        <v>0.24513656960759125</v>
      </c>
      <c r="I50" s="109">
        <f>'Balance Sheet'!I23</f>
        <v>0.21942271546443706</v>
      </c>
      <c r="J50" s="109">
        <f>'Balance Sheet'!J23</f>
        <v>0.25677782273016331</v>
      </c>
      <c r="K50" s="109">
        <f>'Balance Sheet'!K23</f>
        <v>0.29154968683756666</v>
      </c>
    </row>
    <row r="51" spans="1:11" x14ac:dyDescent="0.25">
      <c r="A51" t="s">
        <v>8724</v>
      </c>
      <c r="B51" s="109"/>
      <c r="C51" s="109">
        <f>'Balance Sheet'!C24</f>
        <v>0.44348902123804196</v>
      </c>
      <c r="D51" s="109">
        <f>'Balance Sheet'!D24</f>
        <v>0.3992542135336663</v>
      </c>
      <c r="E51" s="109">
        <f>'Balance Sheet'!E24</f>
        <v>0.37175244872395136</v>
      </c>
      <c r="F51" s="109">
        <f>'Balance Sheet'!F24</f>
        <v>0.34626562230000191</v>
      </c>
      <c r="G51" s="109">
        <f>'Balance Sheet'!G24</f>
        <v>0.33861810143106641</v>
      </c>
      <c r="H51" s="109">
        <f>'Balance Sheet'!H24</f>
        <v>0.34960774325823019</v>
      </c>
      <c r="I51" s="109">
        <f>'Balance Sheet'!I24</f>
        <v>0.29238527741796749</v>
      </c>
      <c r="J51" s="109">
        <f>'Balance Sheet'!J24</f>
        <v>0.35010228581871716</v>
      </c>
      <c r="K51" s="109">
        <f>'Balance Sheet'!K24</f>
        <v>0.38606781465633033</v>
      </c>
    </row>
    <row r="54" spans="1:11" x14ac:dyDescent="0.25">
      <c r="A54" t="s">
        <v>9</v>
      </c>
      <c r="B54">
        <f>'Data Sheet'!B93*'Data Sheet'!B90</f>
        <v>77819.895999999993</v>
      </c>
      <c r="C54">
        <f>'Data Sheet'!C93*'Data Sheet'!C90</f>
        <v>83296.928</v>
      </c>
      <c r="D54">
        <f>'Data Sheet'!D93*'Data Sheet'!D90</f>
        <v>102970.12</v>
      </c>
      <c r="E54">
        <f>'Data Sheet'!E93*'Data Sheet'!E90</f>
        <v>107468.76800000001</v>
      </c>
      <c r="F54">
        <f>'Data Sheet'!F93*'Data Sheet'!F90</f>
        <v>143179.78400000001</v>
      </c>
      <c r="G54">
        <f>'Data Sheet'!G93*'Data Sheet'!G90</f>
        <v>159850.68</v>
      </c>
      <c r="H54">
        <f>'Data Sheet'!H93*'Data Sheet'!H90</f>
        <v>243387.40800000002</v>
      </c>
      <c r="I54">
        <f>'Data Sheet'!I93*'Data Sheet'!I90</f>
        <v>295428.804</v>
      </c>
      <c r="J54">
        <f>'Data Sheet'!J93*'Data Sheet'!J90</f>
        <v>264897.46799999999</v>
      </c>
      <c r="K54">
        <f>'Data Sheet'!K93*'Data Sheet'!K90</f>
        <v>273060.26</v>
      </c>
    </row>
    <row r="55" spans="1:11" x14ac:dyDescent="0.25">
      <c r="A55" t="s">
        <v>8726</v>
      </c>
      <c r="B55">
        <f>'Data Sheet'!B59</f>
        <v>418.17</v>
      </c>
      <c r="C55">
        <f>'Data Sheet'!C59</f>
        <v>323.29000000000002</v>
      </c>
      <c r="D55">
        <f>'Data Sheet'!D59</f>
        <v>560.34</v>
      </c>
      <c r="E55">
        <f>'Data Sheet'!E59</f>
        <v>533.42999999999995</v>
      </c>
      <c r="F55">
        <f>'Data Sheet'!F59</f>
        <v>1319.6</v>
      </c>
      <c r="G55">
        <f>'Data Sheet'!G59</f>
        <v>1118.5</v>
      </c>
      <c r="H55">
        <f>'Data Sheet'!H59</f>
        <v>1093.1199999999999</v>
      </c>
      <c r="I55">
        <f>'Data Sheet'!I59</f>
        <v>1586.88</v>
      </c>
      <c r="J55">
        <f>'Data Sheet'!J59</f>
        <v>1932.62</v>
      </c>
      <c r="K55">
        <f>'Data Sheet'!K59</f>
        <v>2474.38</v>
      </c>
    </row>
    <row r="56" spans="1:11" x14ac:dyDescent="0.25">
      <c r="A56" t="s">
        <v>8729</v>
      </c>
      <c r="B56">
        <f>'Data Sheet'!B69</f>
        <v>204.39</v>
      </c>
      <c r="C56">
        <f>'Data Sheet'!C69</f>
        <v>424.2</v>
      </c>
      <c r="D56">
        <f>'Data Sheet'!D69</f>
        <v>801.21</v>
      </c>
      <c r="E56">
        <f>'Data Sheet'!E69</f>
        <v>404.65</v>
      </c>
      <c r="F56">
        <f>'Data Sheet'!F69</f>
        <v>444.88</v>
      </c>
      <c r="G56">
        <f>'Data Sheet'!G69</f>
        <v>782.83</v>
      </c>
      <c r="H56">
        <f>'Data Sheet'!H69</f>
        <v>610.75</v>
      </c>
      <c r="I56">
        <f>'Data Sheet'!I69</f>
        <v>864.33</v>
      </c>
      <c r="J56">
        <f>'Data Sheet'!J69</f>
        <v>843.82</v>
      </c>
      <c r="K56">
        <f>'Data Sheet'!K69</f>
        <v>1084.01</v>
      </c>
    </row>
    <row r="57" spans="1:11" x14ac:dyDescent="0.25">
      <c r="A57" t="s">
        <v>8730</v>
      </c>
      <c r="B57">
        <f>B54+B55-B56</f>
        <v>78033.675999999992</v>
      </c>
      <c r="C57">
        <f t="shared" ref="C57:K57" si="19">C54+C55-C56</f>
        <v>83196.017999999996</v>
      </c>
      <c r="D57">
        <f t="shared" si="19"/>
        <v>102729.24999999999</v>
      </c>
      <c r="E57">
        <f t="shared" si="19"/>
        <v>107597.54800000001</v>
      </c>
      <c r="F57">
        <f t="shared" si="19"/>
        <v>144054.50400000002</v>
      </c>
      <c r="G57">
        <f t="shared" si="19"/>
        <v>160186.35</v>
      </c>
      <c r="H57">
        <f t="shared" si="19"/>
        <v>243869.77800000002</v>
      </c>
      <c r="I57">
        <f t="shared" si="19"/>
        <v>296151.35399999999</v>
      </c>
      <c r="J57">
        <f t="shared" si="19"/>
        <v>265986.26799999998</v>
      </c>
      <c r="K57">
        <f t="shared" si="19"/>
        <v>274450.63</v>
      </c>
    </row>
    <row r="58" spans="1:11" x14ac:dyDescent="0.25">
      <c r="B58" s="54"/>
    </row>
    <row r="59" spans="1:11" x14ac:dyDescent="0.25">
      <c r="A59" t="s">
        <v>8731</v>
      </c>
      <c r="B59">
        <f>'Data Sheet'!B57+'Data Sheet'!B58</f>
        <v>4742.3599999999997</v>
      </c>
      <c r="C59">
        <f>'Data Sheet'!C57+'Data Sheet'!C58</f>
        <v>6524.82</v>
      </c>
      <c r="D59">
        <f>'Data Sheet'!D57+'Data Sheet'!D58</f>
        <v>7603.89</v>
      </c>
      <c r="E59">
        <f>'Data Sheet'!E57+'Data Sheet'!E58</f>
        <v>8410.23</v>
      </c>
      <c r="F59">
        <f>'Data Sheet'!F57+'Data Sheet'!F58</f>
        <v>9470.5499999999993</v>
      </c>
      <c r="G59">
        <f>'Data Sheet'!G57+'Data Sheet'!G58</f>
        <v>10130.16</v>
      </c>
      <c r="H59">
        <f>'Data Sheet'!H57+'Data Sheet'!H58</f>
        <v>12806.29</v>
      </c>
      <c r="I59">
        <f>'Data Sheet'!I57+'Data Sheet'!I58</f>
        <v>13811.56</v>
      </c>
      <c r="J59">
        <f>'Data Sheet'!J57+'Data Sheet'!J58</f>
        <v>15992.23</v>
      </c>
      <c r="K59">
        <f>'Data Sheet'!K57+'Data Sheet'!K58</f>
        <v>18728.3</v>
      </c>
    </row>
    <row r="61" spans="1:11" x14ac:dyDescent="0.25">
      <c r="A61" t="s">
        <v>8762</v>
      </c>
      <c r="B61" s="248">
        <v>695.38</v>
      </c>
    </row>
  </sheetData>
  <hyperlinks>
    <hyperlink ref="M1" r:id="rId1" xr:uid="{34B1DB36-A573-40D2-870C-E8964E5E9DBB}"/>
  </hyperlinks>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C398D-C4DC-41BC-91E3-BF278068302D}">
  <dimension ref="A1:K24"/>
  <sheetViews>
    <sheetView topLeftCell="A10" workbookViewId="0">
      <selection activeCell="C24" sqref="C24:K24"/>
    </sheetView>
  </sheetViews>
  <sheetFormatPr defaultColWidth="8.85546875" defaultRowHeight="15" x14ac:dyDescent="0.25"/>
  <cols>
    <col min="1" max="1" width="22.85546875" bestFit="1" customWidth="1"/>
    <col min="2" max="2" width="13.42578125" customWidth="1"/>
    <col min="3" max="11" width="15.42578125" customWidth="1"/>
  </cols>
  <sheetData>
    <row r="1" spans="1:11" s="275" customFormat="1" x14ac:dyDescent="0.25">
      <c r="A1" s="275">
        <f>'[1]Profit &amp; Loss'!A1</f>
        <v>0</v>
      </c>
      <c r="E1" t="str">
        <f>UPDATE</f>
        <v/>
      </c>
      <c r="G1"/>
      <c r="J1" s="275" t="s">
        <v>8684</v>
      </c>
    </row>
    <row r="2" spans="1:11" x14ac:dyDescent="0.25">
      <c r="G2" s="275"/>
      <c r="H2" s="275"/>
    </row>
    <row r="3" spans="1:11" x14ac:dyDescent="0.25">
      <c r="A3" s="277" t="s">
        <v>8685</v>
      </c>
      <c r="B3" s="278">
        <f>'[1]Data Sheet'!B56</f>
        <v>42094</v>
      </c>
      <c r="C3" s="278">
        <f>'[1]Data Sheet'!C56</f>
        <v>42460</v>
      </c>
      <c r="D3" s="278">
        <f>'[1]Data Sheet'!D56</f>
        <v>42825</v>
      </c>
      <c r="E3" s="278">
        <f>'[1]Data Sheet'!E56</f>
        <v>43190</v>
      </c>
      <c r="F3" s="278">
        <f>'[1]Data Sheet'!F56</f>
        <v>43555</v>
      </c>
      <c r="G3" s="278">
        <f>'[1]Data Sheet'!G56</f>
        <v>43921</v>
      </c>
      <c r="H3" s="278">
        <f>'[1]Data Sheet'!H56</f>
        <v>44286</v>
      </c>
      <c r="I3" s="278">
        <f>'[1]Data Sheet'!I56</f>
        <v>44651</v>
      </c>
      <c r="J3" s="278">
        <f>'[1]Data Sheet'!J56</f>
        <v>45016</v>
      </c>
      <c r="K3" s="278">
        <f>'[1]Data Sheet'!K56</f>
        <v>45382</v>
      </c>
    </row>
    <row r="4" spans="1:11" x14ac:dyDescent="0.25">
      <c r="A4" t="s">
        <v>33</v>
      </c>
      <c r="B4" s="287">
        <f>'[1]Data Sheet'!B57</f>
        <v>95.92</v>
      </c>
      <c r="C4" s="287">
        <f>'[1]Data Sheet'!C57</f>
        <v>95.92</v>
      </c>
      <c r="D4" s="287">
        <f>'[1]Data Sheet'!D57</f>
        <v>95.92</v>
      </c>
      <c r="E4" s="287">
        <f>'[1]Data Sheet'!E57</f>
        <v>95.92</v>
      </c>
      <c r="F4" s="287">
        <f>'[1]Data Sheet'!F57</f>
        <v>95.92</v>
      </c>
      <c r="G4" s="287">
        <f>'[1]Data Sheet'!G57</f>
        <v>95.92</v>
      </c>
      <c r="H4" s="287">
        <f>'[1]Data Sheet'!H57</f>
        <v>95.92</v>
      </c>
      <c r="I4" s="287">
        <f>'[1]Data Sheet'!I57</f>
        <v>95.92</v>
      </c>
      <c r="J4" s="287">
        <f>'[1]Data Sheet'!J57</f>
        <v>95.92</v>
      </c>
      <c r="K4" s="287">
        <f>'[1]Data Sheet'!K57</f>
        <v>95.92</v>
      </c>
    </row>
    <row r="5" spans="1:11" x14ac:dyDescent="0.25">
      <c r="A5" t="s">
        <v>34</v>
      </c>
      <c r="B5" s="287">
        <f>'[1]Data Sheet'!B58</f>
        <v>4646.4399999999996</v>
      </c>
      <c r="C5" s="287">
        <f>'[1]Data Sheet'!C58</f>
        <v>6428.9</v>
      </c>
      <c r="D5" s="287">
        <f>'[1]Data Sheet'!D58</f>
        <v>7507.97</v>
      </c>
      <c r="E5" s="287">
        <f>'[1]Data Sheet'!E58</f>
        <v>8314.31</v>
      </c>
      <c r="F5" s="287">
        <f>'[1]Data Sheet'!F58</f>
        <v>9374.6299999999992</v>
      </c>
      <c r="G5" s="287">
        <f>'[1]Data Sheet'!G58</f>
        <v>10034.24</v>
      </c>
      <c r="H5" s="287">
        <f>'[1]Data Sheet'!H58</f>
        <v>12710.37</v>
      </c>
      <c r="I5" s="287">
        <f>'[1]Data Sheet'!I58</f>
        <v>13715.64</v>
      </c>
      <c r="J5" s="287">
        <f>'[1]Data Sheet'!J58</f>
        <v>15896.31</v>
      </c>
      <c r="K5" s="287">
        <f>'[1]Data Sheet'!K58</f>
        <v>18632.38</v>
      </c>
    </row>
    <row r="6" spans="1:11" x14ac:dyDescent="0.25">
      <c r="A6" t="s">
        <v>35</v>
      </c>
      <c r="B6" s="287">
        <f>'[1]Data Sheet'!B59</f>
        <v>418.17</v>
      </c>
      <c r="C6" s="287">
        <f>'[1]Data Sheet'!C59</f>
        <v>323.29000000000002</v>
      </c>
      <c r="D6" s="287">
        <f>'[1]Data Sheet'!D59</f>
        <v>560.34</v>
      </c>
      <c r="E6" s="287">
        <f>'[1]Data Sheet'!E59</f>
        <v>533.42999999999995</v>
      </c>
      <c r="F6" s="287">
        <f>'[1]Data Sheet'!F59</f>
        <v>1319.6</v>
      </c>
      <c r="G6" s="287">
        <f>'[1]Data Sheet'!G59</f>
        <v>1118.5</v>
      </c>
      <c r="H6" s="287">
        <f>'[1]Data Sheet'!H59</f>
        <v>1093.1199999999999</v>
      </c>
      <c r="I6" s="287">
        <f>'[1]Data Sheet'!I59</f>
        <v>1586.88</v>
      </c>
      <c r="J6" s="287">
        <f>'[1]Data Sheet'!J59</f>
        <v>1932.62</v>
      </c>
      <c r="K6" s="287">
        <f>'[1]Data Sheet'!K59</f>
        <v>2474.38</v>
      </c>
    </row>
    <row r="7" spans="1:11" x14ac:dyDescent="0.25">
      <c r="A7" t="s">
        <v>36</v>
      </c>
      <c r="B7" s="287">
        <f>'[1]Data Sheet'!B60</f>
        <v>3753.97</v>
      </c>
      <c r="C7" s="287">
        <f>'[1]Data Sheet'!C60</f>
        <v>3710.92</v>
      </c>
      <c r="D7" s="287">
        <f>'[1]Data Sheet'!D60</f>
        <v>4240.96</v>
      </c>
      <c r="E7" s="287">
        <f>'[1]Data Sheet'!E60</f>
        <v>4819.82</v>
      </c>
      <c r="F7" s="287">
        <f>'[1]Data Sheet'!F60</f>
        <v>5458.69</v>
      </c>
      <c r="G7" s="287">
        <f>'[1]Data Sheet'!G60</f>
        <v>4889.3100000000004</v>
      </c>
      <c r="H7" s="287">
        <f>'[1]Data Sheet'!H60</f>
        <v>6455.93</v>
      </c>
      <c r="I7" s="287">
        <f>'[1]Data Sheet'!I60</f>
        <v>7559.99</v>
      </c>
      <c r="J7" s="287">
        <f>'[1]Data Sheet'!J60</f>
        <v>7854.48</v>
      </c>
      <c r="K7" s="287">
        <f>'[1]Data Sheet'!K60</f>
        <v>8698.09</v>
      </c>
    </row>
    <row r="8" spans="1:11" s="275" customFormat="1" x14ac:dyDescent="0.25">
      <c r="A8" s="275" t="s">
        <v>37</v>
      </c>
      <c r="B8" s="288">
        <f>'[1]Data Sheet'!B61</f>
        <v>8914.5</v>
      </c>
      <c r="C8" s="288">
        <f>'[1]Data Sheet'!C61</f>
        <v>10559.03</v>
      </c>
      <c r="D8" s="288">
        <f>'[1]Data Sheet'!D61</f>
        <v>12405.19</v>
      </c>
      <c r="E8" s="288">
        <f>'[1]Data Sheet'!E61</f>
        <v>13763.48</v>
      </c>
      <c r="F8" s="288">
        <f>'[1]Data Sheet'!F61</f>
        <v>16248.84</v>
      </c>
      <c r="G8" s="288">
        <f>'[1]Data Sheet'!G61</f>
        <v>16137.97</v>
      </c>
      <c r="H8" s="288">
        <f>'[1]Data Sheet'!H61</f>
        <v>20355.34</v>
      </c>
      <c r="I8" s="288">
        <f>'[1]Data Sheet'!I61</f>
        <v>22958.43</v>
      </c>
      <c r="J8" s="288">
        <f>'[1]Data Sheet'!J61</f>
        <v>25779.33</v>
      </c>
      <c r="K8" s="288">
        <f>'[1]Data Sheet'!K61</f>
        <v>29900.77</v>
      </c>
    </row>
    <row r="9" spans="1:11" s="275" customFormat="1" x14ac:dyDescent="0.25">
      <c r="B9" s="288"/>
      <c r="C9" s="288"/>
      <c r="D9" s="288"/>
      <c r="E9" s="288"/>
      <c r="F9" s="288"/>
      <c r="G9" s="288"/>
      <c r="H9" s="288"/>
      <c r="I9" s="288"/>
      <c r="J9" s="288"/>
      <c r="K9" s="288"/>
    </row>
    <row r="10" spans="1:11" x14ac:dyDescent="0.25">
      <c r="A10" t="s">
        <v>38</v>
      </c>
      <c r="B10" s="287">
        <f>'[1]Data Sheet'!B62</f>
        <v>2660.04</v>
      </c>
      <c r="C10" s="287">
        <f>'[1]Data Sheet'!C62</f>
        <v>3416.35</v>
      </c>
      <c r="D10" s="287">
        <f>'[1]Data Sheet'!D62</f>
        <v>3303.74</v>
      </c>
      <c r="E10" s="287">
        <f>'[1]Data Sheet'!E62</f>
        <v>3732.24</v>
      </c>
      <c r="F10" s="287">
        <f>'[1]Data Sheet'!F62</f>
        <v>6496.56</v>
      </c>
      <c r="G10" s="287">
        <f>'[1]Data Sheet'!G62</f>
        <v>6272.31</v>
      </c>
      <c r="H10" s="287">
        <f>'[1]Data Sheet'!H62</f>
        <v>5858.52</v>
      </c>
      <c r="I10" s="287">
        <f>'[1]Data Sheet'!I62</f>
        <v>5519.06</v>
      </c>
      <c r="J10" s="287">
        <f>'[1]Data Sheet'!J62</f>
        <v>5770.46</v>
      </c>
      <c r="K10" s="287">
        <f>'[1]Data Sheet'!K62</f>
        <v>7146.62</v>
      </c>
    </row>
    <row r="11" spans="1:11" x14ac:dyDescent="0.25">
      <c r="A11" t="s">
        <v>39</v>
      </c>
      <c r="B11" s="287">
        <f>'[1]Data Sheet'!B63</f>
        <v>196</v>
      </c>
      <c r="C11" s="287">
        <f>'[1]Data Sheet'!C63</f>
        <v>106.59</v>
      </c>
      <c r="D11" s="287">
        <f>'[1]Data Sheet'!D63</f>
        <v>257.54000000000002</v>
      </c>
      <c r="E11" s="287">
        <f>'[1]Data Sheet'!E63</f>
        <v>1405.11</v>
      </c>
      <c r="F11" s="287">
        <f>'[1]Data Sheet'!F63</f>
        <v>209.67</v>
      </c>
      <c r="G11" s="287">
        <f>'[1]Data Sheet'!G63</f>
        <v>140.24</v>
      </c>
      <c r="H11" s="287">
        <f>'[1]Data Sheet'!H63</f>
        <v>182.98</v>
      </c>
      <c r="I11" s="287">
        <f>'[1]Data Sheet'!I63</f>
        <v>426.43</v>
      </c>
      <c r="J11" s="287">
        <f>'[1]Data Sheet'!J63</f>
        <v>1019.59</v>
      </c>
      <c r="K11" s="287">
        <f>'[1]Data Sheet'!K63</f>
        <v>2698.37</v>
      </c>
    </row>
    <row r="12" spans="1:11" x14ac:dyDescent="0.25">
      <c r="A12" t="s">
        <v>40</v>
      </c>
      <c r="B12" s="287">
        <f>'[1]Data Sheet'!B64</f>
        <v>1587.79</v>
      </c>
      <c r="C12" s="287">
        <f>'[1]Data Sheet'!C64</f>
        <v>2712.13</v>
      </c>
      <c r="D12" s="287">
        <f>'[1]Data Sheet'!D64</f>
        <v>2651.99</v>
      </c>
      <c r="E12" s="287">
        <f>'[1]Data Sheet'!E64</f>
        <v>2140.6999999999998</v>
      </c>
      <c r="F12" s="287">
        <f>'[1]Data Sheet'!F64</f>
        <v>2568.58</v>
      </c>
      <c r="G12" s="287">
        <f>'[1]Data Sheet'!G64</f>
        <v>2018.85</v>
      </c>
      <c r="H12" s="287">
        <f>'[1]Data Sheet'!H64</f>
        <v>4736.8</v>
      </c>
      <c r="I12" s="287">
        <f>'[1]Data Sheet'!I64</f>
        <v>3247.53</v>
      </c>
      <c r="J12" s="287">
        <f>'[1]Data Sheet'!J64</f>
        <v>4261.71</v>
      </c>
      <c r="K12" s="287">
        <f>'[1]Data Sheet'!K64</f>
        <v>4587.92</v>
      </c>
    </row>
    <row r="13" spans="1:11" x14ac:dyDescent="0.25">
      <c r="A13" t="s">
        <v>41</v>
      </c>
      <c r="B13" s="287">
        <f>'[1]Data Sheet'!B65</f>
        <v>4470.67</v>
      </c>
      <c r="C13" s="287">
        <f>'[1]Data Sheet'!C65</f>
        <v>4323.96</v>
      </c>
      <c r="D13" s="287">
        <f>'[1]Data Sheet'!D65</f>
        <v>6191.92</v>
      </c>
      <c r="E13" s="287">
        <f>'[1]Data Sheet'!E65</f>
        <v>6485.43</v>
      </c>
      <c r="F13" s="287">
        <f>'[1]Data Sheet'!F65</f>
        <v>6974.03</v>
      </c>
      <c r="G13" s="287">
        <f>'[1]Data Sheet'!G65</f>
        <v>7706.57</v>
      </c>
      <c r="H13" s="287">
        <f>'[1]Data Sheet'!H65</f>
        <v>9577.0400000000009</v>
      </c>
      <c r="I13" s="287">
        <f>'[1]Data Sheet'!I65</f>
        <v>13765.41</v>
      </c>
      <c r="J13" s="287">
        <f>'[1]Data Sheet'!J65</f>
        <v>14727.57</v>
      </c>
      <c r="K13" s="287">
        <f>'[1]Data Sheet'!K65</f>
        <v>15467.86</v>
      </c>
    </row>
    <row r="14" spans="1:11" s="275" customFormat="1" x14ac:dyDescent="0.25">
      <c r="A14" s="275" t="s">
        <v>37</v>
      </c>
      <c r="B14" s="287">
        <f>'[1]Data Sheet'!B66</f>
        <v>8914.5</v>
      </c>
      <c r="C14" s="287">
        <f>'[1]Data Sheet'!C66</f>
        <v>10559.03</v>
      </c>
      <c r="D14" s="287">
        <f>'[1]Data Sheet'!D66</f>
        <v>12405.19</v>
      </c>
      <c r="E14" s="287">
        <f>'[1]Data Sheet'!E66</f>
        <v>13763.48</v>
      </c>
      <c r="F14" s="287">
        <f>'[1]Data Sheet'!F66</f>
        <v>16248.84</v>
      </c>
      <c r="G14" s="287">
        <f>'[1]Data Sheet'!G66</f>
        <v>16137.97</v>
      </c>
      <c r="H14" s="287">
        <f>'[1]Data Sheet'!H66</f>
        <v>20355.34</v>
      </c>
      <c r="I14" s="287">
        <f>'[1]Data Sheet'!I66</f>
        <v>22958.43</v>
      </c>
      <c r="J14" s="287">
        <f>'[1]Data Sheet'!J66</f>
        <v>25779.33</v>
      </c>
      <c r="K14" s="287">
        <f>'[1]Data Sheet'!K66</f>
        <v>29900.77</v>
      </c>
    </row>
    <row r="15" spans="1:11" x14ac:dyDescent="0.25">
      <c r="B15" s="289"/>
      <c r="C15" s="289"/>
      <c r="D15" s="289"/>
      <c r="E15" s="289"/>
      <c r="F15" s="289"/>
      <c r="G15" s="289"/>
      <c r="H15" s="289"/>
      <c r="I15" s="289"/>
      <c r="J15" s="289"/>
      <c r="K15" s="289"/>
    </row>
    <row r="16" spans="1:11" x14ac:dyDescent="0.25">
      <c r="A16" t="s">
        <v>8662</v>
      </c>
      <c r="B16" s="289">
        <f>B13-B7</f>
        <v>716.70000000000027</v>
      </c>
      <c r="C16" s="289">
        <f t="shared" ref="C16:K16" si="0">C13-C7</f>
        <v>613.04</v>
      </c>
      <c r="D16" s="289">
        <f t="shared" si="0"/>
        <v>1950.96</v>
      </c>
      <c r="E16" s="289">
        <f t="shared" si="0"/>
        <v>1665.6100000000006</v>
      </c>
      <c r="F16" s="289">
        <f t="shared" si="0"/>
        <v>1515.3400000000001</v>
      </c>
      <c r="G16" s="289">
        <f t="shared" si="0"/>
        <v>2817.2599999999993</v>
      </c>
      <c r="H16" s="289">
        <f t="shared" si="0"/>
        <v>3121.1100000000006</v>
      </c>
      <c r="I16" s="289">
        <f t="shared" si="0"/>
        <v>6205.42</v>
      </c>
      <c r="J16" s="289">
        <f t="shared" si="0"/>
        <v>6873.09</v>
      </c>
      <c r="K16" s="289">
        <f t="shared" si="0"/>
        <v>6769.77</v>
      </c>
    </row>
    <row r="17" spans="1:11" x14ac:dyDescent="0.25">
      <c r="A17" t="s">
        <v>8727</v>
      </c>
      <c r="B17" s="289">
        <f>'[1]Data Sheet'!B67</f>
        <v>1182.07</v>
      </c>
      <c r="C17" s="289">
        <f>'[1]Data Sheet'!C67</f>
        <v>1186.8399999999999</v>
      </c>
      <c r="D17" s="289">
        <f>'[1]Data Sheet'!D67</f>
        <v>1446.6</v>
      </c>
      <c r="E17" s="289">
        <f>'[1]Data Sheet'!E67</f>
        <v>1730.63</v>
      </c>
      <c r="F17" s="289">
        <f>'[1]Data Sheet'!F67</f>
        <v>1907.33</v>
      </c>
      <c r="G17" s="289">
        <f>'[1]Data Sheet'!G67</f>
        <v>1795.22</v>
      </c>
      <c r="H17" s="289">
        <f>'[1]Data Sheet'!H67</f>
        <v>2602.17</v>
      </c>
      <c r="I17" s="289">
        <f>'[1]Data Sheet'!I67</f>
        <v>3871.44</v>
      </c>
      <c r="J17" s="289">
        <f>'[1]Data Sheet'!J67</f>
        <v>4636.9399999999996</v>
      </c>
      <c r="K17" s="289">
        <f>'[1]Data Sheet'!K67</f>
        <v>4889.05</v>
      </c>
    </row>
    <row r="18" spans="1:11" x14ac:dyDescent="0.25">
      <c r="A18" t="s">
        <v>43</v>
      </c>
      <c r="B18" s="289">
        <f>'[1]Data Sheet'!B68</f>
        <v>2258.52</v>
      </c>
      <c r="C18" s="289">
        <f>'[1]Data Sheet'!C68</f>
        <v>1998.24</v>
      </c>
      <c r="D18" s="289">
        <f>'[1]Data Sheet'!D68</f>
        <v>2626.94</v>
      </c>
      <c r="E18" s="289">
        <f>'[1]Data Sheet'!E68</f>
        <v>2658.31</v>
      </c>
      <c r="F18" s="289">
        <f>'[1]Data Sheet'!F68</f>
        <v>3149.86</v>
      </c>
      <c r="G18" s="289">
        <f>'[1]Data Sheet'!G68</f>
        <v>3389.81</v>
      </c>
      <c r="H18" s="289">
        <f>'[1]Data Sheet'!H68</f>
        <v>3798.6</v>
      </c>
      <c r="I18" s="289">
        <f>'[1]Data Sheet'!I68</f>
        <v>6152.98</v>
      </c>
      <c r="J18" s="289">
        <f>'[1]Data Sheet'!J68</f>
        <v>6210.64</v>
      </c>
      <c r="K18" s="289">
        <f>'[1]Data Sheet'!K68</f>
        <v>5923.41</v>
      </c>
    </row>
    <row r="20" spans="1:11" x14ac:dyDescent="0.25">
      <c r="A20" t="s">
        <v>106</v>
      </c>
      <c r="B20" s="289">
        <f>IF('[1]Profit &amp; Loss'!B4&gt;0,'[1]Balance Sheet'!B17/('[1]Profit &amp; Loss'!B4/365),0)</f>
        <v>0</v>
      </c>
      <c r="C20" s="289">
        <f>IF('[1]Profit &amp; Loss'!C4&gt;0,'[1]Balance Sheet'!C17/('[1]Profit &amp; Loss'!C4/365),0)</f>
        <v>0</v>
      </c>
      <c r="D20" s="289">
        <f>IF('[1]Profit &amp; Loss'!D4&gt;0,'[1]Balance Sheet'!D17/('[1]Profit &amp; Loss'!D4/365),0)</f>
        <v>0</v>
      </c>
      <c r="E20" s="289">
        <f>IF('[1]Profit &amp; Loss'!E4&gt;0,'[1]Balance Sheet'!E17/('[1]Profit &amp; Loss'!E4/365),0)</f>
        <v>0</v>
      </c>
      <c r="F20" s="289">
        <f>IF('[1]Profit &amp; Loss'!F4&gt;0,'[1]Balance Sheet'!F17/('[1]Profit &amp; Loss'!F4/365),0)</f>
        <v>0</v>
      </c>
      <c r="G20" s="289">
        <f>IF('[1]Profit &amp; Loss'!G4&gt;0,'[1]Balance Sheet'!G17/('[1]Profit &amp; Loss'!G4/365),0)</f>
        <v>0</v>
      </c>
      <c r="H20" s="289">
        <f>IF('[1]Profit &amp; Loss'!H4&gt;0,'[1]Balance Sheet'!H17/('[1]Profit &amp; Loss'!H4/365),0)</f>
        <v>0</v>
      </c>
      <c r="I20" s="289">
        <f>IF('[1]Profit &amp; Loss'!I4&gt;0,'[1]Balance Sheet'!I17/('[1]Profit &amp; Loss'!I4/365),0)</f>
        <v>0</v>
      </c>
      <c r="J20" s="289">
        <f>IF('[1]Profit &amp; Loss'!J4&gt;0,'[1]Balance Sheet'!J17/('[1]Profit &amp; Loss'!J4/365),0)</f>
        <v>0</v>
      </c>
      <c r="K20" s="289">
        <f>IF('[1]Profit &amp; Loss'!K4&gt;0,'[1]Balance Sheet'!K17/('[1]Profit &amp; Loss'!K4/365),0)</f>
        <v>0</v>
      </c>
    </row>
    <row r="21" spans="1:11" x14ac:dyDescent="0.25">
      <c r="A21" t="s">
        <v>104</v>
      </c>
      <c r="B21" s="289">
        <f>IF('[1]Balance Sheet'!B18&gt;0,'[1]Profit &amp; Loss'!B4/'[1]Balance Sheet'!B18,0)</f>
        <v>0</v>
      </c>
      <c r="C21" s="289">
        <f>IF('[1]Balance Sheet'!C18&gt;0,'[1]Profit &amp; Loss'!C4/'[1]Balance Sheet'!C18,0)</f>
        <v>0</v>
      </c>
      <c r="D21" s="289">
        <f>IF('[1]Balance Sheet'!D18&gt;0,'[1]Profit &amp; Loss'!D4/'[1]Balance Sheet'!D18,0)</f>
        <v>0</v>
      </c>
      <c r="E21" s="289">
        <f>IF('[1]Balance Sheet'!E18&gt;0,'[1]Profit &amp; Loss'!E4/'[1]Balance Sheet'!E18,0)</f>
        <v>0</v>
      </c>
      <c r="F21" s="289">
        <f>IF('[1]Balance Sheet'!F18&gt;0,'[1]Profit &amp; Loss'!F4/'[1]Balance Sheet'!F18,0)</f>
        <v>0</v>
      </c>
      <c r="G21" s="289">
        <f>IF('[1]Balance Sheet'!G18&gt;0,'[1]Profit &amp; Loss'!G4/'[1]Balance Sheet'!G18,0)</f>
        <v>0</v>
      </c>
      <c r="H21" s="289">
        <f>IF('[1]Balance Sheet'!H18&gt;0,'[1]Profit &amp; Loss'!H4/'[1]Balance Sheet'!H18,0)</f>
        <v>0</v>
      </c>
      <c r="I21" s="289">
        <f>IF('[1]Balance Sheet'!I18&gt;0,'[1]Profit &amp; Loss'!I4/'[1]Balance Sheet'!I18,0)</f>
        <v>0</v>
      </c>
      <c r="J21" s="289">
        <f>IF('[1]Balance Sheet'!J18&gt;0,'[1]Profit &amp; Loss'!J4/'[1]Balance Sheet'!J18,0)</f>
        <v>0</v>
      </c>
      <c r="K21" s="289">
        <f>IF('[1]Balance Sheet'!K18&gt;0,'[1]Profit &amp; Loss'!K4/'[1]Balance Sheet'!K18,0)</f>
        <v>0</v>
      </c>
    </row>
    <row r="23" spans="1:11" s="275" customFormat="1" x14ac:dyDescent="0.25">
      <c r="A23" s="275" t="s">
        <v>8642</v>
      </c>
      <c r="B23" s="313">
        <f>IF(SUM('Balance Sheet'!B4:B5)&gt;0,'Profit &amp; Loss'!B12/SUM('Balance Sheet'!B4:B5),"")</f>
        <v>0.29418896920520587</v>
      </c>
      <c r="C23" s="313">
        <f>IF(SUM('Balance Sheet'!C4:C5)&gt;0,'Profit &amp; Loss'!C12/SUM('Balance Sheet'!C4:C5),"")</f>
        <v>0.26746484960504657</v>
      </c>
      <c r="D23" s="313">
        <f>IF(SUM('Balance Sheet'!D4:D5)&gt;0,'Profit &amp; Loss'!D12/SUM('Balance Sheet'!D4:D5),"")</f>
        <v>0.25505760867135113</v>
      </c>
      <c r="E23" s="313">
        <f>IF(SUM('Balance Sheet'!E4:E5)&gt;0,'Profit &amp; Loss'!E12/SUM('Balance Sheet'!E4:E5),"")</f>
        <v>0.24243451130349589</v>
      </c>
      <c r="F23" s="313">
        <f>IF(SUM('Balance Sheet'!F4:F5)&gt;0,'Profit &amp; Loss'!F12/SUM('Balance Sheet'!F4:F5),"")</f>
        <v>0.22764464577030905</v>
      </c>
      <c r="G23" s="313">
        <f>IF(SUM('Balance Sheet'!G4:G5)&gt;0,'Profit &amp; Loss'!G12/SUM('Balance Sheet'!G4:G5),"")</f>
        <v>0.26704119184692049</v>
      </c>
      <c r="H23" s="313">
        <f>IF(SUM('Balance Sheet'!H4:H5)&gt;0,'Profit &amp; Loss'!H12/SUM('Balance Sheet'!H4:H5),"")</f>
        <v>0.24513656960759125</v>
      </c>
      <c r="I23" s="313">
        <f>IF(SUM('Balance Sheet'!I4:I5)&gt;0,'Profit &amp; Loss'!I12/SUM('Balance Sheet'!I4:I5),"")</f>
        <v>0.21942271546443706</v>
      </c>
      <c r="J23" s="313">
        <f>IF(SUM('Balance Sheet'!J4:J5)&gt;0,'Profit &amp; Loss'!J12/SUM('Balance Sheet'!J4:J5),"")</f>
        <v>0.25677782273016331</v>
      </c>
      <c r="K23" s="313">
        <f>IF(SUM('Balance Sheet'!K4:K5)&gt;0,'Profit &amp; Loss'!K12/SUM('Balance Sheet'!K4:K5),"")</f>
        <v>0.29154968683756666</v>
      </c>
    </row>
    <row r="24" spans="1:11" s="275" customFormat="1" x14ac:dyDescent="0.25">
      <c r="A24" s="275" t="s">
        <v>8728</v>
      </c>
      <c r="B24" s="290"/>
      <c r="C24" s="313">
        <f>IF((B4+B5+B6+C4+C5+C6)&gt;0,('Profit &amp; Loss'!C10+'Profit &amp; Loss'!C9)*2/(B4+B5+B6+C4+C5+C6),"")</f>
        <v>0.44348902123804196</v>
      </c>
      <c r="D24" s="313">
        <f>IF((C4+C5+C6+D4+D5+D6)&gt;0,('Profit &amp; Loss'!D10+'Profit &amp; Loss'!D9)*2/(C4+C5+C6+D4+D5+D6),"")</f>
        <v>0.3992542135336663</v>
      </c>
      <c r="E24" s="313">
        <f>IF((D4+D5+D6+E4+E5+E6)&gt;0,('Profit &amp; Loss'!E10+'Profit &amp; Loss'!E9)*2/(D4+D5+D6+E4+E5+E6),"")</f>
        <v>0.37175244872395136</v>
      </c>
      <c r="F24" s="313">
        <f>IF((E4+E5+E6+F4+F5+F6)&gt;0,('Profit &amp; Loss'!F10+'Profit &amp; Loss'!F9)*2/(E4+E5+E6+F4+F5+F6),"")</f>
        <v>0.34626562230000191</v>
      </c>
      <c r="G24" s="313">
        <f>IF((F4+F5+F6+G4+G5+G6)&gt;0,('Profit &amp; Loss'!G10+'Profit &amp; Loss'!G9)*2/(F4+F5+F6+G4+G5+G6),"")</f>
        <v>0.33861810143106641</v>
      </c>
      <c r="H24" s="313">
        <f>IF((G4+G5+G6+H4+H5+H6)&gt;0,('Profit &amp; Loss'!H10+'Profit &amp; Loss'!H9)*2/(G4+G5+G6+H4+H5+H6),"")</f>
        <v>0.34960774325823019</v>
      </c>
      <c r="I24" s="313">
        <f>IF((H4+H5+H6+I4+I5+I6)&gt;0,('Profit &amp; Loss'!I10+'Profit &amp; Loss'!I9)*2/(H4+H5+H6+I4+I5+I6),"")</f>
        <v>0.29238527741796749</v>
      </c>
      <c r="J24" s="313">
        <f>IF((I4+I5+I6+J4+J5+J6)&gt;0,('Profit &amp; Loss'!J10+'Profit &amp; Loss'!J9)*2/(I4+I5+I6+J4+J5+J6),"")</f>
        <v>0.35010228581871716</v>
      </c>
      <c r="K24" s="313">
        <f>IF((J4+J5+J6+K4+K5+K6)&gt;0,('Profit &amp; Loss'!K10+'Profit &amp; Loss'!K9)*2/(J4+J5+J6+K4+K5+K6),"")</f>
        <v>0.38606781465633033</v>
      </c>
    </row>
  </sheetData>
  <hyperlinks>
    <hyperlink ref="J1" r:id="rId1" xr:uid="{48D08364-6495-404C-9485-68E57A9876D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B414-43EE-4FFE-B14C-A002C9EDC0A7}">
  <sheetPr codeName="Sheet6">
    <tabColor rgb="FFE93F33"/>
  </sheetPr>
  <dimension ref="A1:L93"/>
  <sheetViews>
    <sheetView workbookViewId="0">
      <pane xSplit="1" ySplit="1" topLeftCell="B2" activePane="bottomRight" state="frozen"/>
      <selection activeCell="C4" sqref="C4"/>
      <selection pane="topRight" activeCell="C4" sqref="C4"/>
      <selection pane="bottomLeft" activeCell="C4" sqref="C4"/>
      <selection pane="bottomRight" activeCell="B1" sqref="B1"/>
    </sheetView>
  </sheetViews>
  <sheetFormatPr defaultColWidth="10.42578125" defaultRowHeight="12.75" x14ac:dyDescent="0.2"/>
  <cols>
    <col min="1" max="1" width="26.7109375" style="2" bestFit="1" customWidth="1"/>
    <col min="2" max="11" width="11.42578125" style="2" bestFit="1" customWidth="1"/>
    <col min="12" max="16384" width="10.42578125" style="2"/>
  </cols>
  <sheetData>
    <row r="1" spans="1:11" s="1" customFormat="1" x14ac:dyDescent="0.2">
      <c r="A1" s="1" t="s">
        <v>0</v>
      </c>
      <c r="B1" s="1" t="s">
        <v>1</v>
      </c>
      <c r="E1" s="337" t="str">
        <f>IF(B2&lt;&gt;B3, "A NEW VERSION OF THE WORKSHEET IS AVAILABLE", "")</f>
        <v/>
      </c>
      <c r="F1" s="337"/>
      <c r="G1" s="337"/>
      <c r="H1" s="337"/>
      <c r="I1" s="337"/>
      <c r="J1" s="337"/>
      <c r="K1" s="337"/>
    </row>
    <row r="2" spans="1:11" x14ac:dyDescent="0.2">
      <c r="A2" s="1" t="s">
        <v>2</v>
      </c>
      <c r="B2" s="2">
        <v>2.1</v>
      </c>
      <c r="E2" s="338" t="s">
        <v>3</v>
      </c>
      <c r="F2" s="338"/>
      <c r="G2" s="338"/>
      <c r="H2" s="338"/>
      <c r="I2" s="338"/>
      <c r="J2" s="338"/>
      <c r="K2" s="338"/>
    </row>
    <row r="3" spans="1:11" x14ac:dyDescent="0.2">
      <c r="A3" s="1" t="s">
        <v>4</v>
      </c>
      <c r="B3" s="2">
        <v>2.1</v>
      </c>
    </row>
    <row r="4" spans="1:11" x14ac:dyDescent="0.2">
      <c r="A4" s="1"/>
    </row>
    <row r="5" spans="1:11" x14ac:dyDescent="0.2">
      <c r="A5" s="1" t="s">
        <v>5</v>
      </c>
    </row>
    <row r="6" spans="1:11" x14ac:dyDescent="0.2">
      <c r="A6" s="2" t="s">
        <v>6</v>
      </c>
      <c r="B6" s="2">
        <f>IF(B9&gt;0, B9/B8, 0)</f>
        <v>96.802696762893078</v>
      </c>
    </row>
    <row r="7" spans="1:11" x14ac:dyDescent="0.2">
      <c r="A7" s="2" t="s">
        <v>7</v>
      </c>
      <c r="B7" s="3">
        <v>1</v>
      </c>
    </row>
    <row r="8" spans="1:11" x14ac:dyDescent="0.2">
      <c r="A8" s="2" t="s">
        <v>8</v>
      </c>
      <c r="B8" s="257">
        <v>3025.85</v>
      </c>
    </row>
    <row r="9" spans="1:11" x14ac:dyDescent="0.2">
      <c r="A9" s="2" t="s">
        <v>9</v>
      </c>
      <c r="B9" s="3">
        <v>292910.44</v>
      </c>
    </row>
    <row r="15" spans="1:11" x14ac:dyDescent="0.2">
      <c r="A15" s="1" t="s">
        <v>10</v>
      </c>
      <c r="B15" s="2">
        <f>B26+B34</f>
        <v>2618.77</v>
      </c>
      <c r="K15" s="2">
        <f>K17-K18-K20-K21-K22-K23-K19</f>
        <v>9400.4800000000014</v>
      </c>
    </row>
    <row r="16" spans="1:11" s="4" customFormat="1" x14ac:dyDescent="0.2">
      <c r="A16" s="185" t="s">
        <v>11</v>
      </c>
      <c r="B16" s="186">
        <v>42094</v>
      </c>
      <c r="C16" s="186">
        <v>42460</v>
      </c>
      <c r="D16" s="186">
        <v>42825</v>
      </c>
      <c r="E16" s="186">
        <v>43190</v>
      </c>
      <c r="F16" s="186">
        <v>43555</v>
      </c>
      <c r="G16" s="186">
        <v>43921</v>
      </c>
      <c r="H16" s="186">
        <v>44286</v>
      </c>
      <c r="I16" s="186">
        <v>44651</v>
      </c>
      <c r="J16" s="186">
        <v>45016</v>
      </c>
      <c r="K16" s="186">
        <v>45382</v>
      </c>
    </row>
    <row r="17" spans="1:11" x14ac:dyDescent="0.2">
      <c r="A17" s="2" t="s">
        <v>12</v>
      </c>
      <c r="B17" s="3">
        <v>13615.26</v>
      </c>
      <c r="C17" s="3">
        <v>14271.49</v>
      </c>
      <c r="D17" s="3">
        <v>15061.99</v>
      </c>
      <c r="E17" s="3">
        <v>16824.55</v>
      </c>
      <c r="F17" s="3">
        <v>19240.13</v>
      </c>
      <c r="G17" s="3">
        <v>20211.25</v>
      </c>
      <c r="H17" s="3">
        <v>21712.79</v>
      </c>
      <c r="I17" s="3">
        <v>29101.279999999999</v>
      </c>
      <c r="J17" s="3">
        <v>34488.589999999997</v>
      </c>
      <c r="K17" s="3">
        <v>35494.730000000003</v>
      </c>
    </row>
    <row r="18" spans="1:11" ht="15" x14ac:dyDescent="0.25">
      <c r="A18" s="2" t="s">
        <v>13</v>
      </c>
      <c r="B18" s="5">
        <v>6874.83</v>
      </c>
      <c r="C18" s="5">
        <v>6569.83</v>
      </c>
      <c r="D18" s="5">
        <v>7452.6</v>
      </c>
      <c r="E18" s="5">
        <v>8128.17</v>
      </c>
      <c r="F18" s="5">
        <v>9974.4</v>
      </c>
      <c r="G18" s="5">
        <v>9981.99</v>
      </c>
      <c r="H18" s="5">
        <v>10425.549999999999</v>
      </c>
      <c r="I18" s="5">
        <v>17123.25</v>
      </c>
      <c r="J18" s="5">
        <v>18985.53</v>
      </c>
      <c r="K18" s="5">
        <v>17410.84</v>
      </c>
    </row>
    <row r="19" spans="1:11" ht="15" x14ac:dyDescent="0.25">
      <c r="A19" s="2" t="s">
        <v>14</v>
      </c>
      <c r="B19" s="5">
        <v>148.07</v>
      </c>
      <c r="C19" s="5">
        <v>-199.33</v>
      </c>
      <c r="D19" s="5">
        <v>528.6</v>
      </c>
      <c r="E19" s="5">
        <v>-142.13</v>
      </c>
      <c r="F19" s="5">
        <v>293.26</v>
      </c>
      <c r="G19" s="5">
        <v>239.15</v>
      </c>
      <c r="H19" s="5">
        <v>92.45</v>
      </c>
      <c r="I19" s="5">
        <v>1324.97</v>
      </c>
      <c r="J19" s="5">
        <v>309.73</v>
      </c>
      <c r="K19" s="5">
        <v>-363.8</v>
      </c>
    </row>
    <row r="20" spans="1:11" x14ac:dyDescent="0.2">
      <c r="A20" s="2" t="s">
        <v>15</v>
      </c>
      <c r="B20" s="3">
        <v>130.68</v>
      </c>
      <c r="C20" s="3">
        <v>114.48</v>
      </c>
      <c r="D20" s="3">
        <v>106.02</v>
      </c>
      <c r="E20" s="3">
        <v>110.3</v>
      </c>
      <c r="F20" s="3">
        <v>119.63</v>
      </c>
      <c r="G20" s="3">
        <v>97.79</v>
      </c>
      <c r="H20" s="3">
        <v>86.05</v>
      </c>
      <c r="I20" s="3">
        <v>117.23</v>
      </c>
      <c r="J20" s="3">
        <v>138.29</v>
      </c>
      <c r="K20" s="3">
        <v>133.25</v>
      </c>
    </row>
    <row r="21" spans="1:11" x14ac:dyDescent="0.2">
      <c r="A21" s="2" t="s">
        <v>16</v>
      </c>
      <c r="B21" s="3">
        <v>1504.47</v>
      </c>
      <c r="C21" s="3">
        <v>1535.22</v>
      </c>
      <c r="D21" s="3">
        <v>1662.75</v>
      </c>
      <c r="E21" s="3">
        <v>1691.68</v>
      </c>
      <c r="F21" s="3">
        <v>1862.35</v>
      </c>
      <c r="G21" s="3">
        <v>1946.12</v>
      </c>
      <c r="H21" s="3">
        <v>2068.31</v>
      </c>
      <c r="I21" s="3">
        <v>2880.45</v>
      </c>
      <c r="J21" s="3">
        <v>2916.2</v>
      </c>
      <c r="K21" s="3">
        <v>2767.18</v>
      </c>
    </row>
    <row r="22" spans="1:11" x14ac:dyDescent="0.2">
      <c r="A22" s="2" t="s">
        <v>17</v>
      </c>
      <c r="B22" s="3">
        <v>936.86</v>
      </c>
      <c r="C22" s="3">
        <v>994.98</v>
      </c>
      <c r="D22" s="3">
        <v>1039.8900000000001</v>
      </c>
      <c r="E22" s="3">
        <v>1121.8900000000001</v>
      </c>
      <c r="F22" s="3">
        <v>1242.69</v>
      </c>
      <c r="G22" s="3">
        <v>1371.27</v>
      </c>
      <c r="H22" s="3">
        <v>1547.61</v>
      </c>
      <c r="I22" s="3">
        <v>1794.61</v>
      </c>
      <c r="J22" s="3">
        <v>2036.41</v>
      </c>
      <c r="K22" s="3">
        <v>2334.92</v>
      </c>
    </row>
    <row r="23" spans="1:11" x14ac:dyDescent="0.2">
      <c r="A23" s="2" t="s">
        <v>18</v>
      </c>
      <c r="B23" s="3">
        <v>3351.66</v>
      </c>
      <c r="C23" s="3">
        <v>3912.3</v>
      </c>
      <c r="D23" s="3">
        <v>4364.04</v>
      </c>
      <c r="E23" s="3">
        <v>2254.92</v>
      </c>
      <c r="F23" s="3">
        <v>2366.87</v>
      </c>
      <c r="G23" s="3">
        <v>2311.5100000000002</v>
      </c>
      <c r="H23" s="3">
        <v>2245.69</v>
      </c>
      <c r="I23" s="3">
        <v>2941.98</v>
      </c>
      <c r="J23" s="3">
        <v>3500.84</v>
      </c>
      <c r="K23" s="3">
        <v>3811.86</v>
      </c>
    </row>
    <row r="24" spans="1:11" x14ac:dyDescent="0.2">
      <c r="A24" s="2" t="s">
        <v>19</v>
      </c>
      <c r="B24" s="3">
        <v>-1278.06</v>
      </c>
      <c r="C24" s="3">
        <v>-1779.69</v>
      </c>
      <c r="D24" s="3">
        <v>-2028.47</v>
      </c>
      <c r="E24" s="3">
        <v>171.45</v>
      </c>
      <c r="F24" s="3">
        <v>202.51</v>
      </c>
      <c r="G24" s="3">
        <v>584.9</v>
      </c>
      <c r="H24" s="3">
        <v>576.42999999999995</v>
      </c>
      <c r="I24" s="3">
        <v>765.12</v>
      </c>
      <c r="J24" s="3">
        <v>961.21</v>
      </c>
      <c r="K24" s="3">
        <v>1087.9000000000001</v>
      </c>
    </row>
    <row r="25" spans="1:11" x14ac:dyDescent="0.2">
      <c r="A25" s="2" t="s">
        <v>20</v>
      </c>
      <c r="B25" s="3">
        <v>142.13999999999999</v>
      </c>
      <c r="C25" s="3">
        <v>213.39</v>
      </c>
      <c r="D25" s="3">
        <v>337.9</v>
      </c>
      <c r="E25" s="3">
        <v>336.41</v>
      </c>
      <c r="F25" s="3">
        <v>273.77</v>
      </c>
      <c r="G25" s="3">
        <v>355.05</v>
      </c>
      <c r="H25" s="3">
        <v>331.65</v>
      </c>
      <c r="I25" s="3">
        <v>295.88</v>
      </c>
      <c r="J25" s="3">
        <v>431.46</v>
      </c>
      <c r="K25" s="3">
        <v>820.96</v>
      </c>
    </row>
    <row r="26" spans="1:11" x14ac:dyDescent="0.2">
      <c r="A26" s="2" t="s">
        <v>21</v>
      </c>
      <c r="B26" s="3">
        <v>265.92</v>
      </c>
      <c r="C26" s="3">
        <v>275.58</v>
      </c>
      <c r="D26" s="3">
        <v>334.79</v>
      </c>
      <c r="E26" s="3">
        <v>360.47</v>
      </c>
      <c r="F26" s="3">
        <v>622.14</v>
      </c>
      <c r="G26" s="3">
        <v>780.5</v>
      </c>
      <c r="H26" s="3">
        <v>791.27</v>
      </c>
      <c r="I26" s="3">
        <v>816.36</v>
      </c>
      <c r="J26" s="3">
        <v>858.02</v>
      </c>
      <c r="K26" s="3">
        <v>853</v>
      </c>
    </row>
    <row r="27" spans="1:11" ht="15" x14ac:dyDescent="0.25">
      <c r="A27" s="2" t="s">
        <v>22</v>
      </c>
      <c r="B27" s="3">
        <v>42.24</v>
      </c>
      <c r="C27" s="3">
        <v>49</v>
      </c>
      <c r="D27" s="3">
        <v>37.33</v>
      </c>
      <c r="E27" s="3">
        <v>41.47</v>
      </c>
      <c r="F27" s="3">
        <v>110.47</v>
      </c>
      <c r="G27" s="3">
        <v>102.33</v>
      </c>
      <c r="H27" s="3">
        <v>91.63</v>
      </c>
      <c r="I27" s="3">
        <v>95.41</v>
      </c>
      <c r="J27" s="5">
        <v>144.44999999999999</v>
      </c>
      <c r="K27" s="5">
        <v>205.17</v>
      </c>
    </row>
    <row r="28" spans="1:11" x14ac:dyDescent="0.2">
      <c r="A28" s="2" t="s">
        <v>23</v>
      </c>
      <c r="B28" s="3">
        <v>2076.87</v>
      </c>
      <c r="C28" s="3">
        <v>2613.85</v>
      </c>
      <c r="D28" s="3">
        <v>2959.54</v>
      </c>
      <c r="E28" s="3">
        <v>3138.48</v>
      </c>
      <c r="F28" s="3">
        <v>3306.1</v>
      </c>
      <c r="G28" s="3">
        <v>3629.04</v>
      </c>
      <c r="H28" s="3">
        <v>4304.3500000000004</v>
      </c>
      <c r="I28" s="3">
        <v>4187.72</v>
      </c>
      <c r="J28" s="3">
        <v>5688.83</v>
      </c>
      <c r="K28" s="3">
        <v>7347.77</v>
      </c>
    </row>
    <row r="29" spans="1:11" x14ac:dyDescent="0.2">
      <c r="A29" s="2" t="s">
        <v>24</v>
      </c>
      <c r="B29" s="3">
        <v>649.54</v>
      </c>
      <c r="C29" s="3">
        <v>844.49</v>
      </c>
      <c r="D29" s="3">
        <v>943.29</v>
      </c>
      <c r="E29" s="3">
        <v>1040.96</v>
      </c>
      <c r="F29" s="3">
        <v>1098.06</v>
      </c>
      <c r="G29" s="3">
        <v>854.85</v>
      </c>
      <c r="H29" s="3">
        <v>1097.5999999999999</v>
      </c>
      <c r="I29" s="3">
        <v>1102.9100000000001</v>
      </c>
      <c r="J29" s="3">
        <v>1493.5</v>
      </c>
      <c r="K29" s="3">
        <v>1790.08</v>
      </c>
    </row>
    <row r="30" spans="1:11" x14ac:dyDescent="0.2">
      <c r="A30" s="2" t="s">
        <v>25</v>
      </c>
      <c r="B30" s="3">
        <v>1395.15</v>
      </c>
      <c r="C30" s="3">
        <v>1745.16</v>
      </c>
      <c r="D30" s="3">
        <v>1939.43</v>
      </c>
      <c r="E30" s="3">
        <v>2038.93</v>
      </c>
      <c r="F30" s="3">
        <v>2155.92</v>
      </c>
      <c r="G30" s="3">
        <v>2705.17</v>
      </c>
      <c r="H30" s="3">
        <v>3139.29</v>
      </c>
      <c r="I30" s="3">
        <v>3030.57</v>
      </c>
      <c r="J30" s="3">
        <v>4106.45</v>
      </c>
      <c r="K30" s="3">
        <v>5460.23</v>
      </c>
    </row>
    <row r="31" spans="1:11" x14ac:dyDescent="0.2">
      <c r="A31" s="2" t="s">
        <v>26</v>
      </c>
      <c r="B31" s="3">
        <v>585.11</v>
      </c>
      <c r="C31" s="3">
        <v>719.4</v>
      </c>
      <c r="D31" s="3">
        <v>987.98</v>
      </c>
      <c r="E31" s="3">
        <v>834.5</v>
      </c>
      <c r="F31" s="3">
        <v>1007.16</v>
      </c>
      <c r="G31" s="3">
        <v>1151.04</v>
      </c>
      <c r="H31" s="3">
        <v>1712.17</v>
      </c>
      <c r="I31" s="3">
        <v>1836.87</v>
      </c>
      <c r="J31" s="3">
        <v>2460.35</v>
      </c>
      <c r="K31" s="3">
        <v>3194.14</v>
      </c>
    </row>
    <row r="32" spans="1:11" x14ac:dyDescent="0.2">
      <c r="A32" s="2" t="s">
        <v>27</v>
      </c>
      <c r="B32" s="6">
        <f>B29/B28</f>
        <v>0.31274947396803843</v>
      </c>
      <c r="C32" s="6">
        <f t="shared" ref="C32:K32" si="0">C29/C28</f>
        <v>0.32308280888344781</v>
      </c>
      <c r="D32" s="6">
        <f t="shared" si="0"/>
        <v>0.31872858619920663</v>
      </c>
      <c r="E32" s="6">
        <f t="shared" si="0"/>
        <v>0.33167648033442942</v>
      </c>
      <c r="F32" s="6">
        <f t="shared" si="0"/>
        <v>0.3321315144732464</v>
      </c>
      <c r="G32" s="6">
        <f t="shared" si="0"/>
        <v>0.23555816414258318</v>
      </c>
      <c r="H32" s="6">
        <f t="shared" si="0"/>
        <v>0.25499785101118633</v>
      </c>
      <c r="I32" s="6">
        <f t="shared" si="0"/>
        <v>0.26336765590822692</v>
      </c>
      <c r="J32" s="6">
        <f t="shared" si="0"/>
        <v>0.26253201449155628</v>
      </c>
      <c r="K32" s="6">
        <f t="shared" si="0"/>
        <v>0.24362221463110573</v>
      </c>
    </row>
    <row r="34" spans="1:11" x14ac:dyDescent="0.2">
      <c r="A34" s="2" t="s">
        <v>28</v>
      </c>
      <c r="B34" s="2">
        <f>+B30+B29+B27+B26</f>
        <v>2352.85</v>
      </c>
      <c r="C34" s="2">
        <f t="shared" ref="C34:J34" si="1">+C30+C29+C27+C26</f>
        <v>2914.23</v>
      </c>
      <c r="D34" s="2">
        <f t="shared" si="1"/>
        <v>3254.84</v>
      </c>
      <c r="E34" s="2">
        <f t="shared" si="1"/>
        <v>3481.83</v>
      </c>
      <c r="F34" s="2">
        <f t="shared" si="1"/>
        <v>3986.5899999999997</v>
      </c>
      <c r="G34" s="2">
        <f t="shared" si="1"/>
        <v>4442.8500000000004</v>
      </c>
      <c r="H34" s="2">
        <f t="shared" si="1"/>
        <v>5119.7899999999991</v>
      </c>
      <c r="I34" s="2">
        <f t="shared" si="1"/>
        <v>5045.25</v>
      </c>
      <c r="J34" s="2">
        <f t="shared" si="1"/>
        <v>6602.42</v>
      </c>
      <c r="K34" s="2">
        <f>+K30+K29+K27+K26</f>
        <v>8308.48</v>
      </c>
    </row>
    <row r="40" spans="1:11" x14ac:dyDescent="0.2">
      <c r="A40" s="1" t="s">
        <v>29</v>
      </c>
    </row>
    <row r="41" spans="1:11" s="4" customFormat="1" x14ac:dyDescent="0.2">
      <c r="A41" s="185" t="s">
        <v>11</v>
      </c>
      <c r="B41" s="186">
        <v>44651</v>
      </c>
      <c r="C41" s="186">
        <v>44742</v>
      </c>
      <c r="D41" s="186">
        <v>44834</v>
      </c>
      <c r="E41" s="186">
        <v>44926</v>
      </c>
      <c r="F41" s="186">
        <v>45016</v>
      </c>
      <c r="G41" s="186">
        <v>45107</v>
      </c>
      <c r="H41" s="186">
        <v>45199</v>
      </c>
      <c r="I41" s="186">
        <v>45291</v>
      </c>
      <c r="J41" s="186">
        <v>45382</v>
      </c>
      <c r="K41" s="186">
        <v>45473</v>
      </c>
    </row>
    <row r="42" spans="1:11" x14ac:dyDescent="0.2">
      <c r="A42" s="2" t="s">
        <v>12</v>
      </c>
      <c r="B42" s="3">
        <v>7892.67</v>
      </c>
      <c r="C42" s="3">
        <v>8606.94</v>
      </c>
      <c r="D42" s="3">
        <v>8457.57</v>
      </c>
      <c r="E42" s="3">
        <v>8636.74</v>
      </c>
      <c r="F42" s="3">
        <v>8787.34</v>
      </c>
      <c r="G42" s="3">
        <v>9182.31</v>
      </c>
      <c r="H42" s="3">
        <v>8478.57</v>
      </c>
      <c r="I42" s="3">
        <v>9103.09</v>
      </c>
      <c r="J42" s="3">
        <v>8730.76</v>
      </c>
      <c r="K42" s="3">
        <v>8969.73</v>
      </c>
    </row>
    <row r="43" spans="1:11" x14ac:dyDescent="0.2">
      <c r="A43" s="2" t="s">
        <v>30</v>
      </c>
      <c r="B43" s="3">
        <v>6449.38</v>
      </c>
      <c r="C43" s="3">
        <v>7050.99</v>
      </c>
      <c r="D43" s="3">
        <v>7229.87</v>
      </c>
      <c r="E43" s="3">
        <v>7025.31</v>
      </c>
      <c r="F43" s="3">
        <v>6922.58</v>
      </c>
      <c r="G43" s="3">
        <v>7061.02</v>
      </c>
      <c r="H43" s="3">
        <v>6762.34</v>
      </c>
      <c r="I43" s="3">
        <v>7047</v>
      </c>
      <c r="J43" s="3">
        <v>7039.39</v>
      </c>
      <c r="K43" s="3">
        <v>7275.96</v>
      </c>
    </row>
    <row r="44" spans="1:11" x14ac:dyDescent="0.2">
      <c r="A44" s="2" t="s">
        <v>20</v>
      </c>
      <c r="B44" s="3">
        <v>-26.38</v>
      </c>
      <c r="C44" s="3">
        <v>87.52</v>
      </c>
      <c r="D44" s="3">
        <v>117.56</v>
      </c>
      <c r="E44" s="3">
        <v>122.21</v>
      </c>
      <c r="F44" s="3">
        <v>104.17</v>
      </c>
      <c r="G44" s="3">
        <v>227.74</v>
      </c>
      <c r="H44" s="3">
        <v>194.33</v>
      </c>
      <c r="I44" s="3">
        <v>186.46</v>
      </c>
      <c r="J44" s="3">
        <v>212.43</v>
      </c>
      <c r="K44" s="3">
        <v>192.93</v>
      </c>
    </row>
    <row r="45" spans="1:11" x14ac:dyDescent="0.2">
      <c r="A45" s="2" t="s">
        <v>21</v>
      </c>
      <c r="B45" s="3">
        <v>205.11</v>
      </c>
      <c r="C45" s="3">
        <v>208.1</v>
      </c>
      <c r="D45" s="3">
        <v>215.7</v>
      </c>
      <c r="E45" s="3">
        <v>214.05</v>
      </c>
      <c r="F45" s="3">
        <v>220.17</v>
      </c>
      <c r="G45" s="3">
        <v>198.32</v>
      </c>
      <c r="H45" s="3">
        <v>208.72</v>
      </c>
      <c r="I45" s="3">
        <v>220.35</v>
      </c>
      <c r="J45" s="3">
        <v>225.61</v>
      </c>
      <c r="K45" s="3">
        <v>227.7</v>
      </c>
    </row>
    <row r="46" spans="1:11" ht="15" x14ac:dyDescent="0.25">
      <c r="A46" s="2" t="s">
        <v>22</v>
      </c>
      <c r="B46" s="5">
        <v>22.62</v>
      </c>
      <c r="C46" s="5">
        <v>28.75</v>
      </c>
      <c r="D46" s="5">
        <v>35.4</v>
      </c>
      <c r="E46" s="5">
        <v>41.39</v>
      </c>
      <c r="F46" s="5">
        <v>38.909999999999997</v>
      </c>
      <c r="G46" s="5">
        <v>45.75</v>
      </c>
      <c r="H46" s="5">
        <v>50.9</v>
      </c>
      <c r="I46" s="5">
        <v>54.42</v>
      </c>
      <c r="J46" s="5">
        <v>54.1</v>
      </c>
      <c r="K46" s="5">
        <v>55.38</v>
      </c>
    </row>
    <row r="47" spans="1:11" x14ac:dyDescent="0.2">
      <c r="A47" s="2" t="s">
        <v>23</v>
      </c>
      <c r="B47" s="3">
        <v>1189.18</v>
      </c>
      <c r="C47" s="3">
        <v>1406.62</v>
      </c>
      <c r="D47" s="3">
        <v>1094.1600000000001</v>
      </c>
      <c r="E47" s="3">
        <v>1478.2</v>
      </c>
      <c r="F47" s="3">
        <v>1709.85</v>
      </c>
      <c r="G47" s="3">
        <v>2104.96</v>
      </c>
      <c r="H47" s="3">
        <v>1650.94</v>
      </c>
      <c r="I47" s="3">
        <v>1967.78</v>
      </c>
      <c r="J47" s="3">
        <v>1624.09</v>
      </c>
      <c r="K47" s="3">
        <v>1603.62</v>
      </c>
    </row>
    <row r="48" spans="1:11" x14ac:dyDescent="0.2">
      <c r="A48" s="2" t="s">
        <v>24</v>
      </c>
      <c r="B48" s="3">
        <v>315.13</v>
      </c>
      <c r="C48" s="3">
        <v>370.59</v>
      </c>
      <c r="D48" s="3">
        <v>290.33</v>
      </c>
      <c r="E48" s="3">
        <v>381.14</v>
      </c>
      <c r="F48" s="3">
        <v>451.44</v>
      </c>
      <c r="G48" s="3">
        <v>530.12</v>
      </c>
      <c r="H48" s="3">
        <v>418.55</v>
      </c>
      <c r="I48" s="3">
        <v>492.62</v>
      </c>
      <c r="J48" s="3">
        <v>348.79</v>
      </c>
      <c r="K48" s="3">
        <v>416.83</v>
      </c>
    </row>
    <row r="49" spans="1:11" x14ac:dyDescent="0.2">
      <c r="A49" s="2" t="s">
        <v>25</v>
      </c>
      <c r="B49" s="3">
        <v>850.42</v>
      </c>
      <c r="C49" s="3">
        <v>1016.93</v>
      </c>
      <c r="D49" s="3">
        <v>782.71</v>
      </c>
      <c r="E49" s="3">
        <v>1072.67</v>
      </c>
      <c r="F49" s="3">
        <v>1234.1400000000001</v>
      </c>
      <c r="G49" s="3">
        <v>1550.37</v>
      </c>
      <c r="H49" s="3">
        <v>1205.42</v>
      </c>
      <c r="I49" s="3">
        <v>1447.72</v>
      </c>
      <c r="J49" s="3">
        <v>1256.72</v>
      </c>
      <c r="K49" s="3">
        <v>1169.98</v>
      </c>
    </row>
    <row r="50" spans="1:11" x14ac:dyDescent="0.2">
      <c r="A50" s="2" t="s">
        <v>31</v>
      </c>
      <c r="B50" s="3">
        <v>1443.29</v>
      </c>
      <c r="C50" s="3">
        <v>1555.95</v>
      </c>
      <c r="D50" s="3">
        <v>1227.7</v>
      </c>
      <c r="E50" s="3">
        <v>1611.43</v>
      </c>
      <c r="F50" s="3">
        <v>1864.76</v>
      </c>
      <c r="G50" s="3">
        <v>2121.29</v>
      </c>
      <c r="H50" s="3">
        <v>1716.23</v>
      </c>
      <c r="I50" s="3">
        <v>2056.09</v>
      </c>
      <c r="J50" s="3">
        <v>1691.37</v>
      </c>
      <c r="K50" s="3">
        <v>1693.77</v>
      </c>
    </row>
    <row r="51" spans="1:11" x14ac:dyDescent="0.2">
      <c r="A51" s="2" t="s">
        <v>28</v>
      </c>
      <c r="B51" s="2">
        <f>B49+B48+B46+B45</f>
        <v>1393.2799999999997</v>
      </c>
      <c r="C51" s="2">
        <f t="shared" ref="C51:K51" si="2">C49+C48+C46+C45</f>
        <v>1624.37</v>
      </c>
      <c r="D51" s="2">
        <f t="shared" si="2"/>
        <v>1324.14</v>
      </c>
      <c r="E51" s="2">
        <f t="shared" si="2"/>
        <v>1709.25</v>
      </c>
      <c r="F51" s="2">
        <f t="shared" si="2"/>
        <v>1944.6600000000003</v>
      </c>
      <c r="G51" s="2">
        <f t="shared" si="2"/>
        <v>2324.56</v>
      </c>
      <c r="H51" s="2">
        <f t="shared" si="2"/>
        <v>1883.5900000000001</v>
      </c>
      <c r="I51" s="2">
        <f t="shared" si="2"/>
        <v>2215.11</v>
      </c>
      <c r="J51" s="2">
        <f t="shared" si="2"/>
        <v>1885.2199999999998</v>
      </c>
      <c r="K51" s="2">
        <f t="shared" si="2"/>
        <v>1869.89</v>
      </c>
    </row>
    <row r="55" spans="1:11" x14ac:dyDescent="0.2">
      <c r="A55" s="1" t="s">
        <v>32</v>
      </c>
    </row>
    <row r="56" spans="1:11" s="4" customFormat="1" x14ac:dyDescent="0.2">
      <c r="A56" s="144" t="s">
        <v>11</v>
      </c>
      <c r="B56" s="145">
        <v>42094</v>
      </c>
      <c r="C56" s="145">
        <v>42460</v>
      </c>
      <c r="D56" s="145">
        <v>42825</v>
      </c>
      <c r="E56" s="145">
        <v>43190</v>
      </c>
      <c r="F56" s="145">
        <v>43555</v>
      </c>
      <c r="G56" s="145">
        <v>43921</v>
      </c>
      <c r="H56" s="145">
        <v>44286</v>
      </c>
      <c r="I56" s="145">
        <v>44651</v>
      </c>
      <c r="J56" s="145">
        <v>45016</v>
      </c>
      <c r="K56" s="145">
        <v>45382</v>
      </c>
    </row>
    <row r="57" spans="1:11" x14ac:dyDescent="0.2">
      <c r="A57" s="2" t="s">
        <v>33</v>
      </c>
      <c r="B57" s="3">
        <v>95.92</v>
      </c>
      <c r="C57" s="3">
        <v>95.92</v>
      </c>
      <c r="D57" s="3">
        <v>95.92</v>
      </c>
      <c r="E57" s="3">
        <v>95.92</v>
      </c>
      <c r="F57" s="3">
        <v>95.92</v>
      </c>
      <c r="G57" s="3">
        <v>95.92</v>
      </c>
      <c r="H57" s="3">
        <v>95.92</v>
      </c>
      <c r="I57" s="3">
        <v>95.92</v>
      </c>
      <c r="J57" s="3">
        <v>95.92</v>
      </c>
      <c r="K57" s="3">
        <v>95.92</v>
      </c>
    </row>
    <row r="58" spans="1:11" x14ac:dyDescent="0.2">
      <c r="A58" s="2" t="s">
        <v>34</v>
      </c>
      <c r="B58" s="3">
        <v>4646.4399999999996</v>
      </c>
      <c r="C58" s="3">
        <v>6428.9</v>
      </c>
      <c r="D58" s="3">
        <v>7507.97</v>
      </c>
      <c r="E58" s="3">
        <v>8314.31</v>
      </c>
      <c r="F58" s="3">
        <v>9374.6299999999992</v>
      </c>
      <c r="G58" s="3">
        <v>10034.24</v>
      </c>
      <c r="H58" s="3">
        <v>12710.37</v>
      </c>
      <c r="I58" s="3">
        <v>13715.64</v>
      </c>
      <c r="J58" s="3">
        <v>15896.31</v>
      </c>
      <c r="K58" s="3">
        <v>18632.38</v>
      </c>
    </row>
    <row r="59" spans="1:11" ht="15" x14ac:dyDescent="0.25">
      <c r="A59" s="2" t="s">
        <v>35</v>
      </c>
      <c r="B59" s="5">
        <v>418.17</v>
      </c>
      <c r="C59" s="5">
        <v>323.29000000000002</v>
      </c>
      <c r="D59" s="5">
        <v>560.34</v>
      </c>
      <c r="E59" s="5">
        <v>533.42999999999995</v>
      </c>
      <c r="F59" s="5">
        <v>1319.6</v>
      </c>
      <c r="G59" s="5">
        <v>1118.5</v>
      </c>
      <c r="H59" s="5">
        <v>1093.1199999999999</v>
      </c>
      <c r="I59" s="5">
        <v>1586.88</v>
      </c>
      <c r="J59" s="5">
        <v>1932.62</v>
      </c>
      <c r="K59" s="5">
        <v>2474.38</v>
      </c>
    </row>
    <row r="60" spans="1:11" x14ac:dyDescent="0.2">
      <c r="A60" s="2" t="s">
        <v>36</v>
      </c>
      <c r="B60" s="3">
        <v>3753.97</v>
      </c>
      <c r="C60" s="3">
        <v>3710.92</v>
      </c>
      <c r="D60" s="3">
        <v>4240.96</v>
      </c>
      <c r="E60" s="3">
        <v>4819.82</v>
      </c>
      <c r="F60" s="3">
        <v>5458.69</v>
      </c>
      <c r="G60" s="3">
        <v>4889.3100000000004</v>
      </c>
      <c r="H60" s="3">
        <v>6455.93</v>
      </c>
      <c r="I60" s="3">
        <v>7559.99</v>
      </c>
      <c r="J60" s="3">
        <v>7854.48</v>
      </c>
      <c r="K60" s="3">
        <v>8698.09</v>
      </c>
    </row>
    <row r="61" spans="1:11" s="1" customFormat="1" x14ac:dyDescent="0.2">
      <c r="A61" s="1" t="s">
        <v>37</v>
      </c>
      <c r="B61" s="3">
        <v>8914.5</v>
      </c>
      <c r="C61" s="3">
        <v>10559.03</v>
      </c>
      <c r="D61" s="3">
        <v>12405.19</v>
      </c>
      <c r="E61" s="3">
        <v>13763.48</v>
      </c>
      <c r="F61" s="3">
        <v>16248.84</v>
      </c>
      <c r="G61" s="3">
        <v>16137.97</v>
      </c>
      <c r="H61" s="3">
        <v>20355.34</v>
      </c>
      <c r="I61" s="3">
        <v>22958.43</v>
      </c>
      <c r="J61" s="3">
        <v>25779.33</v>
      </c>
      <c r="K61" s="3">
        <v>29900.77</v>
      </c>
    </row>
    <row r="62" spans="1:11" x14ac:dyDescent="0.2">
      <c r="A62" s="2" t="s">
        <v>38</v>
      </c>
      <c r="B62" s="3">
        <v>2660.04</v>
      </c>
      <c r="C62" s="3">
        <v>3416.35</v>
      </c>
      <c r="D62" s="3">
        <v>3303.74</v>
      </c>
      <c r="E62" s="3">
        <v>3732.24</v>
      </c>
      <c r="F62" s="3">
        <v>6496.56</v>
      </c>
      <c r="G62" s="3">
        <v>6272.31</v>
      </c>
      <c r="H62" s="3">
        <v>5858.52</v>
      </c>
      <c r="I62" s="3">
        <v>5519.06</v>
      </c>
      <c r="J62" s="3">
        <v>5770.46</v>
      </c>
      <c r="K62" s="3">
        <v>7146.62</v>
      </c>
    </row>
    <row r="63" spans="1:11" x14ac:dyDescent="0.2">
      <c r="A63" s="2" t="s">
        <v>39</v>
      </c>
      <c r="B63" s="3">
        <v>196</v>
      </c>
      <c r="C63" s="3">
        <v>106.59</v>
      </c>
      <c r="D63" s="3">
        <v>257.54000000000002</v>
      </c>
      <c r="E63" s="3">
        <v>1405.11</v>
      </c>
      <c r="F63" s="3">
        <v>209.67</v>
      </c>
      <c r="G63" s="3">
        <v>140.24</v>
      </c>
      <c r="H63" s="3">
        <v>182.98</v>
      </c>
      <c r="I63" s="3">
        <v>426.43</v>
      </c>
      <c r="J63" s="3">
        <v>1019.59</v>
      </c>
      <c r="K63" s="3">
        <v>2698.37</v>
      </c>
    </row>
    <row r="64" spans="1:11" ht="15" x14ac:dyDescent="0.25">
      <c r="A64" s="2" t="s">
        <v>40</v>
      </c>
      <c r="B64" s="3">
        <v>1587.79</v>
      </c>
      <c r="C64" s="5">
        <v>2712.13</v>
      </c>
      <c r="D64" s="3">
        <v>2651.99</v>
      </c>
      <c r="E64" s="3">
        <v>2140.6999999999998</v>
      </c>
      <c r="F64" s="3">
        <v>2568.58</v>
      </c>
      <c r="G64" s="3">
        <v>2018.85</v>
      </c>
      <c r="H64" s="3">
        <v>4736.8</v>
      </c>
      <c r="I64" s="3">
        <v>3247.53</v>
      </c>
      <c r="J64" s="3">
        <v>4261.71</v>
      </c>
      <c r="K64" s="3">
        <v>4587.92</v>
      </c>
    </row>
    <row r="65" spans="1:11" x14ac:dyDescent="0.2">
      <c r="A65" s="2" t="s">
        <v>41</v>
      </c>
      <c r="B65" s="3">
        <v>4470.67</v>
      </c>
      <c r="C65" s="3">
        <v>4323.96</v>
      </c>
      <c r="D65" s="3">
        <v>6191.92</v>
      </c>
      <c r="E65" s="3">
        <v>6485.43</v>
      </c>
      <c r="F65" s="3">
        <v>6974.03</v>
      </c>
      <c r="G65" s="3">
        <v>7706.57</v>
      </c>
      <c r="H65" s="3">
        <v>9577.0400000000009</v>
      </c>
      <c r="I65" s="3">
        <v>13765.41</v>
      </c>
      <c r="J65" s="3">
        <v>14727.57</v>
      </c>
      <c r="K65" s="3">
        <v>15467.86</v>
      </c>
    </row>
    <row r="66" spans="1:11" s="1" customFormat="1" x14ac:dyDescent="0.2">
      <c r="A66" s="1" t="s">
        <v>37</v>
      </c>
      <c r="B66" s="3">
        <v>8914.5</v>
      </c>
      <c r="C66" s="3">
        <v>10559.03</v>
      </c>
      <c r="D66" s="3">
        <v>12405.19</v>
      </c>
      <c r="E66" s="3">
        <v>13763.48</v>
      </c>
      <c r="F66" s="3">
        <v>16248.84</v>
      </c>
      <c r="G66" s="3">
        <v>16137.97</v>
      </c>
      <c r="H66" s="3">
        <v>20355.34</v>
      </c>
      <c r="I66" s="3">
        <v>22958.43</v>
      </c>
      <c r="J66" s="3">
        <v>25779.33</v>
      </c>
      <c r="K66" s="3">
        <v>29900.77</v>
      </c>
    </row>
    <row r="67" spans="1:11" x14ac:dyDescent="0.2">
      <c r="A67" s="2" t="s">
        <v>42</v>
      </c>
      <c r="B67" s="3">
        <v>1182.07</v>
      </c>
      <c r="C67" s="3">
        <v>1186.8399999999999</v>
      </c>
      <c r="D67" s="3">
        <v>1446.6</v>
      </c>
      <c r="E67" s="3">
        <v>1730.63</v>
      </c>
      <c r="F67" s="3">
        <v>1907.33</v>
      </c>
      <c r="G67" s="3">
        <v>1795.22</v>
      </c>
      <c r="H67" s="3">
        <v>2602.17</v>
      </c>
      <c r="I67" s="3">
        <v>3871.44</v>
      </c>
      <c r="J67" s="3">
        <v>4636.9399999999996</v>
      </c>
      <c r="K67" s="3">
        <v>4889.05</v>
      </c>
    </row>
    <row r="68" spans="1:11" ht="15" x14ac:dyDescent="0.25">
      <c r="A68" s="2" t="s">
        <v>43</v>
      </c>
      <c r="B68" s="5">
        <v>2258.52</v>
      </c>
      <c r="C68" s="5">
        <v>1998.24</v>
      </c>
      <c r="D68" s="5">
        <v>2626.94</v>
      </c>
      <c r="E68" s="5">
        <v>2658.31</v>
      </c>
      <c r="F68" s="5">
        <v>3149.86</v>
      </c>
      <c r="G68" s="5">
        <v>3389.81</v>
      </c>
      <c r="H68" s="5">
        <v>3798.6</v>
      </c>
      <c r="I68" s="5">
        <v>6152.98</v>
      </c>
      <c r="J68" s="5">
        <v>6210.64</v>
      </c>
      <c r="K68" s="5">
        <v>5923.41</v>
      </c>
    </row>
    <row r="69" spans="1:11" x14ac:dyDescent="0.2">
      <c r="A69" s="2" t="s">
        <v>44</v>
      </c>
      <c r="B69" s="3">
        <v>204.39</v>
      </c>
      <c r="C69" s="3">
        <v>424.2</v>
      </c>
      <c r="D69" s="3">
        <v>801.21</v>
      </c>
      <c r="E69" s="3">
        <v>404.65</v>
      </c>
      <c r="F69" s="3">
        <v>444.88</v>
      </c>
      <c r="G69" s="3">
        <v>782.83</v>
      </c>
      <c r="H69" s="3">
        <v>610.75</v>
      </c>
      <c r="I69" s="3">
        <v>864.33</v>
      </c>
      <c r="J69" s="3">
        <v>843.82</v>
      </c>
      <c r="K69" s="3">
        <v>1084.01</v>
      </c>
    </row>
    <row r="70" spans="1:11" x14ac:dyDescent="0.2">
      <c r="A70" s="2" t="s">
        <v>45</v>
      </c>
      <c r="B70" s="3">
        <v>959197790</v>
      </c>
      <c r="C70" s="3">
        <v>959197790</v>
      </c>
      <c r="D70" s="3">
        <v>959197790</v>
      </c>
      <c r="E70" s="3">
        <v>959197790</v>
      </c>
      <c r="F70" s="3">
        <v>959197790</v>
      </c>
      <c r="G70" s="3">
        <v>959197790</v>
      </c>
      <c r="H70" s="3">
        <v>959197790</v>
      </c>
      <c r="I70" s="3">
        <v>959197790</v>
      </c>
      <c r="J70" s="3">
        <v>959197790</v>
      </c>
      <c r="K70" s="3">
        <v>959197790</v>
      </c>
    </row>
    <row r="71" spans="1:11" ht="16.5" x14ac:dyDescent="0.3">
      <c r="A71" s="2" t="s">
        <v>46</v>
      </c>
      <c r="B71" s="7"/>
      <c r="C71" s="7"/>
      <c r="G71" s="7"/>
      <c r="H71" s="7"/>
    </row>
    <row r="72" spans="1:11" x14ac:dyDescent="0.2">
      <c r="A72" s="2" t="s">
        <v>47</v>
      </c>
      <c r="B72" s="3">
        <v>1</v>
      </c>
      <c r="C72" s="3">
        <v>1</v>
      </c>
      <c r="D72" s="3">
        <v>1</v>
      </c>
      <c r="E72" s="3">
        <v>1</v>
      </c>
      <c r="F72" s="3">
        <v>1</v>
      </c>
      <c r="G72" s="3">
        <v>1</v>
      </c>
      <c r="H72" s="3">
        <v>1</v>
      </c>
      <c r="I72" s="3">
        <v>1</v>
      </c>
      <c r="J72" s="3">
        <v>1</v>
      </c>
      <c r="K72" s="3">
        <v>1</v>
      </c>
    </row>
    <row r="73" spans="1:11" x14ac:dyDescent="0.2">
      <c r="H73" s="2">
        <f>H62-G62+H45</f>
        <v>-205.06999999999996</v>
      </c>
      <c r="I73" s="2">
        <f t="shared" ref="I73:K73" si="3">I62-H62+I45</f>
        <v>-119.11000000000004</v>
      </c>
      <c r="J73" s="2">
        <f t="shared" si="3"/>
        <v>477.00999999999965</v>
      </c>
      <c r="K73" s="2">
        <f t="shared" si="3"/>
        <v>1603.86</v>
      </c>
    </row>
    <row r="80" spans="1:11" x14ac:dyDescent="0.2">
      <c r="A80" s="1" t="s">
        <v>48</v>
      </c>
    </row>
    <row r="81" spans="1:12" s="4" customFormat="1" x14ac:dyDescent="0.2">
      <c r="A81" s="185" t="s">
        <v>11</v>
      </c>
      <c r="B81" s="186">
        <v>42094</v>
      </c>
      <c r="C81" s="186">
        <v>42460</v>
      </c>
      <c r="D81" s="186">
        <v>42825</v>
      </c>
      <c r="E81" s="186">
        <v>43190</v>
      </c>
      <c r="F81" s="186">
        <v>43555</v>
      </c>
      <c r="G81" s="186">
        <v>43921</v>
      </c>
      <c r="H81" s="186">
        <v>44286</v>
      </c>
      <c r="I81" s="186">
        <v>44651</v>
      </c>
      <c r="J81" s="186">
        <v>45016</v>
      </c>
      <c r="K81" s="186">
        <v>45382</v>
      </c>
      <c r="L81" s="186"/>
    </row>
    <row r="82" spans="1:12" s="1" customFormat="1" x14ac:dyDescent="0.2">
      <c r="A82" s="2" t="s">
        <v>49</v>
      </c>
      <c r="B82" s="3">
        <v>1187.69</v>
      </c>
      <c r="C82" s="3">
        <v>2242.9499999999998</v>
      </c>
      <c r="D82" s="3">
        <v>1527.33</v>
      </c>
      <c r="E82" s="3">
        <v>2113.44</v>
      </c>
      <c r="F82" s="3">
        <v>2469.54</v>
      </c>
      <c r="G82" s="3">
        <v>3038.15</v>
      </c>
      <c r="H82" s="3">
        <v>3683.35</v>
      </c>
      <c r="I82" s="3">
        <v>986.49</v>
      </c>
      <c r="J82" s="3">
        <v>4193.43</v>
      </c>
      <c r="K82" s="3">
        <v>6103.6</v>
      </c>
    </row>
    <row r="83" spans="1:12" x14ac:dyDescent="0.2">
      <c r="A83" s="2" t="s">
        <v>50</v>
      </c>
      <c r="B83" s="3">
        <v>-464.99</v>
      </c>
      <c r="C83" s="3">
        <v>-866.21</v>
      </c>
      <c r="D83" s="3">
        <v>-681.11</v>
      </c>
      <c r="E83" s="3">
        <v>-1556.14</v>
      </c>
      <c r="F83" s="3">
        <v>-917.79</v>
      </c>
      <c r="G83" s="3">
        <v>-517.91</v>
      </c>
      <c r="H83" s="3">
        <v>-540.54</v>
      </c>
      <c r="I83" s="3">
        <v>-316.75</v>
      </c>
      <c r="J83" s="3">
        <v>-1282.3399999999999</v>
      </c>
      <c r="K83" s="3">
        <v>-2548.48</v>
      </c>
    </row>
    <row r="84" spans="1:12" x14ac:dyDescent="0.2">
      <c r="A84" s="2" t="s">
        <v>51</v>
      </c>
      <c r="B84" s="3">
        <v>-576.09</v>
      </c>
      <c r="C84" s="3">
        <v>-848.98</v>
      </c>
      <c r="D84" s="3">
        <v>-756.43</v>
      </c>
      <c r="E84" s="3">
        <v>-1379.14</v>
      </c>
      <c r="F84" s="3">
        <v>-1117.46</v>
      </c>
      <c r="G84" s="3">
        <v>-2871.46</v>
      </c>
      <c r="H84" s="3">
        <v>-650.4</v>
      </c>
      <c r="I84" s="3">
        <v>-1807.61</v>
      </c>
      <c r="J84" s="3">
        <v>-2140.0500000000002</v>
      </c>
      <c r="K84" s="3">
        <v>-2982.5</v>
      </c>
    </row>
    <row r="85" spans="1:12" s="1" customFormat="1" x14ac:dyDescent="0.2">
      <c r="A85" s="2" t="s">
        <v>52</v>
      </c>
      <c r="B85" s="3">
        <v>146.61000000000001</v>
      </c>
      <c r="C85" s="3">
        <v>527.76</v>
      </c>
      <c r="D85" s="3">
        <v>89.79</v>
      </c>
      <c r="E85" s="3">
        <v>-821.84</v>
      </c>
      <c r="F85" s="3">
        <v>434.29</v>
      </c>
      <c r="G85" s="3">
        <v>-351.22</v>
      </c>
      <c r="H85" s="3">
        <v>2492.41</v>
      </c>
      <c r="I85" s="3">
        <v>-1137.8699999999999</v>
      </c>
      <c r="J85" s="3">
        <v>771.04</v>
      </c>
      <c r="K85" s="3">
        <v>572.62</v>
      </c>
    </row>
    <row r="90" spans="1:12" s="1" customFormat="1" x14ac:dyDescent="0.2">
      <c r="A90" s="1" t="s">
        <v>53</v>
      </c>
      <c r="B90" s="3">
        <v>811.3</v>
      </c>
      <c r="C90" s="3">
        <v>868.4</v>
      </c>
      <c r="D90" s="3">
        <v>1073.5</v>
      </c>
      <c r="E90" s="3">
        <v>1120.4000000000001</v>
      </c>
      <c r="F90" s="3">
        <v>1492.7</v>
      </c>
      <c r="G90" s="3">
        <v>1666.5</v>
      </c>
      <c r="H90" s="3">
        <v>2537.4</v>
      </c>
      <c r="I90" s="3">
        <v>3079.95</v>
      </c>
      <c r="J90" s="3">
        <v>2761.65</v>
      </c>
      <c r="K90" s="3">
        <v>2846.75</v>
      </c>
    </row>
    <row r="92" spans="1:12" s="1" customFormat="1" x14ac:dyDescent="0.2">
      <c r="A92" s="1" t="s">
        <v>54</v>
      </c>
    </row>
    <row r="93" spans="1:12" x14ac:dyDescent="0.2">
      <c r="A93" s="2" t="s">
        <v>55</v>
      </c>
      <c r="B93" s="8">
        <v>95.92</v>
      </c>
      <c r="C93" s="8">
        <v>95.92</v>
      </c>
      <c r="D93" s="8">
        <v>95.92</v>
      </c>
      <c r="E93" s="8">
        <v>95.92</v>
      </c>
      <c r="F93" s="8">
        <v>95.92</v>
      </c>
      <c r="G93" s="8">
        <v>95.92</v>
      </c>
      <c r="H93" s="8">
        <v>95.92</v>
      </c>
      <c r="I93" s="8">
        <v>95.92</v>
      </c>
      <c r="J93" s="8">
        <v>95.92</v>
      </c>
      <c r="K93" s="8">
        <v>95.92</v>
      </c>
    </row>
  </sheetData>
  <mergeCells count="2">
    <mergeCell ref="E1:K1"/>
    <mergeCell ref="E2:K2"/>
  </mergeCells>
  <conditionalFormatting sqref="E1:K1">
    <cfRule type="cellIs" dxfId="0" priority="1" operator="notEqual">
      <formula>""</formula>
    </cfRule>
  </conditionalFormatting>
  <hyperlinks>
    <hyperlink ref="E1:K1" r:id="rId1" display="https://www.screener.in/excel/" xr:uid="{53704CA6-975E-49B1-B117-50092339EC0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65E12-E142-48AD-908C-A9ADB1403414}">
  <sheetPr codeName="Sheet2">
    <pageSetUpPr fitToPage="1"/>
  </sheetPr>
  <dimension ref="A1:L104"/>
  <sheetViews>
    <sheetView showGridLines="0" zoomScaleNormal="100" zoomScaleSheetLayoutView="106" workbookViewId="0">
      <selection activeCell="B2" sqref="B2"/>
    </sheetView>
  </sheetViews>
  <sheetFormatPr defaultRowHeight="15" x14ac:dyDescent="0.25"/>
  <cols>
    <col min="1" max="1" width="1.85546875" customWidth="1"/>
    <col min="2" max="2" width="28.5703125" customWidth="1"/>
    <col min="3" max="12" width="13" customWidth="1"/>
    <col min="13" max="13" width="1.85546875" customWidth="1"/>
  </cols>
  <sheetData>
    <row r="1" spans="1:12" ht="24.75" customHeight="1" x14ac:dyDescent="0.25">
      <c r="B1" s="29" t="str">
        <f>'Data Sheet'!B1</f>
        <v>ASIAN PAINTS LTD</v>
      </c>
    </row>
    <row r="2" spans="1:12"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c r="L2" s="259"/>
    </row>
    <row r="4" spans="1:12" x14ac:dyDescent="0.25">
      <c r="B4" s="333" t="str">
        <f>"Historical Financial Statement - "&amp;'Data Sheet'!B1</f>
        <v>Historical Financial Statement - ASIAN PAINTS LTD</v>
      </c>
      <c r="C4" s="333"/>
      <c r="D4" s="333"/>
      <c r="E4" s="333"/>
      <c r="F4" s="333"/>
      <c r="G4" s="333"/>
      <c r="H4" s="333"/>
      <c r="I4" s="333"/>
      <c r="J4" s="333"/>
      <c r="K4" s="333"/>
      <c r="L4" s="333"/>
    </row>
    <row r="5" spans="1:12" x14ac:dyDescent="0.25">
      <c r="B5" s="31" t="s">
        <v>56</v>
      </c>
      <c r="C5" s="32">
        <f>'Data Sheet'!B16</f>
        <v>42094</v>
      </c>
      <c r="D5" s="32">
        <f>'Data Sheet'!C16</f>
        <v>42460</v>
      </c>
      <c r="E5" s="32">
        <f>'Data Sheet'!D16</f>
        <v>42825</v>
      </c>
      <c r="F5" s="32">
        <f>'Data Sheet'!E16</f>
        <v>43190</v>
      </c>
      <c r="G5" s="32">
        <f>'Data Sheet'!F16</f>
        <v>43555</v>
      </c>
      <c r="H5" s="32">
        <f>'Data Sheet'!G16</f>
        <v>43921</v>
      </c>
      <c r="I5" s="32">
        <f>'Data Sheet'!H16</f>
        <v>44286</v>
      </c>
      <c r="J5" s="32">
        <f>'Data Sheet'!I16</f>
        <v>44651</v>
      </c>
      <c r="K5" s="32">
        <f>'Data Sheet'!J16</f>
        <v>45016</v>
      </c>
      <c r="L5" s="32">
        <f>'Data Sheet'!K16</f>
        <v>45382</v>
      </c>
    </row>
    <row r="6" spans="1:12" x14ac:dyDescent="0.25">
      <c r="B6" s="17"/>
      <c r="C6" s="18"/>
      <c r="D6" s="18"/>
      <c r="E6" s="18"/>
      <c r="F6" s="18"/>
      <c r="G6" s="18"/>
      <c r="H6" s="18"/>
      <c r="I6" s="18"/>
      <c r="J6" s="18"/>
      <c r="K6" s="18"/>
      <c r="L6" s="18"/>
    </row>
    <row r="7" spans="1:12" x14ac:dyDescent="0.25">
      <c r="A7" t="s">
        <v>58</v>
      </c>
      <c r="B7" s="34" t="s">
        <v>57</v>
      </c>
      <c r="C7" s="35"/>
      <c r="D7" s="35"/>
      <c r="E7" s="35"/>
      <c r="F7" s="35"/>
      <c r="G7" s="35"/>
      <c r="H7" s="35"/>
      <c r="I7" s="35"/>
      <c r="J7" s="35"/>
      <c r="K7" s="35"/>
      <c r="L7" s="35"/>
    </row>
    <row r="8" spans="1:12" x14ac:dyDescent="0.25">
      <c r="B8" t="s">
        <v>12</v>
      </c>
      <c r="C8" s="10">
        <f>IFERROR('Data Sheet'!B17,0)</f>
        <v>13615.26</v>
      </c>
      <c r="D8" s="10">
        <f>IFERROR('Data Sheet'!C17,0)</f>
        <v>14271.49</v>
      </c>
      <c r="E8" s="10">
        <f>IFERROR('Data Sheet'!D17,0)</f>
        <v>15061.99</v>
      </c>
      <c r="F8" s="10">
        <f>IFERROR('Data Sheet'!E17,0)</f>
        <v>16824.55</v>
      </c>
      <c r="G8" s="10">
        <f>IFERROR('Data Sheet'!F17,0)</f>
        <v>19240.13</v>
      </c>
      <c r="H8" s="10">
        <f>IFERROR('Data Sheet'!G17,0)</f>
        <v>20211.25</v>
      </c>
      <c r="I8" s="10">
        <f>IFERROR('Data Sheet'!H17,0)</f>
        <v>21712.79</v>
      </c>
      <c r="J8" s="10">
        <f>IFERROR('Data Sheet'!I17,0)</f>
        <v>29101.279999999999</v>
      </c>
      <c r="K8" s="10">
        <f>IFERROR('Data Sheet'!J17,0)</f>
        <v>34488.589999999997</v>
      </c>
      <c r="L8" s="10">
        <f>IFERROR('Data Sheet'!K17,0)</f>
        <v>35494.730000000003</v>
      </c>
    </row>
    <row r="9" spans="1:12" x14ac:dyDescent="0.25">
      <c r="B9" s="13" t="s">
        <v>59</v>
      </c>
      <c r="C9" s="14" t="s">
        <v>60</v>
      </c>
      <c r="D9" s="15">
        <f>D8/C8-1</f>
        <v>4.8198124751198224E-2</v>
      </c>
      <c r="E9" s="15">
        <f t="shared" ref="E9:L9" si="0">E8/D8-1</f>
        <v>5.5390151974320734E-2</v>
      </c>
      <c r="F9" s="15">
        <f t="shared" si="0"/>
        <v>0.11702039371955486</v>
      </c>
      <c r="G9" s="15">
        <f t="shared" si="0"/>
        <v>0.14357471670861943</v>
      </c>
      <c r="H9" s="15">
        <f t="shared" si="0"/>
        <v>5.0473671435691925E-2</v>
      </c>
      <c r="I9" s="15">
        <f t="shared" si="0"/>
        <v>7.4292287711052118E-2</v>
      </c>
      <c r="J9" s="15">
        <f t="shared" si="0"/>
        <v>0.34028284711453471</v>
      </c>
      <c r="K9" s="15">
        <f t="shared" si="0"/>
        <v>0.18512278497715551</v>
      </c>
      <c r="L9" s="15">
        <f t="shared" si="0"/>
        <v>2.9173126532572313E-2</v>
      </c>
    </row>
    <row r="11" spans="1:12" x14ac:dyDescent="0.25">
      <c r="B11" t="s">
        <v>61</v>
      </c>
      <c r="C11" s="10">
        <f>IFERROR(SUM('Data Sheet'!B18,'Data Sheet'!B20:B22)-1*'Data Sheet'!B19,0)</f>
        <v>9298.77</v>
      </c>
      <c r="D11" s="10">
        <f>IFERROR(SUM('Data Sheet'!C18,'Data Sheet'!C20:C22)-1*'Data Sheet'!C19,0)</f>
        <v>9413.8399999999983</v>
      </c>
      <c r="E11" s="10">
        <f>IFERROR(SUM('Data Sheet'!D18,'Data Sheet'!D20:D22)-1*'Data Sheet'!D19,0)</f>
        <v>9732.66</v>
      </c>
      <c r="F11" s="10">
        <f>IFERROR(SUM('Data Sheet'!E18,'Data Sheet'!E20:E22)-1*'Data Sheet'!E19,0)</f>
        <v>11194.169999999998</v>
      </c>
      <c r="G11" s="10">
        <f>IFERROR(SUM('Data Sheet'!F18,'Data Sheet'!F20:F22)-1*'Data Sheet'!F19,0)</f>
        <v>12905.81</v>
      </c>
      <c r="H11" s="10">
        <f>IFERROR(SUM('Data Sheet'!G18,'Data Sheet'!G20:G22)-1*'Data Sheet'!G19,0)</f>
        <v>13158.020000000002</v>
      </c>
      <c r="I11" s="10">
        <f>IFERROR(SUM('Data Sheet'!H18,'Data Sheet'!H20:H22)-1*'Data Sheet'!H19,0)</f>
        <v>14035.069999999998</v>
      </c>
      <c r="J11" s="10">
        <f>IFERROR(SUM('Data Sheet'!I18,'Data Sheet'!I20:I22)-1*'Data Sheet'!I19,0)</f>
        <v>20590.57</v>
      </c>
      <c r="K11" s="10">
        <f>IFERROR(SUM('Data Sheet'!J18,'Data Sheet'!J20:J22)-1*'Data Sheet'!J19,0)</f>
        <v>23766.7</v>
      </c>
      <c r="L11" s="10">
        <f>IFERROR(SUM('Data Sheet'!K18,'Data Sheet'!K20:K22)-1*'Data Sheet'!K19,0)</f>
        <v>23009.99</v>
      </c>
    </row>
    <row r="12" spans="1:12" x14ac:dyDescent="0.25">
      <c r="B12" s="13" t="s">
        <v>62</v>
      </c>
      <c r="C12" s="15">
        <f>C11/C8</f>
        <v>0.68296675935678053</v>
      </c>
      <c r="D12" s="15">
        <f t="shared" ref="D12:L12" si="1">D11/D8</f>
        <v>0.65962558919916547</v>
      </c>
      <c r="E12" s="15">
        <f t="shared" si="1"/>
        <v>0.64617357998511482</v>
      </c>
      <c r="F12" s="15">
        <f t="shared" si="1"/>
        <v>0.66534736441687881</v>
      </c>
      <c r="G12" s="15">
        <f t="shared" si="1"/>
        <v>0.67077561326248825</v>
      </c>
      <c r="H12" s="15">
        <f t="shared" si="1"/>
        <v>0.65102455315727636</v>
      </c>
      <c r="I12" s="15">
        <f t="shared" si="1"/>
        <v>0.64639643270164715</v>
      </c>
      <c r="J12" s="15">
        <f t="shared" si="1"/>
        <v>0.70754860267314701</v>
      </c>
      <c r="K12" s="15">
        <f t="shared" si="1"/>
        <v>0.68911776329504926</v>
      </c>
      <c r="L12" s="15">
        <f t="shared" si="1"/>
        <v>0.64826496778535858</v>
      </c>
    </row>
    <row r="13" spans="1:12" x14ac:dyDescent="0.25">
      <c r="B13" s="39"/>
      <c r="C13" s="39"/>
      <c r="D13" s="39"/>
      <c r="E13" s="39"/>
      <c r="F13" s="39"/>
      <c r="G13" s="39"/>
      <c r="H13" s="39"/>
      <c r="I13" s="39"/>
      <c r="J13" s="39"/>
      <c r="K13" s="39"/>
      <c r="L13" s="39"/>
    </row>
    <row r="14" spans="1:12" x14ac:dyDescent="0.25">
      <c r="B14" s="40" t="s">
        <v>63</v>
      </c>
      <c r="C14" s="41">
        <f>C8-C11</f>
        <v>4316.49</v>
      </c>
      <c r="D14" s="41">
        <f t="shared" ref="D14:L14" si="2">D8-D11</f>
        <v>4857.6500000000015</v>
      </c>
      <c r="E14" s="41">
        <f t="shared" si="2"/>
        <v>5329.33</v>
      </c>
      <c r="F14" s="41">
        <f t="shared" si="2"/>
        <v>5630.380000000001</v>
      </c>
      <c r="G14" s="41">
        <f t="shared" si="2"/>
        <v>6334.3200000000015</v>
      </c>
      <c r="H14" s="41">
        <f t="shared" si="2"/>
        <v>7053.2299999999977</v>
      </c>
      <c r="I14" s="41">
        <f t="shared" si="2"/>
        <v>7677.720000000003</v>
      </c>
      <c r="J14" s="41">
        <f t="shared" si="2"/>
        <v>8510.7099999999991</v>
      </c>
      <c r="K14" s="41">
        <f t="shared" si="2"/>
        <v>10721.889999999996</v>
      </c>
      <c r="L14" s="41">
        <f t="shared" si="2"/>
        <v>12484.740000000002</v>
      </c>
    </row>
    <row r="15" spans="1:12" x14ac:dyDescent="0.25">
      <c r="B15" s="13" t="s">
        <v>69</v>
      </c>
      <c r="C15" s="15">
        <f>C14/C8</f>
        <v>0.31703324064321942</v>
      </c>
      <c r="D15" s="15">
        <f t="shared" ref="D15:L15" si="3">D14/D8</f>
        <v>0.34037441080083447</v>
      </c>
      <c r="E15" s="15">
        <f t="shared" si="3"/>
        <v>0.35382642001488518</v>
      </c>
      <c r="F15" s="15">
        <f t="shared" si="3"/>
        <v>0.33465263558312119</v>
      </c>
      <c r="G15" s="15">
        <f t="shared" si="3"/>
        <v>0.3292243867375117</v>
      </c>
      <c r="H15" s="15">
        <f t="shared" si="3"/>
        <v>0.34897544684272364</v>
      </c>
      <c r="I15" s="15">
        <f t="shared" si="3"/>
        <v>0.35360356729835285</v>
      </c>
      <c r="J15" s="15">
        <f t="shared" si="3"/>
        <v>0.29245139732685294</v>
      </c>
      <c r="K15" s="15">
        <f t="shared" si="3"/>
        <v>0.31088223670495074</v>
      </c>
      <c r="L15" s="15">
        <f t="shared" si="3"/>
        <v>0.35173503221464147</v>
      </c>
    </row>
    <row r="17" spans="2:12" x14ac:dyDescent="0.25">
      <c r="B17" t="s">
        <v>64</v>
      </c>
      <c r="C17" s="16">
        <f>IFERROR(SUM('Data Sheet'!B23:B24),0)</f>
        <v>2073.6</v>
      </c>
      <c r="D17" s="16">
        <f>IFERROR(SUM('Data Sheet'!C23:C24),0)</f>
        <v>2132.61</v>
      </c>
      <c r="E17" s="16">
        <f>IFERROR(SUM('Data Sheet'!D23:D24),0)</f>
        <v>2335.5699999999997</v>
      </c>
      <c r="F17" s="16">
        <f>IFERROR(SUM('Data Sheet'!E23:E24),0)</f>
        <v>2426.37</v>
      </c>
      <c r="G17" s="16">
        <f>IFERROR(SUM('Data Sheet'!F23:F24),0)</f>
        <v>2569.38</v>
      </c>
      <c r="H17" s="16">
        <f>IFERROR(SUM('Data Sheet'!G23:G24),0)</f>
        <v>2896.4100000000003</v>
      </c>
      <c r="I17" s="16">
        <f>IFERROR(SUM('Data Sheet'!H23:H24),0)</f>
        <v>2822.12</v>
      </c>
      <c r="J17" s="16">
        <f>IFERROR(SUM('Data Sheet'!I23:I24),0)</f>
        <v>3707.1</v>
      </c>
      <c r="K17" s="16">
        <f>IFERROR(SUM('Data Sheet'!J23:J24),0)</f>
        <v>4462.05</v>
      </c>
      <c r="L17" s="16">
        <f>IFERROR(SUM('Data Sheet'!K23:K24),0)</f>
        <v>4899.76</v>
      </c>
    </row>
    <row r="18" spans="2:12" x14ac:dyDescent="0.25">
      <c r="B18" s="13" t="s">
        <v>65</v>
      </c>
      <c r="C18" s="15">
        <f>C17/C8</f>
        <v>0.15229969901419435</v>
      </c>
      <c r="D18" s="15">
        <f t="shared" ref="D18:L18" si="4">D17/D8</f>
        <v>0.14943148893353111</v>
      </c>
      <c r="E18" s="15">
        <f t="shared" si="4"/>
        <v>0.15506383950593511</v>
      </c>
      <c r="F18" s="15">
        <f t="shared" si="4"/>
        <v>0.14421604143944414</v>
      </c>
      <c r="G18" s="15">
        <f t="shared" si="4"/>
        <v>0.13354275672773522</v>
      </c>
      <c r="H18" s="15">
        <f t="shared" si="4"/>
        <v>0.14330682169583772</v>
      </c>
      <c r="I18" s="15">
        <f t="shared" si="4"/>
        <v>0.12997500551518251</v>
      </c>
      <c r="J18" s="15">
        <f t="shared" si="4"/>
        <v>0.1273861493377611</v>
      </c>
      <c r="K18" s="15">
        <f t="shared" si="4"/>
        <v>0.12937757095897515</v>
      </c>
      <c r="L18" s="15">
        <f t="shared" si="4"/>
        <v>0.1380419008681007</v>
      </c>
    </row>
    <row r="19" spans="2:12" x14ac:dyDescent="0.25">
      <c r="B19" s="64"/>
      <c r="C19" s="64"/>
      <c r="D19" s="64"/>
      <c r="E19" s="64"/>
      <c r="F19" s="64"/>
      <c r="G19" s="64"/>
      <c r="H19" s="64"/>
      <c r="I19" s="64"/>
      <c r="J19" s="64"/>
      <c r="K19" s="64"/>
      <c r="L19" s="64"/>
    </row>
    <row r="20" spans="2:12" x14ac:dyDescent="0.25">
      <c r="B20" s="42" t="s">
        <v>28</v>
      </c>
      <c r="C20" s="43">
        <f t="shared" ref="C20:K20" si="5">C14-C17</f>
        <v>2242.89</v>
      </c>
      <c r="D20" s="43">
        <f>D14-D17</f>
        <v>2725.0400000000013</v>
      </c>
      <c r="E20" s="43">
        <f t="shared" si="5"/>
        <v>2993.76</v>
      </c>
      <c r="F20" s="43">
        <f t="shared" si="5"/>
        <v>3204.0100000000011</v>
      </c>
      <c r="G20" s="43">
        <f t="shared" si="5"/>
        <v>3764.9400000000014</v>
      </c>
      <c r="H20" s="43">
        <f t="shared" si="5"/>
        <v>4156.8199999999979</v>
      </c>
      <c r="I20" s="43">
        <f t="shared" si="5"/>
        <v>4855.6000000000031</v>
      </c>
      <c r="J20" s="43">
        <f t="shared" si="5"/>
        <v>4803.6099999999988</v>
      </c>
      <c r="K20" s="43">
        <f t="shared" si="5"/>
        <v>6259.8399999999956</v>
      </c>
      <c r="L20" s="43">
        <f>L14-L17</f>
        <v>7584.9800000000014</v>
      </c>
    </row>
    <row r="21" spans="2:12" x14ac:dyDescent="0.25">
      <c r="B21" s="72" t="s">
        <v>66</v>
      </c>
      <c r="C21" s="73">
        <f>C20/C8</f>
        <v>0.16473354162902507</v>
      </c>
      <c r="D21" s="73">
        <f t="shared" ref="D21:L21" si="6">D20/D8</f>
        <v>0.19094292186730338</v>
      </c>
      <c r="E21" s="73">
        <f t="shared" si="6"/>
        <v>0.19876258050895004</v>
      </c>
      <c r="F21" s="73">
        <f t="shared" si="6"/>
        <v>0.19043659414367703</v>
      </c>
      <c r="G21" s="73">
        <f t="shared" si="6"/>
        <v>0.19568163000977651</v>
      </c>
      <c r="H21" s="73">
        <f t="shared" si="6"/>
        <v>0.20566862514688591</v>
      </c>
      <c r="I21" s="73">
        <f t="shared" si="6"/>
        <v>0.22362856178317034</v>
      </c>
      <c r="J21" s="73">
        <f t="shared" si="6"/>
        <v>0.16506524798909186</v>
      </c>
      <c r="K21" s="73">
        <f t="shared" si="6"/>
        <v>0.1815046657459756</v>
      </c>
      <c r="L21" s="73">
        <f t="shared" si="6"/>
        <v>0.21369313134654075</v>
      </c>
    </row>
    <row r="23" spans="2:12" x14ac:dyDescent="0.25">
      <c r="B23" t="s">
        <v>22</v>
      </c>
      <c r="C23" s="16">
        <f>IFERROR('Data Sheet'!B27,0)</f>
        <v>42.24</v>
      </c>
      <c r="D23" s="16">
        <f>IFERROR('Data Sheet'!C27,0)</f>
        <v>49</v>
      </c>
      <c r="E23" s="16">
        <f>IFERROR('Data Sheet'!D27,0)</f>
        <v>37.33</v>
      </c>
      <c r="F23" s="16">
        <f>IFERROR('Data Sheet'!E27,0)</f>
        <v>41.47</v>
      </c>
      <c r="G23" s="16">
        <f>IFERROR('Data Sheet'!F27,0)</f>
        <v>110.47</v>
      </c>
      <c r="H23" s="16">
        <f>IFERROR('Data Sheet'!G27,0)</f>
        <v>102.33</v>
      </c>
      <c r="I23" s="16">
        <f>IFERROR('Data Sheet'!H27,0)</f>
        <v>91.63</v>
      </c>
      <c r="J23" s="16">
        <f>IFERROR('Data Sheet'!I27,0)</f>
        <v>95.41</v>
      </c>
      <c r="K23" s="16">
        <f>IFERROR('Data Sheet'!J27,0)</f>
        <v>144.44999999999999</v>
      </c>
      <c r="L23" s="16">
        <f>IFERROR('Data Sheet'!K27,0)</f>
        <v>205.17</v>
      </c>
    </row>
    <row r="24" spans="2:12" x14ac:dyDescent="0.25">
      <c r="B24" s="13" t="s">
        <v>67</v>
      </c>
      <c r="C24" s="15">
        <f>C23/C8</f>
        <v>3.1024012762150706E-3</v>
      </c>
      <c r="D24" s="15">
        <f t="shared" ref="D24:L24" si="7">D23/D8</f>
        <v>3.4334186549547386E-3</v>
      </c>
      <c r="E24" s="15">
        <f t="shared" si="7"/>
        <v>2.4784241657310885E-3</v>
      </c>
      <c r="F24" s="15">
        <f t="shared" si="7"/>
        <v>2.4648504714836358E-3</v>
      </c>
      <c r="G24" s="15">
        <f t="shared" si="7"/>
        <v>5.7416451967840128E-3</v>
      </c>
      <c r="H24" s="15">
        <f t="shared" si="7"/>
        <v>5.0630218319005502E-3</v>
      </c>
      <c r="I24" s="15">
        <f t="shared" si="7"/>
        <v>4.2200933182700148E-3</v>
      </c>
      <c r="J24" s="15">
        <f t="shared" si="7"/>
        <v>3.2785499469439143E-3</v>
      </c>
      <c r="K24" s="15">
        <f t="shared" si="7"/>
        <v>4.1883417095335005E-3</v>
      </c>
      <c r="L24" s="15">
        <f t="shared" si="7"/>
        <v>5.7802947085384216E-3</v>
      </c>
    </row>
    <row r="26" spans="2:12" x14ac:dyDescent="0.25">
      <c r="B26" t="s">
        <v>21</v>
      </c>
      <c r="C26" s="16">
        <f>IFERROR('Data Sheet'!B26,0)</f>
        <v>265.92</v>
      </c>
      <c r="D26" s="16">
        <f>IFERROR('Data Sheet'!C26,0)</f>
        <v>275.58</v>
      </c>
      <c r="E26" s="16">
        <f>IFERROR('Data Sheet'!D26,0)</f>
        <v>334.79</v>
      </c>
      <c r="F26" s="16">
        <f>IFERROR('Data Sheet'!E26,0)</f>
        <v>360.47</v>
      </c>
      <c r="G26" s="16">
        <f>IFERROR('Data Sheet'!F26,0)</f>
        <v>622.14</v>
      </c>
      <c r="H26" s="16">
        <f>IFERROR('Data Sheet'!G26,0)</f>
        <v>780.5</v>
      </c>
      <c r="I26" s="16">
        <f>IFERROR('Data Sheet'!H26,0)</f>
        <v>791.27</v>
      </c>
      <c r="J26" s="16">
        <f>IFERROR('Data Sheet'!I26,0)</f>
        <v>816.36</v>
      </c>
      <c r="K26" s="16">
        <f>IFERROR('Data Sheet'!J26,0)</f>
        <v>858.02</v>
      </c>
      <c r="L26" s="16">
        <f>IFERROR('Data Sheet'!K26,0)</f>
        <v>853</v>
      </c>
    </row>
    <row r="27" spans="2:12" x14ac:dyDescent="0.25">
      <c r="B27" s="13" t="s">
        <v>68</v>
      </c>
      <c r="C27" s="15">
        <f>C26/C8</f>
        <v>1.953102621617215E-2</v>
      </c>
      <c r="D27" s="15">
        <f t="shared" ref="D27:L27" si="8">D26/D8</f>
        <v>1.9309826794539322E-2</v>
      </c>
      <c r="E27" s="15">
        <f t="shared" si="8"/>
        <v>2.2227474590011016E-2</v>
      </c>
      <c r="F27" s="15">
        <f t="shared" si="8"/>
        <v>2.1425238713665449E-2</v>
      </c>
      <c r="G27" s="15">
        <f t="shared" si="8"/>
        <v>3.2335540352378074E-2</v>
      </c>
      <c r="H27" s="15">
        <f t="shared" si="8"/>
        <v>3.8617106809326486E-2</v>
      </c>
      <c r="I27" s="15">
        <f t="shared" si="8"/>
        <v>3.6442576011650275E-2</v>
      </c>
      <c r="J27" s="15">
        <f t="shared" si="8"/>
        <v>2.8052374328551871E-2</v>
      </c>
      <c r="K27" s="15">
        <f t="shared" si="8"/>
        <v>2.4878372818372688E-2</v>
      </c>
      <c r="L27" s="15">
        <f t="shared" si="8"/>
        <v>2.4031736542297968E-2</v>
      </c>
    </row>
    <row r="28" spans="2:12" x14ac:dyDescent="0.25">
      <c r="B28" s="64"/>
      <c r="C28" s="64"/>
      <c r="D28" s="64"/>
      <c r="E28" s="64"/>
      <c r="F28" s="64"/>
      <c r="G28" s="64"/>
      <c r="H28" s="64"/>
      <c r="I28" s="64"/>
      <c r="J28" s="64"/>
      <c r="K28" s="64"/>
      <c r="L28" s="64"/>
    </row>
    <row r="29" spans="2:12" x14ac:dyDescent="0.25">
      <c r="B29" s="74" t="s">
        <v>70</v>
      </c>
      <c r="C29" s="75">
        <f>IFERROR(C20-SUM(C26,C23),0)</f>
        <v>1934.7299999999998</v>
      </c>
      <c r="D29" s="75">
        <f t="shared" ref="D29:L29" si="9">IFERROR(D20-SUM(D26,D23),0)</f>
        <v>2400.4600000000014</v>
      </c>
      <c r="E29" s="75">
        <f t="shared" si="9"/>
        <v>2621.6400000000003</v>
      </c>
      <c r="F29" s="75">
        <f t="shared" si="9"/>
        <v>2802.0700000000011</v>
      </c>
      <c r="G29" s="75">
        <f t="shared" si="9"/>
        <v>3032.3300000000013</v>
      </c>
      <c r="H29" s="75">
        <f t="shared" si="9"/>
        <v>3273.989999999998</v>
      </c>
      <c r="I29" s="76">
        <f t="shared" si="9"/>
        <v>3972.700000000003</v>
      </c>
      <c r="J29" s="76">
        <f t="shared" si="9"/>
        <v>3891.8399999999988</v>
      </c>
      <c r="K29" s="76">
        <f t="shared" si="9"/>
        <v>5257.3699999999953</v>
      </c>
      <c r="L29" s="76">
        <f t="shared" si="9"/>
        <v>6526.8100000000013</v>
      </c>
    </row>
    <row r="30" spans="2:12" x14ac:dyDescent="0.25">
      <c r="B30" s="13" t="s">
        <v>71</v>
      </c>
      <c r="C30" s="15">
        <f>C29/C8</f>
        <v>0.14210011413663784</v>
      </c>
      <c r="D30" s="15">
        <f t="shared" ref="D30:L30" si="10">D29/D8</f>
        <v>0.16819967641780931</v>
      </c>
      <c r="E30" s="15">
        <f t="shared" si="10"/>
        <v>0.17405668175320793</v>
      </c>
      <c r="F30" s="15">
        <f t="shared" si="10"/>
        <v>0.16654650495852794</v>
      </c>
      <c r="G30" s="15">
        <f t="shared" si="10"/>
        <v>0.15760444446061442</v>
      </c>
      <c r="H30" s="15">
        <f t="shared" si="10"/>
        <v>0.16198849650565889</v>
      </c>
      <c r="I30" s="15">
        <f t="shared" si="10"/>
        <v>0.18296589245325004</v>
      </c>
      <c r="J30" s="15">
        <f t="shared" si="10"/>
        <v>0.13373432371359606</v>
      </c>
      <c r="K30" s="15">
        <f t="shared" si="10"/>
        <v>0.15243795121806938</v>
      </c>
      <c r="L30" s="15">
        <f t="shared" si="10"/>
        <v>0.18388110009570438</v>
      </c>
    </row>
    <row r="32" spans="2:12" x14ac:dyDescent="0.25">
      <c r="B32" t="s">
        <v>24</v>
      </c>
      <c r="C32" s="10">
        <f>IFERROR('Data Sheet'!B29,0)</f>
        <v>649.54</v>
      </c>
      <c r="D32" s="10">
        <f>IFERROR('Data Sheet'!C29,0)</f>
        <v>844.49</v>
      </c>
      <c r="E32" s="10">
        <f>IFERROR('Data Sheet'!D29,0)</f>
        <v>943.29</v>
      </c>
      <c r="F32" s="10">
        <f>IFERROR('Data Sheet'!E29,0)</f>
        <v>1040.96</v>
      </c>
      <c r="G32" s="10">
        <f>IFERROR('Data Sheet'!F29,0)</f>
        <v>1098.06</v>
      </c>
      <c r="H32" s="10">
        <f>IFERROR('Data Sheet'!G29,0)</f>
        <v>854.85</v>
      </c>
      <c r="I32" s="10">
        <f>IFERROR('Data Sheet'!H29,0)</f>
        <v>1097.5999999999999</v>
      </c>
      <c r="J32" s="10">
        <f>IFERROR('Data Sheet'!I29,0)</f>
        <v>1102.9100000000001</v>
      </c>
      <c r="K32" s="10">
        <f>IFERROR('Data Sheet'!J29,0)</f>
        <v>1493.5</v>
      </c>
      <c r="L32" s="10">
        <f>IFERROR('Data Sheet'!K29,0)</f>
        <v>1790.08</v>
      </c>
    </row>
    <row r="33" spans="1:12" x14ac:dyDescent="0.25">
      <c r="B33" s="13" t="s">
        <v>27</v>
      </c>
      <c r="C33" s="15">
        <f>C32/C29</f>
        <v>0.33572643211197428</v>
      </c>
      <c r="D33" s="15">
        <f t="shared" ref="D33:L33" si="11">D32/D29</f>
        <v>0.35180340434749985</v>
      </c>
      <c r="E33" s="15">
        <f t="shared" si="11"/>
        <v>0.35980912711127377</v>
      </c>
      <c r="F33" s="15">
        <f t="shared" si="11"/>
        <v>0.37149678630441052</v>
      </c>
      <c r="G33" s="15">
        <f t="shared" si="11"/>
        <v>0.36211757955103813</v>
      </c>
      <c r="H33" s="15">
        <f t="shared" si="11"/>
        <v>0.26110342426213901</v>
      </c>
      <c r="I33" s="15">
        <f t="shared" si="11"/>
        <v>0.2762856495582347</v>
      </c>
      <c r="J33" s="15">
        <f t="shared" si="11"/>
        <v>0.2833903757605658</v>
      </c>
      <c r="K33" s="15">
        <f t="shared" si="11"/>
        <v>0.28407739991668862</v>
      </c>
      <c r="L33" s="15">
        <f t="shared" si="11"/>
        <v>0.27426568262290452</v>
      </c>
    </row>
    <row r="34" spans="1:12" x14ac:dyDescent="0.25">
      <c r="B34" s="64"/>
      <c r="C34" s="64"/>
      <c r="D34" s="64"/>
      <c r="E34" s="64"/>
      <c r="F34" s="64"/>
      <c r="G34" s="64"/>
      <c r="H34" s="64"/>
      <c r="I34" s="64"/>
      <c r="J34" s="64"/>
      <c r="K34" s="64"/>
      <c r="L34" s="64"/>
    </row>
    <row r="35" spans="1:12" x14ac:dyDescent="0.25">
      <c r="B35" s="74" t="s">
        <v>72</v>
      </c>
      <c r="C35" s="76">
        <f>IFERROR(C29-C32,0)</f>
        <v>1285.1899999999998</v>
      </c>
      <c r="D35" s="76">
        <f t="shared" ref="D35:L35" si="12">IFERROR(D29-D32,0)</f>
        <v>1555.9700000000014</v>
      </c>
      <c r="E35" s="76">
        <f t="shared" si="12"/>
        <v>1678.3500000000004</v>
      </c>
      <c r="F35" s="76">
        <f t="shared" si="12"/>
        <v>1761.110000000001</v>
      </c>
      <c r="G35" s="76">
        <f t="shared" si="12"/>
        <v>1934.2700000000013</v>
      </c>
      <c r="H35" s="76">
        <f t="shared" si="12"/>
        <v>2419.1399999999981</v>
      </c>
      <c r="I35" s="76">
        <f t="shared" si="12"/>
        <v>2875.1000000000031</v>
      </c>
      <c r="J35" s="76">
        <f t="shared" si="12"/>
        <v>2788.9299999999985</v>
      </c>
      <c r="K35" s="76">
        <f t="shared" si="12"/>
        <v>3763.8699999999953</v>
      </c>
      <c r="L35" s="76">
        <f t="shared" si="12"/>
        <v>4736.7300000000014</v>
      </c>
    </row>
    <row r="36" spans="1:12" x14ac:dyDescent="0.25">
      <c r="B36" s="13" t="s">
        <v>73</v>
      </c>
      <c r="C36" s="15">
        <f>C35/C8</f>
        <v>9.43933498148401E-2</v>
      </c>
      <c r="D36" s="15">
        <f t="shared" ref="D36:L36" si="13">D35/D8</f>
        <v>0.10902645764387611</v>
      </c>
      <c r="E36" s="15">
        <f t="shared" si="13"/>
        <v>0.1114294990237014</v>
      </c>
      <c r="F36" s="15">
        <f t="shared" si="13"/>
        <v>0.10467501359620324</v>
      </c>
      <c r="G36" s="15">
        <f t="shared" si="13"/>
        <v>0.1005331045060507</v>
      </c>
      <c r="H36" s="15">
        <f t="shared" si="13"/>
        <v>0.1196927453769558</v>
      </c>
      <c r="I36" s="15">
        <f t="shared" si="13"/>
        <v>0.13241504200980173</v>
      </c>
      <c r="J36" s="15">
        <f t="shared" si="13"/>
        <v>9.5835303464314917E-2</v>
      </c>
      <c r="K36" s="15">
        <f t="shared" si="13"/>
        <v>0.10913377438741322</v>
      </c>
      <c r="L36" s="15">
        <f t="shared" si="13"/>
        <v>0.13344882465650537</v>
      </c>
    </row>
    <row r="38" spans="1:12" x14ac:dyDescent="0.25">
      <c r="B38" t="s">
        <v>74</v>
      </c>
      <c r="C38">
        <f>IFERROR('Data Sheet'!B93,0)</f>
        <v>95.92</v>
      </c>
      <c r="D38">
        <f>IFERROR('Data Sheet'!C93,0)</f>
        <v>95.92</v>
      </c>
      <c r="E38">
        <f>IFERROR('Data Sheet'!D93,0)</f>
        <v>95.92</v>
      </c>
      <c r="F38">
        <f>IFERROR('Data Sheet'!E93,0)</f>
        <v>95.92</v>
      </c>
      <c r="G38">
        <f>IFERROR('Data Sheet'!F93,0)</f>
        <v>95.92</v>
      </c>
      <c r="H38">
        <f>IFERROR('Data Sheet'!G93,0)</f>
        <v>95.92</v>
      </c>
      <c r="I38">
        <f>IFERROR('Data Sheet'!H93,0)</f>
        <v>95.92</v>
      </c>
      <c r="J38">
        <f>IFERROR('Data Sheet'!I93,0)</f>
        <v>95.92</v>
      </c>
      <c r="K38">
        <f>IFERROR('Data Sheet'!J93,0)</f>
        <v>95.92</v>
      </c>
      <c r="L38">
        <f>IFERROR('Data Sheet'!K93,0)</f>
        <v>95.92</v>
      </c>
    </row>
    <row r="39" spans="1:12" x14ac:dyDescent="0.25">
      <c r="C39" s="16"/>
      <c r="D39" s="16"/>
      <c r="E39" s="16"/>
      <c r="F39" s="16"/>
      <c r="G39" s="16"/>
      <c r="H39" s="16"/>
      <c r="I39" s="16"/>
      <c r="J39" s="16"/>
      <c r="K39" s="16"/>
      <c r="L39" s="16"/>
    </row>
    <row r="40" spans="1:12" x14ac:dyDescent="0.25">
      <c r="B40" t="s">
        <v>76</v>
      </c>
      <c r="C40" s="16">
        <f>IFERROR(C35/C38,0)</f>
        <v>13.398561301084236</v>
      </c>
      <c r="D40" s="16">
        <f t="shared" ref="D40:L40" si="14">IFERROR(D35/D38,0)</f>
        <v>16.221538782318614</v>
      </c>
      <c r="E40" s="16">
        <f t="shared" si="14"/>
        <v>17.497393661384489</v>
      </c>
      <c r="F40" s="16">
        <f t="shared" si="14"/>
        <v>18.360195996663897</v>
      </c>
      <c r="G40" s="16">
        <f t="shared" si="14"/>
        <v>20.165450375312773</v>
      </c>
      <c r="H40" s="16">
        <f t="shared" si="14"/>
        <v>25.220391993327752</v>
      </c>
      <c r="I40" s="16">
        <f t="shared" si="14"/>
        <v>29.973936613844902</v>
      </c>
      <c r="J40" s="16">
        <f t="shared" si="14"/>
        <v>29.075583819849857</v>
      </c>
      <c r="K40" s="16">
        <f t="shared" si="14"/>
        <v>39.23967889908252</v>
      </c>
      <c r="L40" s="16">
        <f t="shared" si="14"/>
        <v>49.382089241034208</v>
      </c>
    </row>
    <row r="41" spans="1:12" x14ac:dyDescent="0.25">
      <c r="B41" s="13" t="s">
        <v>77</v>
      </c>
      <c r="C41" s="15"/>
      <c r="D41" s="15">
        <f>IFERROR(D40/C40-1,0)</f>
        <v>0.21069258241972122</v>
      </c>
      <c r="E41" s="15">
        <f t="shared" ref="E41:L41" si="15">IFERROR(E40/D40-1,0)</f>
        <v>7.8651902028958443E-2</v>
      </c>
      <c r="F41" s="15">
        <f t="shared" si="15"/>
        <v>4.9310334554771629E-2</v>
      </c>
      <c r="G41" s="15">
        <f t="shared" si="15"/>
        <v>9.8324352255111824E-2</v>
      </c>
      <c r="H41" s="15">
        <f t="shared" si="15"/>
        <v>0.25067338065523237</v>
      </c>
      <c r="I41" s="15">
        <f t="shared" si="15"/>
        <v>0.18848020370875829</v>
      </c>
      <c r="J41" s="15">
        <f t="shared" si="15"/>
        <v>-2.9971131438908061E-2</v>
      </c>
      <c r="K41" s="15">
        <f t="shared" si="15"/>
        <v>0.34957492658474676</v>
      </c>
      <c r="L41" s="15">
        <f t="shared" si="15"/>
        <v>0.25847332665581102</v>
      </c>
    </row>
    <row r="43" spans="1:12" x14ac:dyDescent="0.25">
      <c r="B43" t="s">
        <v>75</v>
      </c>
      <c r="C43" s="10">
        <f>IFERROR('Data Sheet'!B31/'Historical FS'!C38,0)</f>
        <v>6.0999791492910758</v>
      </c>
      <c r="D43" s="10">
        <f>IFERROR('Data Sheet'!C31/'Historical FS'!D38,0)</f>
        <v>7.5</v>
      </c>
      <c r="E43" s="10">
        <f>IFERROR('Data Sheet'!D31/'Historical FS'!E38,0)</f>
        <v>10.300041701417848</v>
      </c>
      <c r="F43" s="10">
        <f>IFERROR('Data Sheet'!E31/'Historical FS'!F38,0)</f>
        <v>8.6999582985821515</v>
      </c>
      <c r="G43" s="10">
        <f>IFERROR('Data Sheet'!F31/'Historical FS'!G38,0)</f>
        <v>10.5</v>
      </c>
      <c r="H43" s="10">
        <f>IFERROR('Data Sheet'!G31/'Historical FS'!H38,0)</f>
        <v>12</v>
      </c>
      <c r="I43" s="10">
        <f>IFERROR('Data Sheet'!H31/'Historical FS'!I38,0)</f>
        <v>17.849979149291077</v>
      </c>
      <c r="J43" s="10">
        <f>IFERROR('Data Sheet'!I31/'Historical FS'!J38,0)</f>
        <v>19.150020850708923</v>
      </c>
      <c r="K43" s="10">
        <f>IFERROR('Data Sheet'!J31/'Historical FS'!K38,0)</f>
        <v>25.650020850708923</v>
      </c>
      <c r="L43" s="10">
        <f>IFERROR('Data Sheet'!K31/'Historical FS'!L38,0)</f>
        <v>33.300041701417847</v>
      </c>
    </row>
    <row r="44" spans="1:12" x14ac:dyDescent="0.25">
      <c r="B44" s="13" t="s">
        <v>78</v>
      </c>
      <c r="C44" s="15">
        <f>IFERROR(C43/C40,0)</f>
        <v>0.45527120503583129</v>
      </c>
      <c r="D44" s="15">
        <f t="shared" ref="D44:L44" si="16">IFERROR(D43/D40,0)</f>
        <v>0.46234824578880013</v>
      </c>
      <c r="E44" s="15">
        <f t="shared" si="16"/>
        <v>0.5886614830041409</v>
      </c>
      <c r="F44" s="15">
        <f t="shared" si="16"/>
        <v>0.47384887939992359</v>
      </c>
      <c r="G44" s="15">
        <f t="shared" si="16"/>
        <v>0.52069256101785133</v>
      </c>
      <c r="H44" s="15">
        <f t="shared" si="16"/>
        <v>0.47580545152409576</v>
      </c>
      <c r="I44" s="15">
        <f t="shared" si="16"/>
        <v>0.59551667768077576</v>
      </c>
      <c r="J44" s="15">
        <f t="shared" si="16"/>
        <v>0.65862893654555732</v>
      </c>
      <c r="K44" s="15">
        <f t="shared" si="16"/>
        <v>0.65367560516170931</v>
      </c>
      <c r="L44" s="15">
        <f t="shared" si="16"/>
        <v>0.67433440369199826</v>
      </c>
    </row>
    <row r="46" spans="1:12" x14ac:dyDescent="0.25">
      <c r="B46" t="s">
        <v>79</v>
      </c>
      <c r="C46" s="11">
        <f>IFERROR(IF(C40&gt;C43,1-C44,0),0)</f>
        <v>0.54472879496416871</v>
      </c>
      <c r="D46" s="11">
        <f t="shared" ref="D46:L46" si="17">IFERROR(IF(D40&gt;D43,1-D44,0),0)</f>
        <v>0.53765175421119982</v>
      </c>
      <c r="E46" s="11">
        <f t="shared" si="17"/>
        <v>0.4113385169958591</v>
      </c>
      <c r="F46" s="11">
        <f t="shared" si="17"/>
        <v>0.52615112060007641</v>
      </c>
      <c r="G46" s="11">
        <f t="shared" si="17"/>
        <v>0.47930743898214867</v>
      </c>
      <c r="H46" s="11">
        <f t="shared" si="17"/>
        <v>0.5241945484759043</v>
      </c>
      <c r="I46" s="11">
        <f t="shared" si="17"/>
        <v>0.40448332231922424</v>
      </c>
      <c r="J46" s="11">
        <f t="shared" si="17"/>
        <v>0.34137106345444268</v>
      </c>
      <c r="K46" s="11">
        <f t="shared" si="17"/>
        <v>0.34632439483829069</v>
      </c>
      <c r="L46" s="11">
        <f t="shared" si="17"/>
        <v>0.32566559630800174</v>
      </c>
    </row>
    <row r="48" spans="1:12" x14ac:dyDescent="0.25">
      <c r="A48" t="s">
        <v>58</v>
      </c>
      <c r="B48" s="34" t="s">
        <v>80</v>
      </c>
      <c r="C48" s="35"/>
      <c r="D48" s="35"/>
      <c r="E48" s="35"/>
      <c r="F48" s="35"/>
      <c r="G48" s="35"/>
      <c r="H48" s="35"/>
      <c r="I48" s="35"/>
      <c r="J48" s="35"/>
      <c r="K48" s="35"/>
      <c r="L48" s="35"/>
    </row>
    <row r="49" spans="2:12" x14ac:dyDescent="0.25">
      <c r="B49" t="s">
        <v>33</v>
      </c>
      <c r="C49" s="10">
        <f>IFERROR('Data Sheet'!B57,0)</f>
        <v>95.92</v>
      </c>
      <c r="D49" s="10">
        <f>IFERROR('Data Sheet'!C57,0)</f>
        <v>95.92</v>
      </c>
      <c r="E49" s="10">
        <f>IFERROR('Data Sheet'!D57,0)</f>
        <v>95.92</v>
      </c>
      <c r="F49" s="10">
        <f>IFERROR('Data Sheet'!E57,0)</f>
        <v>95.92</v>
      </c>
      <c r="G49" s="10">
        <f>IFERROR('Data Sheet'!F57,0)</f>
        <v>95.92</v>
      </c>
      <c r="H49" s="10">
        <f>IFERROR('Data Sheet'!G57,0)</f>
        <v>95.92</v>
      </c>
      <c r="I49" s="10">
        <f>IFERROR('Data Sheet'!H57,0)</f>
        <v>95.92</v>
      </c>
      <c r="J49" s="10">
        <f>IFERROR('Data Sheet'!I57,0)</f>
        <v>95.92</v>
      </c>
      <c r="K49" s="10">
        <f>IFERROR('Data Sheet'!J57,0)</f>
        <v>95.92</v>
      </c>
      <c r="L49" s="10">
        <f>IFERROR('Data Sheet'!K57,0)</f>
        <v>95.92</v>
      </c>
    </row>
    <row r="50" spans="2:12" x14ac:dyDescent="0.25">
      <c r="B50" t="s">
        <v>34</v>
      </c>
      <c r="C50" s="10">
        <f>IFERROR('Data Sheet'!B58,0)</f>
        <v>4646.4399999999996</v>
      </c>
      <c r="D50" s="10">
        <f>IFERROR('Data Sheet'!C58,0)</f>
        <v>6428.9</v>
      </c>
      <c r="E50" s="10">
        <f>IFERROR('Data Sheet'!D58,0)</f>
        <v>7507.97</v>
      </c>
      <c r="F50" s="10">
        <f>IFERROR('Data Sheet'!E58,0)</f>
        <v>8314.31</v>
      </c>
      <c r="G50" s="10">
        <f>IFERROR('Data Sheet'!F58,0)</f>
        <v>9374.6299999999992</v>
      </c>
      <c r="H50" s="10">
        <f>IFERROR('Data Sheet'!G58,0)</f>
        <v>10034.24</v>
      </c>
      <c r="I50" s="10">
        <f>IFERROR('Data Sheet'!H58,0)</f>
        <v>12710.37</v>
      </c>
      <c r="J50" s="10">
        <f>IFERROR('Data Sheet'!I58,0)</f>
        <v>13715.64</v>
      </c>
      <c r="K50" s="10">
        <f>IFERROR('Data Sheet'!J58,0)</f>
        <v>15896.31</v>
      </c>
      <c r="L50" s="10">
        <f>IFERROR('Data Sheet'!K58,0)</f>
        <v>18632.38</v>
      </c>
    </row>
    <row r="51" spans="2:12" x14ac:dyDescent="0.25">
      <c r="B51" t="s">
        <v>35</v>
      </c>
      <c r="C51" s="10">
        <f>IFERROR('Data Sheet'!B59,0)</f>
        <v>418.17</v>
      </c>
      <c r="D51" s="10">
        <f>IFERROR('Data Sheet'!C59,0)</f>
        <v>323.29000000000002</v>
      </c>
      <c r="E51" s="10">
        <f>IFERROR('Data Sheet'!D59,0)</f>
        <v>560.34</v>
      </c>
      <c r="F51" s="10">
        <f>IFERROR('Data Sheet'!E59,0)</f>
        <v>533.42999999999995</v>
      </c>
      <c r="G51" s="10">
        <f>IFERROR('Data Sheet'!F59,0)</f>
        <v>1319.6</v>
      </c>
      <c r="H51" s="10">
        <f>IFERROR('Data Sheet'!G59,0)</f>
        <v>1118.5</v>
      </c>
      <c r="I51" s="10">
        <f>IFERROR('Data Sheet'!H59,0)</f>
        <v>1093.1199999999999</v>
      </c>
      <c r="J51" s="10">
        <f>IFERROR('Data Sheet'!I59,0)</f>
        <v>1586.88</v>
      </c>
      <c r="K51" s="10">
        <f>IFERROR('Data Sheet'!J59,0)</f>
        <v>1932.62</v>
      </c>
      <c r="L51" s="10">
        <f>IFERROR('Data Sheet'!K59,0)</f>
        <v>2474.38</v>
      </c>
    </row>
    <row r="52" spans="2:12" x14ac:dyDescent="0.25">
      <c r="B52" s="64" t="s">
        <v>36</v>
      </c>
      <c r="C52" s="77">
        <f>IFERROR('Data Sheet'!B60,0)</f>
        <v>3753.97</v>
      </c>
      <c r="D52" s="77">
        <f>IFERROR('Data Sheet'!C60,0)</f>
        <v>3710.92</v>
      </c>
      <c r="E52" s="77">
        <f>IFERROR('Data Sheet'!D60,0)</f>
        <v>4240.96</v>
      </c>
      <c r="F52" s="77">
        <f>IFERROR('Data Sheet'!E60,0)</f>
        <v>4819.82</v>
      </c>
      <c r="G52" s="77">
        <f>IFERROR('Data Sheet'!F60,0)</f>
        <v>5458.69</v>
      </c>
      <c r="H52" s="77">
        <f>IFERROR('Data Sheet'!G60,0)</f>
        <v>4889.3100000000004</v>
      </c>
      <c r="I52" s="77">
        <f>IFERROR('Data Sheet'!H60,0)</f>
        <v>6455.93</v>
      </c>
      <c r="J52" s="77">
        <f>IFERROR('Data Sheet'!I60,0)</f>
        <v>7559.99</v>
      </c>
      <c r="K52" s="77">
        <f>IFERROR('Data Sheet'!J60,0)</f>
        <v>7854.48</v>
      </c>
      <c r="L52" s="77">
        <f>IFERROR('Data Sheet'!K60,0)</f>
        <v>8698.09</v>
      </c>
    </row>
    <row r="53" spans="2:12" x14ac:dyDescent="0.25">
      <c r="B53" s="74" t="s">
        <v>81</v>
      </c>
      <c r="C53" s="76">
        <f>IFERROR('Data Sheet'!B61,0)</f>
        <v>8914.5</v>
      </c>
      <c r="D53" s="76">
        <f>IFERROR('Data Sheet'!C61,0)</f>
        <v>10559.03</v>
      </c>
      <c r="E53" s="76">
        <f>IFERROR('Data Sheet'!D61,0)</f>
        <v>12405.19</v>
      </c>
      <c r="F53" s="76">
        <f>IFERROR('Data Sheet'!E61,0)</f>
        <v>13763.48</v>
      </c>
      <c r="G53" s="76">
        <f>IFERROR('Data Sheet'!F61,0)</f>
        <v>16248.84</v>
      </c>
      <c r="H53" s="76">
        <f>IFERROR('Data Sheet'!G61,0)</f>
        <v>16137.97</v>
      </c>
      <c r="I53" s="76">
        <f>IFERROR('Data Sheet'!H61,0)</f>
        <v>20355.34</v>
      </c>
      <c r="J53" s="76">
        <f>IFERROR('Data Sheet'!I61,0)</f>
        <v>22958.43</v>
      </c>
      <c r="K53" s="76">
        <f>IFERROR('Data Sheet'!J61,0)</f>
        <v>25779.33</v>
      </c>
      <c r="L53" s="76">
        <f>IFERROR('Data Sheet'!K61,0)</f>
        <v>29900.77</v>
      </c>
    </row>
    <row r="55" spans="2:12" x14ac:dyDescent="0.25">
      <c r="B55" t="s">
        <v>82</v>
      </c>
      <c r="C55" s="10">
        <f>IFERROR('Data Sheet'!B62,0)</f>
        <v>2660.04</v>
      </c>
      <c r="D55" s="10">
        <f>IFERROR('Data Sheet'!C62,0)</f>
        <v>3416.35</v>
      </c>
      <c r="E55" s="10">
        <f>IFERROR('Data Sheet'!D62,0)</f>
        <v>3303.74</v>
      </c>
      <c r="F55" s="10">
        <f>IFERROR('Data Sheet'!E62,0)</f>
        <v>3732.24</v>
      </c>
      <c r="G55" s="10">
        <f>IFERROR('Data Sheet'!F62,0)</f>
        <v>6496.56</v>
      </c>
      <c r="H55" s="10">
        <f>IFERROR('Data Sheet'!G62,0)</f>
        <v>6272.31</v>
      </c>
      <c r="I55" s="10">
        <f>IFERROR('Data Sheet'!H62,0)</f>
        <v>5858.52</v>
      </c>
      <c r="J55" s="10">
        <f>IFERROR('Data Sheet'!I62,0)</f>
        <v>5519.06</v>
      </c>
      <c r="K55" s="10">
        <f>IFERROR('Data Sheet'!J62,0)</f>
        <v>5770.46</v>
      </c>
      <c r="L55" s="10">
        <f>IFERROR('Data Sheet'!K62,0)</f>
        <v>7146.62</v>
      </c>
    </row>
    <row r="56" spans="2:12" x14ac:dyDescent="0.25">
      <c r="B56" t="s">
        <v>39</v>
      </c>
      <c r="C56" s="10">
        <f>IFERROR('Data Sheet'!B63,0)</f>
        <v>196</v>
      </c>
      <c r="D56" s="10">
        <f>IFERROR('Data Sheet'!C63,0)</f>
        <v>106.59</v>
      </c>
      <c r="E56" s="10">
        <f>IFERROR('Data Sheet'!D63,0)</f>
        <v>257.54000000000002</v>
      </c>
      <c r="F56" s="10">
        <f>IFERROR('Data Sheet'!E63,0)</f>
        <v>1405.11</v>
      </c>
      <c r="G56" s="10">
        <f>IFERROR('Data Sheet'!F63,0)</f>
        <v>209.67</v>
      </c>
      <c r="H56" s="10">
        <f>IFERROR('Data Sheet'!G63,0)</f>
        <v>140.24</v>
      </c>
      <c r="I56" s="10">
        <f>IFERROR('Data Sheet'!H63,0)</f>
        <v>182.98</v>
      </c>
      <c r="J56" s="10">
        <f>IFERROR('Data Sheet'!I63,0)</f>
        <v>426.43</v>
      </c>
      <c r="K56" s="10">
        <f>IFERROR('Data Sheet'!J63,0)</f>
        <v>1019.59</v>
      </c>
      <c r="L56" s="10">
        <f>IFERROR('Data Sheet'!K63,0)</f>
        <v>2698.37</v>
      </c>
    </row>
    <row r="57" spans="2:12" x14ac:dyDescent="0.25">
      <c r="B57" t="s">
        <v>40</v>
      </c>
      <c r="C57" s="10">
        <f>IFERROR('Data Sheet'!B64,0)</f>
        <v>1587.79</v>
      </c>
      <c r="D57" s="10">
        <f>IFERROR('Data Sheet'!C64,0)</f>
        <v>2712.13</v>
      </c>
      <c r="E57" s="10">
        <f>IFERROR('Data Sheet'!D64,0)</f>
        <v>2651.99</v>
      </c>
      <c r="F57" s="10">
        <f>IFERROR('Data Sheet'!E64,0)</f>
        <v>2140.6999999999998</v>
      </c>
      <c r="G57" s="10">
        <f>IFERROR('Data Sheet'!F64,0)</f>
        <v>2568.58</v>
      </c>
      <c r="H57" s="10">
        <f>IFERROR('Data Sheet'!G64,0)</f>
        <v>2018.85</v>
      </c>
      <c r="I57" s="10">
        <f>IFERROR('Data Sheet'!H64,0)</f>
        <v>4736.8</v>
      </c>
      <c r="J57" s="10">
        <f>IFERROR('Data Sheet'!I64,0)</f>
        <v>3247.53</v>
      </c>
      <c r="K57" s="10">
        <f>IFERROR('Data Sheet'!J64,0)</f>
        <v>4261.71</v>
      </c>
      <c r="L57" s="10">
        <f>IFERROR('Data Sheet'!K64,0)</f>
        <v>4587.92</v>
      </c>
    </row>
    <row r="58" spans="2:12" x14ac:dyDescent="0.25">
      <c r="B58" s="64" t="s">
        <v>41</v>
      </c>
      <c r="C58" s="77">
        <f>IFERROR('Data Sheet'!B65-SUM('Data Sheet'!B67:B69),0)</f>
        <v>825.69</v>
      </c>
      <c r="D58" s="77">
        <f>IFERROR('Data Sheet'!C65-SUM('Data Sheet'!C67:C69),0)</f>
        <v>714.68000000000029</v>
      </c>
      <c r="E58" s="77">
        <f>IFERROR('Data Sheet'!D65-SUM('Data Sheet'!D67:D69),0)</f>
        <v>1317.17</v>
      </c>
      <c r="F58" s="77">
        <f>IFERROR('Data Sheet'!E65-SUM('Data Sheet'!E67:E69),0)</f>
        <v>1691.8400000000001</v>
      </c>
      <c r="G58" s="77">
        <f>IFERROR('Data Sheet'!F65-SUM('Data Sheet'!F67:F69),0)</f>
        <v>1471.9599999999991</v>
      </c>
      <c r="H58" s="77">
        <f>IFERROR('Data Sheet'!G65-SUM('Data Sheet'!G67:G69),0)</f>
        <v>1738.71</v>
      </c>
      <c r="I58" s="77">
        <f>IFERROR('Data Sheet'!H65-SUM('Data Sheet'!H67:H69),0)</f>
        <v>2565.5200000000004</v>
      </c>
      <c r="J58" s="77">
        <f>IFERROR('Data Sheet'!I65-SUM('Data Sheet'!I67:I69),0)</f>
        <v>2876.66</v>
      </c>
      <c r="K58" s="77">
        <f>IFERROR('Data Sheet'!J65-SUM('Data Sheet'!J67:J69),0)</f>
        <v>3036.17</v>
      </c>
      <c r="L58" s="77">
        <f>IFERROR('Data Sheet'!K65-SUM('Data Sheet'!K67:K69),0)</f>
        <v>3571.3900000000012</v>
      </c>
    </row>
    <row r="59" spans="2:12" x14ac:dyDescent="0.25">
      <c r="B59" s="74" t="s">
        <v>83</v>
      </c>
      <c r="C59" s="76">
        <f>SUM(C55:C58)</f>
        <v>5269.52</v>
      </c>
      <c r="D59" s="76">
        <f t="shared" ref="D59:L59" si="18">SUM(D55:D58)</f>
        <v>6949.75</v>
      </c>
      <c r="E59" s="76">
        <f t="shared" si="18"/>
        <v>7530.44</v>
      </c>
      <c r="F59" s="76">
        <f t="shared" si="18"/>
        <v>8969.89</v>
      </c>
      <c r="G59" s="76">
        <f t="shared" si="18"/>
        <v>10746.77</v>
      </c>
      <c r="H59" s="76">
        <f t="shared" si="18"/>
        <v>10170.11</v>
      </c>
      <c r="I59" s="76">
        <f t="shared" si="18"/>
        <v>13343.82</v>
      </c>
      <c r="J59" s="76">
        <f t="shared" si="18"/>
        <v>12069.68</v>
      </c>
      <c r="K59" s="76">
        <f t="shared" si="18"/>
        <v>14087.93</v>
      </c>
      <c r="L59" s="76">
        <f t="shared" si="18"/>
        <v>18004.300000000003</v>
      </c>
    </row>
    <row r="60" spans="2:12" x14ac:dyDescent="0.25">
      <c r="B60" s="9"/>
    </row>
    <row r="61" spans="2:12" x14ac:dyDescent="0.25">
      <c r="B61" t="s">
        <v>42</v>
      </c>
      <c r="C61" s="10">
        <f>IFERROR('Data Sheet'!B67,0)</f>
        <v>1182.07</v>
      </c>
      <c r="D61" s="10">
        <f>IFERROR('Data Sheet'!C67,0)</f>
        <v>1186.8399999999999</v>
      </c>
      <c r="E61" s="10">
        <f>IFERROR('Data Sheet'!D67,0)</f>
        <v>1446.6</v>
      </c>
      <c r="F61" s="10">
        <f>IFERROR('Data Sheet'!E67,0)</f>
        <v>1730.63</v>
      </c>
      <c r="G61" s="10">
        <f>IFERROR('Data Sheet'!F67,0)</f>
        <v>1907.33</v>
      </c>
      <c r="H61" s="10">
        <f>IFERROR('Data Sheet'!G67,0)</f>
        <v>1795.22</v>
      </c>
      <c r="I61" s="10">
        <f>IFERROR('Data Sheet'!H67,0)</f>
        <v>2602.17</v>
      </c>
      <c r="J61" s="10">
        <f>IFERROR('Data Sheet'!I67,0)</f>
        <v>3871.44</v>
      </c>
      <c r="K61" s="10">
        <f>IFERROR('Data Sheet'!J67,0)</f>
        <v>4636.9399999999996</v>
      </c>
      <c r="L61" s="10">
        <f>IFERROR('Data Sheet'!K67,0)</f>
        <v>4889.05</v>
      </c>
    </row>
    <row r="62" spans="2:12" x14ac:dyDescent="0.25">
      <c r="B62" t="s">
        <v>43</v>
      </c>
      <c r="C62" s="10">
        <f>IFERROR('Data Sheet'!B68,0)</f>
        <v>2258.52</v>
      </c>
      <c r="D62" s="10">
        <f>IFERROR('Data Sheet'!C68,0)</f>
        <v>1998.24</v>
      </c>
      <c r="E62" s="10">
        <f>IFERROR('Data Sheet'!D68,0)</f>
        <v>2626.94</v>
      </c>
      <c r="F62" s="10">
        <f>IFERROR('Data Sheet'!E68,0)</f>
        <v>2658.31</v>
      </c>
      <c r="G62" s="10">
        <f>IFERROR('Data Sheet'!F68,0)</f>
        <v>3149.86</v>
      </c>
      <c r="H62" s="10">
        <f>IFERROR('Data Sheet'!G68,0)</f>
        <v>3389.81</v>
      </c>
      <c r="I62" s="10">
        <f>IFERROR('Data Sheet'!H68,0)</f>
        <v>3798.6</v>
      </c>
      <c r="J62" s="10">
        <f>IFERROR('Data Sheet'!I68,0)</f>
        <v>6152.98</v>
      </c>
      <c r="K62" s="10">
        <f>IFERROR('Data Sheet'!J68,0)</f>
        <v>6210.64</v>
      </c>
      <c r="L62" s="10">
        <f>IFERROR('Data Sheet'!K68,0)</f>
        <v>5923.41</v>
      </c>
    </row>
    <row r="63" spans="2:12" x14ac:dyDescent="0.25">
      <c r="B63" s="64" t="s">
        <v>44</v>
      </c>
      <c r="C63" s="77">
        <f>IFERROR('Data Sheet'!B69,0)</f>
        <v>204.39</v>
      </c>
      <c r="D63" s="77">
        <f>IFERROR('Data Sheet'!C69,0)</f>
        <v>424.2</v>
      </c>
      <c r="E63" s="77">
        <f>IFERROR('Data Sheet'!D69,0)</f>
        <v>801.21</v>
      </c>
      <c r="F63" s="77">
        <f>IFERROR('Data Sheet'!E69,0)</f>
        <v>404.65</v>
      </c>
      <c r="G63" s="77">
        <f>IFERROR('Data Sheet'!F69,0)</f>
        <v>444.88</v>
      </c>
      <c r="H63" s="77">
        <f>IFERROR('Data Sheet'!G69,0)</f>
        <v>782.83</v>
      </c>
      <c r="I63" s="77">
        <f>IFERROR('Data Sheet'!H69,0)</f>
        <v>610.75</v>
      </c>
      <c r="J63" s="77">
        <f>IFERROR('Data Sheet'!I69,0)</f>
        <v>864.33</v>
      </c>
      <c r="K63" s="77">
        <f>IFERROR('Data Sheet'!J69,0)</f>
        <v>843.82</v>
      </c>
      <c r="L63" s="77">
        <f>IFERROR('Data Sheet'!K69,0)</f>
        <v>1084.01</v>
      </c>
    </row>
    <row r="64" spans="2:12" x14ac:dyDescent="0.25">
      <c r="B64" s="74" t="s">
        <v>84</v>
      </c>
      <c r="C64" s="76">
        <f>IFERROR(SUM(C61:C63),0)</f>
        <v>3644.98</v>
      </c>
      <c r="D64" s="76">
        <f t="shared" ref="D64:L64" si="19">IFERROR(SUM(D61:D63),0)</f>
        <v>3609.2799999999997</v>
      </c>
      <c r="E64" s="76">
        <f t="shared" si="19"/>
        <v>4874.75</v>
      </c>
      <c r="F64" s="76">
        <f t="shared" si="19"/>
        <v>4793.59</v>
      </c>
      <c r="G64" s="76">
        <f t="shared" si="19"/>
        <v>5502.0700000000006</v>
      </c>
      <c r="H64" s="76">
        <f t="shared" si="19"/>
        <v>5967.86</v>
      </c>
      <c r="I64" s="76">
        <f t="shared" si="19"/>
        <v>7011.52</v>
      </c>
      <c r="J64" s="76">
        <f t="shared" si="19"/>
        <v>10888.75</v>
      </c>
      <c r="K64" s="76">
        <f t="shared" si="19"/>
        <v>11691.4</v>
      </c>
      <c r="L64" s="76">
        <f t="shared" si="19"/>
        <v>11896.47</v>
      </c>
    </row>
    <row r="65" spans="1:12" x14ac:dyDescent="0.25">
      <c r="B65" s="64"/>
      <c r="C65" s="64"/>
      <c r="D65" s="64"/>
      <c r="E65" s="64"/>
      <c r="F65" s="64"/>
      <c r="G65" s="64"/>
      <c r="H65" s="64"/>
      <c r="I65" s="64"/>
      <c r="J65" s="64"/>
      <c r="K65" s="64"/>
      <c r="L65" s="64"/>
    </row>
    <row r="66" spans="1:12" x14ac:dyDescent="0.25">
      <c r="B66" s="74" t="s">
        <v>85</v>
      </c>
      <c r="C66" s="76">
        <f>IFERROR(C64+C59,0)</f>
        <v>8914.5</v>
      </c>
      <c r="D66" s="76">
        <f t="shared" ref="D66:L66" si="20">IFERROR(D64+D59,0)</f>
        <v>10559.029999999999</v>
      </c>
      <c r="E66" s="76">
        <f t="shared" si="20"/>
        <v>12405.189999999999</v>
      </c>
      <c r="F66" s="76">
        <f t="shared" si="20"/>
        <v>13763.48</v>
      </c>
      <c r="G66" s="76">
        <f t="shared" si="20"/>
        <v>16248.84</v>
      </c>
      <c r="H66" s="76">
        <f t="shared" si="20"/>
        <v>16137.970000000001</v>
      </c>
      <c r="I66" s="76">
        <f t="shared" si="20"/>
        <v>20355.34</v>
      </c>
      <c r="J66" s="76">
        <f t="shared" si="20"/>
        <v>22958.43</v>
      </c>
      <c r="K66" s="76">
        <f t="shared" si="20"/>
        <v>25779.33</v>
      </c>
      <c r="L66" s="76">
        <f t="shared" si="20"/>
        <v>29900.770000000004</v>
      </c>
    </row>
    <row r="68" spans="1:12" x14ac:dyDescent="0.25">
      <c r="B68" s="12" t="s">
        <v>86</v>
      </c>
      <c r="C68" s="12" t="b">
        <f>C66=C53</f>
        <v>1</v>
      </c>
      <c r="D68" s="12" t="b">
        <f t="shared" ref="D68:L68" si="21">D66=D53</f>
        <v>1</v>
      </c>
      <c r="E68" s="12" t="b">
        <f t="shared" si="21"/>
        <v>1</v>
      </c>
      <c r="F68" s="12" t="b">
        <f t="shared" si="21"/>
        <v>1</v>
      </c>
      <c r="G68" s="12" t="b">
        <f t="shared" si="21"/>
        <v>1</v>
      </c>
      <c r="H68" s="12" t="b">
        <f t="shared" si="21"/>
        <v>1</v>
      </c>
      <c r="I68" s="12" t="b">
        <f t="shared" si="21"/>
        <v>1</v>
      </c>
      <c r="J68" s="12" t="b">
        <f t="shared" si="21"/>
        <v>1</v>
      </c>
      <c r="K68" s="12" t="b">
        <f t="shared" si="21"/>
        <v>1</v>
      </c>
      <c r="L68" s="12" t="b">
        <f t="shared" si="21"/>
        <v>1</v>
      </c>
    </row>
    <row r="69" spans="1:12" x14ac:dyDescent="0.25">
      <c r="B69" s="12"/>
      <c r="C69" s="12"/>
      <c r="D69" s="12"/>
      <c r="E69" s="12"/>
      <c r="F69" s="12"/>
      <c r="G69" s="12"/>
      <c r="H69" s="12"/>
      <c r="I69" s="12"/>
      <c r="J69" s="12"/>
      <c r="K69" s="12"/>
      <c r="L69" s="12"/>
    </row>
    <row r="70" spans="1:12" x14ac:dyDescent="0.25">
      <c r="A70" t="s">
        <v>58</v>
      </c>
      <c r="B70" s="34" t="s">
        <v>87</v>
      </c>
      <c r="C70" s="35"/>
      <c r="D70" s="35"/>
      <c r="E70" s="35"/>
      <c r="F70" s="35"/>
      <c r="G70" s="35"/>
      <c r="H70" s="35"/>
      <c r="I70" s="35"/>
      <c r="J70" s="35"/>
      <c r="K70" s="35"/>
      <c r="L70" s="35"/>
    </row>
    <row r="71" spans="1:12" x14ac:dyDescent="0.25">
      <c r="B71" s="9" t="s">
        <v>8371</v>
      </c>
    </row>
    <row r="72" spans="1:12" x14ac:dyDescent="0.25">
      <c r="B72" t="s">
        <v>8346</v>
      </c>
      <c r="C72" s="10">
        <f>IFERROR('CF data'!C4,0)</f>
        <v>2271</v>
      </c>
      <c r="D72" s="10">
        <f>IFERROR('CF data'!D4,0)</f>
        <v>2848</v>
      </c>
      <c r="E72" s="10">
        <f>IFERROR('CF data'!E4,0)</f>
        <v>3056</v>
      </c>
      <c r="F72" s="10">
        <f>IFERROR('CF data'!F4,0)</f>
        <v>3274</v>
      </c>
      <c r="G72" s="10">
        <f>IFERROR('CF data'!G4,0)</f>
        <v>3861</v>
      </c>
      <c r="H72" s="10">
        <f>IFERROR('CF data'!H4,0)</f>
        <v>4380</v>
      </c>
      <c r="I72" s="10">
        <f>IFERROR('CF data'!I4,0)</f>
        <v>4970</v>
      </c>
      <c r="J72" s="10">
        <f>IFERROR('CF data'!J4,0)</f>
        <v>4957</v>
      </c>
      <c r="K72" s="10">
        <f>IFERROR('CF data'!K4,0)</f>
        <v>6460</v>
      </c>
      <c r="L72" s="10">
        <f>IFERROR('CF data'!L4,0)</f>
        <v>7929</v>
      </c>
    </row>
    <row r="73" spans="1:12" x14ac:dyDescent="0.25">
      <c r="B73" t="s">
        <v>42</v>
      </c>
      <c r="C73" s="10">
        <f>IFERROR('CF data'!C5,0)</f>
        <v>-155</v>
      </c>
      <c r="D73" s="10">
        <f>IFERROR('CF data'!D5,0)</f>
        <v>-146</v>
      </c>
      <c r="E73" s="10">
        <f>IFERROR('CF data'!E5,0)</f>
        <v>-475</v>
      </c>
      <c r="F73" s="10">
        <f>IFERROR('CF data'!F5,0)</f>
        <v>-483</v>
      </c>
      <c r="G73" s="10">
        <f>IFERROR('CF data'!G5,0)</f>
        <v>-205</v>
      </c>
      <c r="H73" s="10">
        <f>IFERROR('CF data'!H5,0)</f>
        <v>160</v>
      </c>
      <c r="I73" s="10">
        <f>IFERROR('CF data'!I5,0)</f>
        <v>-849</v>
      </c>
      <c r="J73" s="10">
        <f>IFERROR('CF data'!J5,0)</f>
        <v>-1326</v>
      </c>
      <c r="K73" s="10">
        <f>IFERROR('CF data'!K5,0)</f>
        <v>-834</v>
      </c>
      <c r="L73" s="10">
        <f>IFERROR('CF data'!L5,0)</f>
        <v>-362</v>
      </c>
    </row>
    <row r="74" spans="1:12" x14ac:dyDescent="0.25">
      <c r="B74" t="s">
        <v>43</v>
      </c>
      <c r="C74" s="10">
        <f>IFERROR('CF data'!C6,0)</f>
        <v>-144</v>
      </c>
      <c r="D74" s="10">
        <f>IFERROR('CF data'!D6,0)</f>
        <v>202</v>
      </c>
      <c r="E74" s="10">
        <f>IFERROR('CF data'!E6,0)</f>
        <v>-629</v>
      </c>
      <c r="F74" s="10">
        <f>IFERROR('CF data'!F6,0)</f>
        <v>-39</v>
      </c>
      <c r="G74" s="10">
        <f>IFERROR('CF data'!G6,0)</f>
        <v>-492</v>
      </c>
      <c r="H74" s="10">
        <f>IFERROR('CF data'!H6,0)</f>
        <v>-251</v>
      </c>
      <c r="I74" s="10">
        <f>IFERROR('CF data'!I6,0)</f>
        <v>-409</v>
      </c>
      <c r="J74" s="10">
        <f>IFERROR('CF data'!J6,0)</f>
        <v>-2354</v>
      </c>
      <c r="K74" s="10">
        <f>IFERROR('CF data'!K6,0)</f>
        <v>-56</v>
      </c>
      <c r="L74" s="10">
        <f>IFERROR('CF data'!L6,0)</f>
        <v>315</v>
      </c>
    </row>
    <row r="75" spans="1:12" x14ac:dyDescent="0.25">
      <c r="B75" t="s">
        <v>8347</v>
      </c>
      <c r="C75" s="10">
        <f>IFERROR('CF data'!C7,0)</f>
        <v>-151</v>
      </c>
      <c r="D75" s="10">
        <f>IFERROR('CF data'!D7,0)</f>
        <v>142</v>
      </c>
      <c r="E75" s="10">
        <f>IFERROR('CF data'!E7,0)</f>
        <v>501</v>
      </c>
      <c r="F75" s="10">
        <f>IFERROR('CF data'!F7,0)</f>
        <v>442</v>
      </c>
      <c r="G75" s="10">
        <f>IFERROR('CF data'!G7,0)</f>
        <v>287</v>
      </c>
      <c r="H75" s="10">
        <f>IFERROR('CF data'!H7,0)</f>
        <v>-241</v>
      </c>
      <c r="I75" s="10">
        <f>IFERROR('CF data'!I7,0)</f>
        <v>1143</v>
      </c>
      <c r="J75" s="10">
        <f>IFERROR('CF data'!J7,0)</f>
        <v>644</v>
      </c>
      <c r="K75" s="10">
        <f>IFERROR('CF data'!K7,0)</f>
        <v>-539</v>
      </c>
      <c r="L75" s="10">
        <f>IFERROR('CF data'!L7,0)</f>
        <v>269</v>
      </c>
    </row>
    <row r="76" spans="1:12" x14ac:dyDescent="0.25">
      <c r="B76" t="s">
        <v>8348</v>
      </c>
      <c r="C76" s="10">
        <f>IFERROR('CF data'!C8,0)</f>
        <v>0</v>
      </c>
      <c r="D76" s="10">
        <f>IFERROR('CF data'!D8,0)</f>
        <v>0</v>
      </c>
      <c r="E76" s="10">
        <f>IFERROR('CF data'!E8,0)</f>
        <v>0</v>
      </c>
      <c r="F76" s="10">
        <f>IFERROR('CF data'!F8,0)</f>
        <v>0</v>
      </c>
      <c r="G76" s="10">
        <f>IFERROR('CF data'!G8,0)</f>
        <v>0</v>
      </c>
      <c r="H76" s="10">
        <f>IFERROR('CF data'!H8,0)</f>
        <v>0</v>
      </c>
      <c r="I76" s="10">
        <f>IFERROR('CF data'!I8,0)</f>
        <v>-92</v>
      </c>
      <c r="J76" s="10">
        <f>IFERROR('CF data'!J8,0)</f>
        <v>242</v>
      </c>
      <c r="K76" s="10">
        <f>IFERROR('CF data'!K8,0)</f>
        <v>657</v>
      </c>
      <c r="L76" s="10">
        <f>IFERROR('CF data'!L8,0)</f>
        <v>-212</v>
      </c>
    </row>
    <row r="77" spans="1:12" x14ac:dyDescent="0.25">
      <c r="B77" t="s">
        <v>8349</v>
      </c>
      <c r="C77" s="10">
        <f>IFERROR('CF data'!C9,0)</f>
        <v>-450</v>
      </c>
      <c r="D77" s="10">
        <f>IFERROR('CF data'!D9,0)</f>
        <v>198</v>
      </c>
      <c r="E77" s="10">
        <f>IFERROR('CF data'!E9,0)</f>
        <v>-603</v>
      </c>
      <c r="F77" s="10">
        <f>IFERROR('CF data'!F9,0)</f>
        <v>-80</v>
      </c>
      <c r="G77" s="10">
        <f>IFERROR('CF data'!G9,0)</f>
        <v>-410</v>
      </c>
      <c r="H77" s="10">
        <f>IFERROR('CF data'!H9,0)</f>
        <v>-331</v>
      </c>
      <c r="I77" s="10">
        <f>IFERROR('CF data'!I9,0)</f>
        <v>-206</v>
      </c>
      <c r="J77" s="10">
        <f>IFERROR('CF data'!J9,0)</f>
        <v>-2795</v>
      </c>
      <c r="K77" s="10">
        <f>IFERROR('CF data'!K9,0)</f>
        <v>-772</v>
      </c>
      <c r="L77" s="10">
        <f>IFERROR('CF data'!L9,0)</f>
        <v>10</v>
      </c>
    </row>
    <row r="78" spans="1:12" x14ac:dyDescent="0.25">
      <c r="B78" s="64" t="s">
        <v>8350</v>
      </c>
      <c r="C78" s="77">
        <f>IFERROR('CF data'!C10,0)</f>
        <v>-633</v>
      </c>
      <c r="D78" s="77">
        <f>IFERROR('CF data'!D10,0)</f>
        <v>-802</v>
      </c>
      <c r="E78" s="77">
        <f>IFERROR('CF data'!E10,0)</f>
        <v>-925</v>
      </c>
      <c r="F78" s="77">
        <f>IFERROR('CF data'!F10,0)</f>
        <v>-1081</v>
      </c>
      <c r="G78" s="77">
        <f>IFERROR('CF data'!G10,0)</f>
        <v>-982</v>
      </c>
      <c r="H78" s="77">
        <f>IFERROR('CF data'!H10,0)</f>
        <v>-1011</v>
      </c>
      <c r="I78" s="77">
        <f>IFERROR('CF data'!I10,0)</f>
        <v>-1080</v>
      </c>
      <c r="J78" s="77">
        <f>IFERROR('CF data'!J10,0)</f>
        <v>-1176</v>
      </c>
      <c r="K78" s="77">
        <f>IFERROR('CF data'!K10,0)</f>
        <v>-1494</v>
      </c>
      <c r="L78" s="77">
        <f>IFERROR('CF data'!L10,0)</f>
        <v>-1835</v>
      </c>
    </row>
    <row r="79" spans="1:12" x14ac:dyDescent="0.25">
      <c r="B79" s="74" t="s">
        <v>88</v>
      </c>
      <c r="C79" s="76">
        <f>SUM(C72:C78)</f>
        <v>738</v>
      </c>
      <c r="D79" s="76">
        <f t="shared" ref="D79:L79" si="22">SUM(D72:D78)</f>
        <v>2442</v>
      </c>
      <c r="E79" s="76">
        <f t="shared" si="22"/>
        <v>925</v>
      </c>
      <c r="F79" s="76">
        <f t="shared" si="22"/>
        <v>2033</v>
      </c>
      <c r="G79" s="76">
        <f t="shared" si="22"/>
        <v>2059</v>
      </c>
      <c r="H79" s="76">
        <f t="shared" si="22"/>
        <v>2706</v>
      </c>
      <c r="I79" s="76">
        <f t="shared" si="22"/>
        <v>3477</v>
      </c>
      <c r="J79" s="76">
        <f t="shared" si="22"/>
        <v>-1808</v>
      </c>
      <c r="K79" s="76">
        <f t="shared" si="22"/>
        <v>3422</v>
      </c>
      <c r="L79" s="76">
        <f t="shared" si="22"/>
        <v>6114</v>
      </c>
    </row>
    <row r="81" spans="1:12" x14ac:dyDescent="0.25">
      <c r="B81" s="9" t="s">
        <v>8372</v>
      </c>
    </row>
    <row r="82" spans="1:12" x14ac:dyDescent="0.25">
      <c r="B82" t="s">
        <v>8351</v>
      </c>
      <c r="C82" s="10">
        <f>IFERROR('CF data'!C12,0)</f>
        <v>-454</v>
      </c>
      <c r="D82" s="10">
        <f>IFERROR('CF data'!D12,0)</f>
        <v>-817</v>
      </c>
      <c r="E82" s="10">
        <f>IFERROR('CF data'!E12,0)</f>
        <v>-684</v>
      </c>
      <c r="F82" s="10">
        <f>IFERROR('CF data'!F12,0)</f>
        <v>-1426</v>
      </c>
      <c r="G82" s="10">
        <f>IFERROR('CF data'!G12,0)</f>
        <v>-1151</v>
      </c>
      <c r="H82" s="10">
        <f>IFERROR('CF data'!H12,0)</f>
        <v>-404</v>
      </c>
      <c r="I82" s="10">
        <f>IFERROR('CF data'!I12,0)</f>
        <v>-282</v>
      </c>
      <c r="J82" s="10">
        <f>IFERROR('CF data'!J12,0)</f>
        <v>-551</v>
      </c>
      <c r="K82" s="10">
        <f>IFERROR('CF data'!K12,0)</f>
        <v>-1446</v>
      </c>
      <c r="L82" s="10">
        <f>IFERROR('CF data'!L12,0)</f>
        <v>-2496</v>
      </c>
    </row>
    <row r="83" spans="1:12" x14ac:dyDescent="0.25">
      <c r="B83" t="s">
        <v>8352</v>
      </c>
      <c r="C83" s="10">
        <f>IFERROR('CF data'!C13,0)</f>
        <v>16</v>
      </c>
      <c r="D83" s="10">
        <f>IFERROR('CF data'!D13,0)</f>
        <v>15</v>
      </c>
      <c r="E83" s="10">
        <f>IFERROR('CF data'!E13,0)</f>
        <v>17</v>
      </c>
      <c r="F83" s="10">
        <f>IFERROR('CF data'!F13,0)</f>
        <v>17</v>
      </c>
      <c r="G83" s="10">
        <f>IFERROR('CF data'!G13,0)</f>
        <v>17</v>
      </c>
      <c r="H83" s="10">
        <f>IFERROR('CF data'!H13,0)</f>
        <v>37</v>
      </c>
      <c r="I83" s="10">
        <f>IFERROR('CF data'!I13,0)</f>
        <v>28</v>
      </c>
      <c r="J83" s="10">
        <f>IFERROR('CF data'!J13,0)</f>
        <v>40</v>
      </c>
      <c r="K83" s="10">
        <f>IFERROR('CF data'!K13,0)</f>
        <v>26</v>
      </c>
      <c r="L83" s="10">
        <f>IFERROR('CF data'!L13,0)</f>
        <v>5</v>
      </c>
    </row>
    <row r="84" spans="1:12" x14ac:dyDescent="0.25">
      <c r="B84" t="s">
        <v>8353</v>
      </c>
      <c r="C84" s="10">
        <f>IFERROR('CF data'!C14,0)</f>
        <v>-243</v>
      </c>
      <c r="D84" s="10">
        <f>IFERROR('CF data'!D14,0)</f>
        <v>-282</v>
      </c>
      <c r="E84" s="10">
        <f>IFERROR('CF data'!E14,0)</f>
        <v>-153</v>
      </c>
      <c r="F84" s="10">
        <f>IFERROR('CF data'!F14,0)</f>
        <v>-320</v>
      </c>
      <c r="G84" s="10">
        <f>IFERROR('CF data'!G14,0)</f>
        <v>-573</v>
      </c>
      <c r="H84" s="10">
        <f>IFERROR('CF data'!H14,0)</f>
        <v>-25</v>
      </c>
      <c r="I84" s="10">
        <f>IFERROR('CF data'!I14,0)</f>
        <v>-140</v>
      </c>
      <c r="J84" s="10">
        <f>IFERROR('CF data'!J14,0)</f>
        <v>0</v>
      </c>
      <c r="K84" s="10">
        <f>IFERROR('CF data'!K14,0)</f>
        <v>-146</v>
      </c>
      <c r="L84" s="10">
        <f>IFERROR('CF data'!L14,0)</f>
        <v>-212</v>
      </c>
    </row>
    <row r="85" spans="1:12" x14ac:dyDescent="0.25">
      <c r="B85" t="s">
        <v>8354</v>
      </c>
      <c r="C85" s="10">
        <f>IFERROR('CF data'!C15,0)</f>
        <v>278</v>
      </c>
      <c r="D85" s="10">
        <f>IFERROR('CF data'!D15,0)</f>
        <v>205</v>
      </c>
      <c r="E85" s="10">
        <f>IFERROR('CF data'!E15,0)</f>
        <v>357</v>
      </c>
      <c r="F85" s="10">
        <f>IFERROR('CF data'!F15,0)</f>
        <v>362</v>
      </c>
      <c r="G85" s="10">
        <f>IFERROR('CF data'!G15,0)</f>
        <v>733</v>
      </c>
      <c r="H85" s="10">
        <f>IFERROR('CF data'!H15,0)</f>
        <v>134</v>
      </c>
      <c r="I85" s="10">
        <f>IFERROR('CF data'!I15,0)</f>
        <v>272</v>
      </c>
      <c r="J85" s="10">
        <f>IFERROR('CF data'!J15,0)</f>
        <v>207</v>
      </c>
      <c r="K85" s="10">
        <f>IFERROR('CF data'!K15,0)</f>
        <v>446</v>
      </c>
      <c r="L85" s="10">
        <f>IFERROR('CF data'!L15,0)</f>
        <v>240</v>
      </c>
    </row>
    <row r="86" spans="1:12" x14ac:dyDescent="0.25">
      <c r="B86" t="s">
        <v>8355</v>
      </c>
      <c r="C86" s="10">
        <f>IFERROR('CF data'!C16,0)</f>
        <v>11</v>
      </c>
      <c r="D86" s="10">
        <f>IFERROR('CF data'!D16,0)</f>
        <v>15</v>
      </c>
      <c r="E86" s="10">
        <f>IFERROR('CF data'!E16,0)</f>
        <v>32</v>
      </c>
      <c r="F86" s="10">
        <f>IFERROR('CF data'!F16,0)</f>
        <v>39</v>
      </c>
      <c r="G86" s="10">
        <f>IFERROR('CF data'!G16,0)</f>
        <v>40</v>
      </c>
      <c r="H86" s="10">
        <f>IFERROR('CF data'!H16,0)</f>
        <v>65</v>
      </c>
      <c r="I86" s="10">
        <f>IFERROR('CF data'!I16,0)</f>
        <v>73</v>
      </c>
      <c r="J86" s="10">
        <f>IFERROR('CF data'!J16,0)</f>
        <v>77</v>
      </c>
      <c r="K86" s="10">
        <f>IFERROR('CF data'!K16,0)</f>
        <v>87</v>
      </c>
      <c r="L86" s="10">
        <f>IFERROR('CF data'!L16,0)</f>
        <v>135</v>
      </c>
    </row>
    <row r="87" spans="1:12" x14ac:dyDescent="0.25">
      <c r="B87" t="s">
        <v>8356</v>
      </c>
      <c r="C87" s="10">
        <f>IFERROR('CF data'!C17,0)</f>
        <v>71</v>
      </c>
      <c r="D87" s="10">
        <f>IFERROR('CF data'!D17,0)</f>
        <v>69</v>
      </c>
      <c r="E87" s="10">
        <f>IFERROR('CF data'!E17,0)</f>
        <v>74</v>
      </c>
      <c r="F87" s="10">
        <f>IFERROR('CF data'!F17,0)</f>
        <v>38</v>
      </c>
      <c r="G87" s="10">
        <f>IFERROR('CF data'!G17,0)</f>
        <v>40</v>
      </c>
      <c r="H87" s="10">
        <f>IFERROR('CF data'!H17,0)</f>
        <v>27</v>
      </c>
      <c r="I87" s="10">
        <f>IFERROR('CF data'!I17,0)</f>
        <v>8</v>
      </c>
      <c r="J87" s="10">
        <f>IFERROR('CF data'!J17,0)</f>
        <v>15</v>
      </c>
      <c r="K87" s="10">
        <f>IFERROR('CF data'!K17,0)</f>
        <v>56</v>
      </c>
      <c r="L87" s="10">
        <f>IFERROR('CF data'!L17,0)</f>
        <v>129</v>
      </c>
    </row>
    <row r="88" spans="1:12" x14ac:dyDescent="0.25">
      <c r="B88" t="s">
        <v>8357</v>
      </c>
      <c r="C88" s="10">
        <f>IFERROR('CF data'!C18,0)</f>
        <v>0</v>
      </c>
      <c r="D88" s="10">
        <f>IFERROR('CF data'!D18,0)</f>
        <v>0</v>
      </c>
      <c r="E88" s="10">
        <f>IFERROR('CF data'!E18,0)</f>
        <v>0</v>
      </c>
      <c r="F88" s="10">
        <f>IFERROR('CF data'!F18,0)</f>
        <v>0</v>
      </c>
      <c r="G88" s="10">
        <f>IFERROR('CF data'!G18,0)</f>
        <v>0</v>
      </c>
      <c r="H88" s="10">
        <f>IFERROR('CF data'!H18,0)</f>
        <v>0</v>
      </c>
      <c r="I88" s="10">
        <f>IFERROR('CF data'!I18,0)</f>
        <v>0</v>
      </c>
      <c r="J88" s="10">
        <f>IFERROR('CF data'!J18,0)</f>
        <v>0</v>
      </c>
      <c r="K88" s="10">
        <f>IFERROR('CF data'!K18,0)</f>
        <v>-180</v>
      </c>
      <c r="L88" s="10">
        <f>IFERROR('CF data'!L18,0)</f>
        <v>0</v>
      </c>
    </row>
    <row r="89" spans="1:12" x14ac:dyDescent="0.25">
      <c r="B89" t="s">
        <v>8358</v>
      </c>
      <c r="C89" s="10">
        <f>IFERROR('CF data'!C19,0)</f>
        <v>0</v>
      </c>
      <c r="D89" s="10">
        <f>IFERROR('CF data'!D19,0)</f>
        <v>0</v>
      </c>
      <c r="E89" s="10">
        <f>IFERROR('CF data'!E19,0)</f>
        <v>0</v>
      </c>
      <c r="F89" s="10">
        <f>IFERROR('CF data'!F19,0)</f>
        <v>141</v>
      </c>
      <c r="G89" s="10">
        <f>IFERROR('CF data'!G19,0)</f>
        <v>0</v>
      </c>
      <c r="H89" s="10">
        <f>IFERROR('CF data'!H19,0)</f>
        <v>0</v>
      </c>
      <c r="I89" s="10">
        <f>IFERROR('CF data'!I19,0)</f>
        <v>0</v>
      </c>
      <c r="J89" s="10">
        <f>IFERROR('CF data'!J19,0)</f>
        <v>0</v>
      </c>
      <c r="K89" s="10">
        <f>IFERROR('CF data'!K19,0)</f>
        <v>0</v>
      </c>
      <c r="L89" s="10">
        <f>IFERROR('CF data'!L19,0)</f>
        <v>0</v>
      </c>
    </row>
    <row r="90" spans="1:12" x14ac:dyDescent="0.25">
      <c r="B90" t="s">
        <v>8359</v>
      </c>
      <c r="C90" s="10">
        <f>IFERROR('CF data'!C20,0)</f>
        <v>0</v>
      </c>
      <c r="D90" s="10">
        <f>IFERROR('CF data'!D20,0)</f>
        <v>0</v>
      </c>
      <c r="E90" s="10">
        <f>IFERROR('CF data'!E20,0)</f>
        <v>0</v>
      </c>
      <c r="F90" s="10">
        <f>IFERROR('CF data'!F20,0)</f>
        <v>-525</v>
      </c>
      <c r="G90" s="10">
        <f>IFERROR('CF data'!G20,0)</f>
        <v>0</v>
      </c>
      <c r="H90" s="10">
        <f>IFERROR('CF data'!H20,0)</f>
        <v>0</v>
      </c>
      <c r="I90" s="10">
        <f>IFERROR('CF data'!I20,0)</f>
        <v>0</v>
      </c>
      <c r="J90" s="10">
        <f>IFERROR('CF data'!J20,0)</f>
        <v>0</v>
      </c>
      <c r="K90" s="10">
        <f>IFERROR('CF data'!K20,0)</f>
        <v>0</v>
      </c>
      <c r="L90" s="10">
        <f>IFERROR('CF data'!L20,0)</f>
        <v>0</v>
      </c>
    </row>
    <row r="91" spans="1:12" x14ac:dyDescent="0.25">
      <c r="B91" s="64" t="s">
        <v>8360</v>
      </c>
      <c r="C91" s="77">
        <f>IFERROR('CF data'!C21,0)</f>
        <v>-144</v>
      </c>
      <c r="D91" s="77">
        <f>IFERROR('CF data'!D21,0)</f>
        <v>-70</v>
      </c>
      <c r="E91" s="77">
        <f>IFERROR('CF data'!E21,0)</f>
        <v>-324</v>
      </c>
      <c r="F91" s="77">
        <f>IFERROR('CF data'!F21,0)</f>
        <v>118</v>
      </c>
      <c r="G91" s="77">
        <f>IFERROR('CF data'!G21,0)</f>
        <v>-24</v>
      </c>
      <c r="H91" s="77">
        <f>IFERROR('CF data'!H21,0)</f>
        <v>-353</v>
      </c>
      <c r="I91" s="77">
        <f>IFERROR('CF data'!I21,0)</f>
        <v>-500</v>
      </c>
      <c r="J91" s="77">
        <f>IFERROR('CF data'!J21,0)</f>
        <v>-105</v>
      </c>
      <c r="K91" s="77">
        <f>IFERROR('CF data'!K21,0)</f>
        <v>-126</v>
      </c>
      <c r="L91" s="77">
        <f>IFERROR('CF data'!L21,0)</f>
        <v>-350</v>
      </c>
    </row>
    <row r="92" spans="1:12" x14ac:dyDescent="0.25">
      <c r="A92" s="9"/>
      <c r="B92" s="74" t="s">
        <v>89</v>
      </c>
      <c r="C92" s="76">
        <f>SUM(C82:C91)</f>
        <v>-465</v>
      </c>
      <c r="D92" s="76">
        <f t="shared" ref="D92:L92" si="23">SUM(D82:D91)</f>
        <v>-865</v>
      </c>
      <c r="E92" s="76">
        <f t="shared" si="23"/>
        <v>-681</v>
      </c>
      <c r="F92" s="76">
        <f t="shared" si="23"/>
        <v>-1556</v>
      </c>
      <c r="G92" s="76">
        <f t="shared" si="23"/>
        <v>-918</v>
      </c>
      <c r="H92" s="76">
        <f t="shared" si="23"/>
        <v>-519</v>
      </c>
      <c r="I92" s="76">
        <f t="shared" si="23"/>
        <v>-541</v>
      </c>
      <c r="J92" s="76">
        <f t="shared" si="23"/>
        <v>-317</v>
      </c>
      <c r="K92" s="76">
        <f t="shared" si="23"/>
        <v>-1283</v>
      </c>
      <c r="L92" s="44">
        <f t="shared" si="23"/>
        <v>-2549</v>
      </c>
    </row>
    <row r="94" spans="1:12" x14ac:dyDescent="0.25">
      <c r="B94" s="9" t="s">
        <v>8373</v>
      </c>
    </row>
    <row r="95" spans="1:12" x14ac:dyDescent="0.25">
      <c r="B95" t="s">
        <v>8361</v>
      </c>
      <c r="C95" s="10">
        <f>IFERROR('CF data'!C23,0)</f>
        <v>0</v>
      </c>
      <c r="D95" s="10">
        <f>IFERROR('CF data'!D23,0)</f>
        <v>0</v>
      </c>
      <c r="E95" s="10">
        <f>IFERROR('CF data'!E23,0)</f>
        <v>0</v>
      </c>
      <c r="F95" s="10">
        <f>IFERROR('CF data'!F23,0)</f>
        <v>0</v>
      </c>
      <c r="G95" s="10">
        <f>IFERROR('CF data'!G23,0)</f>
        <v>0</v>
      </c>
      <c r="H95" s="10">
        <f>IFERROR('CF data'!H23,0)</f>
        <v>0</v>
      </c>
      <c r="I95" s="10">
        <f>IFERROR('CF data'!I23,0)</f>
        <v>0</v>
      </c>
      <c r="J95" s="10">
        <f>IFERROR('CF data'!J23,0)</f>
        <v>0</v>
      </c>
      <c r="K95" s="10">
        <f>IFERROR('CF data'!K23,0)</f>
        <v>0</v>
      </c>
      <c r="L95" s="10">
        <f>IFERROR('CF data'!L23,0)</f>
        <v>1</v>
      </c>
    </row>
    <row r="96" spans="1:12" x14ac:dyDescent="0.25">
      <c r="B96" t="s">
        <v>8362</v>
      </c>
      <c r="C96" s="10">
        <f>IFERROR('CF data'!C24,0)</f>
        <v>239</v>
      </c>
      <c r="D96" s="10">
        <f>IFERROR('CF data'!D24,0)</f>
        <v>8</v>
      </c>
      <c r="E96" s="10">
        <f>IFERROR('CF data'!E24,0)</f>
        <v>271</v>
      </c>
      <c r="F96" s="10">
        <f>IFERROR('CF data'!F24,0)</f>
        <v>10</v>
      </c>
      <c r="G96" s="10">
        <f>IFERROR('CF data'!G24,0)</f>
        <v>243</v>
      </c>
      <c r="H96" s="10">
        <f>IFERROR('CF data'!H24,0)</f>
        <v>18</v>
      </c>
      <c r="I96" s="10">
        <f>IFERROR('CF data'!I24,0)</f>
        <v>155</v>
      </c>
      <c r="J96" s="10">
        <f>IFERROR('CF data'!J24,0)</f>
        <v>418</v>
      </c>
      <c r="K96" s="10">
        <f>IFERROR('CF data'!K24,0)</f>
        <v>254</v>
      </c>
      <c r="L96" s="10">
        <f>IFERROR('CF data'!L24,0)</f>
        <v>101</v>
      </c>
    </row>
    <row r="97" spans="2:12" x14ac:dyDescent="0.25">
      <c r="B97" t="s">
        <v>8363</v>
      </c>
      <c r="C97" s="10">
        <f>IFERROR('CF data'!C25,0)</f>
        <v>-86</v>
      </c>
      <c r="D97" s="10">
        <f>IFERROR('CF data'!D25,0)</f>
        <v>-119</v>
      </c>
      <c r="E97" s="10">
        <f>IFERROR('CF data'!E25,0)</f>
        <v>-58</v>
      </c>
      <c r="F97" s="10">
        <f>IFERROR('CF data'!F25,0)</f>
        <v>-54</v>
      </c>
      <c r="G97" s="10">
        <f>IFERROR('CF data'!G25,0)</f>
        <v>-26</v>
      </c>
      <c r="H97" s="10">
        <f>IFERROR('CF data'!H25,0)</f>
        <v>-279</v>
      </c>
      <c r="I97" s="10">
        <f>IFERROR('CF data'!I25,0)</f>
        <v>-14</v>
      </c>
      <c r="J97" s="10">
        <f>IFERROR('CF data'!J25,0)</f>
        <v>-8</v>
      </c>
      <c r="K97" s="10">
        <f>IFERROR('CF data'!K25,0)</f>
        <v>-25</v>
      </c>
      <c r="L97" s="10">
        <f>IFERROR('CF data'!L25,0)</f>
        <v>-98</v>
      </c>
    </row>
    <row r="98" spans="2:12" x14ac:dyDescent="0.25">
      <c r="B98" t="s">
        <v>8364</v>
      </c>
      <c r="C98" s="10">
        <f>IFERROR('CF data'!C26,0)</f>
        <v>-35</v>
      </c>
      <c r="D98" s="10">
        <f>IFERROR('CF data'!D26,0)</f>
        <v>-40</v>
      </c>
      <c r="E98" s="10">
        <f>IFERROR('CF data'!E26,0)</f>
        <v>-36</v>
      </c>
      <c r="F98" s="10">
        <f>IFERROR('CF data'!F26,0)</f>
        <v>-35</v>
      </c>
      <c r="G98" s="10">
        <f>IFERROR('CF data'!G26,0)</f>
        <v>-106</v>
      </c>
      <c r="H98" s="10">
        <f>IFERROR('CF data'!H26,0)</f>
        <v>-101</v>
      </c>
      <c r="I98" s="10">
        <f>IFERROR('CF data'!I26,0)</f>
        <v>-89</v>
      </c>
      <c r="J98" s="10">
        <f>IFERROR('CF data'!J26,0)</f>
        <v>-94</v>
      </c>
      <c r="K98" s="10">
        <f>IFERROR('CF data'!K26,0)</f>
        <v>-142</v>
      </c>
      <c r="L98" s="10">
        <f>IFERROR('CF data'!L26,0)</f>
        <v>-191</v>
      </c>
    </row>
    <row r="99" spans="2:12" x14ac:dyDescent="0.25">
      <c r="B99" t="s">
        <v>8365</v>
      </c>
      <c r="C99" s="10">
        <f>IFERROR('CF data'!C27,0)</f>
        <v>-695</v>
      </c>
      <c r="D99" s="10">
        <f>IFERROR('CF data'!D27,0)</f>
        <v>-764</v>
      </c>
      <c r="E99" s="10">
        <f>IFERROR('CF data'!E27,0)</f>
        <v>-947</v>
      </c>
      <c r="F99" s="10">
        <f>IFERROR('CF data'!F27,0)</f>
        <v>-1218</v>
      </c>
      <c r="G99" s="10">
        <f>IFERROR('CF data'!G27,0)</f>
        <v>-1049</v>
      </c>
      <c r="H99" s="10">
        <f>IFERROR('CF data'!H27,0)</f>
        <v>-2121</v>
      </c>
      <c r="I99" s="10">
        <f>IFERROR('CF data'!I27,0)</f>
        <v>-499</v>
      </c>
      <c r="J99" s="10">
        <f>IFERROR('CF data'!J27,0)</f>
        <v>-1763</v>
      </c>
      <c r="K99" s="10">
        <f>IFERROR('CF data'!K27,0)</f>
        <v>-1936</v>
      </c>
      <c r="L99" s="10">
        <f>IFERROR('CF data'!L27,0)</f>
        <v>-2551</v>
      </c>
    </row>
    <row r="100" spans="2:12" x14ac:dyDescent="0.25">
      <c r="B100" t="s">
        <v>8366</v>
      </c>
      <c r="C100" s="10">
        <f>IFERROR('CF data'!C28,0)</f>
        <v>0</v>
      </c>
      <c r="D100" s="10">
        <f>IFERROR('CF data'!D28,0)</f>
        <v>0</v>
      </c>
      <c r="E100" s="10">
        <f>IFERROR('CF data'!E28,0)</f>
        <v>0</v>
      </c>
      <c r="F100" s="10">
        <f>IFERROR('CF data'!F28,0)</f>
        <v>0</v>
      </c>
      <c r="G100" s="10">
        <f>IFERROR('CF data'!G28,0)</f>
        <v>-180</v>
      </c>
      <c r="H100" s="10">
        <f>IFERROR('CF data'!H28,0)</f>
        <v>-179</v>
      </c>
      <c r="I100" s="10">
        <f>IFERROR('CF data'!I28,0)</f>
        <v>-203</v>
      </c>
      <c r="J100" s="10">
        <f>IFERROR('CF data'!J28,0)</f>
        <v>-221</v>
      </c>
      <c r="K100" s="10">
        <f>IFERROR('CF data'!K28,0)</f>
        <v>-256</v>
      </c>
      <c r="L100" s="10">
        <f>IFERROR('CF data'!L28,0)</f>
        <v>-286</v>
      </c>
    </row>
    <row r="101" spans="2:12" x14ac:dyDescent="0.25">
      <c r="B101" s="64" t="s">
        <v>8367</v>
      </c>
      <c r="C101" s="77">
        <f>IFERROR('CF data'!C29,0)</f>
        <v>0</v>
      </c>
      <c r="D101" s="77">
        <f>IFERROR('CF data'!D29,0)</f>
        <v>66</v>
      </c>
      <c r="E101" s="77">
        <f>IFERROR('CF data'!E29,0)</f>
        <v>13</v>
      </c>
      <c r="F101" s="77">
        <f>IFERROR('CF data'!F29,0)</f>
        <v>-82</v>
      </c>
      <c r="G101" s="77">
        <f>IFERROR('CF data'!G29,0)</f>
        <v>0</v>
      </c>
      <c r="H101" s="77">
        <f>IFERROR('CF data'!H29,0)</f>
        <v>-209</v>
      </c>
      <c r="I101" s="77">
        <f>IFERROR('CF data'!I29,0)</f>
        <v>0</v>
      </c>
      <c r="J101" s="77">
        <f>IFERROR('CF data'!J29,0)</f>
        <v>-140</v>
      </c>
      <c r="K101" s="77">
        <f>IFERROR('CF data'!K29,0)</f>
        <v>-36</v>
      </c>
      <c r="L101" s="77">
        <f>IFERROR('CF data'!L29,0)</f>
        <v>41</v>
      </c>
    </row>
    <row r="102" spans="2:12" x14ac:dyDescent="0.25">
      <c r="B102" s="74" t="s">
        <v>90</v>
      </c>
      <c r="C102" s="76">
        <f>SUM(C95:C101)</f>
        <v>-577</v>
      </c>
      <c r="D102" s="76">
        <f t="shared" ref="D102:L102" si="24">SUM(D95:D101)</f>
        <v>-849</v>
      </c>
      <c r="E102" s="76">
        <f t="shared" si="24"/>
        <v>-757</v>
      </c>
      <c r="F102" s="76">
        <f t="shared" si="24"/>
        <v>-1379</v>
      </c>
      <c r="G102" s="76">
        <f t="shared" si="24"/>
        <v>-1118</v>
      </c>
      <c r="H102" s="76">
        <f t="shared" si="24"/>
        <v>-2871</v>
      </c>
      <c r="I102" s="76">
        <f t="shared" si="24"/>
        <v>-650</v>
      </c>
      <c r="J102" s="76">
        <f t="shared" si="24"/>
        <v>-1808</v>
      </c>
      <c r="K102" s="76">
        <f t="shared" si="24"/>
        <v>-2141</v>
      </c>
      <c r="L102" s="76">
        <f t="shared" si="24"/>
        <v>-2983</v>
      </c>
    </row>
    <row r="103" spans="2:12" x14ac:dyDescent="0.25">
      <c r="B103" s="78"/>
      <c r="C103" s="78"/>
      <c r="D103" s="78"/>
      <c r="E103" s="78"/>
      <c r="F103" s="78"/>
      <c r="G103" s="78"/>
      <c r="H103" s="78"/>
      <c r="I103" s="78"/>
      <c r="J103" s="78"/>
      <c r="K103" s="78"/>
      <c r="L103" s="78"/>
    </row>
    <row r="104" spans="2:12" x14ac:dyDescent="0.25">
      <c r="B104" s="74" t="s">
        <v>52</v>
      </c>
      <c r="C104" s="76">
        <f>SUM(C102,C92,C79)</f>
        <v>-304</v>
      </c>
      <c r="D104" s="76">
        <f t="shared" ref="D104:L104" si="25">SUM(D102,D92,D79)</f>
        <v>728</v>
      </c>
      <c r="E104" s="76">
        <f t="shared" si="25"/>
        <v>-513</v>
      </c>
      <c r="F104" s="76">
        <f t="shared" si="25"/>
        <v>-902</v>
      </c>
      <c r="G104" s="76">
        <f t="shared" si="25"/>
        <v>23</v>
      </c>
      <c r="H104" s="76">
        <f t="shared" si="25"/>
        <v>-684</v>
      </c>
      <c r="I104" s="76">
        <f t="shared" si="25"/>
        <v>2286</v>
      </c>
      <c r="J104" s="76">
        <f t="shared" si="25"/>
        <v>-3933</v>
      </c>
      <c r="K104" s="76">
        <f>SUM(K102,K92,K79)</f>
        <v>-2</v>
      </c>
      <c r="L104" s="76">
        <f t="shared" si="25"/>
        <v>582</v>
      </c>
    </row>
  </sheetData>
  <mergeCells count="1">
    <mergeCell ref="B4:L4"/>
  </mergeCells>
  <pageMargins left="0" right="0" top="1.5748031496062993" bottom="1.5748031496062993" header="0" footer="0"/>
  <pageSetup paperSize="9" scale="40" orientation="portrait" r:id="rId1"/>
  <ignoredErrors>
    <ignoredError sqref="C17:L1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C9E03-A4D1-4083-BC79-5563763A6FED}">
  <sheetPr codeName="Sheet5">
    <pageSetUpPr fitToPage="1"/>
  </sheetPr>
  <dimension ref="B1:L42"/>
  <sheetViews>
    <sheetView showGridLines="0" zoomScaleNormal="100" workbookViewId="0">
      <selection activeCell="B4" sqref="B4:L4"/>
    </sheetView>
  </sheetViews>
  <sheetFormatPr defaultRowHeight="15" x14ac:dyDescent="0.25"/>
  <cols>
    <col min="1" max="1" width="1.85546875" customWidth="1"/>
    <col min="2" max="2" width="40.28515625" bestFit="1" customWidth="1"/>
  </cols>
  <sheetData>
    <row r="1" spans="2:12" ht="24.75" customHeight="1" x14ac:dyDescent="0.25">
      <c r="B1" s="29" t="str">
        <f>'Data Sheet'!B1</f>
        <v>ASIAN PAINTS LTD</v>
      </c>
    </row>
    <row r="2" spans="2:12" ht="15.75" thickBot="1" x14ac:dyDescent="0.3">
      <c r="B2" s="260" t="str">
        <f>CONCATENATE("BSE Code : ",VLOOKUP(B1,'List Stocks'!B3:E5442,2,FALSE)," | NSE Code : ",VLOOKUP(B1,'List Stocks'!B3:E5442,3,FALSE),"")</f>
        <v>BSE Code : 500820 | NSE Code : ASIANPAINT</v>
      </c>
      <c r="C2" s="259"/>
      <c r="D2" s="259"/>
      <c r="E2" s="259"/>
      <c r="F2" s="259"/>
      <c r="G2" s="259"/>
      <c r="H2" s="259"/>
      <c r="I2" s="259"/>
      <c r="J2" s="259"/>
      <c r="K2" s="259"/>
      <c r="L2" s="259"/>
    </row>
    <row r="4" spans="2:12" x14ac:dyDescent="0.25">
      <c r="B4" s="333" t="str">
        <f>"Common Size Income Statement - "&amp;'Data Sheet'!B1</f>
        <v>Common Size Income Statement - ASIAN PAINTS LTD</v>
      </c>
      <c r="C4" s="333"/>
      <c r="D4" s="333"/>
      <c r="E4" s="333"/>
      <c r="F4" s="333"/>
      <c r="G4" s="333"/>
      <c r="H4" s="333"/>
      <c r="I4" s="333"/>
      <c r="J4" s="333"/>
      <c r="K4" s="333"/>
      <c r="L4" s="333"/>
    </row>
    <row r="6" spans="2:12" x14ac:dyDescent="0.25">
      <c r="B6" s="62" t="s">
        <v>8384</v>
      </c>
      <c r="C6" s="63">
        <f>'Historical FS'!C$5</f>
        <v>42094</v>
      </c>
      <c r="D6" s="63">
        <f>'Historical FS'!D$5</f>
        <v>42460</v>
      </c>
      <c r="E6" s="63">
        <f>'Historical FS'!E$5</f>
        <v>42825</v>
      </c>
      <c r="F6" s="63">
        <f>'Historical FS'!F$5</f>
        <v>43190</v>
      </c>
      <c r="G6" s="63">
        <f>'Historical FS'!G$5</f>
        <v>43555</v>
      </c>
      <c r="H6" s="63">
        <f>'Historical FS'!H$5</f>
        <v>43921</v>
      </c>
      <c r="I6" s="63">
        <f>'Historical FS'!I$5</f>
        <v>44286</v>
      </c>
      <c r="J6" s="63">
        <f>'Historical FS'!J$5</f>
        <v>44651</v>
      </c>
      <c r="K6" s="63">
        <f>'Historical FS'!K$5</f>
        <v>45016</v>
      </c>
      <c r="L6" s="63">
        <f>'Historical FS'!L$5</f>
        <v>45382</v>
      </c>
    </row>
    <row r="8" spans="2:12" x14ac:dyDescent="0.25">
      <c r="B8" s="53" t="str">
        <f>'Data Sheet'!A17</f>
        <v>Sales</v>
      </c>
      <c r="C8" s="55">
        <f>'Data Sheet'!B17/'Data Sheet'!B$17</f>
        <v>1</v>
      </c>
      <c r="D8" s="55">
        <f>'Data Sheet'!C17/'Data Sheet'!C$17</f>
        <v>1</v>
      </c>
      <c r="E8" s="55">
        <f>'Data Sheet'!D17/'Data Sheet'!D$17</f>
        <v>1</v>
      </c>
      <c r="F8" s="55">
        <f>'Data Sheet'!E17/'Data Sheet'!E$17</f>
        <v>1</v>
      </c>
      <c r="G8" s="55">
        <f>'Data Sheet'!F17/'Data Sheet'!F$17</f>
        <v>1</v>
      </c>
      <c r="H8" s="55">
        <f>'Data Sheet'!G17/'Data Sheet'!G$17</f>
        <v>1</v>
      </c>
      <c r="I8" s="55">
        <f>'Data Sheet'!H17/'Data Sheet'!H$17</f>
        <v>1</v>
      </c>
      <c r="J8" s="55">
        <f>'Data Sheet'!I17/'Data Sheet'!I$17</f>
        <v>1</v>
      </c>
      <c r="K8" s="55">
        <f>'Data Sheet'!J17/'Data Sheet'!J$17</f>
        <v>1</v>
      </c>
      <c r="L8" s="55">
        <f>'Data Sheet'!K17/'Data Sheet'!K$17</f>
        <v>1</v>
      </c>
    </row>
    <row r="9" spans="2:12" x14ac:dyDescent="0.25">
      <c r="B9" s="54" t="str">
        <f>'Data Sheet'!A18</f>
        <v>Raw Material Cost</v>
      </c>
      <c r="C9" s="47">
        <f>'Data Sheet'!B18/'Data Sheet'!B$17</f>
        <v>0.50493563839397848</v>
      </c>
      <c r="D9" s="47">
        <f>'Data Sheet'!C18/'Data Sheet'!C$17</f>
        <v>0.46034646697716919</v>
      </c>
      <c r="E9" s="47">
        <f>'Data Sheet'!D18/'Data Sheet'!D$17</f>
        <v>0.4947951764673858</v>
      </c>
      <c r="F9" s="47">
        <f>'Data Sheet'!E18/'Data Sheet'!E$17</f>
        <v>0.48311366425847946</v>
      </c>
      <c r="G9" s="47">
        <f>'Data Sheet'!F18/'Data Sheet'!F$17</f>
        <v>0.51841645560606919</v>
      </c>
      <c r="H9" s="47">
        <f>'Data Sheet'!G18/'Data Sheet'!G$17</f>
        <v>0.4938828622673016</v>
      </c>
      <c r="I9" s="47">
        <f>'Data Sheet'!H18/'Data Sheet'!H$17</f>
        <v>0.48015708713619937</v>
      </c>
      <c r="J9" s="47">
        <f>'Data Sheet'!I18/'Data Sheet'!I$17</f>
        <v>0.58840195345359381</v>
      </c>
      <c r="K9" s="47">
        <f>'Data Sheet'!J18/'Data Sheet'!J$17</f>
        <v>0.55048727709657019</v>
      </c>
      <c r="L9" s="47">
        <f>'Data Sheet'!K18/'Data Sheet'!K$17</f>
        <v>0.49051901507632256</v>
      </c>
    </row>
    <row r="10" spans="2:12" x14ac:dyDescent="0.25">
      <c r="B10" s="54" t="str">
        <f>'Data Sheet'!A19</f>
        <v>Change in Inventory</v>
      </c>
      <c r="C10" s="47">
        <f>'Data Sheet'!B19/'Data Sheet'!B$17</f>
        <v>1.0875297276732136E-2</v>
      </c>
      <c r="D10" s="47">
        <f>'Data Sheet'!C19/'Data Sheet'!C$17</f>
        <v>-1.3967006948818941E-2</v>
      </c>
      <c r="E10" s="47">
        <f>'Data Sheet'!D19/'Data Sheet'!D$17</f>
        <v>3.5094964211236368E-2</v>
      </c>
      <c r="F10" s="47">
        <f>'Data Sheet'!E19/'Data Sheet'!E$17</f>
        <v>-8.4477742346749252E-3</v>
      </c>
      <c r="G10" s="47">
        <f>'Data Sheet'!F19/'Data Sheet'!F$17</f>
        <v>1.5242100755036478E-2</v>
      </c>
      <c r="H10" s="47">
        <f>'Data Sheet'!G19/'Data Sheet'!G$17</f>
        <v>1.1832519017873709E-2</v>
      </c>
      <c r="I10" s="47">
        <f>'Data Sheet'!H19/'Data Sheet'!H$17</f>
        <v>4.2578590775298802E-3</v>
      </c>
      <c r="J10" s="47">
        <f>'Data Sheet'!I19/'Data Sheet'!I$17</f>
        <v>4.5529612443164016E-2</v>
      </c>
      <c r="K10" s="47">
        <f>'Data Sheet'!J19/'Data Sheet'!J$17</f>
        <v>8.9806512820616927E-3</v>
      </c>
      <c r="L10" s="47">
        <f>'Data Sheet'!K19/'Data Sheet'!K$17</f>
        <v>-1.0249408855906214E-2</v>
      </c>
    </row>
    <row r="11" spans="2:12" x14ac:dyDescent="0.25">
      <c r="B11" s="54" t="str">
        <f>'Data Sheet'!A20</f>
        <v>Power and Fuel</v>
      </c>
      <c r="C11" s="47">
        <f>'Data Sheet'!B20/'Data Sheet'!B$17</f>
        <v>9.5980539482903738E-3</v>
      </c>
      <c r="D11" s="47">
        <f>'Data Sheet'!C20/'Data Sheet'!C$17</f>
        <v>8.021587094269764E-3</v>
      </c>
      <c r="E11" s="47">
        <f>'Data Sheet'!D20/'Data Sheet'!D$17</f>
        <v>7.0389105290867941E-3</v>
      </c>
      <c r="F11" s="47">
        <f>'Data Sheet'!E20/'Data Sheet'!E$17</f>
        <v>6.5558959972183504E-3</v>
      </c>
      <c r="G11" s="47">
        <f>'Data Sheet'!F20/'Data Sheet'!F$17</f>
        <v>6.2177334560629266E-3</v>
      </c>
      <c r="H11" s="47">
        <f>'Data Sheet'!G20/'Data Sheet'!G$17</f>
        <v>4.8383944585317588E-3</v>
      </c>
      <c r="I11" s="47">
        <f>'Data Sheet'!H20/'Data Sheet'!H$17</f>
        <v>3.9631019320870327E-3</v>
      </c>
      <c r="J11" s="47">
        <f>'Data Sheet'!I20/'Data Sheet'!I$17</f>
        <v>4.0283451449558234E-3</v>
      </c>
      <c r="K11" s="47">
        <f>'Data Sheet'!J20/'Data Sheet'!J$17</f>
        <v>4.0097319142359837E-3</v>
      </c>
      <c r="L11" s="47">
        <f>'Data Sheet'!K20/'Data Sheet'!K$17</f>
        <v>3.7540784223460775E-3</v>
      </c>
    </row>
    <row r="12" spans="2:12" x14ac:dyDescent="0.25">
      <c r="B12" s="54" t="str">
        <f>'Data Sheet'!A21</f>
        <v>Other Mfr. Exp</v>
      </c>
      <c r="C12" s="47">
        <f>'Data Sheet'!B21/'Data Sheet'!B$17</f>
        <v>0.11049880795519146</v>
      </c>
      <c r="D12" s="47">
        <f>'Data Sheet'!C21/'Data Sheet'!C$17</f>
        <v>0.10757250994815538</v>
      </c>
      <c r="E12" s="47">
        <f>'Data Sheet'!D21/'Data Sheet'!D$17</f>
        <v>0.11039377930804628</v>
      </c>
      <c r="F12" s="47">
        <f>'Data Sheet'!E21/'Data Sheet'!E$17</f>
        <v>0.10054830589822611</v>
      </c>
      <c r="G12" s="47">
        <f>'Data Sheet'!F21/'Data Sheet'!F$17</f>
        <v>9.679508402490003E-2</v>
      </c>
      <c r="H12" s="47">
        <f>'Data Sheet'!G21/'Data Sheet'!G$17</f>
        <v>9.6288947986888487E-2</v>
      </c>
      <c r="I12" s="47">
        <f>'Data Sheet'!H21/'Data Sheet'!H$17</f>
        <v>9.5257679920452407E-2</v>
      </c>
      <c r="J12" s="47">
        <f>'Data Sheet'!I21/'Data Sheet'!I$17</f>
        <v>9.8980182315004703E-2</v>
      </c>
      <c r="K12" s="47">
        <f>'Data Sheet'!J21/'Data Sheet'!J$17</f>
        <v>8.455550081925646E-2</v>
      </c>
      <c r="L12" s="47">
        <f>'Data Sheet'!K21/'Data Sheet'!K$17</f>
        <v>7.796030565664254E-2</v>
      </c>
    </row>
    <row r="13" spans="2:12" x14ac:dyDescent="0.25">
      <c r="B13" s="54" t="str">
        <f>'Data Sheet'!A22</f>
        <v>Employee Cost</v>
      </c>
      <c r="C13" s="47">
        <f>'Data Sheet'!B22/'Data Sheet'!B$17</f>
        <v>6.8809556336052347E-2</v>
      </c>
      <c r="D13" s="47">
        <f>'Data Sheet'!C22/'Data Sheet'!C$17</f>
        <v>6.9718018230752368E-2</v>
      </c>
      <c r="E13" s="47">
        <f>'Data Sheet'!D22/'Data Sheet'!D$17</f>
        <v>6.9040677891832367E-2</v>
      </c>
      <c r="F13" s="47">
        <f>'Data Sheet'!E22/'Data Sheet'!E$17</f>
        <v>6.6681724028280112E-2</v>
      </c>
      <c r="G13" s="47">
        <f>'Data Sheet'!F22/'Data Sheet'!F$17</f>
        <v>6.4588440930492666E-2</v>
      </c>
      <c r="H13" s="47">
        <f>'Data Sheet'!G22/'Data Sheet'!G$17</f>
        <v>6.7846867462428101E-2</v>
      </c>
      <c r="I13" s="47">
        <f>'Data Sheet'!H22/'Data Sheet'!H$17</f>
        <v>7.1276422790438249E-2</v>
      </c>
      <c r="J13" s="47">
        <f>'Data Sheet'!I22/'Data Sheet'!I$17</f>
        <v>6.1667734202756716E-2</v>
      </c>
      <c r="K13" s="47">
        <f>'Data Sheet'!J22/'Data Sheet'!J$17</f>
        <v>5.9045904747048232E-2</v>
      </c>
      <c r="L13" s="47">
        <f>'Data Sheet'!K22/'Data Sheet'!K$17</f>
        <v>6.5782159774141119E-2</v>
      </c>
    </row>
    <row r="14" spans="2:12" x14ac:dyDescent="0.25">
      <c r="B14" s="54" t="str">
        <f>'Data Sheet'!A23</f>
        <v>Selling and admin</v>
      </c>
      <c r="C14" s="47">
        <f>'Data Sheet'!B23/'Data Sheet'!B$17</f>
        <v>0.24616937171967335</v>
      </c>
      <c r="D14" s="47">
        <f>'Data Sheet'!C23/'Data Sheet'!C$17</f>
        <v>0.27413395517917194</v>
      </c>
      <c r="E14" s="47">
        <f>'Data Sheet'!D23/'Data Sheet'!D$17</f>
        <v>0.28973860691714709</v>
      </c>
      <c r="F14" s="47">
        <f>'Data Sheet'!E23/'Data Sheet'!E$17</f>
        <v>0.13402557572119314</v>
      </c>
      <c r="G14" s="47">
        <f>'Data Sheet'!F23/'Data Sheet'!F$17</f>
        <v>0.12301736006981241</v>
      </c>
      <c r="H14" s="47">
        <f>'Data Sheet'!G23/'Data Sheet'!G$17</f>
        <v>0.11436749335147506</v>
      </c>
      <c r="I14" s="47">
        <f>'Data Sheet'!H23/'Data Sheet'!H$17</f>
        <v>0.10342705842961683</v>
      </c>
      <c r="J14" s="47">
        <f>'Data Sheet'!I23/'Data Sheet'!I$17</f>
        <v>0.10109452230279906</v>
      </c>
      <c r="K14" s="47">
        <f>'Data Sheet'!J23/'Data Sheet'!J$17</f>
        <v>0.10150719411840266</v>
      </c>
      <c r="L14" s="47">
        <f>'Data Sheet'!K23/'Data Sheet'!K$17</f>
        <v>0.10739228048783579</v>
      </c>
    </row>
    <row r="15" spans="2:12" x14ac:dyDescent="0.25">
      <c r="B15" s="54" t="str">
        <f>'Data Sheet'!A24</f>
        <v>Other Expenses</v>
      </c>
      <c r="C15" s="47">
        <f>'Data Sheet'!B24/'Data Sheet'!B$17</f>
        <v>-9.3869672705478996E-2</v>
      </c>
      <c r="D15" s="47">
        <f>'Data Sheet'!C24/'Data Sheet'!C$17</f>
        <v>-0.12470246624564078</v>
      </c>
      <c r="E15" s="47">
        <f>'Data Sheet'!D24/'Data Sheet'!D$17</f>
        <v>-0.13467476741121193</v>
      </c>
      <c r="F15" s="47">
        <f>'Data Sheet'!E24/'Data Sheet'!E$17</f>
        <v>1.0190465718251008E-2</v>
      </c>
      <c r="G15" s="47">
        <f>'Data Sheet'!F24/'Data Sheet'!F$17</f>
        <v>1.0525396657922789E-2</v>
      </c>
      <c r="H15" s="47">
        <f>'Data Sheet'!G24/'Data Sheet'!G$17</f>
        <v>2.8939328344362667E-2</v>
      </c>
      <c r="I15" s="47">
        <f>'Data Sheet'!H24/'Data Sheet'!H$17</f>
        <v>2.6547947085565692E-2</v>
      </c>
      <c r="J15" s="47">
        <f>'Data Sheet'!I24/'Data Sheet'!I$17</f>
        <v>2.6291627034962038E-2</v>
      </c>
      <c r="K15" s="47">
        <f>'Data Sheet'!J24/'Data Sheet'!J$17</f>
        <v>2.7870376840572496E-2</v>
      </c>
      <c r="L15" s="47">
        <f>'Data Sheet'!K24/'Data Sheet'!K$17</f>
        <v>3.0649620380264902E-2</v>
      </c>
    </row>
    <row r="16" spans="2:12" x14ac:dyDescent="0.25">
      <c r="B16" s="54" t="str">
        <f>'Data Sheet'!A25</f>
        <v>Other Income</v>
      </c>
      <c r="C16" s="47">
        <f>'Data Sheet'!B25/'Data Sheet'!B$17</f>
        <v>1.0439756567263496E-2</v>
      </c>
      <c r="D16" s="47">
        <f>'Data Sheet'!C25/'Data Sheet'!C$17</f>
        <v>1.4952187893485543E-2</v>
      </c>
      <c r="E16" s="47">
        <f>'Data Sheet'!D25/'Data Sheet'!D$17</f>
        <v>2.2433954610247383E-2</v>
      </c>
      <c r="F16" s="47">
        <f>'Data Sheet'!E25/'Data Sheet'!E$17</f>
        <v>1.9995185606747286E-2</v>
      </c>
      <c r="G16" s="47">
        <f>'Data Sheet'!F25/'Data Sheet'!F$17</f>
        <v>1.422911383654892E-2</v>
      </c>
      <c r="H16" s="47">
        <f>'Data Sheet'!G25/'Data Sheet'!G$17</f>
        <v>1.7566949100129878E-2</v>
      </c>
      <c r="I16" s="47">
        <f>'Data Sheet'!H25/'Data Sheet'!H$17</f>
        <v>1.5274407388456295E-2</v>
      </c>
      <c r="J16" s="47">
        <f>'Data Sheet'!I25/'Data Sheet'!I$17</f>
        <v>1.0167250375241226E-2</v>
      </c>
      <c r="K16" s="47">
        <f>'Data Sheet'!J25/'Data Sheet'!J$17</f>
        <v>1.2510224395952401E-2</v>
      </c>
      <c r="L16" s="47">
        <f>'Data Sheet'!K25/'Data Sheet'!K$17</f>
        <v>2.3129067329149988E-2</v>
      </c>
    </row>
    <row r="17" spans="2:12" x14ac:dyDescent="0.25">
      <c r="B17" s="54" t="str">
        <f>'Data Sheet'!A26</f>
        <v>Depreciation</v>
      </c>
      <c r="C17" s="47">
        <f>'Data Sheet'!B26/'Data Sheet'!B$17</f>
        <v>1.953102621617215E-2</v>
      </c>
      <c r="D17" s="47">
        <f>'Data Sheet'!C26/'Data Sheet'!C$17</f>
        <v>1.9309826794539322E-2</v>
      </c>
      <c r="E17" s="47">
        <f>'Data Sheet'!D26/'Data Sheet'!D$17</f>
        <v>2.2227474590011016E-2</v>
      </c>
      <c r="F17" s="47">
        <f>'Data Sheet'!E26/'Data Sheet'!E$17</f>
        <v>2.1425238713665449E-2</v>
      </c>
      <c r="G17" s="47">
        <f>'Data Sheet'!F26/'Data Sheet'!F$17</f>
        <v>3.2335540352378074E-2</v>
      </c>
      <c r="H17" s="47">
        <f>'Data Sheet'!G26/'Data Sheet'!G$17</f>
        <v>3.8617106809326486E-2</v>
      </c>
      <c r="I17" s="47">
        <f>'Data Sheet'!H26/'Data Sheet'!H$17</f>
        <v>3.6442576011650275E-2</v>
      </c>
      <c r="J17" s="47">
        <f>'Data Sheet'!I26/'Data Sheet'!I$17</f>
        <v>2.8052374328551871E-2</v>
      </c>
      <c r="K17" s="47">
        <f>'Data Sheet'!J26/'Data Sheet'!J$17</f>
        <v>2.4878372818372688E-2</v>
      </c>
      <c r="L17" s="47">
        <f>'Data Sheet'!K26/'Data Sheet'!K$17</f>
        <v>2.4031736542297968E-2</v>
      </c>
    </row>
    <row r="18" spans="2:12" x14ac:dyDescent="0.25">
      <c r="B18" s="54" t="str">
        <f>'Data Sheet'!A27</f>
        <v>Interest</v>
      </c>
      <c r="C18" s="47">
        <f>'Data Sheet'!B27/'Data Sheet'!B$17</f>
        <v>3.1024012762150706E-3</v>
      </c>
      <c r="D18" s="47">
        <f>'Data Sheet'!C27/'Data Sheet'!C$17</f>
        <v>3.4334186549547386E-3</v>
      </c>
      <c r="E18" s="47">
        <f>'Data Sheet'!D27/'Data Sheet'!D$17</f>
        <v>2.4784241657310885E-3</v>
      </c>
      <c r="F18" s="47">
        <f>'Data Sheet'!E27/'Data Sheet'!E$17</f>
        <v>2.4648504714836358E-3</v>
      </c>
      <c r="G18" s="47">
        <f>'Data Sheet'!F27/'Data Sheet'!F$17</f>
        <v>5.7416451967840128E-3</v>
      </c>
      <c r="H18" s="47">
        <f>'Data Sheet'!G27/'Data Sheet'!G$17</f>
        <v>5.0630218319005502E-3</v>
      </c>
      <c r="I18" s="47">
        <f>'Data Sheet'!H27/'Data Sheet'!H$17</f>
        <v>4.2200933182700148E-3</v>
      </c>
      <c r="J18" s="47">
        <f>'Data Sheet'!I27/'Data Sheet'!I$17</f>
        <v>3.2785499469439143E-3</v>
      </c>
      <c r="K18" s="47">
        <f>'Data Sheet'!J27/'Data Sheet'!J$17</f>
        <v>4.1883417095335005E-3</v>
      </c>
      <c r="L18" s="47">
        <f>'Data Sheet'!K27/'Data Sheet'!K$17</f>
        <v>5.7802947085384216E-3</v>
      </c>
    </row>
    <row r="19" spans="2:12" x14ac:dyDescent="0.25">
      <c r="B19" s="54" t="str">
        <f>'Data Sheet'!A28</f>
        <v>Profit before tax</v>
      </c>
      <c r="C19" s="47">
        <f>'Data Sheet'!B28/'Data Sheet'!B$17</f>
        <v>0.15253987070390135</v>
      </c>
      <c r="D19" s="47">
        <f>'Data Sheet'!C28/'Data Sheet'!C$17</f>
        <v>0.18315186431129477</v>
      </c>
      <c r="E19" s="47">
        <f>'Data Sheet'!D28/'Data Sheet'!D$17</f>
        <v>0.19649063636345529</v>
      </c>
      <c r="F19" s="47">
        <f>'Data Sheet'!E28/'Data Sheet'!E$17</f>
        <v>0.18654169056527517</v>
      </c>
      <c r="G19" s="47">
        <f>'Data Sheet'!F28/'Data Sheet'!F$17</f>
        <v>0.17183355829716326</v>
      </c>
      <c r="H19" s="47">
        <f>'Data Sheet'!G28/'Data Sheet'!G$17</f>
        <v>0.17955544560578884</v>
      </c>
      <c r="I19" s="47">
        <f>'Data Sheet'!H28/'Data Sheet'!H$17</f>
        <v>0.19824029984170621</v>
      </c>
      <c r="J19" s="47">
        <f>'Data Sheet'!I28/'Data Sheet'!I$17</f>
        <v>0.14390157408883733</v>
      </c>
      <c r="K19" s="47">
        <f>'Data Sheet'!J28/'Data Sheet'!J$17</f>
        <v>0.16494817561402192</v>
      </c>
      <c r="L19" s="47">
        <f>'Data Sheet'!K28/'Data Sheet'!K$17</f>
        <v>0.20701016742485434</v>
      </c>
    </row>
    <row r="20" spans="2:12" x14ac:dyDescent="0.25">
      <c r="B20" s="54" t="str">
        <f>'Data Sheet'!A29</f>
        <v>Tax</v>
      </c>
      <c r="C20" s="47">
        <f>'Data Sheet'!B29/'Data Sheet'!B$17</f>
        <v>4.7706764321797747E-2</v>
      </c>
      <c r="D20" s="47">
        <f>'Data Sheet'!C29/'Data Sheet'!C$17</f>
        <v>5.9173218773933209E-2</v>
      </c>
      <c r="E20" s="47">
        <f>'Data Sheet'!D29/'Data Sheet'!D$17</f>
        <v>6.2627182729506528E-2</v>
      </c>
      <c r="F20" s="47">
        <f>'Data Sheet'!E29/'Data Sheet'!E$17</f>
        <v>6.1871491362324706E-2</v>
      </c>
      <c r="G20" s="47">
        <f>'Data Sheet'!F29/'Data Sheet'!F$17</f>
        <v>5.7071339954563712E-2</v>
      </c>
      <c r="H20" s="47">
        <f>'Data Sheet'!G29/'Data Sheet'!G$17</f>
        <v>4.2295751128703075E-2</v>
      </c>
      <c r="I20" s="47">
        <f>'Data Sheet'!H29/'Data Sheet'!H$17</f>
        <v>5.05508504434483E-2</v>
      </c>
      <c r="J20" s="47">
        <f>'Data Sheet'!I29/'Data Sheet'!I$17</f>
        <v>3.7899020249281136E-2</v>
      </c>
      <c r="K20" s="47">
        <f>'Data Sheet'!J29/'Data Sheet'!J$17</f>
        <v>4.3304176830656176E-2</v>
      </c>
      <c r="L20" s="47">
        <f>'Data Sheet'!K29/'Data Sheet'!K$17</f>
        <v>5.0432275439198995E-2</v>
      </c>
    </row>
    <row r="21" spans="2:12" x14ac:dyDescent="0.25">
      <c r="B21" s="54" t="str">
        <f>'Data Sheet'!A30</f>
        <v>Net profit</v>
      </c>
      <c r="C21" s="47">
        <f>'Data Sheet'!B30/'Data Sheet'!B$17</f>
        <v>0.10246958192498712</v>
      </c>
      <c r="D21" s="47">
        <f>'Data Sheet'!C30/'Data Sheet'!C$17</f>
        <v>0.12228295714042473</v>
      </c>
      <c r="E21" s="47">
        <f>'Data Sheet'!D30/'Data Sheet'!D$17</f>
        <v>0.12876319795724203</v>
      </c>
      <c r="F21" s="47">
        <f>'Data Sheet'!E30/'Data Sheet'!E$17</f>
        <v>0.12118778808348515</v>
      </c>
      <c r="G21" s="47">
        <f>'Data Sheet'!F30/'Data Sheet'!F$17</f>
        <v>0.11205329693718286</v>
      </c>
      <c r="H21" s="47">
        <f>'Data Sheet'!G30/'Data Sheet'!G$17</f>
        <v>0.13384476467313997</v>
      </c>
      <c r="I21" s="47">
        <f>'Data Sheet'!H30/'Data Sheet'!H$17</f>
        <v>0.14458252486207437</v>
      </c>
      <c r="J21" s="47">
        <f>'Data Sheet'!I30/'Data Sheet'!I$17</f>
        <v>0.10413871829692715</v>
      </c>
      <c r="K21" s="47">
        <f>'Data Sheet'!J30/'Data Sheet'!J$17</f>
        <v>0.11906691459407301</v>
      </c>
      <c r="L21" s="47">
        <f>'Data Sheet'!K30/'Data Sheet'!K$17</f>
        <v>0.15383213226301479</v>
      </c>
    </row>
    <row r="22" spans="2:12" x14ac:dyDescent="0.25">
      <c r="B22" s="54" t="str">
        <f>'Data Sheet'!A31</f>
        <v>Dividend Amount</v>
      </c>
      <c r="C22" s="47">
        <f>'Data Sheet'!B31/'Data Sheet'!B$17</f>
        <v>4.2974574117571017E-2</v>
      </c>
      <c r="D22" s="47">
        <f>'Data Sheet'!C31/'Data Sheet'!C$17</f>
        <v>5.0408191436213036E-2</v>
      </c>
      <c r="E22" s="47">
        <f>'Data Sheet'!D31/'Data Sheet'!D$17</f>
        <v>6.559425414570054E-2</v>
      </c>
      <c r="F22" s="47">
        <f>'Data Sheet'!E31/'Data Sheet'!E$17</f>
        <v>4.9600137893732674E-2</v>
      </c>
      <c r="G22" s="47">
        <f>'Data Sheet'!F31/'Data Sheet'!F$17</f>
        <v>5.2346839652330827E-2</v>
      </c>
      <c r="H22" s="47">
        <f>'Data Sheet'!G31/'Data Sheet'!G$17</f>
        <v>5.6950460758241075E-2</v>
      </c>
      <c r="I22" s="47">
        <f>'Data Sheet'!H31/'Data Sheet'!H$17</f>
        <v>7.8855365892637475E-2</v>
      </c>
      <c r="J22" s="47">
        <f>'Data Sheet'!I31/'Data Sheet'!I$17</f>
        <v>6.3119904004222488E-2</v>
      </c>
      <c r="K22" s="47">
        <f>'Data Sheet'!J31/'Data Sheet'!J$17</f>
        <v>7.1338086016273797E-2</v>
      </c>
      <c r="L22" s="47">
        <f>'Data Sheet'!K31/'Data Sheet'!K$17</f>
        <v>8.998913359814259E-2</v>
      </c>
    </row>
    <row r="23" spans="2:12" x14ac:dyDescent="0.25">
      <c r="B23" s="54" t="str">
        <f>'Data Sheet'!A34</f>
        <v>EBITDA</v>
      </c>
      <c r="C23" s="47">
        <f>'Data Sheet'!B34/'Data Sheet'!B$17</f>
        <v>0.17280977373917206</v>
      </c>
      <c r="D23" s="47">
        <f>'Data Sheet'!C34/'Data Sheet'!C$17</f>
        <v>0.204199421363852</v>
      </c>
      <c r="E23" s="47">
        <f>'Data Sheet'!D34/'Data Sheet'!D$17</f>
        <v>0.21609627944249069</v>
      </c>
      <c r="F23" s="47">
        <f>'Data Sheet'!E34/'Data Sheet'!E$17</f>
        <v>0.20694936863095892</v>
      </c>
      <c r="G23" s="47">
        <f>'Data Sheet'!F34/'Data Sheet'!F$17</f>
        <v>0.20720182244090862</v>
      </c>
      <c r="H23" s="47">
        <f>'Data Sheet'!G34/'Data Sheet'!G$17</f>
        <v>0.21982064444307009</v>
      </c>
      <c r="I23" s="47">
        <f>'Data Sheet'!H34/'Data Sheet'!H$17</f>
        <v>0.23579604463544293</v>
      </c>
      <c r="J23" s="47">
        <f>'Data Sheet'!I34/'Data Sheet'!I$17</f>
        <v>0.17336866282170407</v>
      </c>
      <c r="K23" s="47">
        <f>'Data Sheet'!J34/'Data Sheet'!J$17</f>
        <v>0.19143780595263538</v>
      </c>
      <c r="L23" s="47">
        <f>'Data Sheet'!K34/'Data Sheet'!K$17</f>
        <v>0.23407643895305019</v>
      </c>
    </row>
    <row r="25" spans="2:12" x14ac:dyDescent="0.25">
      <c r="B25" s="333" t="str">
        <f>"Common Size Balance Sheet - "&amp;'Data Sheet'!B1</f>
        <v>Common Size Balance Sheet - ASIAN PAINTS LTD</v>
      </c>
      <c r="C25" s="333"/>
      <c r="D25" s="333"/>
      <c r="E25" s="333"/>
      <c r="F25" s="333"/>
      <c r="G25" s="333"/>
      <c r="H25" s="333"/>
      <c r="I25" s="333"/>
      <c r="J25" s="333"/>
      <c r="K25" s="333"/>
      <c r="L25" s="333"/>
    </row>
    <row r="27" spans="2:12" x14ac:dyDescent="0.25">
      <c r="B27" s="62" t="s">
        <v>7166</v>
      </c>
      <c r="C27" s="63">
        <f>'Historical FS'!C$5</f>
        <v>42094</v>
      </c>
      <c r="D27" s="63">
        <f>'Historical FS'!D$5</f>
        <v>42460</v>
      </c>
      <c r="E27" s="63">
        <f>'Historical FS'!E$5</f>
        <v>42825</v>
      </c>
      <c r="F27" s="63">
        <f>'Historical FS'!F$5</f>
        <v>43190</v>
      </c>
      <c r="G27" s="63">
        <f>'Historical FS'!G$5</f>
        <v>43555</v>
      </c>
      <c r="H27" s="63">
        <f>'Historical FS'!H$5</f>
        <v>43921</v>
      </c>
      <c r="I27" s="63">
        <f>'Historical FS'!I$5</f>
        <v>44286</v>
      </c>
      <c r="J27" s="63">
        <f>'Historical FS'!J$5</f>
        <v>44651</v>
      </c>
      <c r="K27" s="63">
        <f>'Historical FS'!K$5</f>
        <v>45016</v>
      </c>
      <c r="L27" s="63">
        <f>'Historical FS'!L$5</f>
        <v>45382</v>
      </c>
    </row>
    <row r="29" spans="2:12" x14ac:dyDescent="0.25">
      <c r="B29" s="9" t="str">
        <f>'Historical FS'!B53</f>
        <v>Total Liabilities</v>
      </c>
      <c r="C29" s="55">
        <f>'Data Sheet'!B61/'Data Sheet'!B$61</f>
        <v>1</v>
      </c>
      <c r="D29" s="55">
        <f>'Data Sheet'!C61/'Data Sheet'!C$61</f>
        <v>1</v>
      </c>
      <c r="E29" s="55">
        <f>'Data Sheet'!D61/'Data Sheet'!D$61</f>
        <v>1</v>
      </c>
      <c r="F29" s="55">
        <f>'Data Sheet'!E61/'Data Sheet'!E$61</f>
        <v>1</v>
      </c>
      <c r="G29" s="55">
        <f>'Data Sheet'!F61/'Data Sheet'!F$61</f>
        <v>1</v>
      </c>
      <c r="H29" s="55">
        <f>'Data Sheet'!G61/'Data Sheet'!G$61</f>
        <v>1</v>
      </c>
      <c r="I29" s="55">
        <f>'Data Sheet'!H61/'Data Sheet'!H$61</f>
        <v>1</v>
      </c>
      <c r="J29" s="55">
        <f>'Data Sheet'!I61/'Data Sheet'!I$61</f>
        <v>1</v>
      </c>
      <c r="K29" s="55">
        <f>'Data Sheet'!J61/'Data Sheet'!J$61</f>
        <v>1</v>
      </c>
      <c r="L29" s="55">
        <f>'Data Sheet'!K61/'Data Sheet'!K$61</f>
        <v>1</v>
      </c>
    </row>
    <row r="30" spans="2:12" x14ac:dyDescent="0.25">
      <c r="B30" t="str">
        <f>'Historical FS'!B49</f>
        <v>Equity Share Capital</v>
      </c>
      <c r="C30" s="47">
        <f>'Data Sheet'!B57/'Data Sheet'!B$61</f>
        <v>1.0759997756464188E-2</v>
      </c>
      <c r="D30" s="47">
        <f>'Data Sheet'!C57/'Data Sheet'!C$61</f>
        <v>9.0841677691984955E-3</v>
      </c>
      <c r="E30" s="47">
        <f>'Data Sheet'!D57/'Data Sheet'!D$61</f>
        <v>7.732247551226543E-3</v>
      </c>
      <c r="F30" s="47">
        <f>'Data Sheet'!E57/'Data Sheet'!E$61</f>
        <v>6.969167681429406E-3</v>
      </c>
      <c r="G30" s="47">
        <f>'Data Sheet'!F57/'Data Sheet'!F$61</f>
        <v>5.9031906277617358E-3</v>
      </c>
      <c r="H30" s="47">
        <f>'Data Sheet'!G57/'Data Sheet'!G$61</f>
        <v>5.9437463324073601E-3</v>
      </c>
      <c r="I30" s="47">
        <f>'Data Sheet'!H57/'Data Sheet'!H$61</f>
        <v>4.712276974985434E-3</v>
      </c>
      <c r="J30" s="47">
        <f>'Data Sheet'!I57/'Data Sheet'!I$61</f>
        <v>4.1779860382439044E-3</v>
      </c>
      <c r="K30" s="47">
        <f>'Data Sheet'!J57/'Data Sheet'!J$61</f>
        <v>3.7208104322338864E-3</v>
      </c>
      <c r="L30" s="47">
        <f>'Data Sheet'!K57/'Data Sheet'!K$61</f>
        <v>3.2079441432444717E-3</v>
      </c>
    </row>
    <row r="31" spans="2:12" x14ac:dyDescent="0.25">
      <c r="B31" t="str">
        <f>'Historical FS'!B50</f>
        <v>Reserves</v>
      </c>
      <c r="C31" s="47">
        <f>'Data Sheet'!B58/'Data Sheet'!B$61</f>
        <v>0.52122272701777994</v>
      </c>
      <c r="D31" s="47">
        <f>'Data Sheet'!C58/'Data Sheet'!C$61</f>
        <v>0.60885327534820899</v>
      </c>
      <c r="E31" s="47">
        <f>'Data Sheet'!D58/'Data Sheet'!D$61</f>
        <v>0.60522813435344402</v>
      </c>
      <c r="F31" s="47">
        <f>'Data Sheet'!E58/'Data Sheet'!E$61</f>
        <v>0.60408486807115636</v>
      </c>
      <c r="G31" s="47">
        <f>'Data Sheet'!F58/'Data Sheet'!F$61</f>
        <v>0.57694149243884485</v>
      </c>
      <c r="H31" s="47">
        <f>'Data Sheet'!G58/'Data Sheet'!G$61</f>
        <v>0.62177832775745645</v>
      </c>
      <c r="I31" s="47">
        <f>'Data Sheet'!H58/'Data Sheet'!H$61</f>
        <v>0.62442435252862394</v>
      </c>
      <c r="J31" s="47">
        <f>'Data Sheet'!I58/'Data Sheet'!I$61</f>
        <v>0.59741193104232293</v>
      </c>
      <c r="K31" s="47">
        <f>'Data Sheet'!J58/'Data Sheet'!J$61</f>
        <v>0.61663006757739625</v>
      </c>
      <c r="L31" s="47">
        <f>'Data Sheet'!K58/'Data Sheet'!K$61</f>
        <v>0.62314047430885566</v>
      </c>
    </row>
    <row r="32" spans="2:12" x14ac:dyDescent="0.25">
      <c r="B32" t="str">
        <f>'Historical FS'!B51</f>
        <v>Borrowings</v>
      </c>
      <c r="C32" s="47">
        <f>'Data Sheet'!B59/'Data Sheet'!B$61</f>
        <v>4.6908968534410234E-2</v>
      </c>
      <c r="D32" s="47">
        <f>'Data Sheet'!C59/'Data Sheet'!C$61</f>
        <v>3.0617395726690803E-2</v>
      </c>
      <c r="E32" s="47">
        <f>'Data Sheet'!D59/'Data Sheet'!D$61</f>
        <v>4.5169803928839465E-2</v>
      </c>
      <c r="F32" s="47">
        <f>'Data Sheet'!E59/'Data Sheet'!E$61</f>
        <v>3.8756913222528021E-2</v>
      </c>
      <c r="G32" s="47">
        <f>'Data Sheet'!F59/'Data Sheet'!F$61</f>
        <v>8.1211951130049892E-2</v>
      </c>
      <c r="H32" s="47">
        <f>'Data Sheet'!G59/'Data Sheet'!G$61</f>
        <v>6.9308593336088742E-2</v>
      </c>
      <c r="I32" s="47">
        <f>'Data Sheet'!H59/'Data Sheet'!H$61</f>
        <v>5.3701878720768106E-2</v>
      </c>
      <c r="J32" s="47">
        <f>'Data Sheet'!I59/'Data Sheet'!I$61</f>
        <v>6.9119708969646448E-2</v>
      </c>
      <c r="K32" s="47">
        <f>'Data Sheet'!J59/'Data Sheet'!J$61</f>
        <v>7.4967813360548932E-2</v>
      </c>
      <c r="L32" s="47">
        <f>'Data Sheet'!K59/'Data Sheet'!K$61</f>
        <v>8.2753052847802919E-2</v>
      </c>
    </row>
    <row r="33" spans="2:12" x14ac:dyDescent="0.25">
      <c r="B33" t="str">
        <f>'Historical FS'!B52</f>
        <v>Other Liabilities</v>
      </c>
      <c r="C33" s="47">
        <f>'Data Sheet'!B60/'Data Sheet'!B$61</f>
        <v>0.42110830669134552</v>
      </c>
      <c r="D33" s="47">
        <f>'Data Sheet'!C60/'Data Sheet'!C$61</f>
        <v>0.35144516115590163</v>
      </c>
      <c r="E33" s="47">
        <f>'Data Sheet'!D60/'Data Sheet'!D$61</f>
        <v>0.34186981416648998</v>
      </c>
      <c r="F33" s="47">
        <f>'Data Sheet'!E60/'Data Sheet'!E$61</f>
        <v>0.35018905102488612</v>
      </c>
      <c r="G33" s="47">
        <f>'Data Sheet'!F60/'Data Sheet'!F$61</f>
        <v>0.3359433658033435</v>
      </c>
      <c r="H33" s="47">
        <f>'Data Sheet'!G60/'Data Sheet'!G$61</f>
        <v>0.30296933257404746</v>
      </c>
      <c r="I33" s="47">
        <f>'Data Sheet'!H60/'Data Sheet'!H$61</f>
        <v>0.31716149177562253</v>
      </c>
      <c r="J33" s="47">
        <f>'Data Sheet'!I60/'Data Sheet'!I$61</f>
        <v>0.32929037394978661</v>
      </c>
      <c r="K33" s="47">
        <f>'Data Sheet'!J60/'Data Sheet'!J$61</f>
        <v>0.30468130862982085</v>
      </c>
      <c r="L33" s="47">
        <f>'Data Sheet'!K60/'Data Sheet'!K$61</f>
        <v>0.29089852870009703</v>
      </c>
    </row>
    <row r="35" spans="2:12" x14ac:dyDescent="0.25">
      <c r="B35" s="9" t="str">
        <f>'Historical FS'!B66</f>
        <v>Total Assets</v>
      </c>
      <c r="C35" s="55">
        <f>'Data Sheet'!B66/'Data Sheet'!B$66</f>
        <v>1</v>
      </c>
      <c r="D35" s="55">
        <f>'Data Sheet'!C66/'Data Sheet'!C$66</f>
        <v>1</v>
      </c>
      <c r="E35" s="55">
        <f>'Data Sheet'!D66/'Data Sheet'!D$66</f>
        <v>1</v>
      </c>
      <c r="F35" s="55">
        <f>'Data Sheet'!E66/'Data Sheet'!E$66</f>
        <v>1</v>
      </c>
      <c r="G35" s="55">
        <f>'Data Sheet'!F66/'Data Sheet'!F$66</f>
        <v>1</v>
      </c>
      <c r="H35" s="55">
        <f>'Data Sheet'!G66/'Data Sheet'!G$66</f>
        <v>1</v>
      </c>
      <c r="I35" s="55">
        <f>'Data Sheet'!H66/'Data Sheet'!H$66</f>
        <v>1</v>
      </c>
      <c r="J35" s="55">
        <f>'Data Sheet'!I66/'Data Sheet'!I$66</f>
        <v>1</v>
      </c>
      <c r="K35" s="55">
        <f>'Data Sheet'!J66/'Data Sheet'!J$66</f>
        <v>1</v>
      </c>
      <c r="L35" s="55">
        <f>'Data Sheet'!K66/'Data Sheet'!K$66</f>
        <v>1</v>
      </c>
    </row>
    <row r="36" spans="2:12" x14ac:dyDescent="0.25">
      <c r="B36" t="str">
        <f>'Historical FS'!B55</f>
        <v>Fixed Assets Net Block</v>
      </c>
      <c r="C36" s="47">
        <f>'Data Sheet'!B62/'Data Sheet'!B$66</f>
        <v>0.29839475012619887</v>
      </c>
      <c r="D36" s="47">
        <f>'Data Sheet'!C62/'Data Sheet'!C$66</f>
        <v>0.32354771224250711</v>
      </c>
      <c r="E36" s="47">
        <f>'Data Sheet'!D62/'Data Sheet'!D$66</f>
        <v>0.26631917769901142</v>
      </c>
      <c r="F36" s="47">
        <f>'Data Sheet'!E62/'Data Sheet'!E$66</f>
        <v>0.2711697913609058</v>
      </c>
      <c r="G36" s="47">
        <f>'Data Sheet'!F62/'Data Sheet'!F$66</f>
        <v>0.39981684846425963</v>
      </c>
      <c r="H36" s="47">
        <f>'Data Sheet'!G62/'Data Sheet'!G$66</f>
        <v>0.38866784360114692</v>
      </c>
      <c r="I36" s="47">
        <f>'Data Sheet'!H62/'Data Sheet'!H$66</f>
        <v>0.28781243644173965</v>
      </c>
      <c r="J36" s="47">
        <f>'Data Sheet'!I62/'Data Sheet'!I$66</f>
        <v>0.240393615765538</v>
      </c>
      <c r="K36" s="47">
        <f>'Data Sheet'!J62/'Data Sheet'!J$66</f>
        <v>0.22384057304825222</v>
      </c>
      <c r="L36" s="47">
        <f>'Data Sheet'!K62/'Data Sheet'!K$66</f>
        <v>0.23901123616549005</v>
      </c>
    </row>
    <row r="37" spans="2:12" x14ac:dyDescent="0.25">
      <c r="B37" t="str">
        <f>'Historical FS'!B56</f>
        <v>Capital Work in Progress</v>
      </c>
      <c r="C37" s="47">
        <f>'Data Sheet'!B63/'Data Sheet'!B$66</f>
        <v>2.1986650961915981E-2</v>
      </c>
      <c r="D37" s="47">
        <f>'Data Sheet'!C63/'Data Sheet'!C$66</f>
        <v>1.0094677257285944E-2</v>
      </c>
      <c r="E37" s="47">
        <f>'Data Sheet'!D63/'Data Sheet'!D$66</f>
        <v>2.0760665495651417E-2</v>
      </c>
      <c r="F37" s="47">
        <f>'Data Sheet'!E63/'Data Sheet'!E$66</f>
        <v>0.10208973311982143</v>
      </c>
      <c r="G37" s="47">
        <f>'Data Sheet'!F63/'Data Sheet'!F$66</f>
        <v>1.2903690355742316E-2</v>
      </c>
      <c r="H37" s="47">
        <f>'Data Sheet'!G63/'Data Sheet'!G$66</f>
        <v>8.6900644876648069E-3</v>
      </c>
      <c r="I37" s="47">
        <f>'Data Sheet'!H63/'Data Sheet'!H$66</f>
        <v>8.9892873319728384E-3</v>
      </c>
      <c r="J37" s="47">
        <f>'Data Sheet'!I63/'Data Sheet'!I$66</f>
        <v>1.8574005278235488E-2</v>
      </c>
      <c r="K37" s="47">
        <f>'Data Sheet'!J63/'Data Sheet'!J$66</f>
        <v>3.9550678780247588E-2</v>
      </c>
      <c r="L37" s="47">
        <f>'Data Sheet'!K63/'Data Sheet'!K$66</f>
        <v>9.0244164280719186E-2</v>
      </c>
    </row>
    <row r="38" spans="2:12" x14ac:dyDescent="0.25">
      <c r="B38" t="str">
        <f>'Historical FS'!B57</f>
        <v>Investments</v>
      </c>
      <c r="C38" s="47">
        <f>'Data Sheet'!B64/'Data Sheet'!B$66</f>
        <v>0.17811318638173762</v>
      </c>
      <c r="D38" s="47">
        <f>'Data Sheet'!C64/'Data Sheet'!C$66</f>
        <v>0.25685408602873561</v>
      </c>
      <c r="E38" s="47">
        <f>'Data Sheet'!D64/'Data Sheet'!D$66</f>
        <v>0.21378068372995493</v>
      </c>
      <c r="F38" s="47">
        <f>'Data Sheet'!E64/'Data Sheet'!E$66</f>
        <v>0.15553479207293502</v>
      </c>
      <c r="G38" s="47">
        <f>'Data Sheet'!F64/'Data Sheet'!F$66</f>
        <v>0.15807774585755044</v>
      </c>
      <c r="H38" s="47">
        <f>'Data Sheet'!G64/'Data Sheet'!G$66</f>
        <v>0.12509937743099039</v>
      </c>
      <c r="I38" s="47">
        <f>'Data Sheet'!H64/'Data Sheet'!H$66</f>
        <v>0.23270552100824649</v>
      </c>
      <c r="J38" s="47">
        <f>'Data Sheet'!I64/'Data Sheet'!I$66</f>
        <v>0.14145261675123255</v>
      </c>
      <c r="K38" s="47">
        <f>'Data Sheet'!J64/'Data Sheet'!J$66</f>
        <v>0.16531500236817637</v>
      </c>
      <c r="L38" s="47">
        <f>'Data Sheet'!K64/'Data Sheet'!K$66</f>
        <v>0.15343818904998099</v>
      </c>
    </row>
    <row r="39" spans="2:12" x14ac:dyDescent="0.25">
      <c r="B39" t="str">
        <f>'Historical FS'!B58</f>
        <v>Other Assets</v>
      </c>
      <c r="C39" s="47">
        <f>'Data Sheet'!B65/'Data Sheet'!B$66</f>
        <v>0.50150541253014747</v>
      </c>
      <c r="D39" s="47">
        <f>'Data Sheet'!C65/'Data Sheet'!C$66</f>
        <v>0.40950352447147131</v>
      </c>
      <c r="E39" s="47">
        <f>'Data Sheet'!D65/'Data Sheet'!D$66</f>
        <v>0.49913947307538215</v>
      </c>
      <c r="F39" s="47">
        <f>'Data Sheet'!E65/'Data Sheet'!E$66</f>
        <v>0.47120568344633773</v>
      </c>
      <c r="G39" s="47">
        <f>'Data Sheet'!F65/'Data Sheet'!F$66</f>
        <v>0.42920171532244761</v>
      </c>
      <c r="H39" s="47">
        <f>'Data Sheet'!G65/'Data Sheet'!G$66</f>
        <v>0.47754271448019797</v>
      </c>
      <c r="I39" s="47">
        <f>'Data Sheet'!H65/'Data Sheet'!H$66</f>
        <v>0.47049275521804113</v>
      </c>
      <c r="J39" s="47">
        <f>'Data Sheet'!I65/'Data Sheet'!I$66</f>
        <v>0.59957976220499398</v>
      </c>
      <c r="K39" s="47">
        <f>'Data Sheet'!J65/'Data Sheet'!J$66</f>
        <v>0.57129374580332382</v>
      </c>
      <c r="L39" s="47">
        <f>'Data Sheet'!K65/'Data Sheet'!K$66</f>
        <v>0.51730641050380977</v>
      </c>
    </row>
    <row r="40" spans="2:12" x14ac:dyDescent="0.25">
      <c r="B40" t="str">
        <f>'Historical FS'!B61</f>
        <v>Receivables</v>
      </c>
      <c r="C40" s="47">
        <f>'Data Sheet'!B67/'Data Sheet'!B$66</f>
        <v>0.13260081889057154</v>
      </c>
      <c r="D40" s="47">
        <f>'Data Sheet'!C67/'Data Sheet'!C$66</f>
        <v>0.11240047618010365</v>
      </c>
      <c r="E40" s="47">
        <f>'Data Sheet'!D67/'Data Sheet'!D$66</f>
        <v>0.11661248235617511</v>
      </c>
      <c r="F40" s="47">
        <f>'Data Sheet'!E67/'Data Sheet'!E$66</f>
        <v>0.12574072836230374</v>
      </c>
      <c r="G40" s="47">
        <f>'Data Sheet'!F67/'Data Sheet'!F$66</f>
        <v>0.11738253315313585</v>
      </c>
      <c r="H40" s="47">
        <f>'Data Sheet'!G67/'Data Sheet'!G$66</f>
        <v>0.111241996360137</v>
      </c>
      <c r="I40" s="47">
        <f>'Data Sheet'!H67/'Data Sheet'!H$66</f>
        <v>0.12783721618012767</v>
      </c>
      <c r="J40" s="47">
        <f>'Data Sheet'!I67/'Data Sheet'!I$66</f>
        <v>0.168628255503534</v>
      </c>
      <c r="K40" s="47">
        <f>'Data Sheet'!J67/'Data Sheet'!J$66</f>
        <v>0.17987046211053581</v>
      </c>
      <c r="L40" s="47">
        <f>'Data Sheet'!K67/'Data Sheet'!K$66</f>
        <v>0.16350916715522712</v>
      </c>
    </row>
    <row r="41" spans="2:12" x14ac:dyDescent="0.25">
      <c r="B41" t="str">
        <f>'Historical FS'!B62</f>
        <v>Inventory</v>
      </c>
      <c r="C41" s="47">
        <f>'Data Sheet'!B68/'Data Sheet'!B$66</f>
        <v>0.2533535251556453</v>
      </c>
      <c r="D41" s="47">
        <f>'Data Sheet'!C68/'Data Sheet'!C$66</f>
        <v>0.18924465599586324</v>
      </c>
      <c r="E41" s="47">
        <f>'Data Sheet'!D68/'Data Sheet'!D$66</f>
        <v>0.21176136762113276</v>
      </c>
      <c r="F41" s="47">
        <f>'Data Sheet'!E68/'Data Sheet'!E$66</f>
        <v>0.19314228668912223</v>
      </c>
      <c r="G41" s="47">
        <f>'Data Sheet'!F68/'Data Sheet'!F$66</f>
        <v>0.19385137646748937</v>
      </c>
      <c r="H41" s="47">
        <f>'Data Sheet'!G68/'Data Sheet'!G$66</f>
        <v>0.21005182188342153</v>
      </c>
      <c r="I41" s="47">
        <f>'Data Sheet'!H68/'Data Sheet'!H$66</f>
        <v>0.18661442157193148</v>
      </c>
      <c r="J41" s="47">
        <f>'Data Sheet'!I68/'Data Sheet'!I$66</f>
        <v>0.26800525994155522</v>
      </c>
      <c r="K41" s="47">
        <f>'Data Sheet'!J68/'Data Sheet'!J$66</f>
        <v>0.24091549314896857</v>
      </c>
      <c r="L41" s="47">
        <f>'Data Sheet'!K68/'Data Sheet'!K$66</f>
        <v>0.19810225622952185</v>
      </c>
    </row>
    <row r="42" spans="2:12" x14ac:dyDescent="0.25">
      <c r="B42" t="str">
        <f>'Historical FS'!B63</f>
        <v>Cash &amp; Bank</v>
      </c>
      <c r="C42" s="47">
        <f>'Data Sheet'!B69/'Data Sheet'!B$66</f>
        <v>2.2927814235234729E-2</v>
      </c>
      <c r="D42" s="47">
        <f>'Data Sheet'!C69/'Data Sheet'!C$66</f>
        <v>4.0174144784132629E-2</v>
      </c>
      <c r="E42" s="47">
        <f>'Data Sheet'!D69/'Data Sheet'!D$66</f>
        <v>6.4586677027921383E-2</v>
      </c>
      <c r="F42" s="47">
        <f>'Data Sheet'!E69/'Data Sheet'!E$66</f>
        <v>2.9400267955488002E-2</v>
      </c>
      <c r="G42" s="47">
        <f>'Data Sheet'!F69/'Data Sheet'!F$66</f>
        <v>2.7379185221837375E-2</v>
      </c>
      <c r="H42" s="47">
        <f>'Data Sheet'!G69/'Data Sheet'!G$66</f>
        <v>4.8508579455780382E-2</v>
      </c>
      <c r="I42" s="47">
        <f>'Data Sheet'!H69/'Data Sheet'!H$66</f>
        <v>3.0004411618769326E-2</v>
      </c>
      <c r="J42" s="47">
        <f>'Data Sheet'!I69/'Data Sheet'!I$66</f>
        <v>3.7647609178850648E-2</v>
      </c>
      <c r="K42" s="47">
        <f>'Data Sheet'!J69/'Data Sheet'!J$66</f>
        <v>3.2732425551788971E-2</v>
      </c>
      <c r="L42" s="47">
        <f>'Data Sheet'!K69/'Data Sheet'!K$66</f>
        <v>3.6253581429508339E-2</v>
      </c>
    </row>
  </sheetData>
  <mergeCells count="2">
    <mergeCell ref="B4:L4"/>
    <mergeCell ref="B25:L25"/>
  </mergeCells>
  <pageMargins left="0" right="0" top="1.5748031496062993" bottom="1.5748031496062993" header="0" footer="0"/>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List Stocks</vt:lpstr>
      <vt:lpstr>Input Sheet</vt:lpstr>
      <vt:lpstr>Table of Contents</vt:lpstr>
      <vt:lpstr>Teaser</vt:lpstr>
      <vt:lpstr>Profit &amp; Loss</vt:lpstr>
      <vt:lpstr>Balance Sheet</vt:lpstr>
      <vt:lpstr>Data Sheet</vt:lpstr>
      <vt:lpstr>Historical FS</vt:lpstr>
      <vt:lpstr>Common Size Statements</vt:lpstr>
      <vt:lpstr>Ratio Analysis</vt:lpstr>
      <vt:lpstr>CF data</vt:lpstr>
      <vt:lpstr>Forecasting</vt:lpstr>
      <vt:lpstr>Beta Regression</vt:lpstr>
      <vt:lpstr>WACC</vt:lpstr>
      <vt:lpstr>Beta Regression - Comps</vt:lpstr>
      <vt:lpstr>Beta - Comps</vt:lpstr>
      <vt:lpstr>Rm</vt:lpstr>
      <vt:lpstr>Pre-tax Cost of Debt</vt:lpstr>
      <vt:lpstr>Intrinsic Growth</vt:lpstr>
      <vt:lpstr>Raw FS</vt:lpstr>
      <vt:lpstr>DCF</vt:lpstr>
      <vt:lpstr>Comaparable Valuation</vt:lpstr>
      <vt:lpstr>Value at Risk</vt:lpstr>
      <vt:lpstr>Football Field Analyis</vt:lpstr>
      <vt:lpstr>DuPont Analysis</vt:lpstr>
      <vt:lpstr>Altman Z-Score</vt:lpstr>
      <vt:lpstr>Data</vt:lpstr>
      <vt:lpstr>'Altman Z-Score'!Print_Area</vt:lpstr>
      <vt:lpstr>'Beta Regression'!Print_Area</vt:lpstr>
      <vt:lpstr>'DuPont Analysis'!Print_Area</vt:lpstr>
      <vt:lpstr>'Historical FS'!Print_Area</vt:lpstr>
      <vt:lpstr>'Table of Contents'!Print_Area</vt:lpstr>
      <vt:lpstr>Teaser!Print_Area</vt:lpstr>
      <vt:lpstr>'Value at Risk'!Print_Area</vt:lpstr>
      <vt:lpstr>UPDATE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Valuation School</dc:creator>
  <cp:lastModifiedBy>Sidharth Gupta</cp:lastModifiedBy>
  <cp:lastPrinted>2024-08-17T17:50:34Z</cp:lastPrinted>
  <dcterms:created xsi:type="dcterms:W3CDTF">2023-01-14T08:22:33Z</dcterms:created>
  <dcterms:modified xsi:type="dcterms:W3CDTF">2024-10-19T06:21:15Z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{9CFBFC8B-C35F-4354-95CF-4607CE1DA376}</vt:lpwstr>
  </property>
</Properties>
</file>